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80F5FF8A_8C10_4EF9_9108_DEC21B366630_.wvu.FilterData">Alabama!$A$2:$P$71</definedName>
  </definedNames>
  <calcPr/>
  <customWorkbookViews>
    <customWorkbookView activeSheetId="0" maximized="1" windowHeight="0" windowWidth="0" guid="{80F5FF8A-8C10-4EF9-9108-DEC21B36663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<sst xmlns="http://schemas.openxmlformats.org/spreadsheetml/2006/main" count="125738" uniqueCount="4297">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</sst>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 vertical="bottom"/>
    </xf>
    <xf borderId="38" fillId="7" fontId="5" numFmtId="0" xfId="0" applyAlignment="1" applyBorder="1" applyFon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38" fillId="7" fontId="5" numFmtId="4" xfId="0" applyAlignment="1" applyBorder="1" applyFont="1" applyNumberFormat="1">
      <alignment horizontal="center" vertical="bottom"/>
    </xf>
    <xf borderId="38" fillId="7" fontId="5" numFmtId="167" xfId="0" applyAlignment="1" applyBorder="1" applyFont="1" applyNumberFormat="1">
      <alignment horizontal="center" vertical="bottom"/>
    </xf>
    <xf borderId="38" fillId="7" fontId="5" numFmtId="3" xfId="0" applyAlignment="1" applyBorder="1" applyFont="1" applyNumberFormat="1">
      <alignment horizontal="center" vertical="bottom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38" fillId="2" fontId="5" numFmtId="4" xfId="0" applyAlignment="1" applyBorder="1" applyFont="1" applyNumberFormat="1">
      <alignment horizontal="center" vertical="bottom"/>
    </xf>
    <xf borderId="38" fillId="2" fontId="5" numFmtId="167" xfId="0" applyAlignment="1" applyBorder="1" applyFont="1" applyNumberFormat="1">
      <alignment horizontal="center" vertical="bottom"/>
    </xf>
    <xf borderId="38" fillId="2" fontId="5" numFmtId="3" xfId="0" applyAlignment="1" applyBorder="1" applyFont="1" applyNumberFormat="1">
      <alignment horizontal="center" vertical="bottom"/>
    </xf>
    <xf borderId="18" fillId="0" fontId="4" numFmtId="0" xfId="0" applyBorder="1" applyFont="1"/>
    <xf borderId="0" fillId="0" fontId="5" numFmtId="0" xfId="0" applyAlignment="1" applyFon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1" fillId="6" fontId="1" numFmtId="3" xfId="0" applyAlignment="1" applyBorder="1" applyFont="1" applyNumberFormat="1">
      <alignment readingOrder="0"/>
    </xf>
    <xf borderId="42" fillId="6" fontId="2" numFmtId="3" xfId="0" applyAlignment="1" applyBorder="1" applyFont="1" applyNumberFormat="1">
      <alignment horizontal="center"/>
    </xf>
    <xf borderId="43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43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 readingOrder="0"/>
    </xf>
    <xf borderId="15" fillId="5" fontId="27" numFmtId="0" xfId="0" applyAlignment="1" applyBorder="1" applyFont="1">
      <alignment readingOrder="0"/>
    </xf>
    <xf borderId="10" fillId="5" fontId="27" numFmtId="0" xfId="0" applyBorder="1" applyFont="1"/>
    <xf borderId="10" fillId="5" fontId="27" numFmtId="0" xfId="0" applyAlignment="1" applyBorder="1" applyFont="1">
      <alignment readingOrder="0"/>
    </xf>
    <xf borderId="5" fillId="5" fontId="27" numFmtId="172" xfId="0" applyAlignment="1" applyBorder="1" applyFont="1" applyNumberFormat="1">
      <alignment readingOrder="0"/>
    </xf>
    <xf borderId="5" fillId="5" fontId="27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7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5" fillId="2" fontId="32" numFmtId="0" xfId="0" applyAlignment="1" applyBorder="1" applyFont="1">
      <alignment readingOrder="0" shrinkToFit="0" vertical="bottom" wrapText="1"/>
    </xf>
    <xf borderId="35" fillId="2" fontId="32" numFmtId="0" xfId="0" applyAlignment="1" applyBorder="1" applyFont="1">
      <alignment readingOrder="0" shrinkToFit="0" vertical="bottom" wrapText="1"/>
    </xf>
    <xf borderId="1" fillId="2" fontId="33" numFmtId="0" xfId="0" applyAlignment="1" applyBorder="1" applyFont="1">
      <alignment readingOrder="0" shrinkToFit="0" vertical="bottom" wrapText="1"/>
    </xf>
    <xf borderId="36" fillId="2" fontId="32" numFmtId="0" xfId="0" applyAlignment="1" applyBorder="1" applyFont="1">
      <alignment readingOrder="0" shrinkToFit="0" vertical="bottom" wrapText="1"/>
    </xf>
    <xf borderId="2" fillId="2" fontId="32" numFmtId="0" xfId="0" applyAlignment="1" applyBorder="1" applyFont="1">
      <alignment readingOrder="0" shrinkToFit="0" vertical="bottom" wrapText="1"/>
    </xf>
    <xf borderId="35" fillId="2" fontId="32" numFmtId="166" xfId="0" applyAlignment="1" applyBorder="1" applyFont="1" applyNumberFormat="1">
      <alignment readingOrder="0" shrinkToFit="0" vertical="bottom" wrapText="1"/>
    </xf>
    <xf borderId="31" fillId="2" fontId="32" numFmtId="0" xfId="0" applyAlignment="1" applyBorder="1" applyFont="1">
      <alignment readingOrder="0" shrinkToFit="0" wrapText="1"/>
    </xf>
    <xf borderId="1" fillId="2" fontId="32" numFmtId="0" xfId="0" applyAlignment="1" applyBorder="1" applyFont="1">
      <alignment readingOrder="0" shrinkToFit="0" wrapText="1"/>
    </xf>
    <xf borderId="36" fillId="2" fontId="32" numFmtId="0" xfId="0" applyAlignment="1" applyBorder="1" applyFont="1">
      <alignment readingOrder="0" shrinkToFit="0" wrapText="1"/>
    </xf>
    <xf borderId="37" fillId="2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9" fillId="10" fontId="5" numFmtId="0" xfId="0" applyAlignment="1" applyBorder="1" applyFont="1">
      <alignment horizontal="center" readingOrder="0"/>
    </xf>
    <xf borderId="38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8" fillId="10" fontId="5" numFmtId="10" xfId="0" applyAlignment="1" applyBorder="1" applyFont="1" applyNumberFormat="1">
      <alignment horizontal="center" readingOrder="0"/>
    </xf>
    <xf borderId="38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7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9" fillId="2" fontId="5" numFmtId="0" xfId="0" applyAlignment="1" applyBorder="1" applyFont="1">
      <alignment horizontal="center"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10" xfId="0" applyAlignment="1" applyBorder="1" applyFont="1" applyNumberFormat="1">
      <alignment horizontal="center" readingOrder="0"/>
    </xf>
    <xf borderId="38" fillId="2" fontId="5" numFmtId="10" xfId="0" applyAlignment="1" applyBorder="1" applyFont="1" applyNumberFormat="1">
      <alignment horizontal="center" readingOrder="0"/>
    </xf>
    <xf borderId="38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7" fillId="2" fontId="5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37" fillId="2" fontId="5" numFmtId="0" xfId="0" applyBorder="1" applyFont="1"/>
    <xf borderId="45" fillId="6" fontId="2" numFmtId="0" xfId="0" applyAlignment="1" applyBorder="1" applyFont="1">
      <alignment horizontal="center" readingOrder="0"/>
    </xf>
    <xf borderId="43" fillId="6" fontId="2" numFmtId="10" xfId="0" applyAlignment="1" applyBorder="1" applyFont="1" applyNumberFormat="1">
      <alignment horizontal="center" readingOrder="0"/>
    </xf>
    <xf borderId="44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6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5" numFmtId="0" xfId="0" applyAlignment="1" applyBorder="1" applyFont="1">
      <alignment horizontal="center"/>
    </xf>
    <xf borderId="47" fillId="10" fontId="5" numFmtId="0" xfId="0" applyAlignment="1" applyBorder="1" applyFont="1">
      <alignment horizontal="center" readingOrder="0"/>
    </xf>
    <xf borderId="39" fillId="2" fontId="5" numFmtId="0" xfId="0" applyAlignment="1" applyBorder="1" applyFont="1">
      <alignment horizontal="center"/>
    </xf>
    <xf borderId="47" fillId="2" fontId="5" numFmtId="0" xfId="0" applyAlignment="1" applyBorder="1" applyFont="1">
      <alignment horizontal="center" readingOrder="0"/>
    </xf>
    <xf borderId="39" fillId="2" fontId="5" numFmtId="3" xfId="0" applyAlignment="1" applyBorder="1" applyFont="1" applyNumberFormat="1">
      <alignment horizontal="center"/>
    </xf>
    <xf borderId="39" fillId="10" fontId="5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8" fillId="10" fontId="5" numFmtId="166" xfId="0" applyAlignment="1" applyBorder="1" applyFont="1" applyNumberFormat="1">
      <alignment horizontal="center" readingOrder="0"/>
    </xf>
    <xf borderId="38" fillId="10" fontId="5" numFmtId="4" xfId="0" applyAlignment="1" applyBorder="1" applyFont="1" applyNumberFormat="1">
      <alignment horizontal="center" readingOrder="0"/>
    </xf>
    <xf borderId="38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7" fillId="10" fontId="5" numFmtId="4" xfId="0" applyAlignment="1" applyBorder="1" applyFont="1" applyNumberFormat="1">
      <alignment horizontal="center" readingOrder="0"/>
    </xf>
    <xf borderId="38" fillId="2" fontId="5" numFmtId="166" xfId="0" applyAlignment="1" applyBorder="1" applyFont="1" applyNumberFormat="1">
      <alignment horizontal="center" readingOrder="0"/>
    </xf>
    <xf borderId="38" fillId="2" fontId="5" numFmtId="4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9" fillId="2" fontId="34" numFmtId="4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30" fillId="2" fontId="5" numFmtId="4" xfId="0" applyAlignment="1" applyBorder="1" applyFont="1" applyNumberFormat="1">
      <alignment horizontal="center" readingOrder="0"/>
    </xf>
    <xf borderId="47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8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8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5" fillId="6" fontId="2" numFmtId="4" xfId="0" applyAlignment="1" applyBorder="1" applyFont="1" applyNumberFormat="1">
      <alignment horizontal="center" readingOrder="0"/>
    </xf>
    <xf borderId="43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6" fillId="6" fontId="2" numFmtId="4" xfId="0" applyAlignment="1" applyBorder="1" applyFont="1" applyNumberFormat="1">
      <alignment horizontal="center" readingOrder="0"/>
    </xf>
    <xf borderId="48" fillId="5" fontId="27" numFmtId="0" xfId="0" applyAlignment="1" applyBorder="1" applyFont="1">
      <alignment readingOrder="0"/>
    </xf>
    <xf borderId="49" fillId="5" fontId="27" numFmtId="0" xfId="0" applyBorder="1" applyFont="1"/>
    <xf borderId="49" fillId="5" fontId="27" numFmtId="0" xfId="0" applyAlignment="1" applyBorder="1" applyFont="1">
      <alignment readingOrder="0"/>
    </xf>
    <xf borderId="49" fillId="5" fontId="27" numFmtId="172" xfId="0" applyAlignment="1" applyBorder="1" applyFont="1" applyNumberFormat="1">
      <alignment readingOrder="0"/>
    </xf>
    <xf borderId="50" fillId="5" fontId="27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7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2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2" numFmtId="0" xfId="0" applyAlignment="1" applyBorder="1" applyFont="1">
      <alignment vertical="bottom"/>
    </xf>
    <xf borderId="49" fillId="5" fontId="32" numFmtId="175" xfId="0" applyAlignment="1" applyBorder="1" applyFont="1" applyNumberFormat="1">
      <alignment horizontal="right" vertical="bottom"/>
    </xf>
    <xf borderId="49" fillId="5" fontId="32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0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0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0" numFmtId="168" xfId="0" applyAlignment="1" applyBorder="1" applyFont="1" applyNumberFormat="1">
      <alignment horizontal="right" vertical="bottom"/>
    </xf>
    <xf borderId="70" fillId="2" fontId="30" numFmtId="168" xfId="0" applyAlignment="1" applyBorder="1" applyFont="1" applyNumberFormat="1">
      <alignment vertical="bottom"/>
    </xf>
    <xf borderId="49" fillId="5" fontId="32" numFmtId="0" xfId="0" applyAlignment="1" applyBorder="1" applyFont="1">
      <alignment readingOrder="0" vertical="bottom"/>
    </xf>
    <xf borderId="49" fillId="5" fontId="32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0" numFmtId="0" xfId="0" applyAlignment="1" applyBorder="1" applyFont="1">
      <alignment vertical="bottom"/>
    </xf>
    <xf borderId="80" fillId="0" fontId="11" numFmtId="0" xfId="0" applyBorder="1" applyFont="1"/>
    <xf borderId="49" fillId="5" fontId="32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9" fillId="2" fontId="34" numFmtId="9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43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9" fillId="10" fontId="34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9" fillId="2" fontId="34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3" fillId="6" fontId="2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2" fillId="5" fontId="27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7" fillId="10" fontId="5" numFmtId="167" xfId="0" applyAlignment="1" applyBorder="1" applyFont="1" applyNumberFormat="1">
      <alignment horizontal="center" readingOrder="0"/>
    </xf>
    <xf borderId="47" fillId="2" fontId="5" numFmtId="167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9" fillId="0" fontId="5" numFmtId="0" xfId="0" applyAlignment="1" applyBorder="1" applyFont="1">
      <alignment horizontal="center"/>
    </xf>
    <xf borderId="38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8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7" fillId="2" fontId="5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44" fillId="6" fontId="2" numFmtId="49" xfId="0" applyAlignment="1" applyBorder="1" applyFont="1" applyNumberFormat="1">
      <alignment horizontal="center" readingOrder="0"/>
    </xf>
    <xf borderId="10" fillId="5" fontId="27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7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6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7" fillId="2" fontId="5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/>
    </xf>
    <xf borderId="38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7" fillId="2" fontId="5" numFmtId="0" xfId="0" applyBorder="1" applyFont="1"/>
    <xf borderId="43" fillId="6" fontId="2" numFmtId="0" xfId="0" applyAlignment="1" applyBorder="1" applyFont="1">
      <alignment horizontal="center" readingOrder="0"/>
    </xf>
    <xf borderId="46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9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9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7" fillId="2" fontId="5" numFmtId="0" xfId="0" applyAlignment="1" applyBorder="1" applyFont="1">
      <alignment readingOrder="0"/>
    </xf>
    <xf borderId="39" fillId="0" fontId="5" numFmtId="3" xfId="0" applyAlignment="1" applyBorder="1" applyFont="1" applyNumberFormat="1">
      <alignment horizontal="center"/>
    </xf>
    <xf borderId="38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6" fillId="6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 shrinkToFit="0" wrapText="1"/>
    </xf>
    <xf borderId="10" fillId="5" fontId="32" numFmtId="0" xfId="0" applyAlignment="1" applyBorder="1" applyFont="1">
      <alignment vertical="bottom"/>
    </xf>
    <xf borderId="10" fillId="5" fontId="32" numFmtId="179" xfId="0" applyAlignment="1" applyBorder="1" applyFont="1" applyNumberFormat="1">
      <alignment horizontal="right" readingOrder="0" vertical="bottom"/>
    </xf>
    <xf borderId="10" fillId="5" fontId="32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8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7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8" fillId="8" fontId="7" numFmtId="0" xfId="0" applyAlignment="1" applyBorder="1" applyFont="1">
      <alignment readingOrder="0" shrinkToFit="0" wrapText="1"/>
    </xf>
    <xf borderId="38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2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1" numFmtId="49" xfId="0" applyAlignment="1" applyBorder="1" applyFont="1" applyNumberFormat="1">
      <alignment vertical="bottom"/>
    </xf>
    <xf borderId="31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30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5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9" fillId="10" fontId="34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7" fillId="10" fontId="5" numFmtId="3" xfId="0" applyAlignment="1" applyBorder="1" applyFont="1" applyNumberFormat="1">
      <alignment horizontal="center"/>
    </xf>
    <xf borderId="39" fillId="2" fontId="34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7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8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7" fillId="2" fontId="26" numFmtId="3" xfId="0" applyAlignment="1" applyBorder="1" applyFont="1" applyNumberFormat="1">
      <alignment horizontal="center"/>
    </xf>
    <xf borderId="47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9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7" fillId="0" fontId="5" numFmtId="3" xfId="0" applyAlignment="1" applyBorder="1" applyFont="1" applyNumberFormat="1">
      <alignment horizontal="center"/>
    </xf>
    <xf borderId="38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2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9" fillId="0" fontId="34" numFmtId="9" xfId="0" applyAlignment="1" applyBorder="1" applyFont="1" applyNumberFormat="1">
      <alignment horizontal="center" readingOrder="0"/>
    </xf>
    <xf borderId="47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8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6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8" fillId="10" fontId="5" numFmtId="4" xfId="0" applyAlignment="1" applyBorder="1" applyFont="1" applyNumberFormat="1">
      <alignment horizontal="center"/>
    </xf>
    <xf borderId="38" fillId="10" fontId="5" numFmtId="167" xfId="0" applyAlignment="1" applyBorder="1" applyFont="1" applyNumberFormat="1">
      <alignment horizontal="center"/>
    </xf>
    <xf borderId="47" fillId="10" fontId="5" numFmtId="0" xfId="0" applyBorder="1" applyFont="1"/>
    <xf borderId="38" fillId="2" fontId="5" numFmtId="0" xfId="0" applyAlignment="1" applyBorder="1" applyFont="1">
      <alignment horizontal="center"/>
    </xf>
    <xf borderId="38" fillId="2" fontId="5" numFmtId="167" xfId="0" applyAlignment="1" applyBorder="1" applyFont="1" applyNumberFormat="1">
      <alignment horizontal="center"/>
    </xf>
    <xf borderId="47" fillId="2" fontId="5" numFmtId="0" xfId="0" applyBorder="1" applyFont="1"/>
    <xf borderId="38" fillId="10" fontId="5" numFmtId="0" xfId="0" applyAlignment="1" applyBorder="1" applyFont="1">
      <alignment horizontal="center"/>
    </xf>
    <xf borderId="47" fillId="10" fontId="5" numFmtId="0" xfId="0" applyBorder="1" applyFont="1"/>
    <xf borderId="47" fillId="2" fontId="5" numFmtId="0" xfId="0" applyBorder="1" applyFont="1"/>
    <xf borderId="18" fillId="2" fontId="1" numFmtId="0" xfId="0" applyAlignment="1" applyBorder="1" applyFont="1">
      <alignment readingOrder="0"/>
    </xf>
    <xf borderId="38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9" fillId="2" fontId="34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/>
    </xf>
    <xf borderId="43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6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6" fillId="6" fontId="5" numFmtId="0" xfId="0" applyAlignment="1" applyBorder="1" applyFont="1">
      <alignment readingOrder="0"/>
    </xf>
    <xf borderId="45" fillId="6" fontId="2" numFmtId="0" xfId="0" applyAlignment="1" applyBorder="1" applyFont="1">
      <alignment horizontal="center"/>
    </xf>
    <xf borderId="43" fillId="6" fontId="2" numFmtId="9" xfId="0" applyAlignment="1" applyBorder="1" applyFont="1" applyNumberFormat="1">
      <alignment horizontal="center"/>
    </xf>
    <xf borderId="44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6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5" numFmtId="2" xfId="0" applyAlignment="1" applyBorder="1" applyFont="1" applyNumberFormat="1">
      <alignment horizontal="center" readingOrder="0"/>
    </xf>
    <xf borderId="38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3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7" numFmtId="3" xfId="0" applyAlignment="1" applyBorder="1" applyFont="1" applyNumberFormat="1">
      <alignment readingOrder="0"/>
    </xf>
    <xf borderId="49" fillId="5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3" fillId="6" fontId="2" numFmtId="171" xfId="0" applyAlignment="1" applyBorder="1" applyFont="1" applyNumberFormat="1">
      <alignment horizontal="center" readingOrder="0"/>
    </xf>
    <xf borderId="87" fillId="5" fontId="27" numFmtId="0" xfId="0" applyAlignment="1" applyBorder="1" applyFont="1">
      <alignment readingOrder="0"/>
    </xf>
    <xf borderId="12" fillId="5" fontId="27" numFmtId="0" xfId="0" applyBorder="1" applyFont="1"/>
    <xf borderId="12" fillId="5" fontId="27" numFmtId="0" xfId="0" applyAlignment="1" applyBorder="1" applyFont="1">
      <alignment readingOrder="0"/>
    </xf>
    <xf borderId="57" fillId="5" fontId="27" numFmtId="175" xfId="0" applyAlignment="1" applyBorder="1" applyFont="1" applyNumberFormat="1">
      <alignment readingOrder="0"/>
    </xf>
    <xf borderId="31" fillId="5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7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7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6" fillId="6" fontId="5" numFmtId="0" xfId="0" applyAlignment="1" applyBorder="1" applyFont="1">
      <alignment horizontal="center" readingOrder="0"/>
    </xf>
    <xf borderId="0" fillId="0" fontId="31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5" fontId="27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7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34" numFmtId="171" xfId="0" applyAlignment="1" applyBorder="1" applyFont="1" applyNumberFormat="1">
      <alignment horizontal="right" shrinkToFit="0" vertical="bottom" wrapText="1"/>
    </xf>
    <xf borderId="1" fillId="8" fontId="34" numFmtId="171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8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9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7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8" fillId="2" fontId="5" numFmtId="0" xfId="0" applyAlignment="1" applyBorder="1" applyFont="1">
      <alignment horizontal="center" vertical="bottom"/>
    </xf>
    <xf borderId="0" fillId="2" fontId="30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9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7" fillId="2" fontId="5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7" numFmtId="10" xfId="0" applyBorder="1" applyFont="1" applyNumberFormat="1"/>
    <xf borderId="10" fillId="5" fontId="27" numFmtId="0" xfId="0" applyAlignment="1" applyBorder="1" applyFont="1">
      <alignment readingOrder="0" shrinkToFit="0" wrapText="1"/>
    </xf>
    <xf borderId="10" fillId="5" fontId="27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2" fontId="34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34" numFmtId="3" xfId="0" applyAlignment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0" fillId="10" fontId="34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8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5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0.0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 t="str">
        <f t="array" ref="L4:Z70">Alabama!C3:Q69</f>
        <v>NULL</v>
      </c>
      <c r="M4" s="25" t="s">
        <v>29</v>
      </c>
      <c r="N4" s="25" t="s">
        <v>29</v>
      </c>
      <c r="O4" s="25" t="s">
        <v>29</v>
      </c>
      <c r="P4" s="25" t="s">
        <v>29</v>
      </c>
      <c r="Q4" s="25" t="s">
        <v>29</v>
      </c>
      <c r="R4" s="25" t="s">
        <v>29</v>
      </c>
      <c r="S4" s="25" t="s">
        <v>29</v>
      </c>
      <c r="T4" s="30" t="s">
        <v>29</v>
      </c>
      <c r="U4" s="31" t="s">
        <v>29</v>
      </c>
      <c r="V4" s="25" t="s">
        <v>29</v>
      </c>
      <c r="W4" s="32" t="s">
        <v>29</v>
      </c>
      <c r="X4" s="33" t="s">
        <v>29</v>
      </c>
      <c r="Y4" s="26" t="s">
        <v>29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 t="s">
        <v>29</v>
      </c>
      <c r="M5" s="25" t="s">
        <v>29</v>
      </c>
      <c r="N5" s="25" t="s">
        <v>29</v>
      </c>
      <c r="O5" s="25" t="s">
        <v>29</v>
      </c>
      <c r="P5" s="25" t="s">
        <v>29</v>
      </c>
      <c r="Q5" s="25" t="s">
        <v>29</v>
      </c>
      <c r="R5" s="25" t="s">
        <v>29</v>
      </c>
      <c r="S5" s="25" t="s">
        <v>29</v>
      </c>
      <c r="T5" s="30" t="s">
        <v>29</v>
      </c>
      <c r="U5" s="31" t="s">
        <v>29</v>
      </c>
      <c r="V5" s="25" t="s">
        <v>29</v>
      </c>
      <c r="W5" s="32" t="s">
        <v>29</v>
      </c>
      <c r="X5" s="33" t="s">
        <v>29</v>
      </c>
      <c r="Y5" s="26" t="s">
        <v>29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 t="s">
        <v>29</v>
      </c>
      <c r="M6" s="25" t="s">
        <v>29</v>
      </c>
      <c r="N6" s="25" t="s">
        <v>29</v>
      </c>
      <c r="O6" s="25" t="s">
        <v>29</v>
      </c>
      <c r="P6" s="25" t="s">
        <v>29</v>
      </c>
      <c r="Q6" s="25" t="s">
        <v>29</v>
      </c>
      <c r="R6" s="25" t="s">
        <v>29</v>
      </c>
      <c r="S6" s="25" t="s">
        <v>29</v>
      </c>
      <c r="T6" s="30" t="s">
        <v>29</v>
      </c>
      <c r="U6" s="31" t="s">
        <v>29</v>
      </c>
      <c r="V6" s="25" t="s">
        <v>29</v>
      </c>
      <c r="W6" s="32" t="s">
        <v>29</v>
      </c>
      <c r="X6" s="33" t="s">
        <v>29</v>
      </c>
      <c r="Y6" s="26" t="s">
        <v>29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 t="s">
        <v>29</v>
      </c>
      <c r="M7" s="25" t="s">
        <v>29</v>
      </c>
      <c r="N7" s="25" t="s">
        <v>29</v>
      </c>
      <c r="O7" s="25" t="s">
        <v>29</v>
      </c>
      <c r="P7" s="25" t="s">
        <v>29</v>
      </c>
      <c r="Q7" s="25" t="s">
        <v>29</v>
      </c>
      <c r="R7" s="25" t="s">
        <v>29</v>
      </c>
      <c r="S7" s="25" t="s">
        <v>29</v>
      </c>
      <c r="T7" s="30" t="s">
        <v>29</v>
      </c>
      <c r="U7" s="31" t="s">
        <v>29</v>
      </c>
      <c r="V7" s="25" t="s">
        <v>29</v>
      </c>
      <c r="W7" s="32" t="s">
        <v>29</v>
      </c>
      <c r="X7" s="33" t="s">
        <v>29</v>
      </c>
      <c r="Y7" s="26" t="s">
        <v>29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 t="s">
        <v>29</v>
      </c>
      <c r="M8" s="25" t="s">
        <v>29</v>
      </c>
      <c r="N8" s="25" t="s">
        <v>29</v>
      </c>
      <c r="O8" s="25" t="s">
        <v>29</v>
      </c>
      <c r="P8" s="25" t="s">
        <v>29</v>
      </c>
      <c r="Q8" s="25" t="s">
        <v>29</v>
      </c>
      <c r="R8" s="25" t="s">
        <v>29</v>
      </c>
      <c r="S8" s="25" t="s">
        <v>29</v>
      </c>
      <c r="T8" s="30" t="s">
        <v>29</v>
      </c>
      <c r="U8" s="31" t="s">
        <v>29</v>
      </c>
      <c r="V8" s="25" t="s">
        <v>29</v>
      </c>
      <c r="W8" s="32" t="s">
        <v>29</v>
      </c>
      <c r="X8" s="33" t="s">
        <v>29</v>
      </c>
      <c r="Y8" s="26" t="s">
        <v>29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 t="s">
        <v>29</v>
      </c>
      <c r="M9" s="25" t="s">
        <v>29</v>
      </c>
      <c r="N9" s="25" t="s">
        <v>29</v>
      </c>
      <c r="O9" s="25" t="s">
        <v>29</v>
      </c>
      <c r="P9" s="25" t="s">
        <v>29</v>
      </c>
      <c r="Q9" s="25" t="s">
        <v>29</v>
      </c>
      <c r="R9" s="25" t="s">
        <v>29</v>
      </c>
      <c r="S9" s="25" t="s">
        <v>29</v>
      </c>
      <c r="T9" s="30" t="s">
        <v>29</v>
      </c>
      <c r="U9" s="31" t="s">
        <v>29</v>
      </c>
      <c r="V9" s="25" t="s">
        <v>29</v>
      </c>
      <c r="W9" s="32" t="s">
        <v>29</v>
      </c>
      <c r="X9" s="33" t="s">
        <v>29</v>
      </c>
      <c r="Y9" s="26" t="s">
        <v>29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 t="s">
        <v>29</v>
      </c>
      <c r="M10" s="25" t="s">
        <v>29</v>
      </c>
      <c r="N10" s="25" t="s">
        <v>29</v>
      </c>
      <c r="O10" s="25" t="s">
        <v>29</v>
      </c>
      <c r="P10" s="25" t="s">
        <v>29</v>
      </c>
      <c r="Q10" s="25" t="s">
        <v>29</v>
      </c>
      <c r="R10" s="25" t="s">
        <v>29</v>
      </c>
      <c r="S10" s="25" t="s">
        <v>29</v>
      </c>
      <c r="T10" s="30" t="s">
        <v>29</v>
      </c>
      <c r="U10" s="31" t="s">
        <v>29</v>
      </c>
      <c r="V10" s="25" t="s">
        <v>29</v>
      </c>
      <c r="W10" s="32" t="s">
        <v>29</v>
      </c>
      <c r="X10" s="33" t="s">
        <v>29</v>
      </c>
      <c r="Y10" s="26" t="s">
        <v>29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 t="s">
        <v>29</v>
      </c>
      <c r="M11" s="25" t="s">
        <v>29</v>
      </c>
      <c r="N11" s="25" t="s">
        <v>29</v>
      </c>
      <c r="O11" s="25" t="s">
        <v>29</v>
      </c>
      <c r="P11" s="25" t="s">
        <v>29</v>
      </c>
      <c r="Q11" s="25" t="s">
        <v>29</v>
      </c>
      <c r="R11" s="25" t="s">
        <v>29</v>
      </c>
      <c r="S11" s="25" t="s">
        <v>29</v>
      </c>
      <c r="T11" s="30" t="s">
        <v>29</v>
      </c>
      <c r="U11" s="31" t="s">
        <v>29</v>
      </c>
      <c r="V11" s="25" t="s">
        <v>29</v>
      </c>
      <c r="W11" s="32" t="s">
        <v>29</v>
      </c>
      <c r="X11" s="33" t="s">
        <v>29</v>
      </c>
      <c r="Y11" s="26" t="s">
        <v>29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 t="s">
        <v>29</v>
      </c>
      <c r="M12" s="25" t="s">
        <v>29</v>
      </c>
      <c r="N12" s="25" t="s">
        <v>29</v>
      </c>
      <c r="O12" s="25" t="s">
        <v>29</v>
      </c>
      <c r="P12" s="25" t="s">
        <v>29</v>
      </c>
      <c r="Q12" s="25" t="s">
        <v>29</v>
      </c>
      <c r="R12" s="25" t="s">
        <v>29</v>
      </c>
      <c r="S12" s="25" t="s">
        <v>29</v>
      </c>
      <c r="T12" s="30" t="s">
        <v>29</v>
      </c>
      <c r="U12" s="31" t="s">
        <v>29</v>
      </c>
      <c r="V12" s="25" t="s">
        <v>29</v>
      </c>
      <c r="W12" s="32" t="s">
        <v>29</v>
      </c>
      <c r="X12" s="33" t="s">
        <v>29</v>
      </c>
      <c r="Y12" s="26" t="s">
        <v>29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 t="s">
        <v>29</v>
      </c>
      <c r="M13" s="25" t="s">
        <v>29</v>
      </c>
      <c r="N13" s="25" t="s">
        <v>29</v>
      </c>
      <c r="O13" s="25" t="s">
        <v>29</v>
      </c>
      <c r="P13" s="25" t="s">
        <v>29</v>
      </c>
      <c r="Q13" s="25" t="s">
        <v>29</v>
      </c>
      <c r="R13" s="25" t="s">
        <v>29</v>
      </c>
      <c r="S13" s="25" t="s">
        <v>29</v>
      </c>
      <c r="T13" s="30" t="s">
        <v>29</v>
      </c>
      <c r="U13" s="31" t="s">
        <v>29</v>
      </c>
      <c r="V13" s="25" t="s">
        <v>29</v>
      </c>
      <c r="W13" s="32" t="s">
        <v>29</v>
      </c>
      <c r="X13" s="33" t="s">
        <v>29</v>
      </c>
      <c r="Y13" s="26" t="s">
        <v>29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 t="s">
        <v>29</v>
      </c>
      <c r="M14" s="25" t="s">
        <v>29</v>
      </c>
      <c r="N14" s="25" t="s">
        <v>29</v>
      </c>
      <c r="O14" s="25" t="s">
        <v>29</v>
      </c>
      <c r="P14" s="25" t="s">
        <v>29</v>
      </c>
      <c r="Q14" s="25" t="s">
        <v>29</v>
      </c>
      <c r="R14" s="25" t="s">
        <v>29</v>
      </c>
      <c r="S14" s="25" t="s">
        <v>29</v>
      </c>
      <c r="T14" s="30" t="s">
        <v>29</v>
      </c>
      <c r="U14" s="31" t="s">
        <v>29</v>
      </c>
      <c r="V14" s="25" t="s">
        <v>29</v>
      </c>
      <c r="W14" s="32" t="s">
        <v>29</v>
      </c>
      <c r="X14" s="33" t="s">
        <v>29</v>
      </c>
      <c r="Y14" s="26" t="s">
        <v>29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 t="s">
        <v>29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 t="s">
        <v>29</v>
      </c>
      <c r="V15" s="25" t="s">
        <v>29</v>
      </c>
      <c r="W15" s="32" t="s">
        <v>29</v>
      </c>
      <c r="X15" s="33" t="s">
        <v>29</v>
      </c>
      <c r="Y15" s="26" t="s">
        <v>29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 t="s">
        <v>29</v>
      </c>
      <c r="M16" s="25" t="s">
        <v>29</v>
      </c>
      <c r="N16" s="25" t="s">
        <v>29</v>
      </c>
      <c r="O16" s="25" t="s">
        <v>29</v>
      </c>
      <c r="P16" s="25" t="s">
        <v>29</v>
      </c>
      <c r="Q16" s="25" t="s">
        <v>29</v>
      </c>
      <c r="R16" s="25" t="s">
        <v>29</v>
      </c>
      <c r="S16" s="25" t="s">
        <v>29</v>
      </c>
      <c r="T16" s="30" t="s">
        <v>29</v>
      </c>
      <c r="U16" s="31" t="s">
        <v>29</v>
      </c>
      <c r="V16" s="25" t="s">
        <v>29</v>
      </c>
      <c r="W16" s="32" t="s">
        <v>29</v>
      </c>
      <c r="X16" s="33" t="s">
        <v>29</v>
      </c>
      <c r="Y16" s="26" t="s">
        <v>29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 t="s">
        <v>29</v>
      </c>
      <c r="M17" s="25" t="s">
        <v>29</v>
      </c>
      <c r="N17" s="25" t="s">
        <v>29</v>
      </c>
      <c r="O17" s="25" t="s">
        <v>29</v>
      </c>
      <c r="P17" s="25" t="s">
        <v>29</v>
      </c>
      <c r="Q17" s="25" t="s">
        <v>29</v>
      </c>
      <c r="R17" s="25" t="s">
        <v>29</v>
      </c>
      <c r="S17" s="25" t="s">
        <v>29</v>
      </c>
      <c r="T17" s="30" t="s">
        <v>29</v>
      </c>
      <c r="U17" s="31" t="s">
        <v>29</v>
      </c>
      <c r="V17" s="25" t="s">
        <v>29</v>
      </c>
      <c r="W17" s="32" t="s">
        <v>29</v>
      </c>
      <c r="X17" s="33" t="s">
        <v>29</v>
      </c>
      <c r="Y17" s="26" t="s">
        <v>29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 t="s">
        <v>29</v>
      </c>
      <c r="M18" s="25" t="s">
        <v>29</v>
      </c>
      <c r="N18" s="25" t="s">
        <v>29</v>
      </c>
      <c r="O18" s="25" t="s">
        <v>29</v>
      </c>
      <c r="P18" s="25" t="s">
        <v>29</v>
      </c>
      <c r="Q18" s="25" t="s">
        <v>29</v>
      </c>
      <c r="R18" s="25" t="s">
        <v>29</v>
      </c>
      <c r="S18" s="25" t="s">
        <v>29</v>
      </c>
      <c r="T18" s="30" t="s">
        <v>29</v>
      </c>
      <c r="U18" s="31" t="s">
        <v>29</v>
      </c>
      <c r="V18" s="25" t="s">
        <v>29</v>
      </c>
      <c r="W18" s="32" t="s">
        <v>29</v>
      </c>
      <c r="X18" s="33" t="s">
        <v>29</v>
      </c>
      <c r="Y18" s="26" t="s">
        <v>29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 t="s">
        <v>29</v>
      </c>
      <c r="M19" s="25" t="s">
        <v>29</v>
      </c>
      <c r="N19" s="25" t="s">
        <v>29</v>
      </c>
      <c r="O19" s="25" t="s">
        <v>29</v>
      </c>
      <c r="P19" s="25" t="s">
        <v>29</v>
      </c>
      <c r="Q19" s="25" t="s">
        <v>29</v>
      </c>
      <c r="R19" s="25" t="s">
        <v>29</v>
      </c>
      <c r="S19" s="25" t="s">
        <v>29</v>
      </c>
      <c r="T19" s="30" t="s">
        <v>29</v>
      </c>
      <c r="U19" s="31" t="s">
        <v>29</v>
      </c>
      <c r="V19" s="25" t="s">
        <v>29</v>
      </c>
      <c r="W19" s="32" t="s">
        <v>29</v>
      </c>
      <c r="X19" s="33" t="s">
        <v>29</v>
      </c>
      <c r="Y19" s="26" t="s">
        <v>29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 t="s">
        <v>29</v>
      </c>
      <c r="M20" s="25" t="s">
        <v>29</v>
      </c>
      <c r="N20" s="25" t="s">
        <v>29</v>
      </c>
      <c r="O20" s="25" t="s">
        <v>29</v>
      </c>
      <c r="P20" s="25" t="s">
        <v>29</v>
      </c>
      <c r="Q20" s="25" t="s">
        <v>29</v>
      </c>
      <c r="R20" s="25" t="s">
        <v>29</v>
      </c>
      <c r="S20" s="25" t="s">
        <v>29</v>
      </c>
      <c r="T20" s="30" t="s">
        <v>29</v>
      </c>
      <c r="U20" s="31" t="s">
        <v>29</v>
      </c>
      <c r="V20" s="25" t="s">
        <v>29</v>
      </c>
      <c r="W20" s="32" t="s">
        <v>29</v>
      </c>
      <c r="X20" s="33" t="s">
        <v>29</v>
      </c>
      <c r="Y20" s="26" t="s">
        <v>29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 t="s">
        <v>29</v>
      </c>
      <c r="M21" s="25" t="s">
        <v>29</v>
      </c>
      <c r="N21" s="25" t="s">
        <v>29</v>
      </c>
      <c r="O21" s="25" t="s">
        <v>29</v>
      </c>
      <c r="P21" s="25" t="s">
        <v>29</v>
      </c>
      <c r="Q21" s="25" t="s">
        <v>29</v>
      </c>
      <c r="R21" s="25" t="s">
        <v>29</v>
      </c>
      <c r="S21" s="25" t="s">
        <v>29</v>
      </c>
      <c r="T21" s="30" t="s">
        <v>29</v>
      </c>
      <c r="U21" s="31" t="s">
        <v>29</v>
      </c>
      <c r="V21" s="25" t="s">
        <v>29</v>
      </c>
      <c r="W21" s="32" t="s">
        <v>29</v>
      </c>
      <c r="X21" s="33" t="s">
        <v>29</v>
      </c>
      <c r="Y21" s="26" t="s">
        <v>29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 t="s">
        <v>29</v>
      </c>
      <c r="M22" s="25" t="s">
        <v>29</v>
      </c>
      <c r="N22" s="25" t="s">
        <v>29</v>
      </c>
      <c r="O22" s="25" t="s">
        <v>29</v>
      </c>
      <c r="P22" s="25" t="s">
        <v>29</v>
      </c>
      <c r="Q22" s="25" t="s">
        <v>29</v>
      </c>
      <c r="R22" s="25" t="s">
        <v>29</v>
      </c>
      <c r="S22" s="25" t="s">
        <v>29</v>
      </c>
      <c r="T22" s="30" t="s">
        <v>29</v>
      </c>
      <c r="U22" s="31" t="s">
        <v>29</v>
      </c>
      <c r="V22" s="25" t="s">
        <v>29</v>
      </c>
      <c r="W22" s="32" t="s">
        <v>29</v>
      </c>
      <c r="X22" s="33" t="s">
        <v>29</v>
      </c>
      <c r="Y22" s="26" t="s">
        <v>29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 t="s">
        <v>29</v>
      </c>
      <c r="M23" s="25" t="s">
        <v>29</v>
      </c>
      <c r="N23" s="25" t="s">
        <v>29</v>
      </c>
      <c r="O23" s="25" t="s">
        <v>29</v>
      </c>
      <c r="P23" s="25" t="s">
        <v>29</v>
      </c>
      <c r="Q23" s="25" t="s">
        <v>29</v>
      </c>
      <c r="R23" s="25" t="s">
        <v>29</v>
      </c>
      <c r="S23" s="25" t="s">
        <v>29</v>
      </c>
      <c r="T23" s="30" t="s">
        <v>29</v>
      </c>
      <c r="U23" s="31" t="s">
        <v>29</v>
      </c>
      <c r="V23" s="25" t="s">
        <v>29</v>
      </c>
      <c r="W23" s="32" t="s">
        <v>29</v>
      </c>
      <c r="X23" s="33" t="s">
        <v>29</v>
      </c>
      <c r="Y23" s="26" t="s">
        <v>29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 t="s">
        <v>29</v>
      </c>
      <c r="M24" s="25" t="s">
        <v>29</v>
      </c>
      <c r="N24" s="25" t="s">
        <v>29</v>
      </c>
      <c r="O24" s="25" t="s">
        <v>29</v>
      </c>
      <c r="P24" s="25" t="s">
        <v>29</v>
      </c>
      <c r="Q24" s="25" t="s">
        <v>29</v>
      </c>
      <c r="R24" s="25" t="s">
        <v>29</v>
      </c>
      <c r="S24" s="25" t="s">
        <v>29</v>
      </c>
      <c r="T24" s="30" t="s">
        <v>29</v>
      </c>
      <c r="U24" s="31" t="s">
        <v>29</v>
      </c>
      <c r="V24" s="25" t="s">
        <v>29</v>
      </c>
      <c r="W24" s="32" t="s">
        <v>29</v>
      </c>
      <c r="X24" s="33" t="s">
        <v>29</v>
      </c>
      <c r="Y24" s="26" t="s">
        <v>29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 t="s">
        <v>29</v>
      </c>
      <c r="M25" s="25" t="s">
        <v>29</v>
      </c>
      <c r="N25" s="25" t="s">
        <v>29</v>
      </c>
      <c r="O25" s="25" t="s">
        <v>29</v>
      </c>
      <c r="P25" s="25" t="s">
        <v>29</v>
      </c>
      <c r="Q25" s="25" t="s">
        <v>29</v>
      </c>
      <c r="R25" s="25" t="s">
        <v>29</v>
      </c>
      <c r="S25" s="25" t="s">
        <v>29</v>
      </c>
      <c r="T25" s="30" t="s">
        <v>29</v>
      </c>
      <c r="U25" s="31" t="s">
        <v>29</v>
      </c>
      <c r="V25" s="25" t="s">
        <v>29</v>
      </c>
      <c r="W25" s="32" t="s">
        <v>29</v>
      </c>
      <c r="X25" s="33" t="s">
        <v>29</v>
      </c>
      <c r="Y25" s="26" t="s">
        <v>29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 t="s">
        <v>29</v>
      </c>
      <c r="M26" s="25" t="s">
        <v>29</v>
      </c>
      <c r="N26" s="25" t="s">
        <v>29</v>
      </c>
      <c r="O26" s="25" t="s">
        <v>29</v>
      </c>
      <c r="P26" s="25" t="s">
        <v>29</v>
      </c>
      <c r="Q26" s="25" t="s">
        <v>29</v>
      </c>
      <c r="R26" s="25" t="s">
        <v>29</v>
      </c>
      <c r="S26" s="25" t="s">
        <v>29</v>
      </c>
      <c r="T26" s="30" t="s">
        <v>29</v>
      </c>
      <c r="U26" s="31" t="s">
        <v>29</v>
      </c>
      <c r="V26" s="25" t="s">
        <v>29</v>
      </c>
      <c r="W26" s="32" t="s">
        <v>29</v>
      </c>
      <c r="X26" s="33" t="s">
        <v>29</v>
      </c>
      <c r="Y26" s="26" t="s">
        <v>29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 t="s">
        <v>29</v>
      </c>
      <c r="M27" s="25" t="s">
        <v>29</v>
      </c>
      <c r="N27" s="25" t="s">
        <v>29</v>
      </c>
      <c r="O27" s="25" t="s">
        <v>29</v>
      </c>
      <c r="P27" s="25" t="s">
        <v>29</v>
      </c>
      <c r="Q27" s="25" t="s">
        <v>29</v>
      </c>
      <c r="R27" s="25" t="s">
        <v>29</v>
      </c>
      <c r="S27" s="25" t="s">
        <v>29</v>
      </c>
      <c r="T27" s="30" t="s">
        <v>29</v>
      </c>
      <c r="U27" s="31" t="s">
        <v>29</v>
      </c>
      <c r="V27" s="25" t="s">
        <v>29</v>
      </c>
      <c r="W27" s="32" t="s">
        <v>29</v>
      </c>
      <c r="X27" s="33" t="s">
        <v>29</v>
      </c>
      <c r="Y27" s="26" t="s">
        <v>29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 t="s">
        <v>29</v>
      </c>
      <c r="M28" s="25" t="s">
        <v>29</v>
      </c>
      <c r="N28" s="25" t="s">
        <v>29</v>
      </c>
      <c r="O28" s="25" t="s">
        <v>29</v>
      </c>
      <c r="P28" s="25" t="s">
        <v>29</v>
      </c>
      <c r="Q28" s="25" t="s">
        <v>29</v>
      </c>
      <c r="R28" s="25" t="s">
        <v>29</v>
      </c>
      <c r="S28" s="25" t="s">
        <v>29</v>
      </c>
      <c r="T28" s="30" t="s">
        <v>29</v>
      </c>
      <c r="U28" s="31" t="s">
        <v>29</v>
      </c>
      <c r="V28" s="25" t="s">
        <v>29</v>
      </c>
      <c r="W28" s="32" t="s">
        <v>29</v>
      </c>
      <c r="X28" s="33" t="s">
        <v>29</v>
      </c>
      <c r="Y28" s="26" t="s">
        <v>29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 t="s">
        <v>29</v>
      </c>
      <c r="M29" s="25" t="s">
        <v>29</v>
      </c>
      <c r="N29" s="25" t="s">
        <v>29</v>
      </c>
      <c r="O29" s="25" t="s">
        <v>29</v>
      </c>
      <c r="P29" s="25" t="s">
        <v>29</v>
      </c>
      <c r="Q29" s="25" t="s">
        <v>29</v>
      </c>
      <c r="R29" s="25" t="s">
        <v>29</v>
      </c>
      <c r="S29" s="25" t="s">
        <v>29</v>
      </c>
      <c r="T29" s="30" t="s">
        <v>29</v>
      </c>
      <c r="U29" s="31" t="s">
        <v>29</v>
      </c>
      <c r="V29" s="25" t="s">
        <v>29</v>
      </c>
      <c r="W29" s="32" t="s">
        <v>29</v>
      </c>
      <c r="X29" s="33" t="s">
        <v>29</v>
      </c>
      <c r="Y29" s="26" t="s">
        <v>29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 t="s">
        <v>29</v>
      </c>
      <c r="M30" s="25" t="s">
        <v>29</v>
      </c>
      <c r="N30" s="25" t="s">
        <v>29</v>
      </c>
      <c r="O30" s="25" t="s">
        <v>29</v>
      </c>
      <c r="P30" s="25" t="s">
        <v>29</v>
      </c>
      <c r="Q30" s="25" t="s">
        <v>29</v>
      </c>
      <c r="R30" s="25" t="s">
        <v>29</v>
      </c>
      <c r="S30" s="25" t="s">
        <v>29</v>
      </c>
      <c r="T30" s="30" t="s">
        <v>29</v>
      </c>
      <c r="U30" s="31" t="s">
        <v>29</v>
      </c>
      <c r="V30" s="25" t="s">
        <v>29</v>
      </c>
      <c r="W30" s="32" t="s">
        <v>29</v>
      </c>
      <c r="X30" s="33" t="s">
        <v>29</v>
      </c>
      <c r="Y30" s="26" t="s">
        <v>29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 t="s">
        <v>29</v>
      </c>
      <c r="M31" s="25" t="s">
        <v>29</v>
      </c>
      <c r="N31" s="25" t="s">
        <v>29</v>
      </c>
      <c r="O31" s="25" t="s">
        <v>29</v>
      </c>
      <c r="P31" s="25" t="s">
        <v>29</v>
      </c>
      <c r="Q31" s="25" t="s">
        <v>29</v>
      </c>
      <c r="R31" s="25" t="s">
        <v>29</v>
      </c>
      <c r="S31" s="25" t="s">
        <v>29</v>
      </c>
      <c r="T31" s="30" t="s">
        <v>29</v>
      </c>
      <c r="U31" s="31" t="s">
        <v>29</v>
      </c>
      <c r="V31" s="25" t="s">
        <v>29</v>
      </c>
      <c r="W31" s="32" t="s">
        <v>29</v>
      </c>
      <c r="X31" s="33" t="s">
        <v>29</v>
      </c>
      <c r="Y31" s="26" t="s">
        <v>29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 t="s">
        <v>29</v>
      </c>
      <c r="M32" s="25" t="s">
        <v>29</v>
      </c>
      <c r="N32" s="25" t="s">
        <v>29</v>
      </c>
      <c r="O32" s="25" t="s">
        <v>29</v>
      </c>
      <c r="P32" s="25" t="s">
        <v>29</v>
      </c>
      <c r="Q32" s="25" t="s">
        <v>29</v>
      </c>
      <c r="R32" s="25" t="s">
        <v>29</v>
      </c>
      <c r="S32" s="25" t="s">
        <v>29</v>
      </c>
      <c r="T32" s="30" t="s">
        <v>29</v>
      </c>
      <c r="U32" s="31" t="s">
        <v>29</v>
      </c>
      <c r="V32" s="25" t="s">
        <v>29</v>
      </c>
      <c r="W32" s="32" t="s">
        <v>29</v>
      </c>
      <c r="X32" s="33" t="s">
        <v>29</v>
      </c>
      <c r="Y32" s="26" t="s">
        <v>29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 t="s">
        <v>29</v>
      </c>
      <c r="M33" s="25" t="s">
        <v>29</v>
      </c>
      <c r="N33" s="25" t="s">
        <v>29</v>
      </c>
      <c r="O33" s="25" t="s">
        <v>29</v>
      </c>
      <c r="P33" s="25" t="s">
        <v>29</v>
      </c>
      <c r="Q33" s="25" t="s">
        <v>29</v>
      </c>
      <c r="R33" s="25" t="s">
        <v>29</v>
      </c>
      <c r="S33" s="25" t="s">
        <v>29</v>
      </c>
      <c r="T33" s="30" t="s">
        <v>29</v>
      </c>
      <c r="U33" s="31" t="s">
        <v>29</v>
      </c>
      <c r="V33" s="25" t="s">
        <v>29</v>
      </c>
      <c r="W33" s="32" t="s">
        <v>29</v>
      </c>
      <c r="X33" s="33" t="s">
        <v>29</v>
      </c>
      <c r="Y33" s="26" t="s">
        <v>29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 t="s">
        <v>29</v>
      </c>
      <c r="M34" s="25" t="s">
        <v>29</v>
      </c>
      <c r="N34" s="25" t="s">
        <v>29</v>
      </c>
      <c r="O34" s="25" t="s">
        <v>29</v>
      </c>
      <c r="P34" s="25" t="s">
        <v>29</v>
      </c>
      <c r="Q34" s="25" t="s">
        <v>29</v>
      </c>
      <c r="R34" s="25" t="s">
        <v>29</v>
      </c>
      <c r="S34" s="25" t="s">
        <v>29</v>
      </c>
      <c r="T34" s="30" t="s">
        <v>29</v>
      </c>
      <c r="U34" s="31" t="s">
        <v>29</v>
      </c>
      <c r="V34" s="25" t="s">
        <v>29</v>
      </c>
      <c r="W34" s="32" t="s">
        <v>29</v>
      </c>
      <c r="X34" s="33" t="s">
        <v>29</v>
      </c>
      <c r="Y34" s="26" t="s">
        <v>29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 t="s">
        <v>29</v>
      </c>
      <c r="M35" s="25" t="s">
        <v>29</v>
      </c>
      <c r="N35" s="25" t="s">
        <v>29</v>
      </c>
      <c r="O35" s="25" t="s">
        <v>29</v>
      </c>
      <c r="P35" s="25" t="s">
        <v>29</v>
      </c>
      <c r="Q35" s="25" t="s">
        <v>29</v>
      </c>
      <c r="R35" s="25" t="s">
        <v>29</v>
      </c>
      <c r="S35" s="25" t="s">
        <v>29</v>
      </c>
      <c r="T35" s="30" t="s">
        <v>29</v>
      </c>
      <c r="U35" s="31" t="s">
        <v>29</v>
      </c>
      <c r="V35" s="25" t="s">
        <v>29</v>
      </c>
      <c r="W35" s="32" t="s">
        <v>29</v>
      </c>
      <c r="X35" s="33" t="s">
        <v>29</v>
      </c>
      <c r="Y35" s="26" t="s">
        <v>29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 t="s">
        <v>29</v>
      </c>
      <c r="M36" s="25" t="s">
        <v>29</v>
      </c>
      <c r="N36" s="25" t="s">
        <v>29</v>
      </c>
      <c r="O36" s="25" t="s">
        <v>29</v>
      </c>
      <c r="P36" s="25" t="s">
        <v>29</v>
      </c>
      <c r="Q36" s="25" t="s">
        <v>29</v>
      </c>
      <c r="R36" s="25" t="s">
        <v>29</v>
      </c>
      <c r="S36" s="25" t="s">
        <v>29</v>
      </c>
      <c r="T36" s="30" t="s">
        <v>29</v>
      </c>
      <c r="U36" s="31" t="s">
        <v>29</v>
      </c>
      <c r="V36" s="25" t="s">
        <v>29</v>
      </c>
      <c r="W36" s="32" t="s">
        <v>29</v>
      </c>
      <c r="X36" s="33" t="s">
        <v>29</v>
      </c>
      <c r="Y36" s="26" t="s">
        <v>29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 t="s">
        <v>29</v>
      </c>
      <c r="M37" s="25" t="s">
        <v>29</v>
      </c>
      <c r="N37" s="25" t="s">
        <v>29</v>
      </c>
      <c r="O37" s="25" t="s">
        <v>29</v>
      </c>
      <c r="P37" s="25" t="s">
        <v>29</v>
      </c>
      <c r="Q37" s="25" t="s">
        <v>29</v>
      </c>
      <c r="R37" s="25" t="s">
        <v>29</v>
      </c>
      <c r="S37" s="25" t="s">
        <v>29</v>
      </c>
      <c r="T37" s="30" t="s">
        <v>29</v>
      </c>
      <c r="U37" s="31" t="s">
        <v>29</v>
      </c>
      <c r="V37" s="25" t="s">
        <v>29</v>
      </c>
      <c r="W37" s="32" t="s">
        <v>29</v>
      </c>
      <c r="X37" s="33" t="s">
        <v>29</v>
      </c>
      <c r="Y37" s="26" t="s">
        <v>29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 t="s">
        <v>29</v>
      </c>
      <c r="M38" s="25" t="s">
        <v>29</v>
      </c>
      <c r="N38" s="25" t="s">
        <v>29</v>
      </c>
      <c r="O38" s="25" t="s">
        <v>29</v>
      </c>
      <c r="P38" s="25" t="s">
        <v>29</v>
      </c>
      <c r="Q38" s="25" t="s">
        <v>29</v>
      </c>
      <c r="R38" s="25" t="s">
        <v>29</v>
      </c>
      <c r="S38" s="25" t="s">
        <v>29</v>
      </c>
      <c r="T38" s="30" t="s">
        <v>29</v>
      </c>
      <c r="U38" s="31" t="s">
        <v>29</v>
      </c>
      <c r="V38" s="25" t="s">
        <v>29</v>
      </c>
      <c r="W38" s="32" t="s">
        <v>29</v>
      </c>
      <c r="X38" s="33" t="s">
        <v>29</v>
      </c>
      <c r="Y38" s="26" t="s">
        <v>29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 t="s">
        <v>29</v>
      </c>
      <c r="M39" s="25" t="s">
        <v>29</v>
      </c>
      <c r="N39" s="25" t="s">
        <v>29</v>
      </c>
      <c r="O39" s="25" t="s">
        <v>29</v>
      </c>
      <c r="P39" s="25" t="s">
        <v>29</v>
      </c>
      <c r="Q39" s="25" t="s">
        <v>29</v>
      </c>
      <c r="R39" s="25" t="s">
        <v>29</v>
      </c>
      <c r="S39" s="25" t="s">
        <v>29</v>
      </c>
      <c r="T39" s="30" t="s">
        <v>29</v>
      </c>
      <c r="U39" s="31" t="s">
        <v>29</v>
      </c>
      <c r="V39" s="25" t="s">
        <v>29</v>
      </c>
      <c r="W39" s="32" t="s">
        <v>29</v>
      </c>
      <c r="X39" s="33" t="s">
        <v>29</v>
      </c>
      <c r="Y39" s="26" t="s">
        <v>29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 t="s">
        <v>29</v>
      </c>
      <c r="M40" s="25" t="s">
        <v>29</v>
      </c>
      <c r="N40" s="25" t="s">
        <v>29</v>
      </c>
      <c r="O40" s="25" t="s">
        <v>29</v>
      </c>
      <c r="P40" s="25" t="s">
        <v>29</v>
      </c>
      <c r="Q40" s="25" t="s">
        <v>29</v>
      </c>
      <c r="R40" s="25" t="s">
        <v>29</v>
      </c>
      <c r="S40" s="25" t="s">
        <v>29</v>
      </c>
      <c r="T40" s="30" t="s">
        <v>29</v>
      </c>
      <c r="U40" s="31" t="s">
        <v>29</v>
      </c>
      <c r="V40" s="25" t="s">
        <v>29</v>
      </c>
      <c r="W40" s="32" t="s">
        <v>29</v>
      </c>
      <c r="X40" s="33" t="s">
        <v>29</v>
      </c>
      <c r="Y40" s="26" t="s">
        <v>29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 t="s">
        <v>29</v>
      </c>
      <c r="M41" s="25" t="s">
        <v>29</v>
      </c>
      <c r="N41" s="25" t="s">
        <v>29</v>
      </c>
      <c r="O41" s="25" t="s">
        <v>29</v>
      </c>
      <c r="P41" s="25" t="s">
        <v>29</v>
      </c>
      <c r="Q41" s="25" t="s">
        <v>29</v>
      </c>
      <c r="R41" s="25" t="s">
        <v>29</v>
      </c>
      <c r="S41" s="25" t="s">
        <v>29</v>
      </c>
      <c r="T41" s="30" t="s">
        <v>29</v>
      </c>
      <c r="U41" s="31" t="s">
        <v>29</v>
      </c>
      <c r="V41" s="25" t="s">
        <v>29</v>
      </c>
      <c r="W41" s="32" t="s">
        <v>29</v>
      </c>
      <c r="X41" s="33" t="s">
        <v>29</v>
      </c>
      <c r="Y41" s="26" t="s">
        <v>29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 t="s">
        <v>29</v>
      </c>
      <c r="M42" s="25" t="s">
        <v>29</v>
      </c>
      <c r="N42" s="25" t="s">
        <v>29</v>
      </c>
      <c r="O42" s="25" t="s">
        <v>29</v>
      </c>
      <c r="P42" s="25" t="s">
        <v>29</v>
      </c>
      <c r="Q42" s="25" t="s">
        <v>29</v>
      </c>
      <c r="R42" s="25" t="s">
        <v>29</v>
      </c>
      <c r="S42" s="25" t="s">
        <v>29</v>
      </c>
      <c r="T42" s="30" t="s">
        <v>29</v>
      </c>
      <c r="U42" s="31" t="s">
        <v>29</v>
      </c>
      <c r="V42" s="25" t="s">
        <v>29</v>
      </c>
      <c r="W42" s="32" t="s">
        <v>29</v>
      </c>
      <c r="X42" s="33" t="s">
        <v>29</v>
      </c>
      <c r="Y42" s="26" t="s">
        <v>29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 t="s">
        <v>29</v>
      </c>
      <c r="M43" s="25" t="s">
        <v>29</v>
      </c>
      <c r="N43" s="25" t="s">
        <v>29</v>
      </c>
      <c r="O43" s="25" t="s">
        <v>29</v>
      </c>
      <c r="P43" s="25" t="s">
        <v>29</v>
      </c>
      <c r="Q43" s="25" t="s">
        <v>29</v>
      </c>
      <c r="R43" s="25" t="s">
        <v>29</v>
      </c>
      <c r="S43" s="25" t="s">
        <v>29</v>
      </c>
      <c r="T43" s="30" t="s">
        <v>29</v>
      </c>
      <c r="U43" s="31" t="s">
        <v>29</v>
      </c>
      <c r="V43" s="25" t="s">
        <v>29</v>
      </c>
      <c r="W43" s="32" t="s">
        <v>29</v>
      </c>
      <c r="X43" s="33" t="s">
        <v>29</v>
      </c>
      <c r="Y43" s="26" t="s">
        <v>29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 t="s">
        <v>29</v>
      </c>
      <c r="M44" s="25" t="s">
        <v>29</v>
      </c>
      <c r="N44" s="25" t="s">
        <v>29</v>
      </c>
      <c r="O44" s="25" t="s">
        <v>29</v>
      </c>
      <c r="P44" s="25" t="s">
        <v>29</v>
      </c>
      <c r="Q44" s="25" t="s">
        <v>29</v>
      </c>
      <c r="R44" s="25" t="s">
        <v>29</v>
      </c>
      <c r="S44" s="25" t="s">
        <v>29</v>
      </c>
      <c r="T44" s="30" t="s">
        <v>29</v>
      </c>
      <c r="U44" s="31" t="s">
        <v>29</v>
      </c>
      <c r="V44" s="25" t="s">
        <v>29</v>
      </c>
      <c r="W44" s="32" t="s">
        <v>29</v>
      </c>
      <c r="X44" s="33" t="s">
        <v>29</v>
      </c>
      <c r="Y44" s="26" t="s">
        <v>29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 t="s">
        <v>29</v>
      </c>
      <c r="M45" s="25" t="s">
        <v>29</v>
      </c>
      <c r="N45" s="25" t="s">
        <v>29</v>
      </c>
      <c r="O45" s="25" t="s">
        <v>29</v>
      </c>
      <c r="P45" s="25" t="s">
        <v>29</v>
      </c>
      <c r="Q45" s="25" t="s">
        <v>29</v>
      </c>
      <c r="R45" s="25" t="s">
        <v>29</v>
      </c>
      <c r="S45" s="25" t="s">
        <v>29</v>
      </c>
      <c r="T45" s="30" t="s">
        <v>29</v>
      </c>
      <c r="U45" s="31" t="s">
        <v>29</v>
      </c>
      <c r="V45" s="25" t="s">
        <v>29</v>
      </c>
      <c r="W45" s="32" t="s">
        <v>29</v>
      </c>
      <c r="X45" s="33" t="s">
        <v>29</v>
      </c>
      <c r="Y45" s="26" t="s">
        <v>29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 t="s">
        <v>29</v>
      </c>
      <c r="M46" s="25" t="s">
        <v>29</v>
      </c>
      <c r="N46" s="25" t="s">
        <v>29</v>
      </c>
      <c r="O46" s="25" t="s">
        <v>29</v>
      </c>
      <c r="P46" s="25" t="s">
        <v>29</v>
      </c>
      <c r="Q46" s="25" t="s">
        <v>29</v>
      </c>
      <c r="R46" s="25" t="s">
        <v>29</v>
      </c>
      <c r="S46" s="25" t="s">
        <v>29</v>
      </c>
      <c r="T46" s="30" t="s">
        <v>29</v>
      </c>
      <c r="U46" s="31" t="s">
        <v>29</v>
      </c>
      <c r="V46" s="25" t="s">
        <v>29</v>
      </c>
      <c r="W46" s="32" t="s">
        <v>29</v>
      </c>
      <c r="X46" s="33" t="s">
        <v>29</v>
      </c>
      <c r="Y46" s="26" t="s">
        <v>29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 t="s">
        <v>29</v>
      </c>
      <c r="M47" s="25" t="s">
        <v>29</v>
      </c>
      <c r="N47" s="25" t="s">
        <v>29</v>
      </c>
      <c r="O47" s="25" t="s">
        <v>29</v>
      </c>
      <c r="P47" s="25" t="s">
        <v>29</v>
      </c>
      <c r="Q47" s="25" t="s">
        <v>29</v>
      </c>
      <c r="R47" s="25" t="s">
        <v>29</v>
      </c>
      <c r="S47" s="25" t="s">
        <v>29</v>
      </c>
      <c r="T47" s="30" t="s">
        <v>29</v>
      </c>
      <c r="U47" s="31" t="s">
        <v>29</v>
      </c>
      <c r="V47" s="25" t="s">
        <v>29</v>
      </c>
      <c r="W47" s="32" t="s">
        <v>29</v>
      </c>
      <c r="X47" s="33" t="s">
        <v>29</v>
      </c>
      <c r="Y47" s="26" t="s">
        <v>29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 t="s">
        <v>29</v>
      </c>
      <c r="M48" s="25" t="s">
        <v>29</v>
      </c>
      <c r="N48" s="25" t="s">
        <v>29</v>
      </c>
      <c r="O48" s="25" t="s">
        <v>29</v>
      </c>
      <c r="P48" s="25" t="s">
        <v>29</v>
      </c>
      <c r="Q48" s="25" t="s">
        <v>29</v>
      </c>
      <c r="R48" s="25" t="s">
        <v>29</v>
      </c>
      <c r="S48" s="25" t="s">
        <v>29</v>
      </c>
      <c r="T48" s="30" t="s">
        <v>29</v>
      </c>
      <c r="U48" s="31" t="s">
        <v>29</v>
      </c>
      <c r="V48" s="25" t="s">
        <v>29</v>
      </c>
      <c r="W48" s="32" t="s">
        <v>29</v>
      </c>
      <c r="X48" s="33" t="s">
        <v>29</v>
      </c>
      <c r="Y48" s="26" t="s">
        <v>29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 t="s">
        <v>29</v>
      </c>
      <c r="M49" s="25" t="s">
        <v>29</v>
      </c>
      <c r="N49" s="25" t="s">
        <v>29</v>
      </c>
      <c r="O49" s="25" t="s">
        <v>29</v>
      </c>
      <c r="P49" s="25" t="s">
        <v>29</v>
      </c>
      <c r="Q49" s="25" t="s">
        <v>29</v>
      </c>
      <c r="R49" s="25" t="s">
        <v>29</v>
      </c>
      <c r="S49" s="25" t="s">
        <v>29</v>
      </c>
      <c r="T49" s="30" t="s">
        <v>29</v>
      </c>
      <c r="U49" s="31" t="s">
        <v>29</v>
      </c>
      <c r="V49" s="25" t="s">
        <v>29</v>
      </c>
      <c r="W49" s="32" t="s">
        <v>29</v>
      </c>
      <c r="X49" s="33" t="s">
        <v>29</v>
      </c>
      <c r="Y49" s="26" t="s">
        <v>29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 t="s">
        <v>29</v>
      </c>
      <c r="M50" s="25" t="s">
        <v>29</v>
      </c>
      <c r="N50" s="25" t="s">
        <v>29</v>
      </c>
      <c r="O50" s="25" t="s">
        <v>29</v>
      </c>
      <c r="P50" s="25" t="s">
        <v>29</v>
      </c>
      <c r="Q50" s="25" t="s">
        <v>29</v>
      </c>
      <c r="R50" s="25" t="s">
        <v>29</v>
      </c>
      <c r="S50" s="25" t="s">
        <v>29</v>
      </c>
      <c r="T50" s="30" t="s">
        <v>29</v>
      </c>
      <c r="U50" s="31" t="s">
        <v>29</v>
      </c>
      <c r="V50" s="25" t="s">
        <v>29</v>
      </c>
      <c r="W50" s="32" t="s">
        <v>29</v>
      </c>
      <c r="X50" s="33" t="s">
        <v>29</v>
      </c>
      <c r="Y50" s="26" t="s">
        <v>29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 t="s">
        <v>29</v>
      </c>
      <c r="M51" s="25" t="s">
        <v>29</v>
      </c>
      <c r="N51" s="25" t="s">
        <v>29</v>
      </c>
      <c r="O51" s="25" t="s">
        <v>29</v>
      </c>
      <c r="P51" s="25" t="s">
        <v>29</v>
      </c>
      <c r="Q51" s="25" t="s">
        <v>29</v>
      </c>
      <c r="R51" s="25" t="s">
        <v>29</v>
      </c>
      <c r="S51" s="25" t="s">
        <v>29</v>
      </c>
      <c r="T51" s="30" t="s">
        <v>29</v>
      </c>
      <c r="U51" s="31" t="s">
        <v>29</v>
      </c>
      <c r="V51" s="25" t="s">
        <v>29</v>
      </c>
      <c r="W51" s="32" t="s">
        <v>29</v>
      </c>
      <c r="X51" s="33" t="s">
        <v>29</v>
      </c>
      <c r="Y51" s="26" t="s">
        <v>29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 t="s">
        <v>29</v>
      </c>
      <c r="M52" s="25" t="s">
        <v>29</v>
      </c>
      <c r="N52" s="25" t="s">
        <v>29</v>
      </c>
      <c r="O52" s="25" t="s">
        <v>29</v>
      </c>
      <c r="P52" s="25" t="s">
        <v>29</v>
      </c>
      <c r="Q52" s="25" t="s">
        <v>29</v>
      </c>
      <c r="R52" s="25" t="s">
        <v>29</v>
      </c>
      <c r="S52" s="25" t="s">
        <v>29</v>
      </c>
      <c r="T52" s="30" t="s">
        <v>29</v>
      </c>
      <c r="U52" s="31" t="s">
        <v>29</v>
      </c>
      <c r="V52" s="25" t="s">
        <v>29</v>
      </c>
      <c r="W52" s="32" t="s">
        <v>29</v>
      </c>
      <c r="X52" s="33" t="s">
        <v>29</v>
      </c>
      <c r="Y52" s="26" t="s">
        <v>29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 t="s">
        <v>29</v>
      </c>
      <c r="M53" s="25" t="s">
        <v>29</v>
      </c>
      <c r="N53" s="25" t="s">
        <v>29</v>
      </c>
      <c r="O53" s="25" t="s">
        <v>29</v>
      </c>
      <c r="P53" s="25" t="s">
        <v>29</v>
      </c>
      <c r="Q53" s="25" t="s">
        <v>29</v>
      </c>
      <c r="R53" s="25" t="s">
        <v>29</v>
      </c>
      <c r="S53" s="25" t="s">
        <v>29</v>
      </c>
      <c r="T53" s="30" t="s">
        <v>29</v>
      </c>
      <c r="U53" s="31" t="s">
        <v>29</v>
      </c>
      <c r="V53" s="25" t="s">
        <v>29</v>
      </c>
      <c r="W53" s="32" t="s">
        <v>29</v>
      </c>
      <c r="X53" s="33" t="s">
        <v>29</v>
      </c>
      <c r="Y53" s="26" t="s">
        <v>29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 t="s">
        <v>29</v>
      </c>
      <c r="M54" s="25" t="s">
        <v>29</v>
      </c>
      <c r="N54" s="25" t="s">
        <v>29</v>
      </c>
      <c r="O54" s="25" t="s">
        <v>29</v>
      </c>
      <c r="P54" s="25" t="s">
        <v>29</v>
      </c>
      <c r="Q54" s="25" t="s">
        <v>29</v>
      </c>
      <c r="R54" s="25" t="s">
        <v>29</v>
      </c>
      <c r="S54" s="25" t="s">
        <v>29</v>
      </c>
      <c r="T54" s="30" t="s">
        <v>29</v>
      </c>
      <c r="U54" s="31" t="s">
        <v>29</v>
      </c>
      <c r="V54" s="25" t="s">
        <v>29</v>
      </c>
      <c r="W54" s="32" t="s">
        <v>29</v>
      </c>
      <c r="X54" s="33" t="s">
        <v>29</v>
      </c>
      <c r="Y54" s="26" t="s">
        <v>29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 t="s">
        <v>29</v>
      </c>
      <c r="M55" s="25" t="s">
        <v>29</v>
      </c>
      <c r="N55" s="25" t="s">
        <v>29</v>
      </c>
      <c r="O55" s="25" t="s">
        <v>29</v>
      </c>
      <c r="P55" s="25" t="s">
        <v>29</v>
      </c>
      <c r="Q55" s="25" t="s">
        <v>29</v>
      </c>
      <c r="R55" s="25" t="s">
        <v>29</v>
      </c>
      <c r="S55" s="25" t="s">
        <v>29</v>
      </c>
      <c r="T55" s="30" t="s">
        <v>29</v>
      </c>
      <c r="U55" s="31" t="s">
        <v>29</v>
      </c>
      <c r="V55" s="25" t="s">
        <v>29</v>
      </c>
      <c r="W55" s="32" t="s">
        <v>29</v>
      </c>
      <c r="X55" s="33" t="s">
        <v>29</v>
      </c>
      <c r="Y55" s="26" t="s">
        <v>29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 t="s">
        <v>29</v>
      </c>
      <c r="M56" s="25" t="s">
        <v>29</v>
      </c>
      <c r="N56" s="25" t="s">
        <v>29</v>
      </c>
      <c r="O56" s="25" t="s">
        <v>29</v>
      </c>
      <c r="P56" s="25" t="s">
        <v>29</v>
      </c>
      <c r="Q56" s="25" t="s">
        <v>29</v>
      </c>
      <c r="R56" s="25" t="s">
        <v>29</v>
      </c>
      <c r="S56" s="25" t="s">
        <v>29</v>
      </c>
      <c r="T56" s="30" t="s">
        <v>29</v>
      </c>
      <c r="U56" s="31" t="s">
        <v>29</v>
      </c>
      <c r="V56" s="25" t="s">
        <v>29</v>
      </c>
      <c r="W56" s="32" t="s">
        <v>29</v>
      </c>
      <c r="X56" s="33" t="s">
        <v>29</v>
      </c>
      <c r="Y56" s="26" t="s">
        <v>29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 t="s">
        <v>29</v>
      </c>
      <c r="M57" s="25" t="s">
        <v>29</v>
      </c>
      <c r="N57" s="25" t="s">
        <v>29</v>
      </c>
      <c r="O57" s="25" t="s">
        <v>29</v>
      </c>
      <c r="P57" s="25" t="s">
        <v>29</v>
      </c>
      <c r="Q57" s="25" t="s">
        <v>29</v>
      </c>
      <c r="R57" s="25" t="s">
        <v>29</v>
      </c>
      <c r="S57" s="25" t="s">
        <v>29</v>
      </c>
      <c r="T57" s="30" t="s">
        <v>29</v>
      </c>
      <c r="U57" s="31" t="s">
        <v>29</v>
      </c>
      <c r="V57" s="25" t="s">
        <v>29</v>
      </c>
      <c r="W57" s="32" t="s">
        <v>29</v>
      </c>
      <c r="X57" s="33" t="s">
        <v>29</v>
      </c>
      <c r="Y57" s="26" t="s">
        <v>29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 t="s">
        <v>29</v>
      </c>
      <c r="M58" s="25" t="s">
        <v>29</v>
      </c>
      <c r="N58" s="25" t="s">
        <v>29</v>
      </c>
      <c r="O58" s="25" t="s">
        <v>29</v>
      </c>
      <c r="P58" s="25" t="s">
        <v>29</v>
      </c>
      <c r="Q58" s="25" t="s">
        <v>29</v>
      </c>
      <c r="R58" s="25" t="s">
        <v>29</v>
      </c>
      <c r="S58" s="25" t="s">
        <v>29</v>
      </c>
      <c r="T58" s="30" t="s">
        <v>29</v>
      </c>
      <c r="U58" s="31" t="s">
        <v>29</v>
      </c>
      <c r="V58" s="25" t="s">
        <v>29</v>
      </c>
      <c r="W58" s="32" t="s">
        <v>29</v>
      </c>
      <c r="X58" s="33" t="s">
        <v>29</v>
      </c>
      <c r="Y58" s="26" t="s">
        <v>29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 t="s">
        <v>29</v>
      </c>
      <c r="M59" s="25" t="s">
        <v>29</v>
      </c>
      <c r="N59" s="25" t="s">
        <v>29</v>
      </c>
      <c r="O59" s="25" t="s">
        <v>29</v>
      </c>
      <c r="P59" s="25" t="s">
        <v>29</v>
      </c>
      <c r="Q59" s="25" t="s">
        <v>29</v>
      </c>
      <c r="R59" s="25" t="s">
        <v>29</v>
      </c>
      <c r="S59" s="25" t="s">
        <v>29</v>
      </c>
      <c r="T59" s="30" t="s">
        <v>29</v>
      </c>
      <c r="U59" s="31" t="s">
        <v>29</v>
      </c>
      <c r="V59" s="25" t="s">
        <v>29</v>
      </c>
      <c r="W59" s="32" t="s">
        <v>29</v>
      </c>
      <c r="X59" s="33" t="s">
        <v>29</v>
      </c>
      <c r="Y59" s="26" t="s">
        <v>29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 t="s">
        <v>29</v>
      </c>
      <c r="M60" s="25" t="s">
        <v>29</v>
      </c>
      <c r="N60" s="25" t="s">
        <v>29</v>
      </c>
      <c r="O60" s="25" t="s">
        <v>29</v>
      </c>
      <c r="P60" s="25" t="s">
        <v>29</v>
      </c>
      <c r="Q60" s="25" t="s">
        <v>29</v>
      </c>
      <c r="R60" s="25" t="s">
        <v>29</v>
      </c>
      <c r="S60" s="25" t="s">
        <v>29</v>
      </c>
      <c r="T60" s="30" t="s">
        <v>29</v>
      </c>
      <c r="U60" s="31" t="s">
        <v>29</v>
      </c>
      <c r="V60" s="25" t="s">
        <v>29</v>
      </c>
      <c r="W60" s="32" t="s">
        <v>29</v>
      </c>
      <c r="X60" s="33" t="s">
        <v>29</v>
      </c>
      <c r="Y60" s="26" t="s">
        <v>29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 t="s">
        <v>29</v>
      </c>
      <c r="M61" s="25" t="s">
        <v>29</v>
      </c>
      <c r="N61" s="25" t="s">
        <v>29</v>
      </c>
      <c r="O61" s="25" t="s">
        <v>29</v>
      </c>
      <c r="P61" s="25" t="s">
        <v>29</v>
      </c>
      <c r="Q61" s="25" t="s">
        <v>29</v>
      </c>
      <c r="R61" s="25" t="s">
        <v>29</v>
      </c>
      <c r="S61" s="25" t="s">
        <v>29</v>
      </c>
      <c r="T61" s="30" t="s">
        <v>29</v>
      </c>
      <c r="U61" s="31" t="s">
        <v>29</v>
      </c>
      <c r="V61" s="25" t="s">
        <v>29</v>
      </c>
      <c r="W61" s="32" t="s">
        <v>29</v>
      </c>
      <c r="X61" s="33" t="s">
        <v>29</v>
      </c>
      <c r="Y61" s="26" t="s">
        <v>29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 t="s">
        <v>29</v>
      </c>
      <c r="M62" s="25" t="s">
        <v>29</v>
      </c>
      <c r="N62" s="25" t="s">
        <v>29</v>
      </c>
      <c r="O62" s="25" t="s">
        <v>29</v>
      </c>
      <c r="P62" s="25" t="s">
        <v>29</v>
      </c>
      <c r="Q62" s="25" t="s">
        <v>29</v>
      </c>
      <c r="R62" s="25" t="s">
        <v>29</v>
      </c>
      <c r="S62" s="25" t="s">
        <v>29</v>
      </c>
      <c r="T62" s="30" t="s">
        <v>29</v>
      </c>
      <c r="U62" s="31" t="s">
        <v>29</v>
      </c>
      <c r="V62" s="25" t="s">
        <v>29</v>
      </c>
      <c r="W62" s="32" t="s">
        <v>29</v>
      </c>
      <c r="X62" s="33" t="s">
        <v>29</v>
      </c>
      <c r="Y62" s="26" t="s">
        <v>29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 t="s">
        <v>29</v>
      </c>
      <c r="M63" s="25" t="s">
        <v>29</v>
      </c>
      <c r="N63" s="25" t="s">
        <v>29</v>
      </c>
      <c r="O63" s="25" t="s">
        <v>29</v>
      </c>
      <c r="P63" s="25" t="s">
        <v>29</v>
      </c>
      <c r="Q63" s="25" t="s">
        <v>29</v>
      </c>
      <c r="R63" s="25" t="s">
        <v>29</v>
      </c>
      <c r="S63" s="25" t="s">
        <v>29</v>
      </c>
      <c r="T63" s="30" t="s">
        <v>29</v>
      </c>
      <c r="U63" s="31" t="s">
        <v>29</v>
      </c>
      <c r="V63" s="25" t="s">
        <v>29</v>
      </c>
      <c r="W63" s="32" t="s">
        <v>29</v>
      </c>
      <c r="X63" s="33" t="s">
        <v>29</v>
      </c>
      <c r="Y63" s="26" t="s">
        <v>29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 t="s">
        <v>29</v>
      </c>
      <c r="M64" s="25" t="s">
        <v>29</v>
      </c>
      <c r="N64" s="25" t="s">
        <v>29</v>
      </c>
      <c r="O64" s="25" t="s">
        <v>29</v>
      </c>
      <c r="P64" s="25" t="s">
        <v>29</v>
      </c>
      <c r="Q64" s="25" t="s">
        <v>29</v>
      </c>
      <c r="R64" s="25" t="s">
        <v>29</v>
      </c>
      <c r="S64" s="25" t="s">
        <v>29</v>
      </c>
      <c r="T64" s="30" t="s">
        <v>29</v>
      </c>
      <c r="U64" s="31" t="s">
        <v>29</v>
      </c>
      <c r="V64" s="25" t="s">
        <v>29</v>
      </c>
      <c r="W64" s="32" t="s">
        <v>29</v>
      </c>
      <c r="X64" s="33" t="s">
        <v>29</v>
      </c>
      <c r="Y64" s="26" t="s">
        <v>29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 t="s">
        <v>29</v>
      </c>
      <c r="M65" s="25" t="s">
        <v>29</v>
      </c>
      <c r="N65" s="25" t="s">
        <v>29</v>
      </c>
      <c r="O65" s="25" t="s">
        <v>29</v>
      </c>
      <c r="P65" s="25" t="s">
        <v>29</v>
      </c>
      <c r="Q65" s="25" t="s">
        <v>29</v>
      </c>
      <c r="R65" s="25" t="s">
        <v>29</v>
      </c>
      <c r="S65" s="25" t="s">
        <v>29</v>
      </c>
      <c r="T65" s="30" t="s">
        <v>29</v>
      </c>
      <c r="U65" s="31" t="s">
        <v>29</v>
      </c>
      <c r="V65" s="25" t="s">
        <v>29</v>
      </c>
      <c r="W65" s="32" t="s">
        <v>29</v>
      </c>
      <c r="X65" s="33" t="s">
        <v>29</v>
      </c>
      <c r="Y65" s="26" t="s">
        <v>29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 t="s">
        <v>29</v>
      </c>
      <c r="M66" s="25" t="s">
        <v>29</v>
      </c>
      <c r="N66" s="25" t="s">
        <v>29</v>
      </c>
      <c r="O66" s="25" t="s">
        <v>29</v>
      </c>
      <c r="P66" s="25" t="s">
        <v>29</v>
      </c>
      <c r="Q66" s="25" t="s">
        <v>29</v>
      </c>
      <c r="R66" s="25" t="s">
        <v>29</v>
      </c>
      <c r="S66" s="25" t="s">
        <v>29</v>
      </c>
      <c r="T66" s="30" t="s">
        <v>29</v>
      </c>
      <c r="U66" s="31" t="s">
        <v>29</v>
      </c>
      <c r="V66" s="25" t="s">
        <v>29</v>
      </c>
      <c r="W66" s="32" t="s">
        <v>29</v>
      </c>
      <c r="X66" s="33" t="s">
        <v>29</v>
      </c>
      <c r="Y66" s="26" t="s">
        <v>29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 t="s">
        <v>29</v>
      </c>
      <c r="M67" s="25" t="s">
        <v>29</v>
      </c>
      <c r="N67" s="25" t="s">
        <v>29</v>
      </c>
      <c r="O67" s="25" t="s">
        <v>29</v>
      </c>
      <c r="P67" s="25" t="s">
        <v>29</v>
      </c>
      <c r="Q67" s="25" t="s">
        <v>29</v>
      </c>
      <c r="R67" s="25" t="s">
        <v>29</v>
      </c>
      <c r="S67" s="25" t="s">
        <v>29</v>
      </c>
      <c r="T67" s="30" t="s">
        <v>29</v>
      </c>
      <c r="U67" s="31" t="s">
        <v>29</v>
      </c>
      <c r="V67" s="25" t="s">
        <v>29</v>
      </c>
      <c r="W67" s="32" t="s">
        <v>29</v>
      </c>
      <c r="X67" s="33" t="s">
        <v>29</v>
      </c>
      <c r="Y67" s="26" t="s">
        <v>29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 t="s">
        <v>29</v>
      </c>
      <c r="M68" s="25" t="s">
        <v>29</v>
      </c>
      <c r="N68" s="25" t="s">
        <v>29</v>
      </c>
      <c r="O68" s="25" t="s">
        <v>29</v>
      </c>
      <c r="P68" s="25" t="s">
        <v>29</v>
      </c>
      <c r="Q68" s="25" t="s">
        <v>29</v>
      </c>
      <c r="R68" s="25" t="s">
        <v>29</v>
      </c>
      <c r="S68" s="25" t="s">
        <v>29</v>
      </c>
      <c r="T68" s="30" t="s">
        <v>29</v>
      </c>
      <c r="U68" s="31" t="s">
        <v>29</v>
      </c>
      <c r="V68" s="25" t="s">
        <v>29</v>
      </c>
      <c r="W68" s="32" t="s">
        <v>29</v>
      </c>
      <c r="X68" s="33" t="s">
        <v>29</v>
      </c>
      <c r="Y68" s="26" t="s">
        <v>29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 t="s">
        <v>29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 t="s">
        <v>29</v>
      </c>
      <c r="V69" s="25" t="s">
        <v>29</v>
      </c>
      <c r="W69" s="32" t="s">
        <v>29</v>
      </c>
      <c r="X69" s="33" t="s">
        <v>29</v>
      </c>
      <c r="Y69" s="26" t="s">
        <v>29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 t="s">
        <v>29</v>
      </c>
      <c r="M70" s="25" t="s">
        <v>29</v>
      </c>
      <c r="N70" s="25" t="s">
        <v>29</v>
      </c>
      <c r="O70" s="25" t="s">
        <v>29</v>
      </c>
      <c r="P70" s="25" t="s">
        <v>29</v>
      </c>
      <c r="Q70" s="25" t="s">
        <v>29</v>
      </c>
      <c r="R70" s="25" t="s">
        <v>29</v>
      </c>
      <c r="S70" s="25" t="s">
        <v>29</v>
      </c>
      <c r="T70" s="30" t="s">
        <v>29</v>
      </c>
      <c r="U70" s="31" t="s">
        <v>29</v>
      </c>
      <c r="V70" s="25" t="s">
        <v>29</v>
      </c>
      <c r="W70" s="32" t="s">
        <v>29</v>
      </c>
      <c r="X70" s="33" t="s">
        <v>29</v>
      </c>
      <c r="Y70" s="26" t="s">
        <v>29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 t="s">
        <v>29</v>
      </c>
      <c r="D3" s="188" t="s">
        <v>29</v>
      </c>
      <c r="E3" s="188" t="s">
        <v>29</v>
      </c>
      <c r="F3" s="188" t="s">
        <v>29</v>
      </c>
      <c r="G3" s="188" t="s">
        <v>29</v>
      </c>
      <c r="H3" s="188" t="s">
        <v>29</v>
      </c>
      <c r="I3" s="188" t="s">
        <v>29</v>
      </c>
      <c r="J3" s="188" t="s">
        <v>29</v>
      </c>
      <c r="K3" s="188" t="s">
        <v>29</v>
      </c>
      <c r="L3" s="189" t="s">
        <v>29</v>
      </c>
      <c r="M3" s="188" t="s">
        <v>29</v>
      </c>
      <c r="N3" s="190" t="s">
        <v>29</v>
      </c>
      <c r="O3" s="191" t="s">
        <v>29</v>
      </c>
      <c r="P3" s="192" t="s">
        <v>29</v>
      </c>
      <c r="Q3" s="188" t="s">
        <v>29</v>
      </c>
    </row>
    <row r="4">
      <c r="A4" s="193" t="s">
        <v>31</v>
      </c>
      <c r="B4" s="194">
        <f t="array" ref="B4">VLOOKUP($A4,AL_DEMO,2,FALSE)</f>
        <v>231767</v>
      </c>
      <c r="C4" s="195" t="s">
        <v>29</v>
      </c>
      <c r="D4" s="196" t="s">
        <v>29</v>
      </c>
      <c r="E4" s="196" t="s">
        <v>29</v>
      </c>
      <c r="F4" s="196" t="s">
        <v>29</v>
      </c>
      <c r="G4" s="196" t="s">
        <v>29</v>
      </c>
      <c r="H4" s="196" t="s">
        <v>29</v>
      </c>
      <c r="I4" s="196" t="s">
        <v>29</v>
      </c>
      <c r="J4" s="196" t="s">
        <v>29</v>
      </c>
      <c r="K4" s="196" t="s">
        <v>29</v>
      </c>
      <c r="L4" s="197" t="s">
        <v>29</v>
      </c>
      <c r="M4" s="196" t="s">
        <v>29</v>
      </c>
      <c r="N4" s="198" t="s">
        <v>29</v>
      </c>
      <c r="O4" s="199" t="s">
        <v>29</v>
      </c>
      <c r="P4" s="200" t="s">
        <v>29</v>
      </c>
      <c r="Q4" s="196" t="s">
        <v>29</v>
      </c>
    </row>
    <row r="5">
      <c r="A5" s="185" t="s">
        <v>32</v>
      </c>
      <c r="B5" s="186">
        <f t="array" ref="B5">VLOOKUP($A5,AL_DEMO,2,FALSE)</f>
        <v>25223</v>
      </c>
      <c r="C5" s="187" t="s">
        <v>29</v>
      </c>
      <c r="D5" s="188" t="s">
        <v>29</v>
      </c>
      <c r="E5" s="188" t="s">
        <v>29</v>
      </c>
      <c r="F5" s="188" t="s">
        <v>29</v>
      </c>
      <c r="G5" s="188" t="s">
        <v>29</v>
      </c>
      <c r="H5" s="188" t="s">
        <v>29</v>
      </c>
      <c r="I5" s="188" t="s">
        <v>29</v>
      </c>
      <c r="J5" s="188" t="s">
        <v>29</v>
      </c>
      <c r="K5" s="188" t="s">
        <v>29</v>
      </c>
      <c r="L5" s="189" t="s">
        <v>29</v>
      </c>
      <c r="M5" s="188" t="s">
        <v>29</v>
      </c>
      <c r="N5" s="190" t="s">
        <v>29</v>
      </c>
      <c r="O5" s="191" t="s">
        <v>29</v>
      </c>
      <c r="P5" s="192" t="s">
        <v>29</v>
      </c>
      <c r="Q5" s="188" t="s">
        <v>29</v>
      </c>
    </row>
    <row r="6">
      <c r="A6" s="193" t="s">
        <v>33</v>
      </c>
      <c r="B6" s="194">
        <f t="array" ref="B6">VLOOKUP($A6,AL_DEMO,2,FALSE)</f>
        <v>22293</v>
      </c>
      <c r="C6" s="195" t="s">
        <v>29</v>
      </c>
      <c r="D6" s="196" t="s">
        <v>29</v>
      </c>
      <c r="E6" s="196" t="s">
        <v>29</v>
      </c>
      <c r="F6" s="196" t="s">
        <v>29</v>
      </c>
      <c r="G6" s="196" t="s">
        <v>29</v>
      </c>
      <c r="H6" s="196" t="s">
        <v>29</v>
      </c>
      <c r="I6" s="196" t="s">
        <v>29</v>
      </c>
      <c r="J6" s="196" t="s">
        <v>29</v>
      </c>
      <c r="K6" s="196" t="s">
        <v>29</v>
      </c>
      <c r="L6" s="197" t="s">
        <v>29</v>
      </c>
      <c r="M6" s="196" t="s">
        <v>29</v>
      </c>
      <c r="N6" s="198" t="s">
        <v>29</v>
      </c>
      <c r="O6" s="199" t="s">
        <v>29</v>
      </c>
      <c r="P6" s="200" t="s">
        <v>29</v>
      </c>
      <c r="Q6" s="196" t="s">
        <v>29</v>
      </c>
    </row>
    <row r="7">
      <c r="A7" s="185" t="s">
        <v>34</v>
      </c>
      <c r="B7" s="186">
        <f t="array" ref="B7">VLOOKUP($A7,AL_DEMO,2,FALSE)</f>
        <v>59134</v>
      </c>
      <c r="C7" s="187" t="s">
        <v>29</v>
      </c>
      <c r="D7" s="188" t="s">
        <v>29</v>
      </c>
      <c r="E7" s="188" t="s">
        <v>29</v>
      </c>
      <c r="F7" s="188" t="s">
        <v>29</v>
      </c>
      <c r="G7" s="188" t="s">
        <v>29</v>
      </c>
      <c r="H7" s="188" t="s">
        <v>29</v>
      </c>
      <c r="I7" s="188" t="s">
        <v>29</v>
      </c>
      <c r="J7" s="188" t="s">
        <v>29</v>
      </c>
      <c r="K7" s="188" t="s">
        <v>29</v>
      </c>
      <c r="L7" s="189" t="s">
        <v>29</v>
      </c>
      <c r="M7" s="188" t="s">
        <v>29</v>
      </c>
      <c r="N7" s="190" t="s">
        <v>29</v>
      </c>
      <c r="O7" s="191" t="s">
        <v>29</v>
      </c>
      <c r="P7" s="192" t="s">
        <v>29</v>
      </c>
      <c r="Q7" s="188" t="s">
        <v>29</v>
      </c>
    </row>
    <row r="8">
      <c r="A8" s="193" t="s">
        <v>35</v>
      </c>
      <c r="B8" s="194">
        <f t="array" ref="B8">VLOOKUP($A8,AL_DEMO,2,FALSE)</f>
        <v>10357</v>
      </c>
      <c r="C8" s="195" t="s">
        <v>29</v>
      </c>
      <c r="D8" s="196" t="s">
        <v>29</v>
      </c>
      <c r="E8" s="196" t="s">
        <v>29</v>
      </c>
      <c r="F8" s="196" t="s">
        <v>29</v>
      </c>
      <c r="G8" s="196" t="s">
        <v>29</v>
      </c>
      <c r="H8" s="196" t="s">
        <v>29</v>
      </c>
      <c r="I8" s="196" t="s">
        <v>29</v>
      </c>
      <c r="J8" s="196" t="s">
        <v>29</v>
      </c>
      <c r="K8" s="196" t="s">
        <v>29</v>
      </c>
      <c r="L8" s="197" t="s">
        <v>29</v>
      </c>
      <c r="M8" s="196" t="s">
        <v>29</v>
      </c>
      <c r="N8" s="198" t="s">
        <v>29</v>
      </c>
      <c r="O8" s="199" t="s">
        <v>29</v>
      </c>
      <c r="P8" s="200" t="s">
        <v>29</v>
      </c>
      <c r="Q8" s="196" t="s">
        <v>29</v>
      </c>
    </row>
    <row r="9">
      <c r="A9" s="185" t="s">
        <v>36</v>
      </c>
      <c r="B9" s="186">
        <f t="array" ref="B9">VLOOKUP($A9,AL_DEMO,2,FALSE)</f>
        <v>19051</v>
      </c>
      <c r="C9" s="187" t="s">
        <v>29</v>
      </c>
      <c r="D9" s="188" t="s">
        <v>29</v>
      </c>
      <c r="E9" s="188" t="s">
        <v>29</v>
      </c>
      <c r="F9" s="188" t="s">
        <v>29</v>
      </c>
      <c r="G9" s="188" t="s">
        <v>29</v>
      </c>
      <c r="H9" s="188" t="s">
        <v>29</v>
      </c>
      <c r="I9" s="188" t="s">
        <v>29</v>
      </c>
      <c r="J9" s="188" t="s">
        <v>29</v>
      </c>
      <c r="K9" s="188" t="s">
        <v>29</v>
      </c>
      <c r="L9" s="189" t="s">
        <v>29</v>
      </c>
      <c r="M9" s="188" t="s">
        <v>29</v>
      </c>
      <c r="N9" s="190" t="s">
        <v>29</v>
      </c>
      <c r="O9" s="191" t="s">
        <v>29</v>
      </c>
      <c r="P9" s="192" t="s">
        <v>29</v>
      </c>
      <c r="Q9" s="188" t="s">
        <v>29</v>
      </c>
    </row>
    <row r="10">
      <c r="A10" s="193" t="s">
        <v>37</v>
      </c>
      <c r="B10" s="194">
        <f t="array" ref="B10">VLOOKUP($A10,AL_DEMO,2,FALSE)</f>
        <v>116441</v>
      </c>
      <c r="C10" s="195" t="s">
        <v>29</v>
      </c>
      <c r="D10" s="196" t="s">
        <v>29</v>
      </c>
      <c r="E10" s="196" t="s">
        <v>29</v>
      </c>
      <c r="F10" s="196" t="s">
        <v>29</v>
      </c>
      <c r="G10" s="196" t="s">
        <v>29</v>
      </c>
      <c r="H10" s="196" t="s">
        <v>29</v>
      </c>
      <c r="I10" s="196" t="s">
        <v>29</v>
      </c>
      <c r="J10" s="196" t="s">
        <v>29</v>
      </c>
      <c r="K10" s="196" t="s">
        <v>29</v>
      </c>
      <c r="L10" s="197" t="s">
        <v>29</v>
      </c>
      <c r="M10" s="196" t="s">
        <v>29</v>
      </c>
      <c r="N10" s="198" t="s">
        <v>29</v>
      </c>
      <c r="O10" s="199" t="s">
        <v>29</v>
      </c>
      <c r="P10" s="200" t="s">
        <v>29</v>
      </c>
      <c r="Q10" s="196" t="s">
        <v>29</v>
      </c>
    </row>
    <row r="11">
      <c r="A11" s="185" t="s">
        <v>38</v>
      </c>
      <c r="B11" s="186">
        <f t="array" ref="B11">VLOOKUP($A11,AL_DEMO,2,FALSE)</f>
        <v>34772</v>
      </c>
      <c r="C11" s="187" t="s">
        <v>29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8" t="s">
        <v>29</v>
      </c>
      <c r="I11" s="188" t="s">
        <v>29</v>
      </c>
      <c r="J11" s="188" t="s">
        <v>29</v>
      </c>
      <c r="K11" s="188" t="s">
        <v>29</v>
      </c>
      <c r="L11" s="189" t="s">
        <v>29</v>
      </c>
      <c r="M11" s="188" t="s">
        <v>29</v>
      </c>
      <c r="N11" s="190" t="s">
        <v>29</v>
      </c>
      <c r="O11" s="191" t="s">
        <v>29</v>
      </c>
      <c r="P11" s="192" t="s">
        <v>29</v>
      </c>
      <c r="Q11" s="188" t="s">
        <v>29</v>
      </c>
    </row>
    <row r="12">
      <c r="A12" s="193" t="s">
        <v>39</v>
      </c>
      <c r="B12" s="194">
        <f t="array" ref="B12">VLOOKUP($A12,AL_DEMO,2,FALSE)</f>
        <v>24971</v>
      </c>
      <c r="C12" s="195" t="s">
        <v>29</v>
      </c>
      <c r="D12" s="196" t="s">
        <v>29</v>
      </c>
      <c r="E12" s="196" t="s">
        <v>29</v>
      </c>
      <c r="F12" s="196" t="s">
        <v>29</v>
      </c>
      <c r="G12" s="196" t="s">
        <v>29</v>
      </c>
      <c r="H12" s="196" t="s">
        <v>29</v>
      </c>
      <c r="I12" s="196" t="s">
        <v>29</v>
      </c>
      <c r="J12" s="196" t="s">
        <v>29</v>
      </c>
      <c r="K12" s="196" t="s">
        <v>29</v>
      </c>
      <c r="L12" s="197" t="s">
        <v>29</v>
      </c>
      <c r="M12" s="196" t="s">
        <v>29</v>
      </c>
      <c r="N12" s="198" t="s">
        <v>29</v>
      </c>
      <c r="O12" s="199" t="s">
        <v>29</v>
      </c>
      <c r="P12" s="200" t="s">
        <v>29</v>
      </c>
      <c r="Q12" s="196" t="s">
        <v>29</v>
      </c>
    </row>
    <row r="13">
      <c r="A13" s="185" t="s">
        <v>40</v>
      </c>
      <c r="B13" s="186">
        <f t="array" ref="B13">VLOOKUP($A13,AL_DEMO,2,FALSE)</f>
        <v>45014</v>
      </c>
      <c r="C13" s="187" t="s">
        <v>29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8" t="s">
        <v>29</v>
      </c>
      <c r="I13" s="188" t="s">
        <v>29</v>
      </c>
      <c r="J13" s="188" t="s">
        <v>29</v>
      </c>
      <c r="K13" s="188" t="s">
        <v>29</v>
      </c>
      <c r="L13" s="189" t="s">
        <v>29</v>
      </c>
      <c r="M13" s="188" t="s">
        <v>29</v>
      </c>
      <c r="N13" s="190" t="s">
        <v>29</v>
      </c>
      <c r="O13" s="191" t="s">
        <v>29</v>
      </c>
      <c r="P13" s="192" t="s">
        <v>29</v>
      </c>
      <c r="Q13" s="188" t="s">
        <v>29</v>
      </c>
    </row>
    <row r="14">
      <c r="A14" s="193" t="s">
        <v>41</v>
      </c>
      <c r="B14" s="194">
        <f t="array" ref="B14">VLOOKUP($A14,AL_DEMO,2,FALSE)</f>
        <v>12665</v>
      </c>
      <c r="C14" s="195" t="s">
        <v>29</v>
      </c>
      <c r="D14" s="196" t="s">
        <v>29</v>
      </c>
      <c r="E14" s="196" t="s">
        <v>29</v>
      </c>
      <c r="F14" s="196" t="s">
        <v>29</v>
      </c>
      <c r="G14" s="196" t="s">
        <v>29</v>
      </c>
      <c r="H14" s="196" t="s">
        <v>29</v>
      </c>
      <c r="I14" s="196" t="s">
        <v>29</v>
      </c>
      <c r="J14" s="196" t="s">
        <v>29</v>
      </c>
      <c r="K14" s="196" t="s">
        <v>29</v>
      </c>
      <c r="L14" s="197" t="s">
        <v>29</v>
      </c>
      <c r="M14" s="196" t="s">
        <v>29</v>
      </c>
      <c r="N14" s="198" t="s">
        <v>29</v>
      </c>
      <c r="O14" s="199" t="s">
        <v>29</v>
      </c>
      <c r="P14" s="200" t="s">
        <v>29</v>
      </c>
      <c r="Q14" s="196" t="s">
        <v>29</v>
      </c>
    </row>
    <row r="15">
      <c r="A15" s="185" t="s">
        <v>42</v>
      </c>
      <c r="B15" s="186">
        <f t="array" ref="B15">VLOOKUP($A15,AL_DEMO,2,FALSE)</f>
        <v>23087</v>
      </c>
      <c r="C15" s="187" t="s">
        <v>29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8" t="s">
        <v>29</v>
      </c>
      <c r="I15" s="188" t="s">
        <v>29</v>
      </c>
      <c r="J15" s="188" t="s">
        <v>29</v>
      </c>
      <c r="K15" s="188" t="s">
        <v>29</v>
      </c>
      <c r="L15" s="189" t="s">
        <v>29</v>
      </c>
      <c r="M15" s="188" t="s">
        <v>29</v>
      </c>
      <c r="N15" s="190" t="s">
        <v>29</v>
      </c>
      <c r="O15" s="191" t="s">
        <v>29</v>
      </c>
      <c r="P15" s="192" t="s">
        <v>29</v>
      </c>
      <c r="Q15" s="188" t="s">
        <v>29</v>
      </c>
    </row>
    <row r="16">
      <c r="A16" s="193" t="s">
        <v>43</v>
      </c>
      <c r="B16" s="194">
        <f t="array" ref="B16">VLOOKUP($A16,AL_DEMO,2,FALSE)</f>
        <v>14236</v>
      </c>
      <c r="C16" s="195" t="s">
        <v>29</v>
      </c>
      <c r="D16" s="196" t="s">
        <v>29</v>
      </c>
      <c r="E16" s="196" t="s">
        <v>29</v>
      </c>
      <c r="F16" s="196" t="s">
        <v>29</v>
      </c>
      <c r="G16" s="196" t="s">
        <v>29</v>
      </c>
      <c r="H16" s="196" t="s">
        <v>29</v>
      </c>
      <c r="I16" s="196" t="s">
        <v>29</v>
      </c>
      <c r="J16" s="196" t="s">
        <v>29</v>
      </c>
      <c r="K16" s="196" t="s">
        <v>29</v>
      </c>
      <c r="L16" s="197" t="s">
        <v>29</v>
      </c>
      <c r="M16" s="196" t="s">
        <v>29</v>
      </c>
      <c r="N16" s="198" t="s">
        <v>29</v>
      </c>
      <c r="O16" s="199" t="s">
        <v>29</v>
      </c>
      <c r="P16" s="200" t="s">
        <v>29</v>
      </c>
      <c r="Q16" s="196" t="s">
        <v>29</v>
      </c>
    </row>
    <row r="17">
      <c r="A17" s="185" t="s">
        <v>44</v>
      </c>
      <c r="B17" s="186">
        <f t="array" ref="B17">VLOOKUP($A17,AL_DEMO,2,FALSE)</f>
        <v>15056</v>
      </c>
      <c r="C17" s="187" t="s">
        <v>29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8" t="s">
        <v>29</v>
      </c>
      <c r="I17" s="188" t="s">
        <v>29</v>
      </c>
      <c r="J17" s="188" t="s">
        <v>29</v>
      </c>
      <c r="K17" s="188" t="s">
        <v>29</v>
      </c>
      <c r="L17" s="189" t="s">
        <v>29</v>
      </c>
      <c r="M17" s="188" t="s">
        <v>29</v>
      </c>
      <c r="N17" s="190" t="s">
        <v>29</v>
      </c>
      <c r="O17" s="191" t="s">
        <v>29</v>
      </c>
      <c r="P17" s="192" t="s">
        <v>29</v>
      </c>
      <c r="Q17" s="188" t="s">
        <v>29</v>
      </c>
    </row>
    <row r="18">
      <c r="A18" s="193" t="s">
        <v>45</v>
      </c>
      <c r="B18" s="194">
        <f t="array" ref="B18">VLOOKUP($A18,AL_DEMO,2,FALSE)</f>
        <v>53465</v>
      </c>
      <c r="C18" s="195" t="s">
        <v>29</v>
      </c>
      <c r="D18" s="196" t="s">
        <v>29</v>
      </c>
      <c r="E18" s="196" t="s">
        <v>29</v>
      </c>
      <c r="F18" s="196" t="s">
        <v>29</v>
      </c>
      <c r="G18" s="196" t="s">
        <v>29</v>
      </c>
      <c r="H18" s="196" t="s">
        <v>29</v>
      </c>
      <c r="I18" s="196" t="s">
        <v>29</v>
      </c>
      <c r="J18" s="196" t="s">
        <v>29</v>
      </c>
      <c r="K18" s="196" t="s">
        <v>29</v>
      </c>
      <c r="L18" s="197" t="s">
        <v>29</v>
      </c>
      <c r="M18" s="196" t="s">
        <v>29</v>
      </c>
      <c r="N18" s="198" t="s">
        <v>29</v>
      </c>
      <c r="O18" s="199" t="s">
        <v>29</v>
      </c>
      <c r="P18" s="200" t="s">
        <v>29</v>
      </c>
      <c r="Q18" s="196" t="s">
        <v>29</v>
      </c>
    </row>
    <row r="19">
      <c r="A19" s="185" t="s">
        <v>46</v>
      </c>
      <c r="B19" s="186">
        <f t="array" ref="B19">VLOOKUP($A19,AL_DEMO,2,FALSE)</f>
        <v>57227</v>
      </c>
      <c r="C19" s="187" t="s">
        <v>29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8" t="s">
        <v>29</v>
      </c>
      <c r="I19" s="188" t="s">
        <v>29</v>
      </c>
      <c r="J19" s="188" t="s">
        <v>29</v>
      </c>
      <c r="K19" s="188" t="s">
        <v>29</v>
      </c>
      <c r="L19" s="189" t="s">
        <v>29</v>
      </c>
      <c r="M19" s="188" t="s">
        <v>29</v>
      </c>
      <c r="N19" s="190" t="s">
        <v>29</v>
      </c>
      <c r="O19" s="191" t="s">
        <v>29</v>
      </c>
      <c r="P19" s="192" t="s">
        <v>29</v>
      </c>
      <c r="Q19" s="188" t="s">
        <v>29</v>
      </c>
    </row>
    <row r="20">
      <c r="A20" s="193" t="s">
        <v>47</v>
      </c>
      <c r="B20" s="194">
        <f t="array" ref="B20">VLOOKUP($A20,AL_DEMO,2,FALSE)</f>
        <v>11597</v>
      </c>
      <c r="C20" s="195" t="s">
        <v>29</v>
      </c>
      <c r="D20" s="196" t="s">
        <v>29</v>
      </c>
      <c r="E20" s="196" t="s">
        <v>29</v>
      </c>
      <c r="F20" s="196" t="s">
        <v>29</v>
      </c>
      <c r="G20" s="196" t="s">
        <v>29</v>
      </c>
      <c r="H20" s="196" t="s">
        <v>29</v>
      </c>
      <c r="I20" s="196" t="s">
        <v>29</v>
      </c>
      <c r="J20" s="196" t="s">
        <v>29</v>
      </c>
      <c r="K20" s="196" t="s">
        <v>29</v>
      </c>
      <c r="L20" s="197" t="s">
        <v>29</v>
      </c>
      <c r="M20" s="196" t="s">
        <v>29</v>
      </c>
      <c r="N20" s="198" t="s">
        <v>29</v>
      </c>
      <c r="O20" s="199" t="s">
        <v>29</v>
      </c>
      <c r="P20" s="200" t="s">
        <v>29</v>
      </c>
      <c r="Q20" s="196" t="s">
        <v>29</v>
      </c>
    </row>
    <row r="21">
      <c r="A21" s="185" t="s">
        <v>48</v>
      </c>
      <c r="B21" s="186">
        <f t="array" ref="B21">VLOOKUP($A21,AL_DEMO,2,FALSE)</f>
        <v>10387</v>
      </c>
      <c r="C21" s="187" t="s">
        <v>29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8" t="s">
        <v>29</v>
      </c>
      <c r="I21" s="188" t="s">
        <v>29</v>
      </c>
      <c r="J21" s="188" t="s">
        <v>29</v>
      </c>
      <c r="K21" s="188" t="s">
        <v>29</v>
      </c>
      <c r="L21" s="189" t="s">
        <v>29</v>
      </c>
      <c r="M21" s="188" t="s">
        <v>29</v>
      </c>
      <c r="N21" s="190" t="s">
        <v>29</v>
      </c>
      <c r="O21" s="191" t="s">
        <v>29</v>
      </c>
      <c r="P21" s="192" t="s">
        <v>29</v>
      </c>
      <c r="Q21" s="188" t="s">
        <v>29</v>
      </c>
    </row>
    <row r="22">
      <c r="A22" s="193" t="s">
        <v>49</v>
      </c>
      <c r="B22" s="194">
        <f t="array" ref="B22">VLOOKUP($A22,AL_DEMO,2,FALSE)</f>
        <v>37570</v>
      </c>
      <c r="C22" s="195" t="s">
        <v>29</v>
      </c>
      <c r="D22" s="196" t="s">
        <v>29</v>
      </c>
      <c r="E22" s="196" t="s">
        <v>29</v>
      </c>
      <c r="F22" s="196" t="s">
        <v>29</v>
      </c>
      <c r="G22" s="196" t="s">
        <v>29</v>
      </c>
      <c r="H22" s="196" t="s">
        <v>29</v>
      </c>
      <c r="I22" s="196" t="s">
        <v>29</v>
      </c>
      <c r="J22" s="196" t="s">
        <v>29</v>
      </c>
      <c r="K22" s="196" t="s">
        <v>29</v>
      </c>
      <c r="L22" s="197" t="s">
        <v>29</v>
      </c>
      <c r="M22" s="196" t="s">
        <v>29</v>
      </c>
      <c r="N22" s="198" t="s">
        <v>29</v>
      </c>
      <c r="O22" s="199" t="s">
        <v>29</v>
      </c>
      <c r="P22" s="200" t="s">
        <v>29</v>
      </c>
      <c r="Q22" s="196" t="s">
        <v>29</v>
      </c>
    </row>
    <row r="23">
      <c r="A23" s="185" t="s">
        <v>50</v>
      </c>
      <c r="B23" s="186">
        <f t="array" ref="B23">VLOOKUP($A23,AL_DEMO,2,FALSE)</f>
        <v>13194</v>
      </c>
      <c r="C23" s="187" t="s">
        <v>29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8" t="s">
        <v>29</v>
      </c>
      <c r="I23" s="188" t="s">
        <v>29</v>
      </c>
      <c r="J23" s="188" t="s">
        <v>29</v>
      </c>
      <c r="K23" s="188" t="s">
        <v>29</v>
      </c>
      <c r="L23" s="189" t="s">
        <v>29</v>
      </c>
      <c r="M23" s="188" t="s">
        <v>29</v>
      </c>
      <c r="N23" s="190" t="s">
        <v>29</v>
      </c>
      <c r="O23" s="191" t="s">
        <v>29</v>
      </c>
      <c r="P23" s="192" t="s">
        <v>29</v>
      </c>
      <c r="Q23" s="188" t="s">
        <v>29</v>
      </c>
    </row>
    <row r="24">
      <c r="A24" s="193" t="s">
        <v>51</v>
      </c>
      <c r="B24" s="194">
        <f t="array" ref="B24">VLOOKUP($A24,AL_DEMO,2,FALSE)</f>
        <v>87866</v>
      </c>
      <c r="C24" s="195" t="s">
        <v>29</v>
      </c>
      <c r="D24" s="196" t="s">
        <v>29</v>
      </c>
      <c r="E24" s="196" t="s">
        <v>29</v>
      </c>
      <c r="F24" s="196" t="s">
        <v>29</v>
      </c>
      <c r="G24" s="196" t="s">
        <v>29</v>
      </c>
      <c r="H24" s="196" t="s">
        <v>29</v>
      </c>
      <c r="I24" s="196" t="s">
        <v>29</v>
      </c>
      <c r="J24" s="196" t="s">
        <v>29</v>
      </c>
      <c r="K24" s="196" t="s">
        <v>29</v>
      </c>
      <c r="L24" s="197" t="s">
        <v>29</v>
      </c>
      <c r="M24" s="196" t="s">
        <v>29</v>
      </c>
      <c r="N24" s="198" t="s">
        <v>29</v>
      </c>
      <c r="O24" s="199" t="s">
        <v>29</v>
      </c>
      <c r="P24" s="200" t="s">
        <v>29</v>
      </c>
      <c r="Q24" s="196" t="s">
        <v>29</v>
      </c>
    </row>
    <row r="25">
      <c r="A25" s="185" t="s">
        <v>52</v>
      </c>
      <c r="B25" s="186">
        <f t="array" ref="B25">VLOOKUP($A25,AL_DEMO,2,FALSE)</f>
        <v>49326</v>
      </c>
      <c r="C25" s="187" t="s">
        <v>29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8" t="s">
        <v>29</v>
      </c>
      <c r="I25" s="188" t="s">
        <v>29</v>
      </c>
      <c r="J25" s="188" t="s">
        <v>29</v>
      </c>
      <c r="K25" s="188" t="s">
        <v>29</v>
      </c>
      <c r="L25" s="189" t="s">
        <v>29</v>
      </c>
      <c r="M25" s="188" t="s">
        <v>29</v>
      </c>
      <c r="N25" s="190" t="s">
        <v>29</v>
      </c>
      <c r="O25" s="191" t="s">
        <v>29</v>
      </c>
      <c r="P25" s="192" t="s">
        <v>29</v>
      </c>
      <c r="Q25" s="188" t="s">
        <v>29</v>
      </c>
    </row>
    <row r="26">
      <c r="A26" s="193" t="s">
        <v>53</v>
      </c>
      <c r="B26" s="194">
        <f t="array" ref="B26">VLOOKUP($A26,AL_DEMO,2,FALSE)</f>
        <v>38462</v>
      </c>
      <c r="C26" s="195" t="s">
        <v>29</v>
      </c>
      <c r="D26" s="196" t="s">
        <v>29</v>
      </c>
      <c r="E26" s="196" t="s">
        <v>29</v>
      </c>
      <c r="F26" s="196" t="s">
        <v>29</v>
      </c>
      <c r="G26" s="196" t="s">
        <v>29</v>
      </c>
      <c r="H26" s="196" t="s">
        <v>29</v>
      </c>
      <c r="I26" s="196" t="s">
        <v>29</v>
      </c>
      <c r="J26" s="196" t="s">
        <v>29</v>
      </c>
      <c r="K26" s="196" t="s">
        <v>29</v>
      </c>
      <c r="L26" s="197" t="s">
        <v>29</v>
      </c>
      <c r="M26" s="196" t="s">
        <v>29</v>
      </c>
      <c r="N26" s="198" t="s">
        <v>29</v>
      </c>
      <c r="O26" s="199" t="s">
        <v>29</v>
      </c>
      <c r="P26" s="200" t="s">
        <v>29</v>
      </c>
      <c r="Q26" s="196" t="s">
        <v>29</v>
      </c>
    </row>
    <row r="27">
      <c r="A27" s="185" t="s">
        <v>54</v>
      </c>
      <c r="B27" s="186">
        <f t="array" ref="B27">VLOOKUP($A27,AL_DEMO,2,FALSE)</f>
        <v>71608</v>
      </c>
      <c r="C27" s="187" t="s">
        <v>29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8" t="s">
        <v>29</v>
      </c>
      <c r="I27" s="188" t="s">
        <v>29</v>
      </c>
      <c r="J27" s="188" t="s">
        <v>29</v>
      </c>
      <c r="K27" s="188" t="s">
        <v>29</v>
      </c>
      <c r="L27" s="189" t="s">
        <v>29</v>
      </c>
      <c r="M27" s="188" t="s">
        <v>29</v>
      </c>
      <c r="N27" s="190" t="s">
        <v>29</v>
      </c>
      <c r="O27" s="191" t="s">
        <v>29</v>
      </c>
      <c r="P27" s="192" t="s">
        <v>29</v>
      </c>
      <c r="Q27" s="188" t="s">
        <v>29</v>
      </c>
    </row>
    <row r="28">
      <c r="A28" s="193" t="s">
        <v>55</v>
      </c>
      <c r="B28" s="194">
        <f t="array" ref="B28">VLOOKUP($A28,AL_DEMO,2,FALSE)</f>
        <v>87977</v>
      </c>
      <c r="C28" s="195" t="s">
        <v>29</v>
      </c>
      <c r="D28" s="196" t="s">
        <v>29</v>
      </c>
      <c r="E28" s="196" t="s">
        <v>29</v>
      </c>
      <c r="F28" s="196" t="s">
        <v>29</v>
      </c>
      <c r="G28" s="196" t="s">
        <v>29</v>
      </c>
      <c r="H28" s="196" t="s">
        <v>29</v>
      </c>
      <c r="I28" s="196" t="s">
        <v>29</v>
      </c>
      <c r="J28" s="196" t="s">
        <v>29</v>
      </c>
      <c r="K28" s="196" t="s">
        <v>29</v>
      </c>
      <c r="L28" s="197" t="s">
        <v>29</v>
      </c>
      <c r="M28" s="196" t="s">
        <v>29</v>
      </c>
      <c r="N28" s="198" t="s">
        <v>29</v>
      </c>
      <c r="O28" s="199" t="s">
        <v>29</v>
      </c>
      <c r="P28" s="200" t="s">
        <v>29</v>
      </c>
      <c r="Q28" s="196" t="s">
        <v>29</v>
      </c>
    </row>
    <row r="29">
      <c r="A29" s="185" t="s">
        <v>56</v>
      </c>
      <c r="B29" s="186">
        <f t="array" ref="B29">VLOOKUP($A29,AL_DEMO,2,FALSE)</f>
        <v>36757</v>
      </c>
      <c r="C29" s="187" t="s">
        <v>29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8" t="s">
        <v>29</v>
      </c>
      <c r="I29" s="188" t="s">
        <v>29</v>
      </c>
      <c r="J29" s="188" t="s">
        <v>29</v>
      </c>
      <c r="K29" s="188" t="s">
        <v>29</v>
      </c>
      <c r="L29" s="189" t="s">
        <v>29</v>
      </c>
      <c r="M29" s="188" t="s">
        <v>29</v>
      </c>
      <c r="N29" s="190" t="s">
        <v>29</v>
      </c>
      <c r="O29" s="191" t="s">
        <v>29</v>
      </c>
      <c r="P29" s="192" t="s">
        <v>29</v>
      </c>
      <c r="Q29" s="188" t="s">
        <v>29</v>
      </c>
    </row>
    <row r="30">
      <c r="A30" s="193" t="s">
        <v>57</v>
      </c>
      <c r="B30" s="194">
        <f t="array" ref="B30">VLOOKUP($A30,AL_DEMO,2,FALSE)</f>
        <v>103436</v>
      </c>
      <c r="C30" s="195" t="s">
        <v>29</v>
      </c>
      <c r="D30" s="196" t="s">
        <v>29</v>
      </c>
      <c r="E30" s="196" t="s">
        <v>29</v>
      </c>
      <c r="F30" s="196" t="s">
        <v>29</v>
      </c>
      <c r="G30" s="196" t="s">
        <v>29</v>
      </c>
      <c r="H30" s="196" t="s">
        <v>29</v>
      </c>
      <c r="I30" s="196" t="s">
        <v>29</v>
      </c>
      <c r="J30" s="196" t="s">
        <v>29</v>
      </c>
      <c r="K30" s="196" t="s">
        <v>29</v>
      </c>
      <c r="L30" s="197" t="s">
        <v>29</v>
      </c>
      <c r="M30" s="196" t="s">
        <v>29</v>
      </c>
      <c r="N30" s="198" t="s">
        <v>29</v>
      </c>
      <c r="O30" s="199" t="s">
        <v>29</v>
      </c>
      <c r="P30" s="200" t="s">
        <v>29</v>
      </c>
      <c r="Q30" s="196" t="s">
        <v>29</v>
      </c>
    </row>
    <row r="31">
      <c r="A31" s="185" t="s">
        <v>58</v>
      </c>
      <c r="B31" s="186">
        <f t="array" ref="B31">VLOOKUP($A31,AL_DEMO,2,FALSE)</f>
        <v>16321</v>
      </c>
      <c r="C31" s="187" t="s">
        <v>29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8" t="s">
        <v>29</v>
      </c>
      <c r="I31" s="188" t="s">
        <v>29</v>
      </c>
      <c r="J31" s="188" t="s">
        <v>29</v>
      </c>
      <c r="K31" s="188" t="s">
        <v>29</v>
      </c>
      <c r="L31" s="189" t="s">
        <v>29</v>
      </c>
      <c r="M31" s="188" t="s">
        <v>29</v>
      </c>
      <c r="N31" s="190" t="s">
        <v>29</v>
      </c>
      <c r="O31" s="191" t="s">
        <v>29</v>
      </c>
      <c r="P31" s="192" t="s">
        <v>29</v>
      </c>
      <c r="Q31" s="188" t="s">
        <v>29</v>
      </c>
    </row>
    <row r="32">
      <c r="A32" s="193" t="s">
        <v>59</v>
      </c>
      <c r="B32" s="194">
        <f t="array" ref="B32">VLOOKUP($A32,AL_DEMO,2,FALSE)</f>
        <v>32113</v>
      </c>
      <c r="C32" s="195" t="s">
        <v>29</v>
      </c>
      <c r="D32" s="196" t="s">
        <v>29</v>
      </c>
      <c r="E32" s="196" t="s">
        <v>29</v>
      </c>
      <c r="F32" s="196" t="s">
        <v>29</v>
      </c>
      <c r="G32" s="196" t="s">
        <v>29</v>
      </c>
      <c r="H32" s="196" t="s">
        <v>29</v>
      </c>
      <c r="I32" s="196" t="s">
        <v>29</v>
      </c>
      <c r="J32" s="196" t="s">
        <v>29</v>
      </c>
      <c r="K32" s="196" t="s">
        <v>29</v>
      </c>
      <c r="L32" s="197" t="s">
        <v>29</v>
      </c>
      <c r="M32" s="196" t="s">
        <v>29</v>
      </c>
      <c r="N32" s="198" t="s">
        <v>29</v>
      </c>
      <c r="O32" s="199" t="s">
        <v>29</v>
      </c>
      <c r="P32" s="200" t="s">
        <v>29</v>
      </c>
      <c r="Q32" s="196" t="s">
        <v>29</v>
      </c>
    </row>
    <row r="33">
      <c r="A33" s="185" t="s">
        <v>60</v>
      </c>
      <c r="B33" s="186">
        <f t="array" ref="B33">VLOOKUP($A33,AL_DEMO,2,FALSE)</f>
        <v>26659</v>
      </c>
      <c r="C33" s="187" t="s">
        <v>29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8" t="s">
        <v>29</v>
      </c>
      <c r="I33" s="188" t="s">
        <v>29</v>
      </c>
      <c r="J33" s="188" t="s">
        <v>29</v>
      </c>
      <c r="K33" s="188" t="s">
        <v>29</v>
      </c>
      <c r="L33" s="189" t="s">
        <v>29</v>
      </c>
      <c r="M33" s="188" t="s">
        <v>29</v>
      </c>
      <c r="N33" s="190" t="s">
        <v>29</v>
      </c>
      <c r="O33" s="191" t="s">
        <v>29</v>
      </c>
      <c r="P33" s="192" t="s">
        <v>29</v>
      </c>
      <c r="Q33" s="188" t="s">
        <v>29</v>
      </c>
    </row>
    <row r="34">
      <c r="A34" s="193" t="s">
        <v>61</v>
      </c>
      <c r="B34" s="194">
        <f t="array" ref="B34">VLOOKUP($A34,AL_DEMO,2,FALSE)</f>
        <v>7730</v>
      </c>
      <c r="C34" s="195" t="s">
        <v>29</v>
      </c>
      <c r="D34" s="196" t="s">
        <v>29</v>
      </c>
      <c r="E34" s="196" t="s">
        <v>29</v>
      </c>
      <c r="F34" s="196" t="s">
        <v>29</v>
      </c>
      <c r="G34" s="196" t="s">
        <v>29</v>
      </c>
      <c r="H34" s="196" t="s">
        <v>29</v>
      </c>
      <c r="I34" s="196" t="s">
        <v>29</v>
      </c>
      <c r="J34" s="196" t="s">
        <v>29</v>
      </c>
      <c r="K34" s="196" t="s">
        <v>29</v>
      </c>
      <c r="L34" s="197" t="s">
        <v>29</v>
      </c>
      <c r="M34" s="196" t="s">
        <v>29</v>
      </c>
      <c r="N34" s="198" t="s">
        <v>29</v>
      </c>
      <c r="O34" s="199" t="s">
        <v>29</v>
      </c>
      <c r="P34" s="200" t="s">
        <v>29</v>
      </c>
      <c r="Q34" s="196" t="s">
        <v>29</v>
      </c>
    </row>
    <row r="35">
      <c r="A35" s="185" t="s">
        <v>62</v>
      </c>
      <c r="B35" s="186">
        <f t="array" ref="B35">VLOOKUP($A35,AL_DEMO,2,FALSE)</f>
        <v>14785</v>
      </c>
      <c r="C35" s="187" t="s">
        <v>29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8" t="s">
        <v>29</v>
      </c>
      <c r="I35" s="188" t="s">
        <v>29</v>
      </c>
      <c r="J35" s="188" t="s">
        <v>29</v>
      </c>
      <c r="K35" s="188" t="s">
        <v>29</v>
      </c>
      <c r="L35" s="189" t="s">
        <v>29</v>
      </c>
      <c r="M35" s="188" t="s">
        <v>29</v>
      </c>
      <c r="N35" s="190" t="s">
        <v>29</v>
      </c>
      <c r="O35" s="191" t="s">
        <v>29</v>
      </c>
      <c r="P35" s="192" t="s">
        <v>29</v>
      </c>
      <c r="Q35" s="188" t="s">
        <v>29</v>
      </c>
    </row>
    <row r="36">
      <c r="A36" s="193" t="s">
        <v>63</v>
      </c>
      <c r="B36" s="194">
        <f t="array" ref="B36">VLOOKUP($A36,AL_DEMO,2,FALSE)</f>
        <v>17146</v>
      </c>
      <c r="C36" s="195" t="s">
        <v>29</v>
      </c>
      <c r="D36" s="196" t="s">
        <v>29</v>
      </c>
      <c r="E36" s="196" t="s">
        <v>29</v>
      </c>
      <c r="F36" s="196" t="s">
        <v>29</v>
      </c>
      <c r="G36" s="196" t="s">
        <v>29</v>
      </c>
      <c r="H36" s="196" t="s">
        <v>29</v>
      </c>
      <c r="I36" s="196" t="s">
        <v>29</v>
      </c>
      <c r="J36" s="196" t="s">
        <v>29</v>
      </c>
      <c r="K36" s="196" t="s">
        <v>29</v>
      </c>
      <c r="L36" s="197" t="s">
        <v>29</v>
      </c>
      <c r="M36" s="196" t="s">
        <v>29</v>
      </c>
      <c r="N36" s="198" t="s">
        <v>29</v>
      </c>
      <c r="O36" s="199" t="s">
        <v>29</v>
      </c>
      <c r="P36" s="200" t="s">
        <v>29</v>
      </c>
      <c r="Q36" s="196" t="s">
        <v>29</v>
      </c>
    </row>
    <row r="37">
      <c r="A37" s="185" t="s">
        <v>64</v>
      </c>
      <c r="B37" s="186">
        <f t="array" ref="B37">VLOOKUP($A37,AL_DEMO,2,FALSE)</f>
        <v>107202</v>
      </c>
      <c r="C37" s="187" t="s">
        <v>29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8" t="s">
        <v>29</v>
      </c>
      <c r="I37" s="188" t="s">
        <v>29</v>
      </c>
      <c r="J37" s="188" t="s">
        <v>29</v>
      </c>
      <c r="K37" s="188" t="s">
        <v>29</v>
      </c>
      <c r="L37" s="189" t="s">
        <v>29</v>
      </c>
      <c r="M37" s="188" t="s">
        <v>29</v>
      </c>
      <c r="N37" s="190" t="s">
        <v>29</v>
      </c>
      <c r="O37" s="191" t="s">
        <v>29</v>
      </c>
      <c r="P37" s="192" t="s">
        <v>29</v>
      </c>
      <c r="Q37" s="188" t="s">
        <v>29</v>
      </c>
    </row>
    <row r="38">
      <c r="A38" s="193" t="s">
        <v>65</v>
      </c>
      <c r="B38" s="194">
        <f t="array" ref="B38">VLOOKUP($A38,AL_DEMO,2,FALSE)</f>
        <v>52579</v>
      </c>
      <c r="C38" s="195" t="s">
        <v>29</v>
      </c>
      <c r="D38" s="196" t="s">
        <v>29</v>
      </c>
      <c r="E38" s="196" t="s">
        <v>29</v>
      </c>
      <c r="F38" s="196" t="s">
        <v>29</v>
      </c>
      <c r="G38" s="196" t="s">
        <v>29</v>
      </c>
      <c r="H38" s="196" t="s">
        <v>29</v>
      </c>
      <c r="I38" s="196" t="s">
        <v>29</v>
      </c>
      <c r="J38" s="196" t="s">
        <v>29</v>
      </c>
      <c r="K38" s="196" t="s">
        <v>29</v>
      </c>
      <c r="L38" s="197" t="s">
        <v>29</v>
      </c>
      <c r="M38" s="196" t="s">
        <v>29</v>
      </c>
      <c r="N38" s="198" t="s">
        <v>29</v>
      </c>
      <c r="O38" s="199" t="s">
        <v>29</v>
      </c>
      <c r="P38" s="200" t="s">
        <v>29</v>
      </c>
      <c r="Q38" s="196" t="s">
        <v>29</v>
      </c>
    </row>
    <row r="39">
      <c r="A39" s="185" t="s">
        <v>66</v>
      </c>
      <c r="B39" s="186">
        <f t="array" ref="B39">VLOOKUP($A39,AL_DEMO,2,FALSE)</f>
        <v>674721</v>
      </c>
      <c r="C39" s="187" t="s">
        <v>29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8" t="s">
        <v>29</v>
      </c>
      <c r="I39" s="188" t="s">
        <v>29</v>
      </c>
      <c r="J39" s="188" t="s">
        <v>29</v>
      </c>
      <c r="K39" s="188" t="s">
        <v>29</v>
      </c>
      <c r="L39" s="189" t="s">
        <v>29</v>
      </c>
      <c r="M39" s="188" t="s">
        <v>29</v>
      </c>
      <c r="N39" s="190" t="s">
        <v>29</v>
      </c>
      <c r="O39" s="191" t="s">
        <v>29</v>
      </c>
      <c r="P39" s="192" t="s">
        <v>29</v>
      </c>
      <c r="Q39" s="188" t="s">
        <v>29</v>
      </c>
    </row>
    <row r="40">
      <c r="A40" s="193" t="s">
        <v>67</v>
      </c>
      <c r="B40" s="194">
        <f t="array" ref="B40">VLOOKUP($A40,AL_DEMO,2,FALSE)</f>
        <v>13972</v>
      </c>
      <c r="C40" s="195" t="s">
        <v>29</v>
      </c>
      <c r="D40" s="196" t="s">
        <v>29</v>
      </c>
      <c r="E40" s="196" t="s">
        <v>29</v>
      </c>
      <c r="F40" s="196" t="s">
        <v>29</v>
      </c>
      <c r="G40" s="196" t="s">
        <v>29</v>
      </c>
      <c r="H40" s="196" t="s">
        <v>29</v>
      </c>
      <c r="I40" s="196" t="s">
        <v>29</v>
      </c>
      <c r="J40" s="196" t="s">
        <v>29</v>
      </c>
      <c r="K40" s="196" t="s">
        <v>29</v>
      </c>
      <c r="L40" s="197" t="s">
        <v>29</v>
      </c>
      <c r="M40" s="196" t="s">
        <v>29</v>
      </c>
      <c r="N40" s="198" t="s">
        <v>29</v>
      </c>
      <c r="O40" s="199" t="s">
        <v>29</v>
      </c>
      <c r="P40" s="200" t="s">
        <v>29</v>
      </c>
      <c r="Q40" s="196" t="s">
        <v>29</v>
      </c>
    </row>
    <row r="41">
      <c r="A41" s="185" t="s">
        <v>68</v>
      </c>
      <c r="B41" s="186">
        <f t="array" ref="B41">VLOOKUP($A41,AL_DEMO,2,FALSE)</f>
        <v>93564</v>
      </c>
      <c r="C41" s="187" t="s">
        <v>29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8" t="s">
        <v>29</v>
      </c>
      <c r="I41" s="188" t="s">
        <v>29</v>
      </c>
      <c r="J41" s="188" t="s">
        <v>29</v>
      </c>
      <c r="K41" s="188" t="s">
        <v>29</v>
      </c>
      <c r="L41" s="189" t="s">
        <v>29</v>
      </c>
      <c r="M41" s="188" t="s">
        <v>29</v>
      </c>
      <c r="N41" s="190" t="s">
        <v>29</v>
      </c>
      <c r="O41" s="191" t="s">
        <v>29</v>
      </c>
      <c r="P41" s="192" t="s">
        <v>29</v>
      </c>
      <c r="Q41" s="188" t="s">
        <v>29</v>
      </c>
    </row>
    <row r="42">
      <c r="A42" s="193" t="s">
        <v>69</v>
      </c>
      <c r="B42" s="194">
        <f t="array" ref="B42">VLOOKUP($A42,AL_DEMO,2,FALSE)</f>
        <v>33073</v>
      </c>
      <c r="C42" s="195" t="s">
        <v>29</v>
      </c>
      <c r="D42" s="196" t="s">
        <v>29</v>
      </c>
      <c r="E42" s="196" t="s">
        <v>29</v>
      </c>
      <c r="F42" s="196" t="s">
        <v>29</v>
      </c>
      <c r="G42" s="196" t="s">
        <v>29</v>
      </c>
      <c r="H42" s="196" t="s">
        <v>29</v>
      </c>
      <c r="I42" s="196" t="s">
        <v>29</v>
      </c>
      <c r="J42" s="196" t="s">
        <v>29</v>
      </c>
      <c r="K42" s="196" t="s">
        <v>29</v>
      </c>
      <c r="L42" s="197" t="s">
        <v>29</v>
      </c>
      <c r="M42" s="196" t="s">
        <v>29</v>
      </c>
      <c r="N42" s="198" t="s">
        <v>29</v>
      </c>
      <c r="O42" s="199" t="s">
        <v>29</v>
      </c>
      <c r="P42" s="200" t="s">
        <v>29</v>
      </c>
      <c r="Q42" s="196" t="s">
        <v>29</v>
      </c>
    </row>
    <row r="43">
      <c r="A43" s="185" t="s">
        <v>70</v>
      </c>
      <c r="B43" s="186">
        <f t="array" ref="B43">VLOOKUP($A43,AL_DEMO,2,FALSE)</f>
        <v>174241</v>
      </c>
      <c r="C43" s="187" t="s">
        <v>29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8" t="s">
        <v>29</v>
      </c>
      <c r="I43" s="188" t="s">
        <v>29</v>
      </c>
      <c r="J43" s="188" t="s">
        <v>29</v>
      </c>
      <c r="K43" s="188" t="s">
        <v>29</v>
      </c>
      <c r="L43" s="189" t="s">
        <v>29</v>
      </c>
      <c r="M43" s="188" t="s">
        <v>29</v>
      </c>
      <c r="N43" s="190" t="s">
        <v>29</v>
      </c>
      <c r="O43" s="191" t="s">
        <v>29</v>
      </c>
      <c r="P43" s="192" t="s">
        <v>29</v>
      </c>
      <c r="Q43" s="188" t="s">
        <v>29</v>
      </c>
    </row>
    <row r="44">
      <c r="A44" s="193" t="s">
        <v>71</v>
      </c>
      <c r="B44" s="194">
        <f t="array" ref="B44">VLOOKUP($A44,AL_DEMO,2,FALSE)</f>
        <v>103570</v>
      </c>
      <c r="C44" s="195" t="s">
        <v>29</v>
      </c>
      <c r="D44" s="196" t="s">
        <v>29</v>
      </c>
      <c r="E44" s="196" t="s">
        <v>29</v>
      </c>
      <c r="F44" s="196" t="s">
        <v>29</v>
      </c>
      <c r="G44" s="196" t="s">
        <v>29</v>
      </c>
      <c r="H44" s="196" t="s">
        <v>29</v>
      </c>
      <c r="I44" s="196" t="s">
        <v>29</v>
      </c>
      <c r="J44" s="196" t="s">
        <v>29</v>
      </c>
      <c r="K44" s="196" t="s">
        <v>29</v>
      </c>
      <c r="L44" s="197" t="s">
        <v>29</v>
      </c>
      <c r="M44" s="196" t="s">
        <v>29</v>
      </c>
      <c r="N44" s="198" t="s">
        <v>29</v>
      </c>
      <c r="O44" s="199" t="s">
        <v>29</v>
      </c>
      <c r="P44" s="200" t="s">
        <v>29</v>
      </c>
      <c r="Q44" s="196" t="s">
        <v>29</v>
      </c>
    </row>
    <row r="45">
      <c r="A45" s="185" t="s">
        <v>72</v>
      </c>
      <c r="B45" s="186">
        <f t="array" ref="B45">VLOOKUP($A45,AL_DEMO,2,FALSE)</f>
        <v>10311</v>
      </c>
      <c r="C45" s="187" t="s">
        <v>29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8" t="s">
        <v>29</v>
      </c>
      <c r="I45" s="188" t="s">
        <v>29</v>
      </c>
      <c r="J45" s="188" t="s">
        <v>29</v>
      </c>
      <c r="K45" s="188" t="s">
        <v>29</v>
      </c>
      <c r="L45" s="189" t="s">
        <v>29</v>
      </c>
      <c r="M45" s="188" t="s">
        <v>29</v>
      </c>
      <c r="N45" s="190" t="s">
        <v>29</v>
      </c>
      <c r="O45" s="191" t="s">
        <v>29</v>
      </c>
      <c r="P45" s="192" t="s">
        <v>29</v>
      </c>
      <c r="Q45" s="188" t="s">
        <v>29</v>
      </c>
    </row>
    <row r="46">
      <c r="A46" s="193" t="s">
        <v>73</v>
      </c>
      <c r="B46" s="194">
        <f t="array" ref="B46">VLOOKUP($A46,AL_DEMO,2,FALSE)</f>
        <v>19532</v>
      </c>
      <c r="C46" s="195" t="s">
        <v>29</v>
      </c>
      <c r="D46" s="196" t="s">
        <v>29</v>
      </c>
      <c r="E46" s="196" t="s">
        <v>29</v>
      </c>
      <c r="F46" s="196" t="s">
        <v>29</v>
      </c>
      <c r="G46" s="196" t="s">
        <v>29</v>
      </c>
      <c r="H46" s="196" t="s">
        <v>29</v>
      </c>
      <c r="I46" s="196" t="s">
        <v>29</v>
      </c>
      <c r="J46" s="196" t="s">
        <v>29</v>
      </c>
      <c r="K46" s="196" t="s">
        <v>29</v>
      </c>
      <c r="L46" s="197" t="s">
        <v>29</v>
      </c>
      <c r="M46" s="196" t="s">
        <v>29</v>
      </c>
      <c r="N46" s="198" t="s">
        <v>29</v>
      </c>
      <c r="O46" s="199" t="s">
        <v>29</v>
      </c>
      <c r="P46" s="200" t="s">
        <v>29</v>
      </c>
      <c r="Q46" s="196" t="s">
        <v>29</v>
      </c>
    </row>
    <row r="47">
      <c r="A47" s="185" t="s">
        <v>74</v>
      </c>
      <c r="B47" s="186">
        <f t="array" ref="B47">VLOOKUP($A47,AL_DEMO,2,FALSE)</f>
        <v>388153</v>
      </c>
      <c r="C47" s="187" t="s">
        <v>29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8" t="s">
        <v>29</v>
      </c>
      <c r="I47" s="188" t="s">
        <v>29</v>
      </c>
      <c r="J47" s="188" t="s">
        <v>29</v>
      </c>
      <c r="K47" s="188" t="s">
        <v>29</v>
      </c>
      <c r="L47" s="189" t="s">
        <v>29</v>
      </c>
      <c r="M47" s="188" t="s">
        <v>29</v>
      </c>
      <c r="N47" s="190" t="s">
        <v>29</v>
      </c>
      <c r="O47" s="191" t="s">
        <v>29</v>
      </c>
      <c r="P47" s="192" t="s">
        <v>29</v>
      </c>
      <c r="Q47" s="188" t="s">
        <v>29</v>
      </c>
    </row>
    <row r="48">
      <c r="A48" s="193" t="s">
        <v>75</v>
      </c>
      <c r="B48" s="194">
        <f t="array" ref="B48">VLOOKUP($A48,AL_DEMO,2,FALSE)</f>
        <v>19323</v>
      </c>
      <c r="C48" s="195" t="s">
        <v>29</v>
      </c>
      <c r="D48" s="196" t="s">
        <v>29</v>
      </c>
      <c r="E48" s="196" t="s">
        <v>29</v>
      </c>
      <c r="F48" s="196" t="s">
        <v>29</v>
      </c>
      <c r="G48" s="196" t="s">
        <v>29</v>
      </c>
      <c r="H48" s="196" t="s">
        <v>29</v>
      </c>
      <c r="I48" s="196" t="s">
        <v>29</v>
      </c>
      <c r="J48" s="196" t="s">
        <v>29</v>
      </c>
      <c r="K48" s="196" t="s">
        <v>29</v>
      </c>
      <c r="L48" s="197" t="s">
        <v>29</v>
      </c>
      <c r="M48" s="196" t="s">
        <v>29</v>
      </c>
      <c r="N48" s="198" t="s">
        <v>29</v>
      </c>
      <c r="O48" s="199" t="s">
        <v>29</v>
      </c>
      <c r="P48" s="200" t="s">
        <v>29</v>
      </c>
      <c r="Q48" s="196" t="s">
        <v>29</v>
      </c>
    </row>
    <row r="49">
      <c r="A49" s="185" t="s">
        <v>76</v>
      </c>
      <c r="B49" s="186">
        <f t="array" ref="B49">VLOOKUP($A49,AL_DEMO,2,FALSE)</f>
        <v>29341</v>
      </c>
      <c r="C49" s="187" t="s">
        <v>29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8" t="s">
        <v>29</v>
      </c>
      <c r="I49" s="188" t="s">
        <v>29</v>
      </c>
      <c r="J49" s="188" t="s">
        <v>29</v>
      </c>
      <c r="K49" s="188" t="s">
        <v>29</v>
      </c>
      <c r="L49" s="189" t="s">
        <v>29</v>
      </c>
      <c r="M49" s="188" t="s">
        <v>29</v>
      </c>
      <c r="N49" s="190" t="s">
        <v>29</v>
      </c>
      <c r="O49" s="191" t="s">
        <v>29</v>
      </c>
      <c r="P49" s="192" t="s">
        <v>29</v>
      </c>
      <c r="Q49" s="188" t="s">
        <v>29</v>
      </c>
    </row>
    <row r="50">
      <c r="A50" s="193" t="s">
        <v>77</v>
      </c>
      <c r="B50" s="194">
        <f t="array" ref="B50">VLOOKUP($A50,AL_DEMO,2,FALSE)</f>
        <v>97612</v>
      </c>
      <c r="C50" s="195" t="s">
        <v>29</v>
      </c>
      <c r="D50" s="196" t="s">
        <v>29</v>
      </c>
      <c r="E50" s="196" t="s">
        <v>29</v>
      </c>
      <c r="F50" s="196" t="s">
        <v>29</v>
      </c>
      <c r="G50" s="196" t="s">
        <v>29</v>
      </c>
      <c r="H50" s="196" t="s">
        <v>29</v>
      </c>
      <c r="I50" s="196" t="s">
        <v>29</v>
      </c>
      <c r="J50" s="196" t="s">
        <v>29</v>
      </c>
      <c r="K50" s="196" t="s">
        <v>29</v>
      </c>
      <c r="L50" s="197" t="s">
        <v>29</v>
      </c>
      <c r="M50" s="196" t="s">
        <v>29</v>
      </c>
      <c r="N50" s="198" t="s">
        <v>29</v>
      </c>
      <c r="O50" s="199" t="s">
        <v>29</v>
      </c>
      <c r="P50" s="200" t="s">
        <v>29</v>
      </c>
      <c r="Q50" s="196" t="s">
        <v>29</v>
      </c>
    </row>
    <row r="51">
      <c r="A51" s="185" t="s">
        <v>78</v>
      </c>
      <c r="B51" s="186">
        <f t="array" ref="B51">VLOOKUP($A51,AL_DEMO,2,FALSE)</f>
        <v>414809</v>
      </c>
      <c r="C51" s="187" t="s">
        <v>29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8" t="s">
        <v>29</v>
      </c>
      <c r="I51" s="188" t="s">
        <v>29</v>
      </c>
      <c r="J51" s="188" t="s">
        <v>29</v>
      </c>
      <c r="K51" s="188" t="s">
        <v>29</v>
      </c>
      <c r="L51" s="189" t="s">
        <v>29</v>
      </c>
      <c r="M51" s="188" t="s">
        <v>29</v>
      </c>
      <c r="N51" s="190" t="s">
        <v>29</v>
      </c>
      <c r="O51" s="191" t="s">
        <v>29</v>
      </c>
      <c r="P51" s="192" t="s">
        <v>29</v>
      </c>
      <c r="Q51" s="188" t="s">
        <v>29</v>
      </c>
    </row>
    <row r="52">
      <c r="A52" s="193" t="s">
        <v>79</v>
      </c>
      <c r="B52" s="194">
        <f t="array" ref="B52">VLOOKUP($A52,AL_DEMO,2,FALSE)</f>
        <v>19772</v>
      </c>
      <c r="C52" s="195" t="s">
        <v>29</v>
      </c>
      <c r="D52" s="196" t="s">
        <v>29</v>
      </c>
      <c r="E52" s="196" t="s">
        <v>29</v>
      </c>
      <c r="F52" s="196" t="s">
        <v>29</v>
      </c>
      <c r="G52" s="196" t="s">
        <v>29</v>
      </c>
      <c r="H52" s="196" t="s">
        <v>29</v>
      </c>
      <c r="I52" s="196" t="s">
        <v>29</v>
      </c>
      <c r="J52" s="196" t="s">
        <v>29</v>
      </c>
      <c r="K52" s="196" t="s">
        <v>29</v>
      </c>
      <c r="L52" s="197" t="s">
        <v>29</v>
      </c>
      <c r="M52" s="196" t="s">
        <v>29</v>
      </c>
      <c r="N52" s="198" t="s">
        <v>29</v>
      </c>
      <c r="O52" s="199" t="s">
        <v>29</v>
      </c>
      <c r="P52" s="200" t="s">
        <v>29</v>
      </c>
      <c r="Q52" s="196" t="s">
        <v>29</v>
      </c>
    </row>
    <row r="53">
      <c r="A53" s="185" t="s">
        <v>80</v>
      </c>
      <c r="B53" s="186">
        <f t="array" ref="B53">VLOOKUP($A53,AL_DEMO,2,FALSE)</f>
        <v>228954</v>
      </c>
      <c r="C53" s="187" t="s">
        <v>29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8" t="s">
        <v>29</v>
      </c>
      <c r="I53" s="188" t="s">
        <v>29</v>
      </c>
      <c r="J53" s="188" t="s">
        <v>29</v>
      </c>
      <c r="K53" s="188" t="s">
        <v>29</v>
      </c>
      <c r="L53" s="189" t="s">
        <v>29</v>
      </c>
      <c r="M53" s="188" t="s">
        <v>29</v>
      </c>
      <c r="N53" s="190" t="s">
        <v>29</v>
      </c>
      <c r="O53" s="191" t="s">
        <v>29</v>
      </c>
      <c r="P53" s="192" t="s">
        <v>29</v>
      </c>
      <c r="Q53" s="188" t="s">
        <v>29</v>
      </c>
    </row>
    <row r="54">
      <c r="A54" s="193" t="s">
        <v>81</v>
      </c>
      <c r="B54" s="194">
        <f t="array" ref="B54">VLOOKUP($A54,AL_DEMO,2,FALSE)</f>
        <v>123421</v>
      </c>
      <c r="C54" s="195" t="s">
        <v>29</v>
      </c>
      <c r="D54" s="196" t="s">
        <v>29</v>
      </c>
      <c r="E54" s="196" t="s">
        <v>29</v>
      </c>
      <c r="F54" s="196" t="s">
        <v>29</v>
      </c>
      <c r="G54" s="196" t="s">
        <v>29</v>
      </c>
      <c r="H54" s="196" t="s">
        <v>29</v>
      </c>
      <c r="I54" s="196" t="s">
        <v>29</v>
      </c>
      <c r="J54" s="196" t="s">
        <v>29</v>
      </c>
      <c r="K54" s="196" t="s">
        <v>29</v>
      </c>
      <c r="L54" s="197" t="s">
        <v>29</v>
      </c>
      <c r="M54" s="196" t="s">
        <v>29</v>
      </c>
      <c r="N54" s="198" t="s">
        <v>29</v>
      </c>
      <c r="O54" s="199" t="s">
        <v>29</v>
      </c>
      <c r="P54" s="200" t="s">
        <v>29</v>
      </c>
      <c r="Q54" s="196" t="s">
        <v>29</v>
      </c>
    </row>
    <row r="55">
      <c r="A55" s="185" t="s">
        <v>82</v>
      </c>
      <c r="B55" s="186">
        <f t="array" ref="B55">VLOOKUP($A55,AL_DEMO,2,FALSE)</f>
        <v>8511</v>
      </c>
      <c r="C55" s="187" t="s">
        <v>29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8" t="s">
        <v>29</v>
      </c>
      <c r="I55" s="188" t="s">
        <v>29</v>
      </c>
      <c r="J55" s="188" t="s">
        <v>29</v>
      </c>
      <c r="K55" s="188" t="s">
        <v>29</v>
      </c>
      <c r="L55" s="189" t="s">
        <v>29</v>
      </c>
      <c r="M55" s="188" t="s">
        <v>29</v>
      </c>
      <c r="N55" s="190" t="s">
        <v>29</v>
      </c>
      <c r="O55" s="191" t="s">
        <v>29</v>
      </c>
      <c r="P55" s="192" t="s">
        <v>29</v>
      </c>
      <c r="Q55" s="188" t="s">
        <v>29</v>
      </c>
    </row>
    <row r="56">
      <c r="A56" s="193" t="s">
        <v>83</v>
      </c>
      <c r="B56" s="194">
        <f t="array" ref="B56">VLOOKUP($A56,AL_DEMO,2,FALSE)</f>
        <v>19123</v>
      </c>
      <c r="C56" s="195" t="s">
        <v>29</v>
      </c>
      <c r="D56" s="196" t="s">
        <v>29</v>
      </c>
      <c r="E56" s="196" t="s">
        <v>29</v>
      </c>
      <c r="F56" s="196" t="s">
        <v>29</v>
      </c>
      <c r="G56" s="196" t="s">
        <v>29</v>
      </c>
      <c r="H56" s="196" t="s">
        <v>29</v>
      </c>
      <c r="I56" s="196" t="s">
        <v>29</v>
      </c>
      <c r="J56" s="196" t="s">
        <v>29</v>
      </c>
      <c r="K56" s="196" t="s">
        <v>29</v>
      </c>
      <c r="L56" s="197" t="s">
        <v>29</v>
      </c>
      <c r="M56" s="196" t="s">
        <v>29</v>
      </c>
      <c r="N56" s="198" t="s">
        <v>29</v>
      </c>
      <c r="O56" s="199" t="s">
        <v>29</v>
      </c>
      <c r="P56" s="200" t="s">
        <v>29</v>
      </c>
      <c r="Q56" s="196" t="s">
        <v>29</v>
      </c>
    </row>
    <row r="57">
      <c r="A57" s="185" t="s">
        <v>84</v>
      </c>
      <c r="B57" s="186">
        <f t="array" ref="B57">VLOOKUP($A57,AL_DEMO,2,FALSE)</f>
        <v>33009</v>
      </c>
      <c r="C57" s="187" t="s">
        <v>29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8" t="s">
        <v>29</v>
      </c>
      <c r="I57" s="188" t="s">
        <v>29</v>
      </c>
      <c r="J57" s="188" t="s">
        <v>29</v>
      </c>
      <c r="K57" s="188" t="s">
        <v>29</v>
      </c>
      <c r="L57" s="189" t="s">
        <v>29</v>
      </c>
      <c r="M57" s="188" t="s">
        <v>29</v>
      </c>
      <c r="N57" s="190" t="s">
        <v>29</v>
      </c>
      <c r="O57" s="191" t="s">
        <v>29</v>
      </c>
      <c r="P57" s="192" t="s">
        <v>29</v>
      </c>
      <c r="Q57" s="188" t="s">
        <v>29</v>
      </c>
    </row>
    <row r="58">
      <c r="A58" s="193" t="s">
        <v>85</v>
      </c>
      <c r="B58" s="194">
        <f t="array" ref="B58">VLOOKUP($A58,AL_DEMO,2,FALSE)</f>
        <v>21967</v>
      </c>
      <c r="C58" s="195" t="s">
        <v>29</v>
      </c>
      <c r="D58" s="196" t="s">
        <v>29</v>
      </c>
      <c r="E58" s="196" t="s">
        <v>29</v>
      </c>
      <c r="F58" s="196" t="s">
        <v>29</v>
      </c>
      <c r="G58" s="196" t="s">
        <v>29</v>
      </c>
      <c r="H58" s="196" t="s">
        <v>29</v>
      </c>
      <c r="I58" s="196" t="s">
        <v>29</v>
      </c>
      <c r="J58" s="196" t="s">
        <v>29</v>
      </c>
      <c r="K58" s="196" t="s">
        <v>29</v>
      </c>
      <c r="L58" s="197" t="s">
        <v>29</v>
      </c>
      <c r="M58" s="196" t="s">
        <v>29</v>
      </c>
      <c r="N58" s="198" t="s">
        <v>29</v>
      </c>
      <c r="O58" s="199" t="s">
        <v>29</v>
      </c>
      <c r="P58" s="200" t="s">
        <v>29</v>
      </c>
      <c r="Q58" s="196" t="s">
        <v>29</v>
      </c>
    </row>
    <row r="59">
      <c r="A59" s="185" t="s">
        <v>86</v>
      </c>
      <c r="B59" s="186">
        <f t="array" ref="B59">VLOOKUP($A59,AL_DEMO,2,FALSE)</f>
        <v>59183</v>
      </c>
      <c r="C59" s="187" t="s">
        <v>29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8" t="s">
        <v>29</v>
      </c>
      <c r="I59" s="188" t="s">
        <v>29</v>
      </c>
      <c r="J59" s="188" t="s">
        <v>29</v>
      </c>
      <c r="K59" s="188" t="s">
        <v>29</v>
      </c>
      <c r="L59" s="189" t="s">
        <v>29</v>
      </c>
      <c r="M59" s="188" t="s">
        <v>29</v>
      </c>
      <c r="N59" s="190" t="s">
        <v>29</v>
      </c>
      <c r="O59" s="191" t="s">
        <v>29</v>
      </c>
      <c r="P59" s="192" t="s">
        <v>29</v>
      </c>
      <c r="Q59" s="188" t="s">
        <v>29</v>
      </c>
    </row>
    <row r="60">
      <c r="A60" s="193" t="s">
        <v>2115</v>
      </c>
      <c r="B60" s="194">
        <f t="array" ref="B60">VLOOKUP($A60,AL_DEMO,2,FALSE)</f>
        <v>91103</v>
      </c>
      <c r="C60" s="195" t="s">
        <v>29</v>
      </c>
      <c r="D60" s="196" t="s">
        <v>29</v>
      </c>
      <c r="E60" s="196" t="s">
        <v>29</v>
      </c>
      <c r="F60" s="196" t="s">
        <v>29</v>
      </c>
      <c r="G60" s="196" t="s">
        <v>29</v>
      </c>
      <c r="H60" s="196" t="s">
        <v>29</v>
      </c>
      <c r="I60" s="196" t="s">
        <v>29</v>
      </c>
      <c r="J60" s="196" t="s">
        <v>29</v>
      </c>
      <c r="K60" s="196" t="s">
        <v>29</v>
      </c>
      <c r="L60" s="197" t="s">
        <v>29</v>
      </c>
      <c r="M60" s="196" t="s">
        <v>29</v>
      </c>
      <c r="N60" s="198" t="s">
        <v>29</v>
      </c>
      <c r="O60" s="199" t="s">
        <v>29</v>
      </c>
      <c r="P60" s="200" t="s">
        <v>29</v>
      </c>
      <c r="Q60" s="196" t="s">
        <v>29</v>
      </c>
    </row>
    <row r="61">
      <c r="A61" s="185" t="s">
        <v>88</v>
      </c>
      <c r="B61" s="186">
        <f t="array" ref="B61">VLOOKUP($A61,AL_DEMO,2,FALSE)</f>
        <v>223024</v>
      </c>
      <c r="C61" s="187" t="s">
        <v>29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8" t="s">
        <v>29</v>
      </c>
      <c r="I61" s="188" t="s">
        <v>29</v>
      </c>
      <c r="J61" s="188" t="s">
        <v>29</v>
      </c>
      <c r="K61" s="188" t="s">
        <v>29</v>
      </c>
      <c r="L61" s="189" t="s">
        <v>29</v>
      </c>
      <c r="M61" s="188" t="s">
        <v>29</v>
      </c>
      <c r="N61" s="190" t="s">
        <v>29</v>
      </c>
      <c r="O61" s="191" t="s">
        <v>29</v>
      </c>
      <c r="P61" s="192" t="s">
        <v>29</v>
      </c>
      <c r="Q61" s="188" t="s">
        <v>29</v>
      </c>
    </row>
    <row r="62">
      <c r="A62" s="193" t="s">
        <v>89</v>
      </c>
      <c r="B62" s="194">
        <f t="array" ref="B62">VLOOKUP($A62,AL_DEMO,2,FALSE)</f>
        <v>12345</v>
      </c>
      <c r="C62" s="195" t="s">
        <v>29</v>
      </c>
      <c r="D62" s="196" t="s">
        <v>29</v>
      </c>
      <c r="E62" s="196" t="s">
        <v>29</v>
      </c>
      <c r="F62" s="196" t="s">
        <v>29</v>
      </c>
      <c r="G62" s="196" t="s">
        <v>29</v>
      </c>
      <c r="H62" s="196" t="s">
        <v>29</v>
      </c>
      <c r="I62" s="196" t="s">
        <v>29</v>
      </c>
      <c r="J62" s="196" t="s">
        <v>29</v>
      </c>
      <c r="K62" s="196" t="s">
        <v>29</v>
      </c>
      <c r="L62" s="197" t="s">
        <v>29</v>
      </c>
      <c r="M62" s="196" t="s">
        <v>29</v>
      </c>
      <c r="N62" s="198" t="s">
        <v>29</v>
      </c>
      <c r="O62" s="199" t="s">
        <v>29</v>
      </c>
      <c r="P62" s="200" t="s">
        <v>29</v>
      </c>
      <c r="Q62" s="196" t="s">
        <v>29</v>
      </c>
    </row>
    <row r="63">
      <c r="A63" s="185" t="s">
        <v>90</v>
      </c>
      <c r="B63" s="186">
        <f t="array" ref="B63">VLOOKUP($A63,AL_DEMO,2,FALSE)</f>
        <v>82149</v>
      </c>
      <c r="C63" s="187" t="s">
        <v>29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8" t="s">
        <v>29</v>
      </c>
      <c r="I63" s="188" t="s">
        <v>29</v>
      </c>
      <c r="J63" s="188" t="s">
        <v>29</v>
      </c>
      <c r="K63" s="188" t="s">
        <v>29</v>
      </c>
      <c r="L63" s="189" t="s">
        <v>29</v>
      </c>
      <c r="M63" s="188" t="s">
        <v>29</v>
      </c>
      <c r="N63" s="190" t="s">
        <v>29</v>
      </c>
      <c r="O63" s="191" t="s">
        <v>29</v>
      </c>
      <c r="P63" s="192" t="s">
        <v>29</v>
      </c>
      <c r="Q63" s="188" t="s">
        <v>29</v>
      </c>
    </row>
    <row r="64">
      <c r="A64" s="193" t="s">
        <v>91</v>
      </c>
      <c r="B64" s="194">
        <f t="array" ref="B64">VLOOKUP($A64,AL_DEMO,2,FALSE)</f>
        <v>41311</v>
      </c>
      <c r="C64" s="195" t="s">
        <v>29</v>
      </c>
      <c r="D64" s="196" t="s">
        <v>29</v>
      </c>
      <c r="E64" s="196" t="s">
        <v>29</v>
      </c>
      <c r="F64" s="196" t="s">
        <v>29</v>
      </c>
      <c r="G64" s="196" t="s">
        <v>29</v>
      </c>
      <c r="H64" s="196" t="s">
        <v>29</v>
      </c>
      <c r="I64" s="196" t="s">
        <v>29</v>
      </c>
      <c r="J64" s="196" t="s">
        <v>29</v>
      </c>
      <c r="K64" s="196" t="s">
        <v>29</v>
      </c>
      <c r="L64" s="197" t="s">
        <v>29</v>
      </c>
      <c r="M64" s="196" t="s">
        <v>29</v>
      </c>
      <c r="N64" s="198" t="s">
        <v>29</v>
      </c>
      <c r="O64" s="199" t="s">
        <v>29</v>
      </c>
      <c r="P64" s="200" t="s">
        <v>29</v>
      </c>
      <c r="Q64" s="196" t="s">
        <v>29</v>
      </c>
    </row>
    <row r="65">
      <c r="A65" s="185" t="s">
        <v>92</v>
      </c>
      <c r="B65" s="186">
        <f t="array" ref="B65">VLOOKUP($A65,AL_DEMO,2,FALSE)</f>
        <v>227036</v>
      </c>
      <c r="C65" s="187" t="s">
        <v>29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8" t="s">
        <v>29</v>
      </c>
      <c r="I65" s="188" t="s">
        <v>29</v>
      </c>
      <c r="J65" s="188" t="s">
        <v>29</v>
      </c>
      <c r="K65" s="188" t="s">
        <v>29</v>
      </c>
      <c r="L65" s="189" t="s">
        <v>29</v>
      </c>
      <c r="M65" s="188" t="s">
        <v>29</v>
      </c>
      <c r="N65" s="190" t="s">
        <v>29</v>
      </c>
      <c r="O65" s="191" t="s">
        <v>29</v>
      </c>
      <c r="P65" s="192" t="s">
        <v>29</v>
      </c>
      <c r="Q65" s="188" t="s">
        <v>29</v>
      </c>
    </row>
    <row r="66">
      <c r="A66" s="193" t="s">
        <v>93</v>
      </c>
      <c r="B66" s="194">
        <f t="array" ref="B66">VLOOKUP($A66,AL_DEMO,2,FALSE)</f>
        <v>65342</v>
      </c>
      <c r="C66" s="195" t="s">
        <v>29</v>
      </c>
      <c r="D66" s="196" t="s">
        <v>29</v>
      </c>
      <c r="E66" s="196" t="s">
        <v>29</v>
      </c>
      <c r="F66" s="196" t="s">
        <v>29</v>
      </c>
      <c r="G66" s="196" t="s">
        <v>29</v>
      </c>
      <c r="H66" s="196" t="s">
        <v>29</v>
      </c>
      <c r="I66" s="196" t="s">
        <v>29</v>
      </c>
      <c r="J66" s="196" t="s">
        <v>29</v>
      </c>
      <c r="K66" s="196" t="s">
        <v>29</v>
      </c>
      <c r="L66" s="197" t="s">
        <v>29</v>
      </c>
      <c r="M66" s="196" t="s">
        <v>29</v>
      </c>
      <c r="N66" s="198" t="s">
        <v>29</v>
      </c>
      <c r="O66" s="199" t="s">
        <v>29</v>
      </c>
      <c r="P66" s="200" t="s">
        <v>29</v>
      </c>
      <c r="Q66" s="196" t="s">
        <v>29</v>
      </c>
    </row>
    <row r="67">
      <c r="A67" s="185" t="s">
        <v>94</v>
      </c>
      <c r="B67" s="186">
        <f t="array" ref="B67">VLOOKUP($A67,AL_DEMO,2,FALSE)</f>
        <v>15388</v>
      </c>
      <c r="C67" s="187" t="s">
        <v>29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8" t="s">
        <v>29</v>
      </c>
      <c r="I67" s="188" t="s">
        <v>29</v>
      </c>
      <c r="J67" s="188" t="s">
        <v>29</v>
      </c>
      <c r="K67" s="188" t="s">
        <v>29</v>
      </c>
      <c r="L67" s="189" t="s">
        <v>29</v>
      </c>
      <c r="M67" s="188" t="s">
        <v>29</v>
      </c>
      <c r="N67" s="190" t="s">
        <v>29</v>
      </c>
      <c r="O67" s="191" t="s">
        <v>29</v>
      </c>
      <c r="P67" s="192" t="s">
        <v>29</v>
      </c>
      <c r="Q67" s="188" t="s">
        <v>29</v>
      </c>
    </row>
    <row r="68">
      <c r="A68" s="193" t="s">
        <v>95</v>
      </c>
      <c r="B68" s="194">
        <f t="array" ref="B68">VLOOKUP($A68,AL_DEMO,2,FALSE)</f>
        <v>10600</v>
      </c>
      <c r="C68" s="195" t="s">
        <v>29</v>
      </c>
      <c r="D68" s="196" t="s">
        <v>29</v>
      </c>
      <c r="E68" s="196" t="s">
        <v>29</v>
      </c>
      <c r="F68" s="196" t="s">
        <v>29</v>
      </c>
      <c r="G68" s="196" t="s">
        <v>29</v>
      </c>
      <c r="H68" s="196" t="s">
        <v>29</v>
      </c>
      <c r="I68" s="196" t="s">
        <v>29</v>
      </c>
      <c r="J68" s="196" t="s">
        <v>29</v>
      </c>
      <c r="K68" s="196" t="s">
        <v>29</v>
      </c>
      <c r="L68" s="197" t="s">
        <v>29</v>
      </c>
      <c r="M68" s="196" t="s">
        <v>29</v>
      </c>
      <c r="N68" s="198" t="s">
        <v>29</v>
      </c>
      <c r="O68" s="199" t="s">
        <v>29</v>
      </c>
      <c r="P68" s="200" t="s">
        <v>29</v>
      </c>
      <c r="Q68" s="196" t="s">
        <v>29</v>
      </c>
    </row>
    <row r="69">
      <c r="A69" s="185" t="s">
        <v>96</v>
      </c>
      <c r="B69" s="186">
        <f t="array" ref="B69">VLOOKUP($A69,AL_DEMO,2,FALSE)</f>
        <v>23540</v>
      </c>
      <c r="C69" s="187" t="s">
        <v>29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8" t="s">
        <v>29</v>
      </c>
      <c r="I69" s="188" t="s">
        <v>29</v>
      </c>
      <c r="J69" s="188" t="s">
        <v>29</v>
      </c>
      <c r="K69" s="188" t="s">
        <v>29</v>
      </c>
      <c r="L69" s="189" t="s">
        <v>29</v>
      </c>
      <c r="M69" s="188" t="s">
        <v>29</v>
      </c>
      <c r="N69" s="190" t="s">
        <v>29</v>
      </c>
      <c r="O69" s="191" t="s">
        <v>29</v>
      </c>
      <c r="P69" s="192" t="s">
        <v>29</v>
      </c>
      <c r="Q69" s="188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>
        <f>'County PopulationPovertyRacial '!B7</f>
        <v>5024279</v>
      </c>
      <c r="C71" s="214">
        <f>'AL Data'!B71</f>
        <v>5844</v>
      </c>
      <c r="D71" s="215" t="s">
        <v>29</v>
      </c>
      <c r="E71" s="215" t="s">
        <v>29</v>
      </c>
      <c r="F71" s="215" t="s">
        <v>29</v>
      </c>
      <c r="G71" s="215" t="s">
        <v>29</v>
      </c>
      <c r="H71" s="216">
        <f>'AL Data'!B200</f>
        <v>1989</v>
      </c>
      <c r="I71" s="217">
        <f>'AL Data'!B128</f>
        <v>399</v>
      </c>
      <c r="J71" s="218" t="s">
        <v>29</v>
      </c>
      <c r="K71" s="219" t="s">
        <v>29</v>
      </c>
      <c r="L71" s="216">
        <f>'AL Data'!B274</f>
        <v>4558</v>
      </c>
      <c r="M71" s="220" t="s">
        <v>29</v>
      </c>
      <c r="N71" s="221" t="s">
        <v>29</v>
      </c>
      <c r="O71" s="215" t="s">
        <v>29</v>
      </c>
      <c r="P71" s="216">
        <f>sum(P3:P69)</f>
        <v>0</v>
      </c>
      <c r="Q71" s="222" t="s">
        <v>29</v>
      </c>
    </row>
  </sheetData>
  <autoFilter ref="$A$2:$Q$69"/>
  <customSheetViews>
    <customSheetView guid="{80F5FF8A-8C10-4EF9-9108-DEC21B36663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23" t="s">
        <v>2116</v>
      </c>
      <c r="B1" s="224"/>
      <c r="C1" s="224"/>
      <c r="D1" s="225" t="s">
        <v>2117</v>
      </c>
      <c r="E1" s="225" t="s">
        <v>2118</v>
      </c>
      <c r="F1" s="224"/>
      <c r="G1" s="224"/>
      <c r="H1" s="225" t="s">
        <v>2119</v>
      </c>
      <c r="I1" s="226">
        <v>44666.0</v>
      </c>
      <c r="J1" s="227" t="s">
        <v>2120</v>
      </c>
      <c r="K1" s="226">
        <v>44619.0</v>
      </c>
      <c r="L1" s="228"/>
    </row>
    <row r="3">
      <c r="A3" s="229" t="s">
        <v>2093</v>
      </c>
      <c r="B3" s="229" t="s">
        <v>2121</v>
      </c>
      <c r="E3" s="230" t="s">
        <v>2122</v>
      </c>
      <c r="F3" s="229" t="s">
        <v>2123</v>
      </c>
    </row>
    <row r="4">
      <c r="A4" s="231" t="s">
        <v>30</v>
      </c>
      <c r="B4" s="232">
        <v>45.0</v>
      </c>
      <c r="E4" s="231" t="s">
        <v>2124</v>
      </c>
      <c r="F4" s="233"/>
    </row>
    <row r="5">
      <c r="A5" s="234" t="s">
        <v>31</v>
      </c>
      <c r="B5" s="233">
        <v>187.0</v>
      </c>
      <c r="E5" s="231" t="s">
        <v>2125</v>
      </c>
      <c r="F5" s="235"/>
    </row>
    <row r="6">
      <c r="A6" s="234" t="s">
        <v>32</v>
      </c>
      <c r="B6" s="233">
        <v>40.0</v>
      </c>
      <c r="E6" s="231" t="s">
        <v>2126</v>
      </c>
      <c r="F6" s="233"/>
    </row>
    <row r="7">
      <c r="A7" s="234" t="s">
        <v>33</v>
      </c>
      <c r="B7" s="233">
        <v>39.0</v>
      </c>
      <c r="E7" s="231" t="s">
        <v>2127</v>
      </c>
      <c r="F7" s="233"/>
    </row>
    <row r="8">
      <c r="A8" s="234" t="s">
        <v>34</v>
      </c>
      <c r="B8" s="233">
        <v>52.0</v>
      </c>
      <c r="E8" s="231" t="s">
        <v>2128</v>
      </c>
      <c r="F8" s="233"/>
    </row>
    <row r="9">
      <c r="A9" s="234" t="s">
        <v>35</v>
      </c>
      <c r="B9" s="233">
        <v>13.0</v>
      </c>
      <c r="E9" s="231" t="s">
        <v>2129</v>
      </c>
      <c r="F9" s="233"/>
    </row>
    <row r="10">
      <c r="A10" s="234" t="s">
        <v>36</v>
      </c>
      <c r="B10" s="233">
        <v>13.0</v>
      </c>
      <c r="E10" s="231" t="s">
        <v>2130</v>
      </c>
      <c r="F10" s="233"/>
    </row>
    <row r="11">
      <c r="A11" s="234" t="s">
        <v>37</v>
      </c>
      <c r="B11" s="233">
        <v>301.0</v>
      </c>
      <c r="E11" s="231" t="s">
        <v>2131</v>
      </c>
      <c r="F11" s="233"/>
    </row>
    <row r="12">
      <c r="A12" s="234" t="s">
        <v>38</v>
      </c>
      <c r="B12" s="233">
        <v>72.0</v>
      </c>
      <c r="E12" s="231" t="s">
        <v>2132</v>
      </c>
      <c r="F12" s="233"/>
    </row>
    <row r="13">
      <c r="A13" s="234" t="s">
        <v>39</v>
      </c>
      <c r="B13" s="233">
        <v>18.0</v>
      </c>
      <c r="E13" s="231" t="s">
        <v>2133</v>
      </c>
      <c r="F13" s="236"/>
    </row>
    <row r="14">
      <c r="A14" s="234" t="s">
        <v>40</v>
      </c>
      <c r="B14" s="233">
        <v>133.0</v>
      </c>
    </row>
    <row r="15">
      <c r="A15" s="234" t="s">
        <v>41</v>
      </c>
      <c r="B15" s="233">
        <v>23.0</v>
      </c>
    </row>
    <row r="16">
      <c r="A16" s="234" t="s">
        <v>42</v>
      </c>
      <c r="B16" s="233">
        <v>14.0</v>
      </c>
    </row>
    <row r="17">
      <c r="A17" s="234" t="s">
        <v>43</v>
      </c>
      <c r="B17" s="233">
        <v>11.0</v>
      </c>
    </row>
    <row r="18">
      <c r="A18" s="234" t="s">
        <v>44</v>
      </c>
      <c r="B18" s="233">
        <v>31.0</v>
      </c>
    </row>
    <row r="19">
      <c r="A19" s="234" t="s">
        <v>45</v>
      </c>
      <c r="B19" s="233">
        <v>52.0</v>
      </c>
    </row>
    <row r="20">
      <c r="A20" s="234" t="s">
        <v>46</v>
      </c>
      <c r="B20" s="233">
        <v>79.0</v>
      </c>
    </row>
    <row r="21">
      <c r="A21" s="234" t="s">
        <v>47</v>
      </c>
      <c r="B21" s="233">
        <v>42.0</v>
      </c>
    </row>
    <row r="22">
      <c r="A22" s="234" t="s">
        <v>48</v>
      </c>
      <c r="B22" s="233">
        <v>17.0</v>
      </c>
    </row>
    <row r="23">
      <c r="A23" s="234" t="s">
        <v>49</v>
      </c>
      <c r="B23" s="233">
        <v>48.0</v>
      </c>
    </row>
    <row r="24">
      <c r="A24" s="234" t="s">
        <v>50</v>
      </c>
      <c r="B24" s="233">
        <v>7.0</v>
      </c>
    </row>
    <row r="25">
      <c r="A25" s="234" t="s">
        <v>51</v>
      </c>
      <c r="B25" s="233">
        <v>167.0</v>
      </c>
    </row>
    <row r="26">
      <c r="A26" s="234" t="s">
        <v>52</v>
      </c>
      <c r="B26" s="233">
        <v>58.0</v>
      </c>
    </row>
    <row r="27">
      <c r="A27" s="234" t="s">
        <v>53</v>
      </c>
      <c r="B27" s="233">
        <v>38.0</v>
      </c>
    </row>
    <row r="28">
      <c r="A28" s="234" t="s">
        <v>54</v>
      </c>
      <c r="B28" s="233">
        <v>119.0</v>
      </c>
    </row>
    <row r="29">
      <c r="A29" s="234" t="s">
        <v>55</v>
      </c>
      <c r="B29" s="233">
        <v>92.0</v>
      </c>
    </row>
    <row r="30">
      <c r="A30" s="234" t="s">
        <v>56</v>
      </c>
      <c r="B30" s="233">
        <v>49.0</v>
      </c>
    </row>
    <row r="31">
      <c r="A31" s="234" t="s">
        <v>57</v>
      </c>
      <c r="B31" s="233">
        <v>198.0</v>
      </c>
    </row>
    <row r="32">
      <c r="A32" s="234" t="s">
        <v>58</v>
      </c>
      <c r="B32" s="233">
        <v>21.0</v>
      </c>
    </row>
    <row r="33">
      <c r="A33" s="234" t="s">
        <v>59</v>
      </c>
      <c r="B33" s="233">
        <v>53.0</v>
      </c>
    </row>
    <row r="34">
      <c r="A34" s="234" t="s">
        <v>60</v>
      </c>
      <c r="B34" s="233">
        <v>50.0</v>
      </c>
    </row>
    <row r="35">
      <c r="A35" s="234" t="s">
        <v>61</v>
      </c>
      <c r="B35" s="233">
        <v>4.0</v>
      </c>
    </row>
    <row r="36">
      <c r="A36" s="234" t="s">
        <v>62</v>
      </c>
      <c r="B36" s="233">
        <v>55.0</v>
      </c>
    </row>
    <row r="37">
      <c r="A37" s="234" t="s">
        <v>63</v>
      </c>
      <c r="B37" s="233">
        <v>17.0</v>
      </c>
    </row>
    <row r="38">
      <c r="A38" s="234" t="s">
        <v>64</v>
      </c>
      <c r="B38" s="233">
        <v>166.0</v>
      </c>
    </row>
    <row r="39">
      <c r="A39" s="234" t="s">
        <v>65</v>
      </c>
      <c r="B39" s="233">
        <v>84.0</v>
      </c>
    </row>
    <row r="40">
      <c r="A40" s="234" t="s">
        <v>66</v>
      </c>
      <c r="B40" s="233">
        <v>635.0</v>
      </c>
    </row>
    <row r="41">
      <c r="A41" s="234" t="s">
        <v>67</v>
      </c>
      <c r="B41" s="233">
        <v>12.0</v>
      </c>
    </row>
    <row r="42">
      <c r="A42" s="234" t="s">
        <v>68</v>
      </c>
      <c r="B42" s="233">
        <v>124.0</v>
      </c>
    </row>
    <row r="43">
      <c r="A43" s="234" t="s">
        <v>69</v>
      </c>
      <c r="B43" s="233">
        <v>74.0</v>
      </c>
    </row>
    <row r="44">
      <c r="A44" s="234" t="s">
        <v>70</v>
      </c>
      <c r="B44" s="233">
        <v>111.0</v>
      </c>
    </row>
    <row r="45">
      <c r="A45" s="234" t="s">
        <v>71</v>
      </c>
      <c r="B45" s="233">
        <v>115.0</v>
      </c>
    </row>
    <row r="46">
      <c r="A46" s="234" t="s">
        <v>72</v>
      </c>
      <c r="B46" s="233">
        <v>12.0</v>
      </c>
    </row>
    <row r="47">
      <c r="A47" s="234" t="s">
        <v>73</v>
      </c>
      <c r="B47" s="233">
        <v>11.0</v>
      </c>
    </row>
    <row r="48">
      <c r="A48" s="234" t="s">
        <v>74</v>
      </c>
      <c r="B48" s="233">
        <v>473.0</v>
      </c>
    </row>
    <row r="49">
      <c r="A49" s="234" t="s">
        <v>75</v>
      </c>
      <c r="B49" s="233">
        <v>14.0</v>
      </c>
    </row>
    <row r="50">
      <c r="A50" s="234" t="s">
        <v>76</v>
      </c>
      <c r="B50" s="233">
        <v>17.0</v>
      </c>
    </row>
    <row r="51">
      <c r="A51" s="234" t="s">
        <v>77</v>
      </c>
      <c r="B51" s="233">
        <v>164.0</v>
      </c>
    </row>
    <row r="52">
      <c r="A52" s="234" t="s">
        <v>78</v>
      </c>
      <c r="B52" s="233">
        <v>488.0</v>
      </c>
    </row>
    <row r="53">
      <c r="A53" s="234" t="s">
        <v>79</v>
      </c>
      <c r="B53" s="233">
        <v>2.0</v>
      </c>
    </row>
    <row r="54">
      <c r="A54" s="234" t="s">
        <v>80</v>
      </c>
      <c r="B54" s="233">
        <v>179.0</v>
      </c>
    </row>
    <row r="55">
      <c r="A55" s="234" t="s">
        <v>81</v>
      </c>
      <c r="B55" s="233">
        <v>117.0</v>
      </c>
    </row>
    <row r="56">
      <c r="A56" s="234" t="s">
        <v>82</v>
      </c>
      <c r="B56" s="233">
        <v>10.0</v>
      </c>
    </row>
    <row r="57">
      <c r="A57" s="234" t="s">
        <v>83</v>
      </c>
      <c r="B57" s="233">
        <v>14.0</v>
      </c>
    </row>
    <row r="58">
      <c r="A58" s="234" t="s">
        <v>84</v>
      </c>
      <c r="B58" s="233">
        <v>37.0</v>
      </c>
    </row>
    <row r="59">
      <c r="A59" s="234" t="s">
        <v>85</v>
      </c>
      <c r="B59" s="233">
        <v>12.0</v>
      </c>
    </row>
    <row r="60">
      <c r="A60" s="234" t="s">
        <v>86</v>
      </c>
      <c r="B60" s="233">
        <v>87.0</v>
      </c>
    </row>
    <row r="61">
      <c r="A61" s="234" t="s">
        <v>2115</v>
      </c>
      <c r="B61" s="233">
        <v>91.0</v>
      </c>
    </row>
    <row r="62">
      <c r="A62" s="234" t="s">
        <v>88</v>
      </c>
      <c r="B62" s="233">
        <v>161.0</v>
      </c>
    </row>
    <row r="63">
      <c r="A63" s="234" t="s">
        <v>89</v>
      </c>
      <c r="B63" s="233">
        <v>16.0</v>
      </c>
    </row>
    <row r="64">
      <c r="A64" s="234" t="s">
        <v>90</v>
      </c>
      <c r="B64" s="233">
        <v>65.0</v>
      </c>
    </row>
    <row r="65">
      <c r="A65" s="234" t="s">
        <v>91</v>
      </c>
      <c r="B65" s="233">
        <v>53.0</v>
      </c>
    </row>
    <row r="66">
      <c r="A66" s="234" t="s">
        <v>92</v>
      </c>
      <c r="B66" s="233">
        <v>108.0</v>
      </c>
    </row>
    <row r="67">
      <c r="A67" s="234" t="s">
        <v>93</v>
      </c>
      <c r="B67" s="233">
        <v>145.0</v>
      </c>
    </row>
    <row r="68">
      <c r="A68" s="234" t="s">
        <v>94</v>
      </c>
      <c r="B68" s="233">
        <v>32.0</v>
      </c>
    </row>
    <row r="69">
      <c r="A69" s="234" t="s">
        <v>95</v>
      </c>
      <c r="B69" s="233">
        <v>0.0</v>
      </c>
    </row>
    <row r="70">
      <c r="A70" s="234" t="s">
        <v>96</v>
      </c>
      <c r="B70" s="233">
        <v>57.0</v>
      </c>
    </row>
    <row r="71">
      <c r="A71" s="234" t="s">
        <v>2133</v>
      </c>
      <c r="B71" s="235">
        <v>5844.0</v>
      </c>
    </row>
    <row r="72">
      <c r="A72" s="237"/>
      <c r="B72" s="238"/>
    </row>
    <row r="73">
      <c r="A73" s="239"/>
      <c r="B73" s="240"/>
    </row>
    <row r="75">
      <c r="A75" s="223" t="s">
        <v>2134</v>
      </c>
      <c r="B75" s="224"/>
      <c r="C75" s="224"/>
      <c r="D75" s="225" t="s">
        <v>2117</v>
      </c>
      <c r="E75" s="225" t="s">
        <v>2118</v>
      </c>
      <c r="F75" s="224"/>
      <c r="G75" s="224"/>
      <c r="H75" s="225" t="s">
        <v>2119</v>
      </c>
      <c r="I75" s="241">
        <v>44490.0</v>
      </c>
      <c r="J75" s="225" t="s">
        <v>2120</v>
      </c>
      <c r="K75" s="241">
        <v>44614.0</v>
      </c>
      <c r="L75" s="242"/>
    </row>
    <row r="77">
      <c r="A77" s="231" t="s">
        <v>2093</v>
      </c>
      <c r="B77" s="231" t="s">
        <v>2135</v>
      </c>
    </row>
    <row r="78">
      <c r="A78" s="231" t="s">
        <v>2136</v>
      </c>
      <c r="B78" s="233">
        <v>4.0</v>
      </c>
    </row>
    <row r="79">
      <c r="A79" s="231" t="s">
        <v>2137</v>
      </c>
      <c r="B79" s="233">
        <v>4.0</v>
      </c>
    </row>
    <row r="80">
      <c r="A80" s="231" t="s">
        <v>2138</v>
      </c>
      <c r="B80" s="233">
        <v>1.0</v>
      </c>
    </row>
    <row r="81">
      <c r="A81" s="231" t="s">
        <v>2139</v>
      </c>
      <c r="B81" s="233">
        <v>6.0</v>
      </c>
    </row>
    <row r="82">
      <c r="A82" s="231" t="s">
        <v>2140</v>
      </c>
      <c r="B82" s="233">
        <v>34.0</v>
      </c>
    </row>
    <row r="83">
      <c r="A83" s="231" t="s">
        <v>2141</v>
      </c>
      <c r="B83" s="233">
        <v>4.0</v>
      </c>
    </row>
    <row r="84">
      <c r="A84" s="231" t="s">
        <v>2142</v>
      </c>
      <c r="B84" s="233">
        <v>1.0</v>
      </c>
    </row>
    <row r="85">
      <c r="A85" s="231" t="s">
        <v>2143</v>
      </c>
      <c r="B85" s="233">
        <v>6.0</v>
      </c>
    </row>
    <row r="86">
      <c r="A86" s="231" t="s">
        <v>2144</v>
      </c>
      <c r="B86" s="233">
        <v>2.0</v>
      </c>
    </row>
    <row r="87">
      <c r="A87" s="231" t="s">
        <v>2145</v>
      </c>
      <c r="B87" s="233">
        <v>5.0</v>
      </c>
    </row>
    <row r="88">
      <c r="A88" s="231" t="s">
        <v>2146</v>
      </c>
      <c r="B88" s="233">
        <v>5.0</v>
      </c>
    </row>
    <row r="89">
      <c r="A89" s="231" t="s">
        <v>2147</v>
      </c>
      <c r="B89" s="233">
        <v>3.0</v>
      </c>
    </row>
    <row r="90">
      <c r="A90" s="231" t="s">
        <v>2148</v>
      </c>
      <c r="B90" s="233">
        <v>1.0</v>
      </c>
    </row>
    <row r="91">
      <c r="A91" s="231" t="s">
        <v>2149</v>
      </c>
      <c r="B91" s="233">
        <v>2.0</v>
      </c>
    </row>
    <row r="92">
      <c r="A92" s="231" t="s">
        <v>2150</v>
      </c>
      <c r="B92" s="233">
        <v>1.0</v>
      </c>
    </row>
    <row r="93">
      <c r="A93" s="231" t="s">
        <v>2151</v>
      </c>
      <c r="B93" s="233">
        <v>5.0</v>
      </c>
    </row>
    <row r="94">
      <c r="A94" s="231" t="s">
        <v>2152</v>
      </c>
      <c r="B94" s="233">
        <v>0.0</v>
      </c>
    </row>
    <row r="95">
      <c r="A95" s="231" t="s">
        <v>2153</v>
      </c>
      <c r="B95" s="233">
        <v>5.0</v>
      </c>
    </row>
    <row r="96">
      <c r="A96" s="231" t="s">
        <v>2154</v>
      </c>
      <c r="B96" s="233">
        <v>3.0</v>
      </c>
    </row>
    <row r="97">
      <c r="A97" s="231" t="s">
        <v>2155</v>
      </c>
      <c r="B97" s="233">
        <v>1.0</v>
      </c>
    </row>
    <row r="98">
      <c r="A98" s="231" t="s">
        <v>2156</v>
      </c>
      <c r="B98" s="233">
        <v>9.0</v>
      </c>
    </row>
    <row r="99">
      <c r="A99" s="231" t="s">
        <v>2157</v>
      </c>
      <c r="B99" s="233">
        <v>25.0</v>
      </c>
    </row>
    <row r="100">
      <c r="A100" s="231" t="s">
        <v>2158</v>
      </c>
      <c r="B100" s="233">
        <v>4.0</v>
      </c>
    </row>
    <row r="101">
      <c r="A101" s="231" t="s">
        <v>2159</v>
      </c>
      <c r="B101" s="233">
        <v>1.0</v>
      </c>
    </row>
    <row r="102">
      <c r="A102" s="231" t="s">
        <v>2160</v>
      </c>
      <c r="B102" s="233">
        <v>0.0</v>
      </c>
    </row>
    <row r="103">
      <c r="A103" s="231" t="s">
        <v>2161</v>
      </c>
      <c r="B103" s="233">
        <v>1.0</v>
      </c>
    </row>
    <row r="104">
      <c r="A104" s="231" t="s">
        <v>2162</v>
      </c>
      <c r="B104" s="233">
        <v>10.0</v>
      </c>
    </row>
    <row r="105">
      <c r="A105" s="231" t="s">
        <v>2163</v>
      </c>
      <c r="B105" s="233">
        <v>5.0</v>
      </c>
    </row>
    <row r="106">
      <c r="A106" s="231" t="s">
        <v>2164</v>
      </c>
      <c r="B106" s="233">
        <v>44.0</v>
      </c>
    </row>
    <row r="107">
      <c r="A107" s="231" t="s">
        <v>2165</v>
      </c>
      <c r="B107" s="233">
        <v>9.0</v>
      </c>
    </row>
    <row r="108">
      <c r="A108" s="231" t="s">
        <v>2166</v>
      </c>
      <c r="B108" s="233">
        <v>14.0</v>
      </c>
    </row>
    <row r="109">
      <c r="A109" s="231" t="s">
        <v>2167</v>
      </c>
      <c r="B109" s="233">
        <v>7.0</v>
      </c>
    </row>
    <row r="110">
      <c r="A110" s="231" t="s">
        <v>2168</v>
      </c>
      <c r="B110" s="233">
        <v>8.0</v>
      </c>
    </row>
    <row r="111">
      <c r="A111" s="231" t="s">
        <v>2169</v>
      </c>
      <c r="B111" s="233">
        <v>3.0</v>
      </c>
    </row>
    <row r="112">
      <c r="A112" s="231" t="s">
        <v>2170</v>
      </c>
      <c r="B112" s="233">
        <v>30.0</v>
      </c>
    </row>
    <row r="113">
      <c r="A113" s="231" t="s">
        <v>2171</v>
      </c>
      <c r="B113" s="233">
        <v>0.0</v>
      </c>
    </row>
    <row r="114">
      <c r="A114" s="231" t="s">
        <v>2172</v>
      </c>
      <c r="B114" s="233">
        <v>19.0</v>
      </c>
    </row>
    <row r="115">
      <c r="A115" s="231" t="s">
        <v>2173</v>
      </c>
      <c r="B115" s="233">
        <v>18.0</v>
      </c>
    </row>
    <row r="116">
      <c r="A116" s="231" t="s">
        <v>2174</v>
      </c>
      <c r="B116" s="233">
        <v>18.0</v>
      </c>
    </row>
    <row r="117">
      <c r="A117" s="231" t="s">
        <v>2175</v>
      </c>
      <c r="B117" s="233">
        <v>23.0</v>
      </c>
    </row>
    <row r="118">
      <c r="A118" s="231" t="s">
        <v>2176</v>
      </c>
      <c r="B118" s="233">
        <v>5.0</v>
      </c>
    </row>
    <row r="119">
      <c r="A119" s="231" t="s">
        <v>2177</v>
      </c>
      <c r="B119" s="233">
        <v>2.0</v>
      </c>
    </row>
    <row r="120">
      <c r="A120" s="231" t="s">
        <v>2178</v>
      </c>
      <c r="B120" s="233">
        <v>3.0</v>
      </c>
    </row>
    <row r="121">
      <c r="A121" s="231" t="s">
        <v>2179</v>
      </c>
      <c r="B121" s="233">
        <v>8.0</v>
      </c>
    </row>
    <row r="122">
      <c r="A122" s="231" t="s">
        <v>2180</v>
      </c>
      <c r="B122" s="233">
        <v>11.0</v>
      </c>
    </row>
    <row r="123">
      <c r="A123" s="231" t="s">
        <v>2181</v>
      </c>
      <c r="B123" s="233">
        <v>8.0</v>
      </c>
    </row>
    <row r="124">
      <c r="A124" s="231" t="s">
        <v>2182</v>
      </c>
      <c r="B124" s="233">
        <v>1.0</v>
      </c>
    </row>
    <row r="125">
      <c r="A125" s="231" t="s">
        <v>2183</v>
      </c>
      <c r="B125" s="233">
        <v>4.0</v>
      </c>
    </row>
    <row r="126">
      <c r="A126" s="231" t="s">
        <v>2184</v>
      </c>
      <c r="B126" s="233">
        <v>7.0</v>
      </c>
    </row>
    <row r="127">
      <c r="A127" s="231" t="s">
        <v>2185</v>
      </c>
      <c r="B127" s="233">
        <v>9.0</v>
      </c>
    </row>
    <row r="128">
      <c r="A128" s="231" t="s">
        <v>2133</v>
      </c>
      <c r="B128" s="233">
        <v>399.0</v>
      </c>
    </row>
    <row r="132">
      <c r="A132" s="223" t="s">
        <v>2186</v>
      </c>
      <c r="B132" s="224"/>
      <c r="C132" s="224"/>
      <c r="D132" s="225" t="s">
        <v>2117</v>
      </c>
      <c r="E132" s="225" t="s">
        <v>2118</v>
      </c>
      <c r="F132" s="224"/>
      <c r="G132" s="224"/>
      <c r="H132" s="225" t="s">
        <v>2119</v>
      </c>
      <c r="I132" s="241">
        <v>44490.0</v>
      </c>
      <c r="J132" s="225" t="s">
        <v>2120</v>
      </c>
      <c r="K132" s="241">
        <v>44593.0</v>
      </c>
      <c r="L132" s="242"/>
    </row>
    <row r="134">
      <c r="A134" s="231" t="s">
        <v>2093</v>
      </c>
      <c r="B134" s="231" t="s">
        <v>2187</v>
      </c>
    </row>
    <row r="135">
      <c r="A135" s="231" t="s">
        <v>2136</v>
      </c>
      <c r="B135" s="233">
        <v>15.0</v>
      </c>
      <c r="D135" s="243"/>
    </row>
    <row r="136">
      <c r="A136" s="231" t="s">
        <v>2137</v>
      </c>
      <c r="B136" s="233">
        <v>56.0</v>
      </c>
      <c r="D136" s="243"/>
    </row>
    <row r="137">
      <c r="A137" s="231" t="s">
        <v>2138</v>
      </c>
      <c r="B137" s="233">
        <v>17.0</v>
      </c>
      <c r="D137" s="243"/>
    </row>
    <row r="138">
      <c r="A138" s="231" t="s">
        <v>2188</v>
      </c>
      <c r="B138" s="233">
        <v>21.0</v>
      </c>
      <c r="D138" s="243"/>
    </row>
    <row r="139">
      <c r="A139" s="231" t="s">
        <v>2139</v>
      </c>
      <c r="B139" s="233">
        <v>23.0</v>
      </c>
      <c r="D139" s="243"/>
    </row>
    <row r="140">
      <c r="A140" s="231" t="s">
        <v>2189</v>
      </c>
      <c r="B140" s="233">
        <v>5.0</v>
      </c>
      <c r="D140" s="243"/>
    </row>
    <row r="141">
      <c r="A141" s="231" t="s">
        <v>2190</v>
      </c>
      <c r="B141" s="233">
        <v>12.0</v>
      </c>
      <c r="D141" s="243"/>
    </row>
    <row r="142">
      <c r="A142" s="231" t="s">
        <v>2140</v>
      </c>
      <c r="B142" s="233">
        <v>48.0</v>
      </c>
      <c r="D142" s="243"/>
    </row>
    <row r="143">
      <c r="A143" s="231" t="s">
        <v>2141</v>
      </c>
      <c r="B143" s="233">
        <v>42.0</v>
      </c>
      <c r="D143" s="243"/>
    </row>
    <row r="144">
      <c r="A144" s="231" t="s">
        <v>2142</v>
      </c>
      <c r="B144" s="233">
        <v>21.0</v>
      </c>
      <c r="D144" s="243"/>
    </row>
    <row r="145">
      <c r="A145" s="231" t="s">
        <v>2143</v>
      </c>
      <c r="B145" s="233">
        <v>64.0</v>
      </c>
      <c r="D145" s="243"/>
    </row>
    <row r="146">
      <c r="A146" s="231" t="s">
        <v>2191</v>
      </c>
      <c r="B146" s="233">
        <v>3.0</v>
      </c>
      <c r="D146" s="243"/>
    </row>
    <row r="147">
      <c r="A147" s="231" t="s">
        <v>2144</v>
      </c>
      <c r="B147" s="233">
        <v>3.0</v>
      </c>
      <c r="D147" s="243"/>
    </row>
    <row r="148">
      <c r="A148" s="231" t="s">
        <v>2145</v>
      </c>
      <c r="B148" s="233">
        <v>7.0</v>
      </c>
      <c r="D148" s="243"/>
    </row>
    <row r="149">
      <c r="A149" s="231" t="s">
        <v>2146</v>
      </c>
      <c r="B149" s="233">
        <v>16.0</v>
      </c>
      <c r="D149" s="243"/>
    </row>
    <row r="150">
      <c r="A150" s="231" t="s">
        <v>2147</v>
      </c>
      <c r="B150" s="233">
        <v>31.0</v>
      </c>
      <c r="D150" s="243"/>
    </row>
    <row r="151">
      <c r="A151" s="231" t="s">
        <v>2148</v>
      </c>
      <c r="B151" s="233">
        <v>4.0</v>
      </c>
      <c r="D151" s="243"/>
    </row>
    <row r="152">
      <c r="A152" s="231" t="s">
        <v>2192</v>
      </c>
      <c r="B152" s="233">
        <v>3.0</v>
      </c>
      <c r="D152" s="243"/>
    </row>
    <row r="153">
      <c r="A153" s="231" t="s">
        <v>2149</v>
      </c>
      <c r="B153" s="233">
        <v>19.0</v>
      </c>
      <c r="D153" s="243"/>
    </row>
    <row r="154">
      <c r="A154" s="231" t="s">
        <v>2150</v>
      </c>
      <c r="B154" s="233">
        <v>12.0</v>
      </c>
      <c r="D154" s="243"/>
    </row>
    <row r="155">
      <c r="A155" s="231" t="s">
        <v>2151</v>
      </c>
      <c r="B155" s="233">
        <v>44.0</v>
      </c>
      <c r="D155" s="243"/>
    </row>
    <row r="156">
      <c r="A156" s="231" t="s">
        <v>2153</v>
      </c>
      <c r="B156" s="233">
        <v>23.0</v>
      </c>
      <c r="D156" s="243"/>
    </row>
    <row r="157">
      <c r="A157" s="231" t="s">
        <v>2152</v>
      </c>
      <c r="B157" s="233">
        <v>20.0</v>
      </c>
      <c r="D157" s="243"/>
    </row>
    <row r="158">
      <c r="A158" s="231" t="s">
        <v>2154</v>
      </c>
      <c r="B158" s="233">
        <v>51.0</v>
      </c>
      <c r="D158" s="243"/>
    </row>
    <row r="159">
      <c r="A159" s="231" t="s">
        <v>2155</v>
      </c>
      <c r="B159" s="233">
        <v>29.0</v>
      </c>
      <c r="D159" s="243"/>
    </row>
    <row r="160">
      <c r="A160" s="231" t="s">
        <v>2156</v>
      </c>
      <c r="B160" s="233">
        <v>12.0</v>
      </c>
      <c r="D160" s="243"/>
    </row>
    <row r="161">
      <c r="A161" s="231" t="s">
        <v>2157</v>
      </c>
      <c r="B161" s="233">
        <v>57.0</v>
      </c>
      <c r="D161" s="243"/>
    </row>
    <row r="162">
      <c r="A162" s="231" t="s">
        <v>2193</v>
      </c>
      <c r="B162" s="233">
        <v>10.0</v>
      </c>
      <c r="D162" s="243"/>
    </row>
    <row r="163">
      <c r="A163" s="231" t="s">
        <v>2158</v>
      </c>
      <c r="B163" s="233">
        <v>21.0</v>
      </c>
      <c r="D163" s="243"/>
    </row>
    <row r="164">
      <c r="A164" s="231" t="s">
        <v>2159</v>
      </c>
      <c r="B164" s="233">
        <v>20.0</v>
      </c>
      <c r="D164" s="243"/>
    </row>
    <row r="165">
      <c r="A165" s="231" t="s">
        <v>2160</v>
      </c>
      <c r="B165" s="233">
        <v>3.0</v>
      </c>
      <c r="D165" s="243"/>
    </row>
    <row r="166">
      <c r="A166" s="231" t="s">
        <v>2194</v>
      </c>
      <c r="B166" s="233">
        <v>7.0</v>
      </c>
      <c r="D166" s="243"/>
    </row>
    <row r="167">
      <c r="A167" s="231" t="s">
        <v>2161</v>
      </c>
      <c r="B167" s="233">
        <v>8.0</v>
      </c>
      <c r="D167" s="243"/>
    </row>
    <row r="168">
      <c r="A168" s="231" t="s">
        <v>2162</v>
      </c>
      <c r="B168" s="233">
        <v>42.0</v>
      </c>
      <c r="D168" s="243"/>
    </row>
    <row r="169">
      <c r="A169" s="231" t="s">
        <v>2163</v>
      </c>
      <c r="B169" s="233">
        <v>43.0</v>
      </c>
      <c r="D169" s="243"/>
    </row>
    <row r="170">
      <c r="A170" s="231" t="s">
        <v>2164</v>
      </c>
      <c r="B170" s="233">
        <v>193.0</v>
      </c>
      <c r="D170" s="243"/>
    </row>
    <row r="171">
      <c r="A171" s="231" t="s">
        <v>2195</v>
      </c>
      <c r="B171" s="233">
        <v>8.0</v>
      </c>
      <c r="D171" s="243"/>
    </row>
    <row r="172">
      <c r="A172" s="231" t="s">
        <v>2165</v>
      </c>
      <c r="B172" s="233">
        <v>38.0</v>
      </c>
      <c r="D172" s="243"/>
    </row>
    <row r="173">
      <c r="A173" s="231" t="s">
        <v>2166</v>
      </c>
      <c r="B173" s="233">
        <v>26.0</v>
      </c>
      <c r="D173" s="243"/>
    </row>
    <row r="174">
      <c r="A174" s="231" t="s">
        <v>2167</v>
      </c>
      <c r="B174" s="233">
        <v>51.0</v>
      </c>
      <c r="D174" s="243"/>
    </row>
    <row r="175">
      <c r="A175" s="231" t="s">
        <v>2168</v>
      </c>
      <c r="B175" s="233">
        <v>45.0</v>
      </c>
      <c r="D175" s="243"/>
    </row>
    <row r="176">
      <c r="A176" s="231" t="s">
        <v>2169</v>
      </c>
      <c r="B176" s="233">
        <v>3.0</v>
      </c>
      <c r="D176" s="243"/>
    </row>
    <row r="177">
      <c r="A177" s="231" t="s">
        <v>2196</v>
      </c>
      <c r="B177" s="233">
        <v>0.0</v>
      </c>
      <c r="D177" s="243"/>
    </row>
    <row r="178">
      <c r="A178" s="231" t="s">
        <v>2170</v>
      </c>
      <c r="B178" s="233">
        <v>204.0</v>
      </c>
      <c r="D178" s="243"/>
    </row>
    <row r="179">
      <c r="A179" s="231" t="s">
        <v>2171</v>
      </c>
      <c r="B179" s="233">
        <v>12.0</v>
      </c>
      <c r="D179" s="243"/>
    </row>
    <row r="180">
      <c r="A180" s="231" t="s">
        <v>2197</v>
      </c>
      <c r="B180" s="233">
        <v>6.0</v>
      </c>
      <c r="D180" s="243"/>
    </row>
    <row r="181">
      <c r="A181" s="231" t="s">
        <v>2172</v>
      </c>
      <c r="B181" s="233">
        <v>45.0</v>
      </c>
      <c r="D181" s="243"/>
    </row>
    <row r="182">
      <c r="A182" s="231" t="s">
        <v>2173</v>
      </c>
      <c r="B182" s="233">
        <v>105.0</v>
      </c>
      <c r="D182" s="243"/>
    </row>
    <row r="183">
      <c r="A183" s="231" t="s">
        <v>2198</v>
      </c>
      <c r="B183" s="233">
        <v>3.0</v>
      </c>
      <c r="D183" s="243"/>
    </row>
    <row r="184">
      <c r="A184" s="231" t="s">
        <v>2174</v>
      </c>
      <c r="B184" s="233">
        <v>49.0</v>
      </c>
      <c r="D184" s="243"/>
    </row>
    <row r="185">
      <c r="A185" s="231" t="s">
        <v>2175</v>
      </c>
      <c r="B185" s="233">
        <v>26.0</v>
      </c>
      <c r="D185" s="243"/>
    </row>
    <row r="186">
      <c r="A186" s="231" t="s">
        <v>2199</v>
      </c>
      <c r="B186" s="233">
        <v>3.0</v>
      </c>
      <c r="D186" s="243"/>
    </row>
    <row r="187">
      <c r="A187" s="231" t="s">
        <v>2200</v>
      </c>
      <c r="B187" s="233">
        <v>10.0</v>
      </c>
      <c r="D187" s="243"/>
    </row>
    <row r="188">
      <c r="A188" s="231" t="s">
        <v>2176</v>
      </c>
      <c r="B188" s="233">
        <v>17.0</v>
      </c>
      <c r="D188" s="243"/>
    </row>
    <row r="189">
      <c r="A189" s="231" t="s">
        <v>2177</v>
      </c>
      <c r="B189" s="233">
        <v>7.0</v>
      </c>
      <c r="D189" s="243"/>
    </row>
    <row r="190">
      <c r="A190" s="231" t="s">
        <v>2178</v>
      </c>
      <c r="B190" s="233">
        <v>30.0</v>
      </c>
      <c r="D190" s="243"/>
    </row>
    <row r="191">
      <c r="A191" s="231" t="s">
        <v>2179</v>
      </c>
      <c r="B191" s="233">
        <v>43.0</v>
      </c>
      <c r="D191" s="243"/>
    </row>
    <row r="192">
      <c r="A192" s="231" t="s">
        <v>2180</v>
      </c>
      <c r="B192" s="233">
        <v>70.0</v>
      </c>
      <c r="D192" s="243"/>
    </row>
    <row r="193">
      <c r="A193" s="231" t="s">
        <v>2201</v>
      </c>
      <c r="B193" s="233">
        <v>5.0</v>
      </c>
      <c r="D193" s="243"/>
    </row>
    <row r="194">
      <c r="A194" s="231" t="s">
        <v>2181</v>
      </c>
      <c r="B194" s="233">
        <v>42.0</v>
      </c>
      <c r="D194" s="243"/>
    </row>
    <row r="195">
      <c r="A195" s="231" t="s">
        <v>2182</v>
      </c>
      <c r="B195" s="233">
        <v>28.0</v>
      </c>
      <c r="D195" s="243"/>
    </row>
    <row r="196">
      <c r="A196" s="231" t="s">
        <v>2183</v>
      </c>
      <c r="B196" s="233">
        <v>45.0</v>
      </c>
      <c r="D196" s="243"/>
    </row>
    <row r="197">
      <c r="A197" s="231" t="s">
        <v>2184</v>
      </c>
      <c r="B197" s="233">
        <v>44.0</v>
      </c>
      <c r="D197" s="243"/>
    </row>
    <row r="198">
      <c r="A198" s="231" t="s">
        <v>2202</v>
      </c>
      <c r="B198" s="233">
        <v>2.0</v>
      </c>
      <c r="D198" s="243"/>
    </row>
    <row r="199">
      <c r="A199" s="231" t="s">
        <v>2185</v>
      </c>
      <c r="B199" s="233">
        <v>17.0</v>
      </c>
      <c r="D199" s="243"/>
    </row>
    <row r="200">
      <c r="A200" s="231" t="s">
        <v>2133</v>
      </c>
      <c r="B200" s="235">
        <v>1989.0</v>
      </c>
      <c r="D200" s="244"/>
    </row>
    <row r="201">
      <c r="A201" s="231"/>
      <c r="B201" s="235"/>
    </row>
    <row r="204">
      <c r="A204" s="223" t="s">
        <v>2203</v>
      </c>
      <c r="B204" s="224"/>
      <c r="C204" s="224"/>
      <c r="D204" s="225" t="s">
        <v>2117</v>
      </c>
      <c r="E204" s="225" t="s">
        <v>2118</v>
      </c>
      <c r="F204" s="224"/>
      <c r="G204" s="224"/>
      <c r="H204" s="225" t="s">
        <v>2119</v>
      </c>
      <c r="I204" s="241">
        <v>44490.0</v>
      </c>
      <c r="J204" s="225" t="s">
        <v>2120</v>
      </c>
      <c r="K204" s="241">
        <v>44592.0</v>
      </c>
      <c r="L204" s="242"/>
    </row>
    <row r="206">
      <c r="A206" s="231" t="s">
        <v>2093</v>
      </c>
      <c r="B206" s="231" t="s">
        <v>2204</v>
      </c>
    </row>
    <row r="207">
      <c r="A207" s="231" t="s">
        <v>2136</v>
      </c>
      <c r="B207" s="233">
        <v>24.0</v>
      </c>
    </row>
    <row r="208">
      <c r="A208" s="231" t="s">
        <v>2137</v>
      </c>
      <c r="B208" s="233">
        <v>127.0</v>
      </c>
    </row>
    <row r="209">
      <c r="A209" s="231" t="s">
        <v>2138</v>
      </c>
      <c r="B209" s="233">
        <v>25.0</v>
      </c>
    </row>
    <row r="210">
      <c r="A210" s="231" t="s">
        <v>2188</v>
      </c>
      <c r="B210" s="233">
        <v>61.0</v>
      </c>
    </row>
    <row r="211">
      <c r="A211" s="231" t="s">
        <v>2139</v>
      </c>
      <c r="B211" s="233">
        <v>104.0</v>
      </c>
    </row>
    <row r="212">
      <c r="A212" s="231" t="s">
        <v>2189</v>
      </c>
      <c r="B212" s="233">
        <v>4.0</v>
      </c>
    </row>
    <row r="213">
      <c r="A213" s="231" t="s">
        <v>2190</v>
      </c>
      <c r="B213" s="233">
        <v>14.0</v>
      </c>
    </row>
    <row r="214">
      <c r="A214" s="231" t="s">
        <v>2140</v>
      </c>
      <c r="B214" s="233">
        <v>101.0</v>
      </c>
    </row>
    <row r="215">
      <c r="A215" s="231" t="s">
        <v>2141</v>
      </c>
      <c r="B215" s="233">
        <v>33.0</v>
      </c>
    </row>
    <row r="216">
      <c r="A216" s="231" t="s">
        <v>2142</v>
      </c>
      <c r="B216" s="233">
        <v>12.0</v>
      </c>
    </row>
    <row r="217">
      <c r="A217" s="231" t="s">
        <v>2143</v>
      </c>
      <c r="B217" s="233">
        <v>14.0</v>
      </c>
    </row>
    <row r="218">
      <c r="A218" s="231" t="s">
        <v>2205</v>
      </c>
      <c r="B218" s="233">
        <v>14.0</v>
      </c>
    </row>
    <row r="219">
      <c r="A219" s="231" t="s">
        <v>2191</v>
      </c>
      <c r="B219" s="233">
        <v>5.0</v>
      </c>
    </row>
    <row r="220">
      <c r="A220" s="231" t="s">
        <v>2144</v>
      </c>
      <c r="B220" s="233">
        <v>9.0</v>
      </c>
    </row>
    <row r="221">
      <c r="A221" s="231" t="s">
        <v>2145</v>
      </c>
      <c r="B221" s="233">
        <v>14.0</v>
      </c>
    </row>
    <row r="222">
      <c r="A222" s="231" t="s">
        <v>2146</v>
      </c>
      <c r="B222" s="233">
        <v>35.0</v>
      </c>
    </row>
    <row r="223">
      <c r="A223" s="231" t="s">
        <v>2147</v>
      </c>
      <c r="B223" s="233">
        <v>83.0</v>
      </c>
    </row>
    <row r="224">
      <c r="A224" s="231" t="s">
        <v>2148</v>
      </c>
      <c r="B224" s="233">
        <v>1.0</v>
      </c>
    </row>
    <row r="225">
      <c r="A225" s="231" t="s">
        <v>2192</v>
      </c>
      <c r="B225" s="233">
        <v>9.0</v>
      </c>
    </row>
    <row r="226">
      <c r="A226" s="231" t="s">
        <v>2149</v>
      </c>
      <c r="B226" s="233">
        <v>31.0</v>
      </c>
    </row>
    <row r="227">
      <c r="A227" s="231" t="s">
        <v>2150</v>
      </c>
      <c r="B227" s="233">
        <v>10.0</v>
      </c>
    </row>
    <row r="228">
      <c r="A228" s="231" t="s">
        <v>2151</v>
      </c>
      <c r="B228" s="233">
        <v>130.0</v>
      </c>
    </row>
    <row r="229">
      <c r="A229" s="231" t="s">
        <v>2153</v>
      </c>
      <c r="B229" s="233">
        <v>32.0</v>
      </c>
    </row>
    <row r="230">
      <c r="A230" s="231" t="s">
        <v>2152</v>
      </c>
      <c r="B230" s="233">
        <v>88.0</v>
      </c>
    </row>
    <row r="231">
      <c r="A231" s="231" t="s">
        <v>2154</v>
      </c>
      <c r="B231" s="233">
        <v>50.0</v>
      </c>
    </row>
    <row r="232">
      <c r="A232" s="231" t="s">
        <v>2155</v>
      </c>
      <c r="B232" s="233">
        <v>62.0</v>
      </c>
    </row>
    <row r="233">
      <c r="A233" s="231" t="s">
        <v>2156</v>
      </c>
      <c r="B233" s="233">
        <v>42.0</v>
      </c>
    </row>
    <row r="234">
      <c r="A234" s="231" t="s">
        <v>2157</v>
      </c>
      <c r="B234" s="233">
        <v>117.0</v>
      </c>
    </row>
    <row r="235">
      <c r="A235" s="231" t="s">
        <v>2193</v>
      </c>
      <c r="B235" s="233">
        <v>10.0</v>
      </c>
    </row>
    <row r="236">
      <c r="A236" s="231" t="s">
        <v>2158</v>
      </c>
      <c r="B236" s="233">
        <v>15.0</v>
      </c>
    </row>
    <row r="237">
      <c r="A237" s="231" t="s">
        <v>2159</v>
      </c>
      <c r="B237" s="233">
        <v>10.0</v>
      </c>
    </row>
    <row r="238">
      <c r="A238" s="231" t="s">
        <v>2160</v>
      </c>
      <c r="B238" s="233">
        <v>5.0</v>
      </c>
    </row>
    <row r="239">
      <c r="A239" s="231" t="s">
        <v>2194</v>
      </c>
      <c r="B239" s="233">
        <v>13.0</v>
      </c>
    </row>
    <row r="240">
      <c r="A240" s="231" t="s">
        <v>2161</v>
      </c>
      <c r="B240" s="233">
        <v>16.0</v>
      </c>
    </row>
    <row r="241">
      <c r="A241" s="231" t="s">
        <v>2162</v>
      </c>
      <c r="B241" s="233">
        <v>158.0</v>
      </c>
    </row>
    <row r="242">
      <c r="A242" s="231" t="s">
        <v>2163</v>
      </c>
      <c r="B242" s="233">
        <v>27.0</v>
      </c>
    </row>
    <row r="243">
      <c r="A243" s="231" t="s">
        <v>2164</v>
      </c>
      <c r="B243" s="233">
        <v>722.0</v>
      </c>
    </row>
    <row r="244">
      <c r="A244" s="231" t="s">
        <v>2195</v>
      </c>
      <c r="B244" s="233">
        <v>5.0</v>
      </c>
    </row>
    <row r="245">
      <c r="A245" s="231" t="s">
        <v>2165</v>
      </c>
      <c r="B245" s="233">
        <v>90.0</v>
      </c>
    </row>
    <row r="246">
      <c r="A246" s="231" t="s">
        <v>2166</v>
      </c>
      <c r="B246" s="233">
        <v>26.0</v>
      </c>
    </row>
    <row r="247">
      <c r="A247" s="231" t="s">
        <v>2167</v>
      </c>
      <c r="B247" s="233">
        <v>133.0</v>
      </c>
    </row>
    <row r="248">
      <c r="A248" s="231" t="s">
        <v>2168</v>
      </c>
      <c r="B248" s="233">
        <v>48.0</v>
      </c>
    </row>
    <row r="249">
      <c r="A249" s="231" t="s">
        <v>2169</v>
      </c>
      <c r="B249" s="233">
        <v>5.0</v>
      </c>
    </row>
    <row r="250">
      <c r="A250" s="231" t="s">
        <v>2196</v>
      </c>
      <c r="B250" s="233">
        <v>23.0</v>
      </c>
    </row>
    <row r="251">
      <c r="A251" s="231" t="s">
        <v>2170</v>
      </c>
      <c r="B251" s="233">
        <v>258.0</v>
      </c>
    </row>
    <row r="252">
      <c r="A252" s="231" t="s">
        <v>2171</v>
      </c>
      <c r="B252" s="233">
        <v>16.0</v>
      </c>
    </row>
    <row r="253">
      <c r="A253" s="231" t="s">
        <v>2197</v>
      </c>
      <c r="B253" s="233">
        <v>19.0</v>
      </c>
    </row>
    <row r="254">
      <c r="A254" s="231" t="s">
        <v>2172</v>
      </c>
      <c r="B254" s="233">
        <v>161.0</v>
      </c>
    </row>
    <row r="255">
      <c r="A255" s="231" t="s">
        <v>2173</v>
      </c>
      <c r="B255" s="233">
        <v>390.0</v>
      </c>
    </row>
    <row r="256">
      <c r="A256" s="231" t="s">
        <v>2198</v>
      </c>
      <c r="B256" s="233">
        <v>10.0</v>
      </c>
    </row>
    <row r="257">
      <c r="A257" s="231" t="s">
        <v>2174</v>
      </c>
      <c r="B257" s="233">
        <v>112.0</v>
      </c>
    </row>
    <row r="258">
      <c r="A258" s="231" t="s">
        <v>2175</v>
      </c>
      <c r="B258" s="233">
        <v>104.0</v>
      </c>
    </row>
    <row r="259">
      <c r="A259" s="231" t="s">
        <v>2199</v>
      </c>
      <c r="B259" s="233">
        <v>15.0</v>
      </c>
    </row>
    <row r="260">
      <c r="A260" s="231" t="s">
        <v>2200</v>
      </c>
      <c r="B260" s="233">
        <v>8.0</v>
      </c>
    </row>
    <row r="261">
      <c r="A261" s="231" t="s">
        <v>2176</v>
      </c>
      <c r="B261" s="233">
        <v>23.0</v>
      </c>
    </row>
    <row r="262">
      <c r="A262" s="231" t="s">
        <v>2177</v>
      </c>
      <c r="B262" s="233">
        <v>9.0</v>
      </c>
    </row>
    <row r="263">
      <c r="A263" s="231" t="s">
        <v>2178</v>
      </c>
      <c r="B263" s="233">
        <v>45.0</v>
      </c>
    </row>
    <row r="264">
      <c r="A264" s="231" t="s">
        <v>2179</v>
      </c>
      <c r="B264" s="233">
        <v>142.0</v>
      </c>
    </row>
    <row r="265">
      <c r="A265" s="231" t="s">
        <v>2180</v>
      </c>
      <c r="B265" s="233">
        <v>211.0</v>
      </c>
    </row>
    <row r="266">
      <c r="A266" s="231" t="s">
        <v>2201</v>
      </c>
      <c r="B266" s="233">
        <v>4.0</v>
      </c>
    </row>
    <row r="267">
      <c r="A267" s="231" t="s">
        <v>2181</v>
      </c>
      <c r="B267" s="233">
        <v>197.0</v>
      </c>
    </row>
    <row r="268">
      <c r="A268" s="231" t="s">
        <v>2182</v>
      </c>
      <c r="B268" s="233">
        <v>15.0</v>
      </c>
    </row>
    <row r="269">
      <c r="A269" s="231" t="s">
        <v>2183</v>
      </c>
      <c r="B269" s="233">
        <v>101.0</v>
      </c>
    </row>
    <row r="270">
      <c r="A270" s="231" t="s">
        <v>2184</v>
      </c>
      <c r="B270" s="233">
        <v>95.0</v>
      </c>
    </row>
    <row r="271">
      <c r="A271" s="231" t="s">
        <v>2202</v>
      </c>
      <c r="B271" s="233">
        <v>9.0</v>
      </c>
    </row>
    <row r="272">
      <c r="A272" s="231" t="s">
        <v>95</v>
      </c>
      <c r="B272" s="233">
        <v>17.0</v>
      </c>
    </row>
    <row r="273">
      <c r="A273" s="231" t="s">
        <v>2185</v>
      </c>
      <c r="B273" s="233">
        <v>40.0</v>
      </c>
    </row>
    <row r="274">
      <c r="A274" s="231" t="s">
        <v>2133</v>
      </c>
      <c r="B274" s="235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45" t="s">
        <v>2094</v>
      </c>
      <c r="C2" s="246" t="s">
        <v>2104</v>
      </c>
      <c r="D2" s="247" t="s">
        <v>2105</v>
      </c>
      <c r="E2" s="247" t="s">
        <v>2106</v>
      </c>
      <c r="F2" s="247" t="s">
        <v>2096</v>
      </c>
      <c r="G2" s="247" t="s">
        <v>2107</v>
      </c>
      <c r="H2" s="248" t="s">
        <v>2108</v>
      </c>
      <c r="I2" s="249" t="s">
        <v>2081</v>
      </c>
      <c r="J2" s="245" t="s">
        <v>2109</v>
      </c>
      <c r="K2" s="250" t="s">
        <v>2110</v>
      </c>
      <c r="L2" s="248" t="s">
        <v>2083</v>
      </c>
      <c r="M2" s="251" t="s">
        <v>2111</v>
      </c>
      <c r="N2" s="252" t="s">
        <v>2112</v>
      </c>
      <c r="O2" s="252" t="s">
        <v>2113</v>
      </c>
      <c r="P2" s="253" t="s">
        <v>2084</v>
      </c>
      <c r="Q2" s="254" t="s">
        <v>2114</v>
      </c>
    </row>
    <row r="3">
      <c r="A3" s="255" t="s">
        <v>101</v>
      </c>
      <c r="B3" s="256"/>
      <c r="C3" s="257">
        <f>'AK Data'!B4</f>
        <v>858</v>
      </c>
      <c r="D3" s="258" t="s">
        <v>29</v>
      </c>
      <c r="E3" s="258">
        <f>'AK Data'!B5</f>
        <v>431</v>
      </c>
      <c r="F3" s="258">
        <f>'AK Data'!B6</f>
        <v>418</v>
      </c>
      <c r="G3" s="258" t="s">
        <v>29</v>
      </c>
      <c r="H3" s="259" t="s">
        <v>29</v>
      </c>
      <c r="I3" s="260">
        <f>'AK Data'!B10</f>
        <v>280</v>
      </c>
      <c r="J3" s="261" t="s">
        <v>29</v>
      </c>
      <c r="K3" s="262">
        <f>'AK Data'!B12</f>
        <v>0.524</v>
      </c>
      <c r="L3" s="259" t="s">
        <v>29</v>
      </c>
      <c r="M3" s="263" t="s">
        <v>29</v>
      </c>
      <c r="N3" s="264">
        <f>'AK Data'!B12</f>
        <v>0.524</v>
      </c>
      <c r="O3" s="265" t="s">
        <v>29</v>
      </c>
      <c r="P3" s="266">
        <f>ifna(vlookup(A3,'Population &amp; Church Numbers'!$A$70:$D$98,4,FALSE),"NULL")</f>
        <v>210</v>
      </c>
      <c r="Q3" s="267" t="s">
        <v>29</v>
      </c>
    </row>
    <row r="4">
      <c r="A4" s="268" t="s">
        <v>2206</v>
      </c>
      <c r="B4" s="194"/>
      <c r="C4" s="269">
        <f>'AK Data'!D4</f>
        <v>440</v>
      </c>
      <c r="D4" s="270" t="s">
        <v>29</v>
      </c>
      <c r="E4" s="270">
        <f>'AK Data'!D5</f>
        <v>242</v>
      </c>
      <c r="F4" s="270">
        <f>'AK Data'!D6</f>
        <v>193</v>
      </c>
      <c r="G4" s="270" t="s">
        <v>29</v>
      </c>
      <c r="H4" s="271" t="s">
        <v>29</v>
      </c>
      <c r="I4" s="272">
        <f>'AK Data'!D10</f>
        <v>174</v>
      </c>
      <c r="J4" s="273" t="s">
        <v>29</v>
      </c>
      <c r="K4" s="274">
        <f>'AK Data'!D12</f>
        <v>0.534</v>
      </c>
      <c r="L4" s="271" t="s">
        <v>29</v>
      </c>
      <c r="M4" s="272" t="s">
        <v>29</v>
      </c>
      <c r="N4" s="275">
        <f>'AK Data'!D12</f>
        <v>0.534</v>
      </c>
      <c r="O4" s="276" t="s">
        <v>29</v>
      </c>
      <c r="P4" s="277" t="str">
        <f>ifna(vlookup(A4,'Population &amp; Church Numbers'!$A$70:$D$98,4,FALSE),"NULL")</f>
        <v>NULL</v>
      </c>
      <c r="Q4" s="278" t="s">
        <v>29</v>
      </c>
    </row>
    <row r="5">
      <c r="A5" s="255" t="s">
        <v>2207</v>
      </c>
      <c r="B5" s="256"/>
      <c r="C5" s="257">
        <f>'AK Data'!C4</f>
        <v>562</v>
      </c>
      <c r="D5" s="258" t="s">
        <v>29</v>
      </c>
      <c r="E5" s="258">
        <f>'AK Data'!C5</f>
        <v>261</v>
      </c>
      <c r="F5" s="258">
        <f>'AK Data'!C6</f>
        <v>290</v>
      </c>
      <c r="G5" s="258" t="s">
        <v>29</v>
      </c>
      <c r="H5" s="259" t="s">
        <v>29</v>
      </c>
      <c r="I5" s="260">
        <f>'AK Data'!C10</f>
        <v>277</v>
      </c>
      <c r="J5" s="261" t="s">
        <v>29</v>
      </c>
      <c r="K5" s="279" t="s">
        <v>29</v>
      </c>
      <c r="L5" s="259" t="s">
        <v>29</v>
      </c>
      <c r="M5" s="260" t="s">
        <v>29</v>
      </c>
      <c r="N5" s="264">
        <f>'AK Data'!C12</f>
        <v>0.498</v>
      </c>
      <c r="O5" s="265" t="s">
        <v>29</v>
      </c>
      <c r="P5" s="266" t="str">
        <f>ifna(vlookup(A5,'Population &amp; Church Numbers'!$A$70:$D$98,4,FALSE),"NULL")</f>
        <v>NULL</v>
      </c>
      <c r="Q5" s="267" t="s">
        <v>29</v>
      </c>
    </row>
    <row r="6">
      <c r="A6" s="268" t="s">
        <v>2208</v>
      </c>
      <c r="B6" s="194"/>
      <c r="C6" s="269">
        <f>'AK Data'!F4</f>
        <v>146</v>
      </c>
      <c r="D6" s="270" t="s">
        <v>29</v>
      </c>
      <c r="E6" s="270">
        <f>'AK Data'!F5</f>
        <v>76</v>
      </c>
      <c r="F6" s="270">
        <f>'AK Data'!F6</f>
        <v>68</v>
      </c>
      <c r="G6" s="270" t="s">
        <v>29</v>
      </c>
      <c r="H6" s="271" t="s">
        <v>29</v>
      </c>
      <c r="I6" s="272">
        <f>'AK Data'!F10</f>
        <v>42</v>
      </c>
      <c r="J6" s="273" t="s">
        <v>29</v>
      </c>
      <c r="K6" s="280" t="s">
        <v>29</v>
      </c>
      <c r="L6" s="271" t="s">
        <v>29</v>
      </c>
      <c r="M6" s="272" t="s">
        <v>29</v>
      </c>
      <c r="N6" s="275">
        <f>'AK Data'!F12</f>
        <v>0.397</v>
      </c>
      <c r="O6" s="276" t="s">
        <v>29</v>
      </c>
      <c r="P6" s="277" t="str">
        <f>ifna(vlookup(A6,'Population &amp; Church Numbers'!$A$70:$D$98,4,FALSE),"NULL")</f>
        <v>NULL</v>
      </c>
      <c r="Q6" s="278" t="s">
        <v>29</v>
      </c>
    </row>
    <row r="7">
      <c r="A7" s="255" t="s">
        <v>2209</v>
      </c>
      <c r="B7" s="256"/>
      <c r="C7" s="257">
        <f>'AK Data'!E4</f>
        <v>255</v>
      </c>
      <c r="D7" s="258" t="s">
        <v>29</v>
      </c>
      <c r="E7" s="258">
        <f>'AK Data'!E5</f>
        <v>102</v>
      </c>
      <c r="F7" s="258">
        <f>'AK Data'!E6</f>
        <v>148</v>
      </c>
      <c r="G7" s="258" t="s">
        <v>29</v>
      </c>
      <c r="H7" s="259" t="s">
        <v>29</v>
      </c>
      <c r="I7" s="260">
        <f>'AK Data'!E10</f>
        <v>80</v>
      </c>
      <c r="J7" s="261" t="s">
        <v>29</v>
      </c>
      <c r="K7" s="279" t="s">
        <v>29</v>
      </c>
      <c r="L7" s="259" t="s">
        <v>29</v>
      </c>
      <c r="M7" s="260" t="s">
        <v>29</v>
      </c>
      <c r="N7" s="264">
        <f>'AK Data'!E12</f>
        <v>0.486</v>
      </c>
      <c r="O7" s="265" t="s">
        <v>29</v>
      </c>
      <c r="P7" s="266" t="str">
        <f>ifna(vlookup(A7,'Population &amp; Church Numbers'!$A$70:$D$98,4,FALSE),"NULL")</f>
        <v>NULL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214">
        <f>'AK Data'!G4</f>
        <v>2261</v>
      </c>
      <c r="D9" s="215">
        <f>'AK Data'!G8</f>
        <v>2.08</v>
      </c>
      <c r="E9" s="215">
        <f>'AK Data'!G5</f>
        <v>1112</v>
      </c>
      <c r="F9" s="215">
        <f>'AK Data'!G6</f>
        <v>1117</v>
      </c>
      <c r="G9" s="215" t="s">
        <v>29</v>
      </c>
      <c r="H9" s="216">
        <f>'AK Data'!B17</f>
        <v>1486</v>
      </c>
      <c r="I9" s="217">
        <f>'AK Data'!G10</f>
        <v>853</v>
      </c>
      <c r="J9" s="282" t="s">
        <v>29</v>
      </c>
      <c r="K9" s="283">
        <f>'AK Data'!G12</f>
        <v>0.4878</v>
      </c>
      <c r="L9" s="284" t="s">
        <v>29</v>
      </c>
      <c r="M9" s="220" t="s">
        <v>29</v>
      </c>
      <c r="N9" s="285" t="s">
        <v>29</v>
      </c>
      <c r="O9" s="215" t="s">
        <v>29</v>
      </c>
      <c r="P9" s="216">
        <f>sum(P3:P7)</f>
        <v>210</v>
      </c>
      <c r="Q9" s="286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87" t="s">
        <v>2211</v>
      </c>
      <c r="B2" s="288"/>
      <c r="C2" s="288"/>
      <c r="D2" s="288"/>
      <c r="E2" s="287" t="s">
        <v>2117</v>
      </c>
      <c r="F2" s="288"/>
      <c r="G2" s="288"/>
      <c r="H2" s="288"/>
      <c r="I2" s="287" t="s">
        <v>2119</v>
      </c>
      <c r="J2" s="289">
        <v>45462.0</v>
      </c>
      <c r="K2" s="287" t="s">
        <v>2120</v>
      </c>
      <c r="L2" s="289">
        <v>44986.0</v>
      </c>
      <c r="M2" s="288"/>
    </row>
    <row r="3">
      <c r="A3" s="290"/>
      <c r="B3" s="290" t="s">
        <v>2212</v>
      </c>
      <c r="C3" s="290" t="s">
        <v>2213</v>
      </c>
      <c r="D3" s="290" t="s">
        <v>2214</v>
      </c>
      <c r="E3" s="290" t="s">
        <v>2215</v>
      </c>
      <c r="F3" s="290" t="s">
        <v>2216</v>
      </c>
      <c r="G3" s="290" t="s">
        <v>2217</v>
      </c>
      <c r="H3" s="291" t="s">
        <v>2218</v>
      </c>
      <c r="I3" s="290"/>
      <c r="J3" s="290"/>
      <c r="K3" s="290"/>
      <c r="L3" s="290"/>
      <c r="M3" s="290"/>
      <c r="N3" s="290"/>
      <c r="O3" s="290"/>
      <c r="P3" s="290"/>
      <c r="Q3" s="290"/>
      <c r="R3" s="290"/>
      <c r="S3" s="290"/>
      <c r="T3" s="290"/>
      <c r="U3" s="290"/>
      <c r="V3" s="290"/>
      <c r="W3" s="290"/>
      <c r="X3" s="290"/>
      <c r="Y3" s="290"/>
      <c r="Z3" s="290"/>
    </row>
    <row r="4">
      <c r="A4" s="292" t="s">
        <v>2104</v>
      </c>
      <c r="B4" s="293">
        <v>858.0</v>
      </c>
      <c r="C4" s="293">
        <v>562.0</v>
      </c>
      <c r="D4" s="293">
        <v>440.0</v>
      </c>
      <c r="E4" s="293">
        <v>255.0</v>
      </c>
      <c r="F4" s="293">
        <v>146.0</v>
      </c>
      <c r="G4" s="294">
        <f t="shared" ref="G4:G6" si="1">SUM(B4:F4)</f>
        <v>2261</v>
      </c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0"/>
      <c r="T4" s="290"/>
      <c r="U4" s="290"/>
      <c r="V4" s="290"/>
      <c r="W4" s="290"/>
      <c r="X4" s="290"/>
      <c r="Y4" s="290"/>
      <c r="Z4" s="290"/>
    </row>
    <row r="5">
      <c r="A5" s="295" t="s">
        <v>2106</v>
      </c>
      <c r="B5" s="296">
        <v>431.0</v>
      </c>
      <c r="C5" s="296">
        <v>261.0</v>
      </c>
      <c r="D5" s="296">
        <v>242.0</v>
      </c>
      <c r="E5" s="296">
        <v>102.0</v>
      </c>
      <c r="F5" s="296">
        <v>76.0</v>
      </c>
      <c r="G5" s="294">
        <f t="shared" si="1"/>
        <v>1112</v>
      </c>
      <c r="H5" s="297"/>
      <c r="I5" s="297"/>
      <c r="J5" s="297"/>
      <c r="K5" s="297"/>
      <c r="L5" s="290"/>
      <c r="M5" s="290"/>
      <c r="N5" s="290"/>
      <c r="O5" s="290"/>
      <c r="P5" s="290"/>
      <c r="Q5" s="290"/>
      <c r="R5" s="290"/>
      <c r="S5" s="290"/>
      <c r="T5" s="290"/>
      <c r="U5" s="290"/>
      <c r="V5" s="290"/>
      <c r="W5" s="290"/>
      <c r="X5" s="290"/>
      <c r="Y5" s="290"/>
      <c r="Z5" s="290"/>
    </row>
    <row r="6">
      <c r="A6" s="295" t="s">
        <v>2096</v>
      </c>
      <c r="B6" s="293">
        <v>418.0</v>
      </c>
      <c r="C6" s="293">
        <v>290.0</v>
      </c>
      <c r="D6" s="293">
        <v>193.0</v>
      </c>
      <c r="E6" s="293">
        <v>148.0</v>
      </c>
      <c r="F6" s="293">
        <v>68.0</v>
      </c>
      <c r="G6" s="294">
        <f t="shared" si="1"/>
        <v>1117</v>
      </c>
      <c r="H6" s="290"/>
      <c r="I6" s="290"/>
      <c r="J6" s="290"/>
      <c r="K6" s="290"/>
      <c r="L6" s="290"/>
      <c r="M6" s="290"/>
      <c r="N6" s="290"/>
      <c r="O6" s="290"/>
      <c r="P6" s="290"/>
      <c r="Q6" s="290"/>
      <c r="R6" s="290"/>
      <c r="S6" s="290"/>
      <c r="T6" s="290"/>
      <c r="U6" s="290"/>
      <c r="V6" s="290"/>
      <c r="W6" s="290"/>
      <c r="X6" s="290"/>
      <c r="Y6" s="290"/>
      <c r="Z6" s="290"/>
    </row>
    <row r="7">
      <c r="A7" s="298" t="s">
        <v>2107</v>
      </c>
      <c r="B7" s="299" t="s">
        <v>2219</v>
      </c>
      <c r="C7" s="297"/>
      <c r="D7" s="297"/>
      <c r="E7" s="297"/>
      <c r="F7" s="297"/>
      <c r="G7" s="297"/>
      <c r="H7" s="297"/>
      <c r="I7" s="300"/>
      <c r="J7" s="300"/>
      <c r="K7" s="297"/>
      <c r="L7" s="290"/>
      <c r="M7" s="290"/>
      <c r="N7" s="290"/>
      <c r="O7" s="290"/>
      <c r="P7" s="290"/>
      <c r="Q7" s="290"/>
      <c r="R7" s="290"/>
      <c r="S7" s="290"/>
      <c r="T7" s="290"/>
      <c r="U7" s="290"/>
      <c r="V7" s="290"/>
      <c r="W7" s="290"/>
      <c r="X7" s="290"/>
      <c r="Y7" s="290"/>
      <c r="Z7" s="290"/>
    </row>
    <row r="8">
      <c r="A8" s="295" t="s">
        <v>2105</v>
      </c>
      <c r="B8" s="293">
        <v>2.4</v>
      </c>
      <c r="C8" s="293">
        <v>2.0</v>
      </c>
      <c r="D8" s="293">
        <v>1.8</v>
      </c>
      <c r="E8" s="293">
        <v>2.1</v>
      </c>
      <c r="F8" s="293">
        <v>2.1</v>
      </c>
      <c r="G8" s="293">
        <f>AVERAGE(B8:F8)</f>
        <v>2.08</v>
      </c>
      <c r="H8" s="290"/>
      <c r="I8" s="290"/>
      <c r="J8" s="290"/>
      <c r="K8" s="290"/>
      <c r="L8" s="290"/>
      <c r="M8" s="290"/>
      <c r="N8" s="290"/>
      <c r="O8" s="290"/>
      <c r="P8" s="290"/>
      <c r="Q8" s="290"/>
      <c r="R8" s="290"/>
      <c r="S8" s="290"/>
      <c r="T8" s="290"/>
      <c r="U8" s="290"/>
      <c r="V8" s="290"/>
      <c r="W8" s="290"/>
      <c r="X8" s="290"/>
      <c r="Y8" s="290"/>
      <c r="Z8" s="290"/>
    </row>
    <row r="9">
      <c r="A9" s="292" t="s">
        <v>2108</v>
      </c>
      <c r="B9" s="290"/>
      <c r="C9" s="290"/>
      <c r="D9" s="290"/>
      <c r="E9" s="290"/>
      <c r="F9" s="290"/>
      <c r="G9" s="290"/>
      <c r="H9" s="290"/>
      <c r="I9" s="290"/>
      <c r="J9" s="290"/>
      <c r="K9" s="290"/>
      <c r="L9" s="290"/>
      <c r="M9" s="290"/>
      <c r="N9" s="290"/>
      <c r="O9" s="290"/>
      <c r="P9" s="290"/>
      <c r="Q9" s="290"/>
      <c r="R9" s="290"/>
      <c r="S9" s="290"/>
      <c r="T9" s="290"/>
      <c r="U9" s="290"/>
      <c r="V9" s="290"/>
      <c r="W9" s="290"/>
      <c r="X9" s="290"/>
      <c r="Y9" s="290"/>
      <c r="Z9" s="290"/>
    </row>
    <row r="10">
      <c r="A10" s="298" t="s">
        <v>2220</v>
      </c>
      <c r="B10" s="293">
        <v>280.0</v>
      </c>
      <c r="C10" s="293">
        <v>277.0</v>
      </c>
      <c r="D10" s="293">
        <v>174.0</v>
      </c>
      <c r="E10" s="293">
        <v>80.0</v>
      </c>
      <c r="F10" s="293">
        <v>42.0</v>
      </c>
      <c r="G10" s="293">
        <f>SUM(B10:F10)</f>
        <v>853</v>
      </c>
      <c r="H10" s="290"/>
      <c r="I10" s="290"/>
      <c r="J10" s="290"/>
      <c r="K10" s="290"/>
      <c r="L10" s="290"/>
      <c r="M10" s="290"/>
      <c r="N10" s="290"/>
      <c r="O10" s="290"/>
      <c r="P10" s="290"/>
      <c r="Q10" s="290"/>
      <c r="R10" s="290"/>
      <c r="S10" s="290"/>
      <c r="T10" s="290"/>
      <c r="U10" s="290"/>
      <c r="V10" s="290"/>
      <c r="W10" s="290"/>
      <c r="X10" s="290"/>
      <c r="Y10" s="290"/>
      <c r="Z10" s="290"/>
    </row>
    <row r="11">
      <c r="A11" s="298" t="s">
        <v>2083</v>
      </c>
      <c r="B11" s="291" t="s">
        <v>2221</v>
      </c>
      <c r="C11" s="290"/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0"/>
      <c r="P11" s="290"/>
      <c r="Q11" s="290"/>
      <c r="R11" s="290"/>
      <c r="S11" s="290"/>
      <c r="T11" s="290"/>
      <c r="U11" s="290"/>
      <c r="V11" s="290"/>
      <c r="W11" s="290"/>
      <c r="X11" s="290"/>
      <c r="Y11" s="290"/>
      <c r="Z11" s="290"/>
    </row>
    <row r="12">
      <c r="A12" s="298" t="s">
        <v>2110</v>
      </c>
      <c r="B12" s="301">
        <v>0.524</v>
      </c>
      <c r="C12" s="301">
        <v>0.498</v>
      </c>
      <c r="D12" s="301">
        <v>0.534</v>
      </c>
      <c r="E12" s="301">
        <v>0.486</v>
      </c>
      <c r="F12" s="301">
        <v>0.397</v>
      </c>
      <c r="G12" s="302">
        <f>AVERAGE(B12:F12)</f>
        <v>0.4878</v>
      </c>
      <c r="H12" s="290"/>
      <c r="I12" s="290"/>
      <c r="J12" s="290"/>
      <c r="K12" s="290"/>
      <c r="L12" s="290"/>
      <c r="M12" s="290"/>
      <c r="N12" s="290"/>
      <c r="O12" s="290"/>
      <c r="P12" s="290"/>
      <c r="Q12" s="290"/>
      <c r="R12" s="290"/>
      <c r="S12" s="290"/>
      <c r="T12" s="290"/>
      <c r="U12" s="290"/>
      <c r="V12" s="290"/>
      <c r="W12" s="290"/>
      <c r="X12" s="290"/>
      <c r="Y12" s="290"/>
      <c r="Z12" s="290"/>
    </row>
    <row r="13">
      <c r="A13" s="303"/>
    </row>
    <row r="15">
      <c r="A15" s="304" t="s">
        <v>2186</v>
      </c>
      <c r="B15" s="305"/>
      <c r="C15" s="305"/>
      <c r="D15" s="305"/>
      <c r="E15" s="306" t="s">
        <v>2117</v>
      </c>
      <c r="F15" s="307" t="s">
        <v>2222</v>
      </c>
      <c r="G15" s="308"/>
      <c r="H15" s="308"/>
      <c r="I15" s="306" t="s">
        <v>2119</v>
      </c>
      <c r="J15" s="309">
        <v>45462.0</v>
      </c>
      <c r="K15" s="306" t="s">
        <v>2120</v>
      </c>
      <c r="L15" s="309">
        <v>45291.0</v>
      </c>
      <c r="M15" s="310"/>
    </row>
    <row r="17">
      <c r="A17" s="311" t="s">
        <v>2223</v>
      </c>
      <c r="B17" s="312">
        <v>1486.0</v>
      </c>
      <c r="C17" s="313"/>
    </row>
    <row r="18">
      <c r="A18" s="311" t="s">
        <v>2224</v>
      </c>
      <c r="B18" s="314"/>
    </row>
    <row r="19">
      <c r="A19" s="311" t="s">
        <v>2225</v>
      </c>
      <c r="B19" s="314"/>
    </row>
    <row r="20">
      <c r="A20" s="311" t="s">
        <v>2226</v>
      </c>
      <c r="B20" s="314"/>
    </row>
    <row r="21">
      <c r="A21" s="311" t="s">
        <v>2227</v>
      </c>
      <c r="B21" s="314"/>
    </row>
    <row r="22">
      <c r="A22" s="311" t="s">
        <v>2228</v>
      </c>
      <c r="B22" s="314"/>
    </row>
    <row r="23">
      <c r="A23" s="311" t="s">
        <v>2229</v>
      </c>
      <c r="B23" s="314"/>
    </row>
    <row r="25">
      <c r="A25" s="315" t="s">
        <v>101</v>
      </c>
      <c r="B25" s="316" t="s">
        <v>101</v>
      </c>
      <c r="C25" s="317" t="str">
        <f t="shared" ref="C25:C26" si="2">B18</f>
        <v/>
      </c>
      <c r="D25" s="315" t="s">
        <v>210</v>
      </c>
      <c r="E25" s="318" t="str">
        <f t="shared" ref="E25:E54" si="3">CONCAT(C25,D25)</f>
        <v>*</v>
      </c>
    </row>
    <row r="26">
      <c r="A26" s="319" t="s">
        <v>108</v>
      </c>
      <c r="B26" s="320" t="s">
        <v>2206</v>
      </c>
      <c r="C26" s="321" t="str">
        <f t="shared" si="2"/>
        <v/>
      </c>
      <c r="D26" s="322" t="s">
        <v>210</v>
      </c>
      <c r="E26" s="323" t="str">
        <f t="shared" si="3"/>
        <v>*</v>
      </c>
    </row>
    <row r="27">
      <c r="A27" s="324" t="s">
        <v>119</v>
      </c>
      <c r="B27" s="325" t="s">
        <v>2206</v>
      </c>
      <c r="C27" s="326" t="str">
        <f t="shared" ref="C27:C32" si="4">$C$26</f>
        <v/>
      </c>
      <c r="D27" s="327" t="s">
        <v>210</v>
      </c>
      <c r="E27" s="326" t="str">
        <f t="shared" si="3"/>
        <v>*</v>
      </c>
    </row>
    <row r="28">
      <c r="A28" s="324" t="s">
        <v>120</v>
      </c>
      <c r="B28" s="325" t="s">
        <v>2206</v>
      </c>
      <c r="C28" s="326" t="str">
        <f t="shared" si="4"/>
        <v/>
      </c>
      <c r="D28" s="327" t="s">
        <v>210</v>
      </c>
      <c r="E28" s="326" t="str">
        <f t="shared" si="3"/>
        <v>*</v>
      </c>
    </row>
    <row r="29">
      <c r="A29" s="324" t="s">
        <v>118</v>
      </c>
      <c r="B29" s="325" t="s">
        <v>2206</v>
      </c>
      <c r="C29" s="326" t="str">
        <f t="shared" si="4"/>
        <v/>
      </c>
      <c r="D29" s="327" t="s">
        <v>210</v>
      </c>
      <c r="E29" s="326" t="str">
        <f t="shared" si="3"/>
        <v>*</v>
      </c>
    </row>
    <row r="30">
      <c r="A30" s="327" t="s">
        <v>128</v>
      </c>
      <c r="B30" s="325" t="s">
        <v>2206</v>
      </c>
      <c r="C30" s="326" t="str">
        <f t="shared" si="4"/>
        <v/>
      </c>
      <c r="D30" s="327" t="s">
        <v>210</v>
      </c>
      <c r="E30" s="326" t="str">
        <f t="shared" si="3"/>
        <v>*</v>
      </c>
    </row>
    <row r="31">
      <c r="A31" s="327" t="s">
        <v>125</v>
      </c>
      <c r="B31" s="325" t="s">
        <v>2206</v>
      </c>
      <c r="C31" s="326" t="str">
        <f t="shared" si="4"/>
        <v/>
      </c>
      <c r="D31" s="327" t="s">
        <v>210</v>
      </c>
      <c r="E31" s="326" t="str">
        <f t="shared" si="3"/>
        <v>*</v>
      </c>
    </row>
    <row r="32">
      <c r="A32" s="315" t="s">
        <v>106</v>
      </c>
      <c r="B32" s="316" t="s">
        <v>2206</v>
      </c>
      <c r="C32" s="318" t="str">
        <f t="shared" si="4"/>
        <v/>
      </c>
      <c r="D32" s="328" t="s">
        <v>210</v>
      </c>
      <c r="E32" s="318" t="str">
        <f t="shared" si="3"/>
        <v>*</v>
      </c>
    </row>
    <row r="33">
      <c r="A33" s="319" t="s">
        <v>102</v>
      </c>
      <c r="B33" s="320" t="s">
        <v>2209</v>
      </c>
      <c r="C33" s="321" t="str">
        <f>B22</f>
        <v/>
      </c>
      <c r="D33" s="322" t="s">
        <v>210</v>
      </c>
      <c r="E33" s="323" t="str">
        <f t="shared" si="3"/>
        <v>*</v>
      </c>
    </row>
    <row r="34">
      <c r="A34" s="328" t="s">
        <v>115</v>
      </c>
      <c r="B34" s="316" t="s">
        <v>2209</v>
      </c>
      <c r="C34" s="318" t="str">
        <f>C33</f>
        <v/>
      </c>
      <c r="D34" s="328" t="s">
        <v>210</v>
      </c>
      <c r="E34" s="318" t="str">
        <f t="shared" si="3"/>
        <v>*</v>
      </c>
    </row>
    <row r="35">
      <c r="A35" s="319" t="s">
        <v>107</v>
      </c>
      <c r="B35" s="320" t="s">
        <v>2207</v>
      </c>
      <c r="C35" s="321" t="str">
        <f>B20</f>
        <v/>
      </c>
      <c r="D35" s="322" t="s">
        <v>210</v>
      </c>
      <c r="E35" s="323" t="str">
        <f t="shared" si="3"/>
        <v>*</v>
      </c>
    </row>
    <row r="36">
      <c r="A36" s="324" t="s">
        <v>112</v>
      </c>
      <c r="B36" s="325" t="s">
        <v>2207</v>
      </c>
      <c r="C36" s="326" t="str">
        <f t="shared" ref="C36:C44" si="5">$C$35</f>
        <v/>
      </c>
      <c r="D36" s="327" t="s">
        <v>210</v>
      </c>
      <c r="E36" s="326" t="str">
        <f t="shared" si="3"/>
        <v>*</v>
      </c>
    </row>
    <row r="37">
      <c r="A37" s="324" t="s">
        <v>114</v>
      </c>
      <c r="B37" s="325" t="s">
        <v>2207</v>
      </c>
      <c r="C37" s="326" t="str">
        <f t="shared" si="5"/>
        <v/>
      </c>
      <c r="D37" s="327" t="s">
        <v>210</v>
      </c>
      <c r="E37" s="326" t="str">
        <f t="shared" si="3"/>
        <v>*</v>
      </c>
    </row>
    <row r="38">
      <c r="A38" s="324" t="s">
        <v>104</v>
      </c>
      <c r="B38" s="325" t="s">
        <v>2207</v>
      </c>
      <c r="C38" s="326" t="str">
        <f t="shared" si="5"/>
        <v/>
      </c>
      <c r="D38" s="327" t="s">
        <v>210</v>
      </c>
      <c r="E38" s="326" t="str">
        <f t="shared" si="3"/>
        <v>*</v>
      </c>
    </row>
    <row r="39">
      <c r="A39" s="324" t="s">
        <v>105</v>
      </c>
      <c r="B39" s="325" t="s">
        <v>2207</v>
      </c>
      <c r="C39" s="326" t="str">
        <f t="shared" si="5"/>
        <v/>
      </c>
      <c r="D39" s="327" t="s">
        <v>210</v>
      </c>
      <c r="E39" s="326" t="str">
        <f t="shared" si="3"/>
        <v>*</v>
      </c>
    </row>
    <row r="40">
      <c r="A40" s="327" t="s">
        <v>99</v>
      </c>
      <c r="B40" s="325" t="s">
        <v>2207</v>
      </c>
      <c r="C40" s="326" t="str">
        <f t="shared" si="5"/>
        <v/>
      </c>
      <c r="D40" s="327" t="s">
        <v>210</v>
      </c>
      <c r="E40" s="326" t="str">
        <f t="shared" si="3"/>
        <v>*</v>
      </c>
    </row>
    <row r="41">
      <c r="A41" s="327" t="s">
        <v>100</v>
      </c>
      <c r="B41" s="325" t="s">
        <v>2207</v>
      </c>
      <c r="C41" s="326" t="str">
        <f t="shared" si="5"/>
        <v/>
      </c>
      <c r="D41" s="327" t="s">
        <v>210</v>
      </c>
      <c r="E41" s="326" t="str">
        <f t="shared" si="3"/>
        <v>*</v>
      </c>
    </row>
    <row r="42">
      <c r="A42" s="327" t="s">
        <v>2230</v>
      </c>
      <c r="B42" s="325" t="s">
        <v>2207</v>
      </c>
      <c r="C42" s="326" t="str">
        <f t="shared" si="5"/>
        <v/>
      </c>
      <c r="D42" s="327" t="s">
        <v>210</v>
      </c>
      <c r="E42" s="326" t="str">
        <f t="shared" si="3"/>
        <v>*</v>
      </c>
    </row>
    <row r="43">
      <c r="A43" s="324" t="s">
        <v>103</v>
      </c>
      <c r="B43" s="325" t="s">
        <v>2207</v>
      </c>
      <c r="C43" s="326" t="str">
        <f t="shared" si="5"/>
        <v/>
      </c>
      <c r="D43" s="327" t="s">
        <v>210</v>
      </c>
      <c r="E43" s="326" t="str">
        <f t="shared" si="3"/>
        <v>*</v>
      </c>
    </row>
    <row r="44">
      <c r="A44" s="328" t="s">
        <v>117</v>
      </c>
      <c r="B44" s="316" t="s">
        <v>2207</v>
      </c>
      <c r="C44" s="318" t="str">
        <f t="shared" si="5"/>
        <v/>
      </c>
      <c r="D44" s="328" t="s">
        <v>210</v>
      </c>
      <c r="E44" s="318" t="str">
        <f t="shared" si="3"/>
        <v>*</v>
      </c>
    </row>
    <row r="45">
      <c r="A45" s="319" t="s">
        <v>111</v>
      </c>
      <c r="B45" s="320" t="s">
        <v>2208</v>
      </c>
      <c r="C45" s="321" t="str">
        <f>B21</f>
        <v/>
      </c>
      <c r="D45" s="322" t="s">
        <v>210</v>
      </c>
      <c r="E45" s="323" t="str">
        <f t="shared" si="3"/>
        <v>*</v>
      </c>
    </row>
    <row r="46">
      <c r="A46" s="324" t="s">
        <v>123</v>
      </c>
      <c r="B46" s="325" t="s">
        <v>2208</v>
      </c>
      <c r="C46" s="326" t="str">
        <f t="shared" ref="C46:C54" si="6">$C$45</f>
        <v/>
      </c>
      <c r="D46" s="327" t="s">
        <v>210</v>
      </c>
      <c r="E46" s="326" t="str">
        <f t="shared" si="3"/>
        <v>*</v>
      </c>
    </row>
    <row r="47">
      <c r="A47" s="324" t="s">
        <v>113</v>
      </c>
      <c r="B47" s="325" t="s">
        <v>2208</v>
      </c>
      <c r="C47" s="326" t="str">
        <f t="shared" si="6"/>
        <v/>
      </c>
      <c r="D47" s="327" t="s">
        <v>210</v>
      </c>
      <c r="E47" s="326" t="str">
        <f t="shared" si="3"/>
        <v>*</v>
      </c>
    </row>
    <row r="48">
      <c r="A48" s="324" t="s">
        <v>121</v>
      </c>
      <c r="B48" s="325" t="s">
        <v>2208</v>
      </c>
      <c r="C48" s="326" t="str">
        <f t="shared" si="6"/>
        <v/>
      </c>
      <c r="D48" s="327" t="s">
        <v>210</v>
      </c>
      <c r="E48" s="326" t="str">
        <f t="shared" si="3"/>
        <v>*</v>
      </c>
    </row>
    <row r="49">
      <c r="A49" s="327" t="s">
        <v>2231</v>
      </c>
      <c r="B49" s="325" t="s">
        <v>2208</v>
      </c>
      <c r="C49" s="326" t="str">
        <f t="shared" si="6"/>
        <v/>
      </c>
      <c r="D49" s="327" t="s">
        <v>210</v>
      </c>
      <c r="E49" s="326" t="str">
        <f t="shared" si="3"/>
        <v>*</v>
      </c>
    </row>
    <row r="50">
      <c r="A50" s="327" t="s">
        <v>127</v>
      </c>
      <c r="B50" s="325" t="s">
        <v>2208</v>
      </c>
      <c r="C50" s="326" t="str">
        <f t="shared" si="6"/>
        <v/>
      </c>
      <c r="D50" s="327" t="s">
        <v>210</v>
      </c>
      <c r="E50" s="326" t="str">
        <f t="shared" si="3"/>
        <v>*</v>
      </c>
    </row>
    <row r="51">
      <c r="A51" s="327" t="s">
        <v>124</v>
      </c>
      <c r="B51" s="325" t="s">
        <v>2208</v>
      </c>
      <c r="C51" s="326" t="str">
        <f t="shared" si="6"/>
        <v/>
      </c>
      <c r="D51" s="327" t="s">
        <v>210</v>
      </c>
      <c r="E51" s="326" t="str">
        <f t="shared" si="3"/>
        <v>*</v>
      </c>
    </row>
    <row r="52">
      <c r="A52" s="327" t="s">
        <v>126</v>
      </c>
      <c r="B52" s="325" t="s">
        <v>2208</v>
      </c>
      <c r="C52" s="326" t="str">
        <f t="shared" si="6"/>
        <v/>
      </c>
      <c r="D52" s="327" t="s">
        <v>210</v>
      </c>
      <c r="E52" s="326" t="str">
        <f t="shared" si="3"/>
        <v>*</v>
      </c>
    </row>
    <row r="53">
      <c r="A53" s="327" t="s">
        <v>110</v>
      </c>
      <c r="B53" s="325" t="s">
        <v>2208</v>
      </c>
      <c r="C53" s="326" t="str">
        <f t="shared" si="6"/>
        <v/>
      </c>
      <c r="D53" s="327" t="s">
        <v>210</v>
      </c>
      <c r="E53" s="326" t="str">
        <f t="shared" si="3"/>
        <v>*</v>
      </c>
    </row>
    <row r="54">
      <c r="A54" s="315" t="s">
        <v>109</v>
      </c>
      <c r="B54" s="316" t="s">
        <v>2208</v>
      </c>
      <c r="C54" s="318" t="str">
        <f t="shared" si="6"/>
        <v/>
      </c>
      <c r="D54" s="328" t="s">
        <v>210</v>
      </c>
      <c r="E54" s="318" t="str">
        <f t="shared" si="3"/>
        <v>*</v>
      </c>
    </row>
    <row r="55">
      <c r="A55" s="329" t="s">
        <v>2217</v>
      </c>
      <c r="B55" s="330"/>
      <c r="C55" s="331">
        <f>B17</f>
        <v>1486</v>
      </c>
      <c r="D55" s="332"/>
      <c r="E55" s="332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131</v>
      </c>
      <c r="B3" s="256">
        <f t="array" ref="B3">VLOOKUP($A3,AZ_DEMO,2,FALSE)</f>
        <v>66021</v>
      </c>
      <c r="C3" s="335">
        <f>VLOOKUP($A3,'AZ Data'!$A$24:$B$38,2,FALSE)</f>
        <v>26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Numbers'!$A$99:$D$113,4,FALSE),"NULL")</f>
        <v>48</v>
      </c>
      <c r="Q3" s="336" t="s">
        <v>29</v>
      </c>
    </row>
    <row r="4">
      <c r="A4" s="193" t="s">
        <v>132</v>
      </c>
      <c r="B4" s="194">
        <f t="array" ref="B4">VLOOKUP($A4,AZ_DEMO,2,FALSE)</f>
        <v>125447</v>
      </c>
      <c r="C4" s="337">
        <f>VLOOKUP($A4,'AZ Data'!$A$24:$B$38,2,FALSE)</f>
        <v>215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Numbers'!$A$99:$D$113,4,FALSE),"NULL")</f>
        <v>129</v>
      </c>
      <c r="Q4" s="338" t="s">
        <v>29</v>
      </c>
    </row>
    <row r="5">
      <c r="A5" s="334" t="s">
        <v>133</v>
      </c>
      <c r="B5" s="256">
        <f t="array" ref="B5">VLOOKUP($A5,AZ_DEMO,2,FALSE)</f>
        <v>145101</v>
      </c>
      <c r="C5" s="335">
        <f>VLOOKUP($A5,'AZ Data'!$A$24:$B$38,2,FALSE)</f>
        <v>120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Numbers'!$A$99:$D$113,4,FALSE),"NULL")</f>
        <v>76</v>
      </c>
      <c r="Q5" s="336" t="s">
        <v>29</v>
      </c>
    </row>
    <row r="6">
      <c r="A6" s="193" t="s">
        <v>134</v>
      </c>
      <c r="B6" s="194">
        <f t="array" ref="B6">VLOOKUP($A6,AZ_DEMO,2,FALSE)</f>
        <v>53272</v>
      </c>
      <c r="C6" s="337">
        <f>VLOOKUP($A6,'AZ Data'!$A$24:$B$38,2,FALSE)</f>
        <v>99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Numbers'!$A$99:$D$113,4,FALSE),"NULL")</f>
        <v>62</v>
      </c>
      <c r="Q6" s="338" t="s">
        <v>29</v>
      </c>
    </row>
    <row r="7">
      <c r="A7" s="334" t="s">
        <v>135</v>
      </c>
      <c r="B7" s="256">
        <f t="array" ref="B7">VLOOKUP($A7,AZ_DEMO,2,FALSE)</f>
        <v>38533</v>
      </c>
      <c r="C7" s="335">
        <f>VLOOKUP($A7,'AZ Data'!$A$24:$B$38,2,FALSE)</f>
        <v>43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Numbers'!$A$99:$D$113,4,FALSE),"NULL")</f>
        <v>24</v>
      </c>
      <c r="Q7" s="336" t="s">
        <v>29</v>
      </c>
    </row>
    <row r="8">
      <c r="A8" s="193" t="s">
        <v>136</v>
      </c>
      <c r="B8" s="194">
        <f t="array" ref="B8">VLOOKUP($A8,AZ_DEMO,2,FALSE)</f>
        <v>9563</v>
      </c>
      <c r="C8" s="337">
        <f>VLOOKUP($A8,'AZ Data'!$A$24:$B$38,2,FALSE)</f>
        <v>7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Numbers'!$A$99:$D$113,4,FALSE),"NULL")</f>
        <v>7</v>
      </c>
      <c r="Q8" s="338" t="s">
        <v>29</v>
      </c>
    </row>
    <row r="9">
      <c r="A9" s="334" t="s">
        <v>137</v>
      </c>
      <c r="B9" s="256">
        <f t="array" ref="B9">VLOOKUP($A9,AZ_DEMO,2,FALSE)</f>
        <v>16557</v>
      </c>
      <c r="C9" s="335">
        <f>VLOOKUP($A9,'AZ Data'!$A$24:$B$38,2,FALSE)</f>
        <v>18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Numbers'!$A$99:$D$113,4,FALSE),"NULL")</f>
        <v>25</v>
      </c>
      <c r="Q9" s="336" t="s">
        <v>29</v>
      </c>
    </row>
    <row r="10">
      <c r="A10" s="193" t="s">
        <v>138</v>
      </c>
      <c r="B10" s="194">
        <f t="array" ref="B10">VLOOKUP($A10,AZ_DEMO,2,FALSE)</f>
        <v>4420568</v>
      </c>
      <c r="C10" s="339">
        <f>VLOOKUP($A10,'AZ Data'!$A$24:$B$38,2,FALSE)</f>
        <v>5184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Numbers'!$A$99:$D$113,4,FALSE),"NULL")</f>
        <v>1166</v>
      </c>
      <c r="Q10" s="338" t="s">
        <v>29</v>
      </c>
    </row>
    <row r="11">
      <c r="A11" s="334" t="s">
        <v>139</v>
      </c>
      <c r="B11" s="256">
        <f t="array" ref="B11">VLOOKUP($A11,AZ_DEMO,2,FALSE)</f>
        <v>213267</v>
      </c>
      <c r="C11" s="340">
        <f>VLOOKUP($A11,'AZ Data'!$A$24:$B$38,2,FALSE)</f>
        <v>305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Numbers'!$A$99:$D$113,4,FALSE),"NULL")</f>
        <v>104</v>
      </c>
      <c r="Q11" s="336" t="s">
        <v>29</v>
      </c>
    </row>
    <row r="12">
      <c r="A12" s="193" t="s">
        <v>140</v>
      </c>
      <c r="B12" s="194">
        <f t="array" ref="B12">VLOOKUP($A12,AZ_DEMO,2,FALSE)</f>
        <v>106717</v>
      </c>
      <c r="C12" s="339">
        <f>VLOOKUP($A12,'AZ Data'!$A$24:$B$38,2,FALSE)</f>
        <v>101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Numbers'!$A$99:$D$113,4,FALSE),"NULL")</f>
        <v>81</v>
      </c>
      <c r="Q12" s="338" t="s">
        <v>29</v>
      </c>
    </row>
    <row r="13">
      <c r="A13" s="334" t="s">
        <v>141</v>
      </c>
      <c r="B13" s="256">
        <f t="array" ref="B13">VLOOKUP($A13,AZ_DEMO,2,FALSE)</f>
        <v>1043433</v>
      </c>
      <c r="C13" s="340">
        <f>VLOOKUP($A13,'AZ Data'!$A$24:$B$38,2,FALSE)</f>
        <v>1744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Numbers'!$A$99:$D$113,4,FALSE),"NULL")</f>
        <v>404</v>
      </c>
      <c r="Q13" s="336" t="s">
        <v>29</v>
      </c>
    </row>
    <row r="14">
      <c r="A14" s="193" t="s">
        <v>142</v>
      </c>
      <c r="B14" s="194">
        <f t="array" ref="B14">VLOOKUP($A14,AZ_DEMO,2,FALSE)</f>
        <v>425264</v>
      </c>
      <c r="C14" s="339">
        <f>VLOOKUP($A14,'AZ Data'!$A$24:$B$38,2,FALSE)</f>
        <v>501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Numbers'!$A$99:$D$113,4,FALSE),"NULL")</f>
        <v>131</v>
      </c>
      <c r="Q14" s="338" t="s">
        <v>29</v>
      </c>
    </row>
    <row r="15">
      <c r="A15" s="334" t="s">
        <v>143</v>
      </c>
      <c r="B15" s="256">
        <f t="array" ref="B15">VLOOKUP($A15,AZ_DEMO,2,FALSE)</f>
        <v>47669</v>
      </c>
      <c r="C15" s="340">
        <f>VLOOKUP($A15,'AZ Data'!$A$24:$B$38,2,FALSE)</f>
        <v>73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Numbers'!$A$99:$D$113,4,FALSE),"NULL")</f>
        <v>19</v>
      </c>
      <c r="Q15" s="336" t="s">
        <v>29</v>
      </c>
    </row>
    <row r="16">
      <c r="A16" s="193" t="s">
        <v>144</v>
      </c>
      <c r="B16" s="194">
        <f t="array" ref="B16">VLOOKUP($A16,AZ_DEMO,2,FALSE)</f>
        <v>236209</v>
      </c>
      <c r="C16" s="337">
        <f>VLOOKUP($A16,'AZ Data'!$A$24:$B$38,2,FALSE)</f>
        <v>231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Numbers'!$A$99:$D$113,4,FALSE),"NULL")</f>
        <v>161</v>
      </c>
      <c r="Q16" s="338" t="s">
        <v>29</v>
      </c>
    </row>
    <row r="17">
      <c r="A17" s="334" t="s">
        <v>145</v>
      </c>
      <c r="B17" s="256">
        <f t="array" ref="B17">VLOOKUP($A17,AZ_DEMO,2,FALSE)</f>
        <v>203881</v>
      </c>
      <c r="C17" s="335">
        <f>VLOOKUP($A17,'AZ Data'!$A$24:$B$38,2,FALSE)</f>
        <v>169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Numbers'!$A$99:$D$113,4,FALSE),"NULL")</f>
        <v>70</v>
      </c>
      <c r="Q17" s="336" t="s">
        <v>29</v>
      </c>
    </row>
    <row r="18">
      <c r="A18" s="201"/>
      <c r="B18" s="202"/>
      <c r="C18" s="203"/>
      <c r="D18" s="204"/>
      <c r="E18" s="204"/>
      <c r="F18" s="204"/>
      <c r="G18" s="204"/>
      <c r="H18" s="205"/>
      <c r="I18" s="206"/>
      <c r="J18" s="207"/>
      <c r="K18" s="203"/>
      <c r="L18" s="208"/>
      <c r="M18" s="209"/>
      <c r="N18" s="210"/>
      <c r="O18" s="204"/>
      <c r="P18" s="205"/>
      <c r="Q18" s="281"/>
    </row>
    <row r="19">
      <c r="A19" s="212" t="s">
        <v>2059</v>
      </c>
      <c r="B19" s="213"/>
      <c r="C19" s="214">
        <f>'AZ Data'!B5</f>
        <v>8839</v>
      </c>
      <c r="D19" s="285" t="s">
        <v>29</v>
      </c>
      <c r="E19" s="285" t="s">
        <v>29</v>
      </c>
      <c r="F19" s="285" t="s">
        <v>29</v>
      </c>
      <c r="G19" s="285" t="s">
        <v>29</v>
      </c>
      <c r="H19" s="216">
        <f>'AZ Data'!C62</f>
        <v>2170</v>
      </c>
      <c r="I19" s="217">
        <f>'AZ Data'!E67</f>
        <v>1606</v>
      </c>
      <c r="J19" s="218" t="s">
        <v>29</v>
      </c>
      <c r="K19" s="219" t="s">
        <v>29</v>
      </c>
      <c r="L19" s="341" t="s">
        <v>29</v>
      </c>
      <c r="M19" s="342" t="s">
        <v>29</v>
      </c>
      <c r="N19" s="285" t="s">
        <v>29</v>
      </c>
      <c r="O19" s="285" t="s">
        <v>29</v>
      </c>
      <c r="P19" s="216">
        <f>SUM(P3:P17)</f>
        <v>2507</v>
      </c>
      <c r="Q19" s="343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4" t="s">
        <v>2232</v>
      </c>
      <c r="B1" s="345"/>
      <c r="C1" s="345"/>
      <c r="D1" s="345"/>
      <c r="E1" s="344" t="s">
        <v>2117</v>
      </c>
      <c r="F1" s="344" t="s">
        <v>2233</v>
      </c>
      <c r="G1" s="345"/>
      <c r="H1" s="345"/>
      <c r="I1" s="344" t="s">
        <v>2234</v>
      </c>
      <c r="J1" s="346">
        <v>45442.0</v>
      </c>
      <c r="K1" s="344" t="s">
        <v>2235</v>
      </c>
      <c r="L1" s="346">
        <v>45382.0</v>
      </c>
      <c r="M1" s="345"/>
    </row>
    <row r="2">
      <c r="A2" s="55"/>
      <c r="B2" s="55"/>
      <c r="C2" s="55"/>
      <c r="D2" s="55"/>
      <c r="E2" s="55"/>
      <c r="F2" s="55"/>
      <c r="G2" s="55"/>
      <c r="H2" s="347"/>
      <c r="I2" s="347"/>
      <c r="J2" s="347"/>
      <c r="K2" s="347"/>
      <c r="L2" s="347"/>
      <c r="M2" s="347"/>
      <c r="N2" s="347"/>
      <c r="O2" s="347"/>
      <c r="P2" s="347"/>
    </row>
    <row r="3">
      <c r="B3" s="348"/>
      <c r="D3" s="348"/>
    </row>
    <row r="4">
      <c r="A4" s="349" t="s">
        <v>2236</v>
      </c>
      <c r="B4" s="350" t="s">
        <v>2237</v>
      </c>
      <c r="D4" s="351" t="s">
        <v>2238</v>
      </c>
      <c r="J4" s="58" t="s">
        <v>2239</v>
      </c>
      <c r="K4" s="58" t="s">
        <v>2240</v>
      </c>
    </row>
    <row r="5">
      <c r="A5" s="352" t="s">
        <v>2241</v>
      </c>
      <c r="B5" s="353">
        <v>8839.0</v>
      </c>
      <c r="D5" s="353">
        <v>937.0</v>
      </c>
      <c r="I5" s="354" t="s">
        <v>2242</v>
      </c>
      <c r="J5" s="235">
        <v>4252.0</v>
      </c>
      <c r="K5" s="233">
        <v>58.0</v>
      </c>
      <c r="M5" s="355" t="s">
        <v>2243</v>
      </c>
      <c r="N5" s="356"/>
    </row>
    <row r="6">
      <c r="A6" s="352" t="s">
        <v>2244</v>
      </c>
      <c r="B6" s="356"/>
      <c r="D6" s="357"/>
      <c r="I6" s="358" t="s">
        <v>2245</v>
      </c>
      <c r="J6" s="235">
        <v>2611.0</v>
      </c>
      <c r="K6" s="233">
        <v>36.0</v>
      </c>
      <c r="M6" s="355" t="s">
        <v>2246</v>
      </c>
      <c r="N6" s="356"/>
    </row>
    <row r="7">
      <c r="A7" s="352" t="s">
        <v>2247</v>
      </c>
      <c r="B7" s="353">
        <v>856.0</v>
      </c>
      <c r="D7" s="359"/>
      <c r="I7" s="358" t="s">
        <v>2245</v>
      </c>
      <c r="J7" s="235">
        <v>1383.0</v>
      </c>
      <c r="K7" s="233">
        <v>11.0</v>
      </c>
    </row>
    <row r="8">
      <c r="A8" s="352" t="s">
        <v>2248</v>
      </c>
      <c r="B8" s="353">
        <v>795.0</v>
      </c>
      <c r="D8" s="359"/>
      <c r="I8" s="358" t="s">
        <v>2249</v>
      </c>
      <c r="J8" s="233">
        <v>378.0</v>
      </c>
      <c r="K8" s="233">
        <v>1.0</v>
      </c>
    </row>
    <row r="9">
      <c r="A9" s="352" t="s">
        <v>2250</v>
      </c>
      <c r="B9" s="353">
        <v>1040.0</v>
      </c>
      <c r="D9" s="359"/>
      <c r="I9" s="358" t="s">
        <v>2251</v>
      </c>
      <c r="J9" s="233">
        <v>89.0</v>
      </c>
      <c r="K9" s="233">
        <v>0.0</v>
      </c>
    </row>
    <row r="10">
      <c r="A10" s="352" t="s">
        <v>2252</v>
      </c>
      <c r="B10" s="353">
        <v>890.0</v>
      </c>
      <c r="D10" s="359"/>
      <c r="I10" s="358" t="s">
        <v>2253</v>
      </c>
      <c r="J10" s="233">
        <v>26.0</v>
      </c>
      <c r="K10" s="233">
        <v>11.0</v>
      </c>
    </row>
    <row r="11">
      <c r="A11" s="352" t="s">
        <v>2254</v>
      </c>
      <c r="B11" s="353">
        <v>1241.0</v>
      </c>
      <c r="D11" s="359"/>
      <c r="I11" s="358" t="s">
        <v>2255</v>
      </c>
      <c r="J11" s="233">
        <v>645.0</v>
      </c>
      <c r="K11" s="233">
        <v>12.0</v>
      </c>
    </row>
    <row r="12">
      <c r="A12" s="352" t="s">
        <v>2256</v>
      </c>
      <c r="B12" s="353">
        <v>1454.0</v>
      </c>
      <c r="D12" s="359"/>
      <c r="I12" s="358" t="s">
        <v>2257</v>
      </c>
      <c r="J12" s="233">
        <v>90.0</v>
      </c>
      <c r="K12" s="233">
        <v>1.0</v>
      </c>
    </row>
    <row r="13">
      <c r="A13" s="352" t="s">
        <v>2258</v>
      </c>
      <c r="B13" s="353">
        <v>2563.0</v>
      </c>
      <c r="D13" s="360"/>
      <c r="I13" s="358" t="s">
        <v>2259</v>
      </c>
      <c r="J13" s="233">
        <v>691.0</v>
      </c>
      <c r="K13" s="233">
        <v>5.0</v>
      </c>
    </row>
    <row r="14">
      <c r="A14" s="352" t="s">
        <v>2260</v>
      </c>
      <c r="B14" s="361">
        <v>0.0</v>
      </c>
      <c r="D14" s="360"/>
      <c r="I14" s="354" t="s">
        <v>2261</v>
      </c>
      <c r="J14" s="235">
        <v>2173.0</v>
      </c>
      <c r="K14" s="233">
        <v>14.0</v>
      </c>
    </row>
    <row r="15">
      <c r="A15" s="352" t="s">
        <v>2262</v>
      </c>
      <c r="B15" s="362"/>
      <c r="D15" s="360"/>
      <c r="I15" s="358" t="s">
        <v>2263</v>
      </c>
      <c r="J15" s="233">
        <v>16.0</v>
      </c>
      <c r="K15" s="233">
        <v>0.0</v>
      </c>
    </row>
    <row r="16">
      <c r="A16" s="352" t="s">
        <v>2264</v>
      </c>
      <c r="B16" s="353">
        <v>1659.0</v>
      </c>
      <c r="D16" s="361">
        <v>199.0</v>
      </c>
      <c r="I16" s="358" t="s">
        <v>2265</v>
      </c>
      <c r="J16" s="233">
        <v>969.0</v>
      </c>
      <c r="K16" s="233">
        <v>168.0</v>
      </c>
    </row>
    <row r="17">
      <c r="A17" s="352" t="s">
        <v>2266</v>
      </c>
      <c r="B17" s="353">
        <v>993.0</v>
      </c>
      <c r="D17" s="361">
        <v>61.0</v>
      </c>
      <c r="I17" s="358" t="s">
        <v>2267</v>
      </c>
      <c r="J17" s="233">
        <v>677.0</v>
      </c>
      <c r="K17" s="233">
        <v>140.0</v>
      </c>
    </row>
    <row r="18">
      <c r="A18" s="352" t="s">
        <v>2074</v>
      </c>
      <c r="B18" s="353">
        <v>105.0</v>
      </c>
      <c r="D18" s="361">
        <v>17.0</v>
      </c>
      <c r="I18" s="358" t="s">
        <v>2268</v>
      </c>
      <c r="J18" s="233">
        <v>1.0</v>
      </c>
      <c r="K18" s="233">
        <v>11.0</v>
      </c>
    </row>
    <row r="19">
      <c r="A19" s="352" t="s">
        <v>2269</v>
      </c>
      <c r="B19" s="353">
        <v>2968.0</v>
      </c>
      <c r="D19" s="361">
        <v>339.0</v>
      </c>
      <c r="I19" s="358" t="s">
        <v>2270</v>
      </c>
      <c r="J19" s="233">
        <v>194.0</v>
      </c>
      <c r="K19" s="233">
        <v>10.0</v>
      </c>
    </row>
    <row r="20">
      <c r="A20" s="352" t="s">
        <v>2271</v>
      </c>
      <c r="B20" s="353">
        <v>75.0</v>
      </c>
      <c r="D20" s="361">
        <v>1.0</v>
      </c>
      <c r="I20" s="358" t="s">
        <v>2272</v>
      </c>
      <c r="J20" s="233">
        <v>97.0</v>
      </c>
      <c r="K20" s="233">
        <v>7.0</v>
      </c>
    </row>
    <row r="21">
      <c r="A21" s="352" t="s">
        <v>2273</v>
      </c>
      <c r="B21" s="353">
        <v>3039.0</v>
      </c>
      <c r="D21" s="361">
        <v>320.0</v>
      </c>
      <c r="I21" s="358" t="s">
        <v>2274</v>
      </c>
      <c r="J21" s="233">
        <v>329.0</v>
      </c>
      <c r="K21" s="233">
        <v>4.0</v>
      </c>
    </row>
    <row r="22">
      <c r="A22" s="356"/>
      <c r="B22" s="362"/>
      <c r="D22" s="362"/>
      <c r="F22" s="58" t="s">
        <v>2275</v>
      </c>
      <c r="I22" s="358" t="s">
        <v>2276</v>
      </c>
      <c r="J22" s="233">
        <v>90.0</v>
      </c>
      <c r="K22" s="233">
        <v>1.0</v>
      </c>
    </row>
    <row r="23">
      <c r="A23" s="352" t="s">
        <v>2277</v>
      </c>
      <c r="B23" s="362"/>
      <c r="D23" s="362"/>
      <c r="F23" s="363"/>
      <c r="I23" s="358" t="s">
        <v>2278</v>
      </c>
      <c r="J23" s="233">
        <v>30.0</v>
      </c>
      <c r="K23" s="233">
        <v>2.0</v>
      </c>
    </row>
    <row r="24">
      <c r="A24" s="352" t="s">
        <v>131</v>
      </c>
      <c r="B24" s="361">
        <v>26.0</v>
      </c>
      <c r="D24" s="361">
        <v>4.0</v>
      </c>
      <c r="F24" s="364">
        <f t="shared" ref="F24:F38" si="1">B24+D24</f>
        <v>30</v>
      </c>
      <c r="I24" s="358" t="s">
        <v>2279</v>
      </c>
      <c r="J24" s="233">
        <v>209.0</v>
      </c>
      <c r="K24" s="233">
        <v>1.0</v>
      </c>
    </row>
    <row r="25">
      <c r="A25" s="352" t="s">
        <v>132</v>
      </c>
      <c r="B25" s="361">
        <v>215.0</v>
      </c>
      <c r="D25" s="361">
        <v>12.0</v>
      </c>
      <c r="F25" s="364">
        <f t="shared" si="1"/>
        <v>227</v>
      </c>
      <c r="I25" s="358" t="s">
        <v>2280</v>
      </c>
      <c r="J25" s="233">
        <v>231.0</v>
      </c>
      <c r="K25" s="365"/>
    </row>
    <row r="26">
      <c r="A26" s="352" t="s">
        <v>133</v>
      </c>
      <c r="B26" s="361">
        <v>120.0</v>
      </c>
      <c r="D26" s="361">
        <v>15.0</v>
      </c>
      <c r="F26" s="364">
        <f t="shared" si="1"/>
        <v>135</v>
      </c>
      <c r="I26" s="358" t="s">
        <v>2281</v>
      </c>
      <c r="J26" s="233">
        <v>65.0</v>
      </c>
      <c r="K26" s="233">
        <v>0.0</v>
      </c>
    </row>
    <row r="27">
      <c r="A27" s="352" t="s">
        <v>134</v>
      </c>
      <c r="B27" s="361">
        <v>99.0</v>
      </c>
      <c r="D27" s="361">
        <v>5.0</v>
      </c>
      <c r="F27" s="364">
        <f t="shared" si="1"/>
        <v>104</v>
      </c>
      <c r="I27" s="358" t="s">
        <v>2282</v>
      </c>
      <c r="J27" s="233">
        <v>83.0</v>
      </c>
      <c r="K27" s="233">
        <v>0.0</v>
      </c>
    </row>
    <row r="28">
      <c r="A28" s="352" t="s">
        <v>135</v>
      </c>
      <c r="B28" s="361">
        <v>43.0</v>
      </c>
      <c r="D28" s="361">
        <v>2.0</v>
      </c>
      <c r="F28" s="364">
        <f t="shared" si="1"/>
        <v>45</v>
      </c>
      <c r="I28" s="358" t="s">
        <v>2283</v>
      </c>
      <c r="J28" s="233">
        <v>30.0</v>
      </c>
      <c r="K28" s="233">
        <v>2.0</v>
      </c>
    </row>
    <row r="29">
      <c r="A29" s="352" t="s">
        <v>136</v>
      </c>
      <c r="B29" s="361">
        <v>7.0</v>
      </c>
      <c r="D29" s="361">
        <v>1.0</v>
      </c>
      <c r="F29" s="364">
        <f t="shared" si="1"/>
        <v>8</v>
      </c>
      <c r="I29" s="358" t="s">
        <v>2284</v>
      </c>
      <c r="J29" s="233">
        <v>53.0</v>
      </c>
      <c r="K29" s="233">
        <v>1.0</v>
      </c>
    </row>
    <row r="30">
      <c r="A30" s="352" t="s">
        <v>137</v>
      </c>
      <c r="B30" s="361">
        <v>18.0</v>
      </c>
      <c r="D30" s="361">
        <v>3.0</v>
      </c>
      <c r="F30" s="364">
        <f t="shared" si="1"/>
        <v>21</v>
      </c>
      <c r="I30" s="358" t="s">
        <v>2285</v>
      </c>
      <c r="J30" s="233">
        <v>0.0</v>
      </c>
      <c r="K30" s="233">
        <v>0.0</v>
      </c>
    </row>
    <row r="31">
      <c r="A31" s="352" t="s">
        <v>138</v>
      </c>
      <c r="B31" s="353">
        <v>5184.0</v>
      </c>
      <c r="D31" s="361">
        <v>582.0</v>
      </c>
      <c r="F31" s="366">
        <f t="shared" si="1"/>
        <v>5766</v>
      </c>
      <c r="I31" s="358" t="s">
        <v>2286</v>
      </c>
      <c r="J31" s="233">
        <v>1.0</v>
      </c>
      <c r="K31" s="233">
        <v>605.0</v>
      </c>
    </row>
    <row r="32">
      <c r="A32" s="352" t="s">
        <v>139</v>
      </c>
      <c r="B32" s="353">
        <v>305.0</v>
      </c>
      <c r="D32" s="361">
        <v>25.0</v>
      </c>
      <c r="F32" s="366">
        <f t="shared" si="1"/>
        <v>330</v>
      </c>
      <c r="I32" s="358" t="s">
        <v>2130</v>
      </c>
      <c r="J32" s="233">
        <v>110.0</v>
      </c>
      <c r="K32" s="233">
        <v>1.0</v>
      </c>
    </row>
    <row r="33">
      <c r="A33" s="352" t="s">
        <v>140</v>
      </c>
      <c r="B33" s="353">
        <v>101.0</v>
      </c>
      <c r="D33" s="361">
        <v>10.0</v>
      </c>
      <c r="F33" s="366">
        <f t="shared" si="1"/>
        <v>111</v>
      </c>
      <c r="I33" s="358" t="s">
        <v>2287</v>
      </c>
      <c r="J33" s="233">
        <v>17.0</v>
      </c>
      <c r="K33" s="233">
        <v>0.0</v>
      </c>
    </row>
    <row r="34">
      <c r="A34" s="352" t="s">
        <v>141</v>
      </c>
      <c r="B34" s="353">
        <v>1744.0</v>
      </c>
      <c r="D34" s="361">
        <v>155.0</v>
      </c>
      <c r="F34" s="366">
        <f t="shared" si="1"/>
        <v>1899</v>
      </c>
      <c r="I34" s="358" t="s">
        <v>2288</v>
      </c>
      <c r="J34" s="233">
        <v>303.0</v>
      </c>
      <c r="K34" s="233">
        <v>84.0</v>
      </c>
    </row>
    <row r="35">
      <c r="A35" s="352" t="s">
        <v>142</v>
      </c>
      <c r="B35" s="353">
        <v>501.0</v>
      </c>
      <c r="D35" s="361">
        <v>61.0</v>
      </c>
      <c r="F35" s="366">
        <f t="shared" si="1"/>
        <v>562</v>
      </c>
      <c r="I35" s="358" t="s">
        <v>2289</v>
      </c>
      <c r="J35" s="233">
        <v>0.0</v>
      </c>
      <c r="K35" s="233">
        <v>0.0</v>
      </c>
    </row>
    <row r="36">
      <c r="A36" s="352" t="s">
        <v>143</v>
      </c>
      <c r="B36" s="353">
        <v>73.0</v>
      </c>
      <c r="D36" s="361">
        <v>4.0</v>
      </c>
      <c r="F36" s="366">
        <f t="shared" si="1"/>
        <v>77</v>
      </c>
    </row>
    <row r="37">
      <c r="A37" s="352" t="s">
        <v>144</v>
      </c>
      <c r="B37" s="361">
        <v>231.0</v>
      </c>
      <c r="D37" s="361">
        <v>34.0</v>
      </c>
      <c r="F37" s="364">
        <f t="shared" si="1"/>
        <v>265</v>
      </c>
    </row>
    <row r="38">
      <c r="A38" s="352" t="s">
        <v>145</v>
      </c>
      <c r="B38" s="361">
        <v>169.0</v>
      </c>
      <c r="D38" s="361">
        <v>20.0</v>
      </c>
      <c r="F38" s="364">
        <f t="shared" si="1"/>
        <v>189</v>
      </c>
    </row>
    <row r="39">
      <c r="A39" s="352"/>
      <c r="B39" s="361">
        <v>3.0</v>
      </c>
      <c r="D39" s="361">
        <v>4.0</v>
      </c>
      <c r="F39" s="364"/>
    </row>
    <row r="40">
      <c r="A40" s="352"/>
      <c r="B40" s="367"/>
      <c r="D40" s="362"/>
      <c r="F40" s="364"/>
    </row>
    <row r="41">
      <c r="A41" s="352"/>
      <c r="B41" s="368"/>
      <c r="D41" s="361"/>
      <c r="F41" s="364"/>
    </row>
    <row r="42">
      <c r="A42" s="352"/>
      <c r="B42" s="353"/>
      <c r="D42" s="361"/>
      <c r="F42" s="364"/>
    </row>
    <row r="43">
      <c r="A43" s="352"/>
      <c r="B43" s="353"/>
      <c r="D43" s="361"/>
      <c r="F43" s="364"/>
    </row>
    <row r="44">
      <c r="A44" s="352"/>
      <c r="B44" s="353"/>
      <c r="D44" s="361"/>
      <c r="F44" s="364"/>
    </row>
    <row r="45">
      <c r="A45" s="352"/>
      <c r="B45" s="353"/>
      <c r="D45" s="361"/>
      <c r="F45" s="364"/>
    </row>
    <row r="46">
      <c r="A46" s="352"/>
      <c r="B46" s="361"/>
      <c r="D46" s="361"/>
      <c r="F46" s="364"/>
    </row>
    <row r="47">
      <c r="A47" s="352"/>
      <c r="B47" s="361"/>
      <c r="D47" s="361"/>
      <c r="F47" s="364"/>
    </row>
    <row r="48">
      <c r="A48" s="352"/>
      <c r="B48" s="361"/>
      <c r="D48" s="361"/>
      <c r="F48" s="364"/>
    </row>
    <row r="49">
      <c r="A49" s="352"/>
      <c r="B49" s="361"/>
      <c r="D49" s="361"/>
      <c r="F49" s="364"/>
    </row>
    <row r="50">
      <c r="A50" s="352"/>
      <c r="B50" s="361"/>
      <c r="D50" s="361"/>
      <c r="F50" s="364"/>
    </row>
    <row r="51">
      <c r="A51" s="352"/>
      <c r="B51" s="361"/>
      <c r="D51" s="362"/>
      <c r="F51" s="364"/>
    </row>
    <row r="52">
      <c r="A52" s="352"/>
      <c r="B52" s="368"/>
      <c r="D52" s="361"/>
      <c r="F52" s="364"/>
    </row>
    <row r="53">
      <c r="A53" s="352"/>
      <c r="B53" s="353"/>
      <c r="D53" s="361"/>
      <c r="F53" s="364"/>
    </row>
    <row r="54">
      <c r="A54" s="352"/>
      <c r="B54" s="353"/>
      <c r="D54" s="361"/>
      <c r="F54" s="364"/>
    </row>
    <row r="55">
      <c r="A55" s="352"/>
      <c r="B55" s="353"/>
      <c r="D55" s="361"/>
      <c r="F55" s="364"/>
    </row>
    <row r="56">
      <c r="A56" s="352"/>
      <c r="B56" s="361"/>
      <c r="D56" s="353"/>
      <c r="F56" s="364"/>
    </row>
    <row r="57">
      <c r="A57" s="369"/>
      <c r="B57" s="361"/>
      <c r="D57" s="361"/>
      <c r="F57" s="317"/>
    </row>
    <row r="58">
      <c r="A58" s="370"/>
      <c r="B58" s="313"/>
      <c r="C58" s="371"/>
      <c r="D58" s="361"/>
      <c r="E58" s="371"/>
      <c r="G58" s="371"/>
      <c r="H58" s="371"/>
      <c r="I58" s="371"/>
      <c r="J58" s="371"/>
      <c r="K58" s="371"/>
      <c r="L58" s="371"/>
      <c r="M58" s="371"/>
      <c r="N58" s="371"/>
      <c r="O58" s="371"/>
      <c r="P58" s="371"/>
      <c r="Q58" s="371"/>
      <c r="R58" s="371"/>
      <c r="S58" s="371"/>
      <c r="T58" s="371"/>
      <c r="U58" s="371"/>
      <c r="V58" s="371"/>
      <c r="W58" s="371"/>
      <c r="X58" s="371"/>
      <c r="Y58" s="371"/>
      <c r="Z58" s="371"/>
    </row>
    <row r="59">
      <c r="A59" s="370"/>
      <c r="B59" s="55"/>
      <c r="C59" s="371"/>
      <c r="D59" s="371"/>
      <c r="E59" s="371"/>
      <c r="F59" s="371"/>
      <c r="G59" s="371"/>
      <c r="H59" s="371"/>
      <c r="I59" s="371"/>
      <c r="J59" s="371"/>
      <c r="K59" s="371"/>
      <c r="L59" s="371"/>
      <c r="M59" s="371"/>
      <c r="N59" s="371"/>
      <c r="O59" s="371"/>
      <c r="P59" s="371"/>
      <c r="Q59" s="371"/>
      <c r="R59" s="371"/>
      <c r="S59" s="371"/>
      <c r="T59" s="371"/>
      <c r="U59" s="371"/>
      <c r="V59" s="371"/>
      <c r="W59" s="371"/>
      <c r="X59" s="371"/>
      <c r="Y59" s="371"/>
      <c r="Z59" s="371"/>
    </row>
    <row r="60">
      <c r="A60" s="372" t="s">
        <v>2186</v>
      </c>
      <c r="B60" s="373"/>
      <c r="C60" s="373"/>
      <c r="D60" s="373"/>
      <c r="E60" s="374" t="s">
        <v>2117</v>
      </c>
      <c r="F60" s="374" t="s">
        <v>2233</v>
      </c>
      <c r="G60" s="373"/>
      <c r="H60" s="373"/>
      <c r="I60" s="375" t="s">
        <v>2119</v>
      </c>
      <c r="J60" s="376">
        <v>45442.0</v>
      </c>
      <c r="K60" s="375" t="s">
        <v>2120</v>
      </c>
      <c r="L60" s="376">
        <v>45381.0</v>
      </c>
      <c r="M60" s="377"/>
      <c r="N60" s="371"/>
      <c r="O60" s="371"/>
      <c r="P60" s="371"/>
      <c r="Q60" s="371"/>
      <c r="R60" s="371"/>
      <c r="S60" s="371"/>
      <c r="T60" s="371"/>
      <c r="U60" s="371"/>
      <c r="V60" s="371"/>
      <c r="W60" s="371"/>
      <c r="X60" s="371"/>
      <c r="Y60" s="371"/>
      <c r="Z60" s="371"/>
    </row>
    <row r="61">
      <c r="A61" s="371"/>
      <c r="B61" s="371"/>
      <c r="C61" s="371"/>
      <c r="D61" s="371"/>
      <c r="E61" s="371"/>
      <c r="F61" s="371"/>
      <c r="G61" s="371"/>
      <c r="H61" s="371"/>
      <c r="I61" s="371"/>
      <c r="J61" s="371"/>
      <c r="K61" s="371"/>
      <c r="L61" s="371"/>
      <c r="M61" s="371"/>
      <c r="N61" s="371"/>
      <c r="O61" s="371"/>
      <c r="P61" s="371"/>
      <c r="Q61" s="371"/>
      <c r="R61" s="371"/>
      <c r="S61" s="371"/>
      <c r="T61" s="371"/>
      <c r="U61" s="371"/>
      <c r="V61" s="371"/>
      <c r="W61" s="371"/>
      <c r="X61" s="371"/>
      <c r="Y61" s="371"/>
      <c r="Z61" s="371"/>
    </row>
    <row r="62">
      <c r="A62" s="378" t="s">
        <v>2290</v>
      </c>
      <c r="B62" s="379"/>
      <c r="C62" s="235">
        <v>2170.0</v>
      </c>
      <c r="D62" s="371"/>
      <c r="E62" s="371"/>
      <c r="F62" s="371"/>
      <c r="G62" s="371"/>
      <c r="H62" s="371"/>
      <c r="I62" s="371"/>
      <c r="J62" s="371"/>
      <c r="K62" s="371"/>
      <c r="L62" s="371"/>
      <c r="M62" s="371"/>
      <c r="N62" s="371"/>
      <c r="O62" s="371"/>
      <c r="P62" s="371"/>
      <c r="Q62" s="371"/>
      <c r="R62" s="371"/>
      <c r="S62" s="371"/>
      <c r="T62" s="371"/>
      <c r="U62" s="371"/>
      <c r="V62" s="371"/>
      <c r="W62" s="371"/>
      <c r="X62" s="371"/>
      <c r="Y62" s="371"/>
      <c r="Z62" s="371"/>
    </row>
    <row r="63">
      <c r="A63" s="371"/>
      <c r="B63" s="371"/>
      <c r="C63" s="371"/>
      <c r="D63" s="371"/>
      <c r="E63" s="371"/>
      <c r="F63" s="371"/>
      <c r="G63" s="371"/>
      <c r="H63" s="371"/>
      <c r="I63" s="371"/>
      <c r="J63" s="371"/>
      <c r="K63" s="371"/>
      <c r="L63" s="371"/>
      <c r="M63" s="371"/>
      <c r="N63" s="371"/>
      <c r="O63" s="371"/>
      <c r="P63" s="371"/>
      <c r="Q63" s="371"/>
      <c r="R63" s="371"/>
      <c r="S63" s="371"/>
      <c r="T63" s="371"/>
      <c r="U63" s="371"/>
      <c r="V63" s="371"/>
      <c r="W63" s="371"/>
      <c r="X63" s="371"/>
      <c r="Y63" s="371"/>
      <c r="Z63" s="371"/>
    </row>
    <row r="64">
      <c r="A64" s="371"/>
      <c r="B64" s="371"/>
      <c r="C64" s="371"/>
      <c r="D64" s="371"/>
      <c r="E64" s="371"/>
      <c r="F64" s="371"/>
      <c r="G64" s="371"/>
      <c r="H64" s="371"/>
      <c r="I64" s="371"/>
      <c r="J64" s="371"/>
      <c r="K64" s="371"/>
      <c r="L64" s="371"/>
      <c r="M64" s="371"/>
      <c r="N64" s="371"/>
      <c r="O64" s="371"/>
      <c r="P64" s="371"/>
      <c r="Q64" s="371"/>
      <c r="R64" s="371"/>
      <c r="S64" s="371"/>
      <c r="T64" s="371"/>
      <c r="U64" s="371"/>
      <c r="V64" s="371"/>
      <c r="W64" s="371"/>
      <c r="X64" s="371"/>
      <c r="Y64" s="371"/>
      <c r="Z64" s="371"/>
    </row>
    <row r="65">
      <c r="A65" s="372" t="s">
        <v>2134</v>
      </c>
      <c r="B65" s="373"/>
      <c r="C65" s="373"/>
      <c r="D65" s="373"/>
      <c r="E65" s="374" t="s">
        <v>2117</v>
      </c>
      <c r="F65" s="374" t="s">
        <v>2233</v>
      </c>
      <c r="G65" s="373"/>
      <c r="H65" s="373"/>
      <c r="I65" s="375" t="s">
        <v>2119</v>
      </c>
      <c r="J65" s="376">
        <v>45442.0</v>
      </c>
      <c r="K65" s="375" t="s">
        <v>2120</v>
      </c>
      <c r="L65" s="376">
        <v>45381.0</v>
      </c>
      <c r="M65" s="377"/>
      <c r="N65" s="371"/>
      <c r="O65" s="371"/>
      <c r="P65" s="371"/>
      <c r="Q65" s="371"/>
      <c r="R65" s="371"/>
      <c r="S65" s="371"/>
      <c r="T65" s="371"/>
      <c r="U65" s="371"/>
      <c r="V65" s="371"/>
      <c r="W65" s="371"/>
      <c r="X65" s="371"/>
      <c r="Y65" s="371"/>
      <c r="Z65" s="371"/>
    </row>
    <row r="66">
      <c r="A66" s="371"/>
      <c r="B66" s="371"/>
      <c r="C66" s="371"/>
      <c r="D66" s="371"/>
      <c r="E66" s="371"/>
      <c r="F66" s="371"/>
      <c r="G66" s="371"/>
      <c r="H66" s="371"/>
      <c r="I66" s="371"/>
      <c r="J66" s="371"/>
      <c r="K66" s="371"/>
      <c r="L66" s="371"/>
      <c r="M66" s="371"/>
      <c r="N66" s="371"/>
      <c r="O66" s="371"/>
      <c r="P66" s="371"/>
      <c r="Q66" s="371"/>
      <c r="R66" s="371"/>
      <c r="S66" s="371"/>
      <c r="T66" s="371"/>
      <c r="U66" s="371"/>
      <c r="V66" s="371"/>
      <c r="W66" s="371"/>
      <c r="X66" s="371"/>
      <c r="Y66" s="371"/>
      <c r="Z66" s="371"/>
    </row>
    <row r="67">
      <c r="A67" s="380" t="s">
        <v>2291</v>
      </c>
      <c r="B67" s="381"/>
      <c r="C67" s="381"/>
      <c r="D67" s="381"/>
      <c r="E67" s="382">
        <v>1606.0</v>
      </c>
      <c r="F67" s="383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71"/>
      <c r="V67" s="371"/>
      <c r="W67" s="371"/>
      <c r="X67" s="371"/>
      <c r="Y67" s="371"/>
      <c r="Z67" s="371"/>
    </row>
    <row r="68">
      <c r="A68" s="371"/>
      <c r="B68" s="371"/>
      <c r="C68" s="371"/>
      <c r="D68" s="371"/>
      <c r="E68" s="371"/>
      <c r="F68" s="371"/>
      <c r="G68" s="371"/>
      <c r="H68" s="371"/>
      <c r="I68" s="371"/>
      <c r="J68" s="371"/>
      <c r="K68" s="371"/>
      <c r="L68" s="371"/>
      <c r="M68" s="371"/>
      <c r="N68" s="371"/>
      <c r="O68" s="371"/>
      <c r="P68" s="371"/>
      <c r="Q68" s="371"/>
      <c r="R68" s="371"/>
      <c r="S68" s="371"/>
      <c r="T68" s="371"/>
      <c r="U68" s="371"/>
      <c r="V68" s="371"/>
      <c r="W68" s="371"/>
      <c r="X68" s="371"/>
      <c r="Y68" s="371"/>
      <c r="Z68" s="371"/>
    </row>
    <row r="69">
      <c r="A69" s="371"/>
      <c r="B69" s="371"/>
      <c r="C69" s="371"/>
      <c r="D69" s="371"/>
      <c r="E69" s="371"/>
      <c r="F69" s="371"/>
      <c r="G69" s="371"/>
      <c r="H69" s="371"/>
      <c r="I69" s="371"/>
      <c r="J69" s="371"/>
      <c r="K69" s="371"/>
      <c r="L69" s="371"/>
      <c r="M69" s="371"/>
      <c r="N69" s="371"/>
      <c r="O69" s="371"/>
      <c r="P69" s="371"/>
      <c r="Q69" s="371"/>
      <c r="R69" s="371"/>
      <c r="S69" s="371"/>
      <c r="T69" s="371"/>
      <c r="U69" s="371"/>
      <c r="V69" s="371"/>
      <c r="W69" s="371"/>
      <c r="X69" s="371"/>
      <c r="Y69" s="371"/>
      <c r="Z69" s="371"/>
    </row>
    <row r="70">
      <c r="A70" s="371"/>
      <c r="B70" s="371"/>
      <c r="C70" s="371"/>
      <c r="D70" s="371"/>
      <c r="E70" s="371"/>
      <c r="F70" s="371"/>
      <c r="G70" s="371"/>
      <c r="H70" s="371"/>
      <c r="I70" s="371"/>
      <c r="J70" s="371"/>
      <c r="K70" s="371"/>
      <c r="L70" s="371"/>
      <c r="M70" s="371"/>
      <c r="N70" s="371"/>
      <c r="O70" s="371"/>
      <c r="P70" s="371"/>
      <c r="Q70" s="371"/>
      <c r="R70" s="371"/>
      <c r="S70" s="371"/>
      <c r="T70" s="371"/>
      <c r="U70" s="371"/>
      <c r="V70" s="371"/>
      <c r="W70" s="371"/>
      <c r="X70" s="371"/>
      <c r="Y70" s="371"/>
      <c r="Z70" s="371"/>
    </row>
    <row r="71">
      <c r="A71" s="371"/>
      <c r="B71" s="371"/>
      <c r="C71" s="371"/>
      <c r="D71" s="371"/>
      <c r="E71" s="371"/>
      <c r="F71" s="371"/>
      <c r="G71" s="371"/>
      <c r="H71" s="371"/>
      <c r="I71" s="371"/>
      <c r="J71" s="371"/>
      <c r="K71" s="371"/>
      <c r="L71" s="371"/>
      <c r="M71" s="371"/>
      <c r="N71" s="371"/>
      <c r="O71" s="371"/>
      <c r="P71" s="371"/>
      <c r="Q71" s="371"/>
      <c r="R71" s="371"/>
      <c r="S71" s="371"/>
      <c r="T71" s="371"/>
      <c r="U71" s="371"/>
      <c r="V71" s="371"/>
      <c r="W71" s="371"/>
      <c r="X71" s="371"/>
      <c r="Y71" s="371"/>
      <c r="Z71" s="371"/>
    </row>
    <row r="72">
      <c r="A72" s="371"/>
      <c r="B72" s="371"/>
      <c r="C72" s="371"/>
      <c r="D72" s="371"/>
      <c r="E72" s="371"/>
      <c r="F72" s="371"/>
      <c r="G72" s="371"/>
      <c r="H72" s="371"/>
      <c r="I72" s="371"/>
      <c r="J72" s="371"/>
      <c r="K72" s="371"/>
      <c r="L72" s="371"/>
      <c r="M72" s="371"/>
      <c r="N72" s="371"/>
      <c r="O72" s="371"/>
      <c r="P72" s="371"/>
      <c r="Q72" s="371"/>
      <c r="R72" s="371"/>
      <c r="S72" s="371"/>
      <c r="T72" s="371"/>
      <c r="U72" s="371"/>
      <c r="V72" s="371"/>
      <c r="W72" s="371"/>
      <c r="X72" s="371"/>
      <c r="Y72" s="371"/>
      <c r="Z72" s="371"/>
    </row>
    <row r="73">
      <c r="A73" s="371"/>
      <c r="B73" s="371"/>
      <c r="C73" s="371"/>
      <c r="D73" s="371"/>
      <c r="E73" s="371"/>
      <c r="F73" s="371"/>
      <c r="G73" s="371"/>
      <c r="H73" s="371"/>
      <c r="I73" s="371"/>
      <c r="J73" s="371"/>
      <c r="K73" s="371"/>
      <c r="L73" s="371"/>
      <c r="M73" s="371"/>
      <c r="N73" s="371"/>
      <c r="O73" s="371"/>
      <c r="P73" s="371"/>
      <c r="Q73" s="371"/>
      <c r="R73" s="371"/>
      <c r="S73" s="371"/>
      <c r="T73" s="371"/>
      <c r="U73" s="371"/>
      <c r="V73" s="371"/>
      <c r="W73" s="371"/>
      <c r="X73" s="371"/>
      <c r="Y73" s="371"/>
      <c r="Z73" s="371"/>
    </row>
    <row r="74">
      <c r="A74" s="371"/>
      <c r="B74" s="371"/>
      <c r="C74" s="371"/>
      <c r="D74" s="371"/>
      <c r="E74" s="371"/>
      <c r="F74" s="371"/>
      <c r="G74" s="371"/>
      <c r="H74" s="371"/>
      <c r="I74" s="371"/>
      <c r="J74" s="371"/>
      <c r="K74" s="371"/>
      <c r="L74" s="371"/>
      <c r="M74" s="371"/>
      <c r="N74" s="371"/>
      <c r="O74" s="371"/>
      <c r="P74" s="371"/>
      <c r="Q74" s="371"/>
      <c r="R74" s="371"/>
      <c r="S74" s="371"/>
      <c r="T74" s="371"/>
      <c r="U74" s="371"/>
      <c r="V74" s="371"/>
      <c r="W74" s="371"/>
      <c r="X74" s="371"/>
      <c r="Y74" s="371"/>
      <c r="Z74" s="371"/>
    </row>
    <row r="75">
      <c r="A75" s="371"/>
      <c r="B75" s="371"/>
      <c r="C75" s="371"/>
      <c r="D75" s="371"/>
      <c r="E75" s="371"/>
      <c r="F75" s="371"/>
      <c r="G75" s="371"/>
      <c r="H75" s="371"/>
      <c r="I75" s="371"/>
      <c r="J75" s="371"/>
      <c r="K75" s="371"/>
      <c r="L75" s="371"/>
      <c r="M75" s="371"/>
      <c r="N75" s="371"/>
      <c r="O75" s="371"/>
      <c r="P75" s="371"/>
      <c r="Q75" s="371"/>
      <c r="R75" s="371"/>
      <c r="S75" s="371"/>
      <c r="T75" s="371"/>
      <c r="U75" s="371"/>
      <c r="V75" s="371"/>
      <c r="W75" s="371"/>
      <c r="X75" s="371"/>
      <c r="Y75" s="371"/>
      <c r="Z75" s="371"/>
    </row>
    <row r="76">
      <c r="A76" s="371"/>
      <c r="B76" s="371"/>
      <c r="C76" s="371"/>
      <c r="D76" s="371"/>
      <c r="E76" s="371"/>
      <c r="F76" s="371"/>
      <c r="G76" s="371"/>
      <c r="H76" s="371"/>
      <c r="I76" s="371"/>
      <c r="J76" s="371"/>
      <c r="K76" s="371"/>
      <c r="L76" s="371"/>
      <c r="M76" s="371"/>
      <c r="N76" s="371"/>
      <c r="O76" s="371"/>
      <c r="P76" s="371"/>
      <c r="Q76" s="371"/>
      <c r="R76" s="371"/>
      <c r="S76" s="371"/>
      <c r="T76" s="371"/>
      <c r="U76" s="371"/>
      <c r="V76" s="371"/>
      <c r="W76" s="371"/>
      <c r="X76" s="371"/>
      <c r="Y76" s="371"/>
      <c r="Z76" s="371"/>
    </row>
    <row r="77">
      <c r="A77" s="371"/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71"/>
      <c r="V77" s="371"/>
      <c r="W77" s="371"/>
      <c r="X77" s="371"/>
      <c r="Y77" s="371"/>
      <c r="Z77" s="371"/>
    </row>
    <row r="78">
      <c r="A78" s="371"/>
      <c r="B78" s="371"/>
      <c r="C78" s="371"/>
      <c r="D78" s="371"/>
      <c r="E78" s="371"/>
      <c r="F78" s="371"/>
      <c r="G78" s="371"/>
      <c r="H78" s="371"/>
      <c r="I78" s="371"/>
      <c r="J78" s="371"/>
      <c r="K78" s="371"/>
      <c r="L78" s="371"/>
      <c r="M78" s="371"/>
      <c r="N78" s="371"/>
      <c r="O78" s="371"/>
      <c r="P78" s="371"/>
      <c r="Q78" s="371"/>
      <c r="R78" s="371"/>
      <c r="S78" s="371"/>
      <c r="T78" s="371"/>
      <c r="U78" s="371"/>
      <c r="V78" s="371"/>
      <c r="W78" s="371"/>
      <c r="X78" s="371"/>
      <c r="Y78" s="371"/>
      <c r="Z78" s="371"/>
    </row>
    <row r="79">
      <c r="A79" s="371"/>
      <c r="B79" s="371"/>
      <c r="C79" s="371"/>
      <c r="D79" s="371"/>
      <c r="E79" s="371"/>
      <c r="F79" s="371"/>
      <c r="G79" s="371"/>
      <c r="H79" s="371"/>
      <c r="I79" s="371"/>
      <c r="J79" s="371"/>
      <c r="K79" s="371"/>
      <c r="L79" s="371"/>
      <c r="M79" s="371"/>
      <c r="N79" s="371"/>
      <c r="O79" s="371"/>
      <c r="P79" s="371"/>
      <c r="Q79" s="371"/>
      <c r="R79" s="371"/>
      <c r="S79" s="371"/>
      <c r="T79" s="371"/>
      <c r="U79" s="371"/>
      <c r="V79" s="371"/>
      <c r="W79" s="371"/>
      <c r="X79" s="371"/>
      <c r="Y79" s="371"/>
      <c r="Z79" s="371"/>
    </row>
    <row r="80">
      <c r="A80" s="371"/>
      <c r="B80" s="371"/>
      <c r="C80" s="371"/>
      <c r="D80" s="371"/>
      <c r="E80" s="371"/>
      <c r="F80" s="371"/>
      <c r="G80" s="371"/>
      <c r="H80" s="371"/>
      <c r="I80" s="371"/>
      <c r="J80" s="371"/>
      <c r="K80" s="371"/>
      <c r="L80" s="371"/>
      <c r="M80" s="371"/>
      <c r="N80" s="371"/>
      <c r="O80" s="371"/>
      <c r="P80" s="371"/>
      <c r="Q80" s="371"/>
      <c r="R80" s="371"/>
      <c r="S80" s="371"/>
      <c r="T80" s="371"/>
      <c r="U80" s="371"/>
      <c r="V80" s="371"/>
      <c r="W80" s="371"/>
      <c r="X80" s="371"/>
      <c r="Y80" s="371"/>
      <c r="Z80" s="371"/>
    </row>
    <row r="81">
      <c r="A81" s="371"/>
      <c r="B81" s="371"/>
      <c r="C81" s="371"/>
      <c r="D81" s="371"/>
      <c r="E81" s="371"/>
      <c r="F81" s="371"/>
      <c r="G81" s="371"/>
      <c r="H81" s="371"/>
      <c r="I81" s="371"/>
      <c r="J81" s="371"/>
      <c r="K81" s="371"/>
      <c r="L81" s="371"/>
      <c r="M81" s="371"/>
      <c r="N81" s="371"/>
      <c r="O81" s="371"/>
      <c r="P81" s="371"/>
      <c r="Q81" s="371"/>
      <c r="R81" s="371"/>
      <c r="S81" s="371"/>
      <c r="T81" s="371"/>
      <c r="U81" s="371"/>
      <c r="V81" s="371"/>
      <c r="W81" s="371"/>
      <c r="X81" s="371"/>
      <c r="Y81" s="371"/>
      <c r="Z81" s="371"/>
    </row>
    <row r="82">
      <c r="A82" s="371"/>
      <c r="B82" s="371"/>
      <c r="C82" s="371"/>
      <c r="D82" s="371"/>
      <c r="E82" s="371"/>
      <c r="F82" s="371"/>
      <c r="G82" s="371"/>
      <c r="H82" s="371"/>
      <c r="I82" s="371"/>
      <c r="J82" s="371"/>
      <c r="K82" s="371"/>
      <c r="L82" s="371"/>
      <c r="M82" s="371"/>
      <c r="N82" s="371"/>
      <c r="O82" s="371"/>
      <c r="P82" s="371"/>
      <c r="Q82" s="371"/>
      <c r="R82" s="371"/>
      <c r="S82" s="371"/>
      <c r="T82" s="371"/>
      <c r="U82" s="371"/>
      <c r="V82" s="371"/>
      <c r="W82" s="371"/>
      <c r="X82" s="371"/>
      <c r="Y82" s="371"/>
      <c r="Z82" s="371"/>
    </row>
    <row r="83">
      <c r="A83" s="371"/>
      <c r="B83" s="371"/>
      <c r="C83" s="371"/>
      <c r="D83" s="371"/>
      <c r="E83" s="371"/>
      <c r="F83" s="371"/>
      <c r="G83" s="371"/>
      <c r="H83" s="371"/>
      <c r="I83" s="371"/>
      <c r="J83" s="371"/>
      <c r="K83" s="371"/>
      <c r="L83" s="371"/>
      <c r="M83" s="371"/>
      <c r="N83" s="371"/>
      <c r="O83" s="371"/>
      <c r="P83" s="371"/>
      <c r="Q83" s="371"/>
      <c r="R83" s="371"/>
      <c r="S83" s="371"/>
      <c r="T83" s="371"/>
      <c r="U83" s="371"/>
      <c r="V83" s="371"/>
      <c r="W83" s="371"/>
      <c r="X83" s="371"/>
      <c r="Y83" s="371"/>
      <c r="Z83" s="371"/>
    </row>
    <row r="84">
      <c r="A84" s="371"/>
      <c r="B84" s="371"/>
      <c r="C84" s="371"/>
      <c r="D84" s="371"/>
      <c r="E84" s="371"/>
      <c r="F84" s="371"/>
      <c r="G84" s="371"/>
      <c r="H84" s="371"/>
      <c r="I84" s="371"/>
      <c r="J84" s="371"/>
      <c r="K84" s="371"/>
      <c r="L84" s="371"/>
      <c r="M84" s="371"/>
      <c r="N84" s="371"/>
      <c r="O84" s="371"/>
      <c r="P84" s="371"/>
      <c r="Q84" s="371"/>
      <c r="R84" s="371"/>
      <c r="S84" s="371"/>
      <c r="T84" s="371"/>
      <c r="U84" s="371"/>
      <c r="V84" s="371"/>
      <c r="W84" s="371"/>
      <c r="X84" s="371"/>
      <c r="Y84" s="371"/>
      <c r="Z84" s="371"/>
    </row>
    <row r="85">
      <c r="A85" s="371"/>
      <c r="B85" s="371"/>
      <c r="C85" s="371"/>
      <c r="D85" s="371"/>
      <c r="E85" s="371"/>
      <c r="F85" s="371"/>
      <c r="G85" s="371"/>
      <c r="H85" s="371"/>
      <c r="I85" s="371"/>
      <c r="J85" s="371"/>
      <c r="K85" s="371"/>
      <c r="L85" s="371"/>
      <c r="M85" s="371"/>
      <c r="N85" s="371"/>
      <c r="O85" s="371"/>
      <c r="P85" s="371"/>
      <c r="Q85" s="371"/>
      <c r="R85" s="371"/>
      <c r="S85" s="371"/>
      <c r="T85" s="371"/>
      <c r="U85" s="371"/>
      <c r="V85" s="371"/>
      <c r="W85" s="371"/>
      <c r="X85" s="371"/>
      <c r="Y85" s="371"/>
      <c r="Z85" s="371"/>
    </row>
    <row r="86">
      <c r="A86" s="371"/>
      <c r="B86" s="371"/>
      <c r="C86" s="371"/>
      <c r="D86" s="371"/>
      <c r="E86" s="371"/>
      <c r="F86" s="371"/>
      <c r="G86" s="371"/>
      <c r="H86" s="371"/>
      <c r="I86" s="371"/>
      <c r="J86" s="371"/>
      <c r="K86" s="371"/>
      <c r="L86" s="371"/>
      <c r="M86" s="371"/>
      <c r="N86" s="371"/>
      <c r="O86" s="371"/>
      <c r="P86" s="371"/>
      <c r="Q86" s="371"/>
      <c r="R86" s="371"/>
      <c r="S86" s="371"/>
      <c r="T86" s="371"/>
      <c r="U86" s="371"/>
      <c r="V86" s="371"/>
      <c r="W86" s="371"/>
      <c r="X86" s="371"/>
      <c r="Y86" s="371"/>
      <c r="Z86" s="371"/>
    </row>
    <row r="87">
      <c r="A87" s="371"/>
      <c r="B87" s="371"/>
      <c r="C87" s="371"/>
      <c r="D87" s="371"/>
      <c r="E87" s="371"/>
      <c r="F87" s="371"/>
      <c r="G87" s="371"/>
      <c r="H87" s="371"/>
      <c r="I87" s="371"/>
      <c r="J87" s="371"/>
      <c r="K87" s="371"/>
      <c r="L87" s="371"/>
      <c r="M87" s="371"/>
      <c r="N87" s="371"/>
      <c r="O87" s="371"/>
      <c r="P87" s="371"/>
      <c r="Q87" s="371"/>
      <c r="R87" s="371"/>
      <c r="S87" s="371"/>
      <c r="T87" s="371"/>
      <c r="U87" s="371"/>
      <c r="V87" s="371"/>
      <c r="W87" s="371"/>
      <c r="X87" s="371"/>
      <c r="Y87" s="371"/>
      <c r="Z87" s="371"/>
    </row>
    <row r="88">
      <c r="A88" s="371"/>
      <c r="B88" s="371"/>
      <c r="C88" s="371"/>
      <c r="D88" s="371"/>
      <c r="E88" s="371"/>
      <c r="F88" s="371"/>
      <c r="G88" s="371"/>
      <c r="H88" s="371"/>
      <c r="I88" s="371"/>
      <c r="J88" s="371"/>
      <c r="K88" s="371"/>
      <c r="L88" s="371"/>
      <c r="M88" s="371"/>
      <c r="N88" s="371"/>
      <c r="O88" s="371"/>
      <c r="P88" s="371"/>
      <c r="Q88" s="371"/>
      <c r="R88" s="371"/>
      <c r="S88" s="371"/>
      <c r="T88" s="371"/>
      <c r="U88" s="371"/>
      <c r="V88" s="371"/>
      <c r="W88" s="371"/>
      <c r="X88" s="371"/>
      <c r="Y88" s="371"/>
      <c r="Z88" s="371"/>
    </row>
    <row r="89">
      <c r="A89" s="371"/>
      <c r="B89" s="371"/>
      <c r="C89" s="371"/>
      <c r="D89" s="371"/>
      <c r="E89" s="371"/>
      <c r="F89" s="371"/>
      <c r="G89" s="371"/>
      <c r="H89" s="371"/>
      <c r="I89" s="371"/>
      <c r="J89" s="371"/>
      <c r="K89" s="371"/>
      <c r="L89" s="371"/>
      <c r="M89" s="371"/>
      <c r="N89" s="371"/>
      <c r="O89" s="371"/>
      <c r="P89" s="371"/>
      <c r="Q89" s="371"/>
      <c r="R89" s="371"/>
      <c r="S89" s="371"/>
      <c r="T89" s="371"/>
      <c r="U89" s="371"/>
      <c r="V89" s="371"/>
      <c r="W89" s="371"/>
      <c r="X89" s="371"/>
      <c r="Y89" s="371"/>
      <c r="Z89" s="371"/>
    </row>
    <row r="90">
      <c r="A90" s="371"/>
      <c r="B90" s="371"/>
      <c r="C90" s="371"/>
      <c r="D90" s="371"/>
      <c r="E90" s="371"/>
      <c r="F90" s="371"/>
      <c r="G90" s="371"/>
      <c r="H90" s="371"/>
      <c r="I90" s="371"/>
      <c r="J90" s="371"/>
      <c r="K90" s="371"/>
      <c r="L90" s="371"/>
      <c r="M90" s="371"/>
      <c r="N90" s="371"/>
      <c r="O90" s="371"/>
      <c r="P90" s="371"/>
      <c r="Q90" s="371"/>
      <c r="R90" s="371"/>
      <c r="S90" s="371"/>
      <c r="T90" s="371"/>
      <c r="U90" s="371"/>
      <c r="V90" s="371"/>
      <c r="W90" s="371"/>
      <c r="X90" s="371"/>
      <c r="Y90" s="371"/>
      <c r="Z90" s="371"/>
    </row>
    <row r="91">
      <c r="A91" s="371"/>
      <c r="B91" s="371"/>
      <c r="C91" s="371"/>
      <c r="D91" s="371"/>
      <c r="E91" s="371"/>
      <c r="F91" s="371"/>
      <c r="G91" s="371"/>
      <c r="H91" s="371"/>
      <c r="I91" s="371"/>
      <c r="J91" s="371"/>
      <c r="K91" s="371"/>
      <c r="L91" s="371"/>
      <c r="M91" s="371"/>
      <c r="N91" s="371"/>
      <c r="O91" s="371"/>
      <c r="P91" s="371"/>
      <c r="Q91" s="371"/>
      <c r="R91" s="371"/>
      <c r="S91" s="371"/>
      <c r="T91" s="371"/>
      <c r="U91" s="371"/>
      <c r="V91" s="371"/>
      <c r="W91" s="371"/>
      <c r="X91" s="371"/>
      <c r="Y91" s="371"/>
      <c r="Z91" s="371"/>
    </row>
    <row r="92">
      <c r="A92" s="371"/>
      <c r="B92" s="371"/>
      <c r="C92" s="371"/>
      <c r="D92" s="371"/>
      <c r="E92" s="371"/>
      <c r="F92" s="371"/>
      <c r="G92" s="371"/>
      <c r="H92" s="371"/>
      <c r="I92" s="371"/>
      <c r="J92" s="371"/>
      <c r="K92" s="371"/>
      <c r="L92" s="371"/>
      <c r="M92" s="371"/>
      <c r="N92" s="371"/>
      <c r="O92" s="371"/>
      <c r="P92" s="371"/>
      <c r="Q92" s="371"/>
      <c r="R92" s="371"/>
      <c r="S92" s="371"/>
      <c r="T92" s="371"/>
      <c r="U92" s="371"/>
      <c r="V92" s="371"/>
      <c r="W92" s="371"/>
      <c r="X92" s="371"/>
      <c r="Y92" s="371"/>
      <c r="Z92" s="371"/>
    </row>
    <row r="93">
      <c r="A93" s="371"/>
      <c r="B93" s="371"/>
      <c r="C93" s="371"/>
      <c r="D93" s="371"/>
      <c r="E93" s="371"/>
      <c r="F93" s="371"/>
      <c r="G93" s="371"/>
      <c r="H93" s="371"/>
      <c r="I93" s="371"/>
      <c r="J93" s="371"/>
      <c r="K93" s="371"/>
      <c r="L93" s="371"/>
      <c r="M93" s="371"/>
      <c r="N93" s="371"/>
      <c r="O93" s="371"/>
      <c r="P93" s="371"/>
      <c r="Q93" s="371"/>
      <c r="R93" s="371"/>
      <c r="S93" s="371"/>
      <c r="T93" s="371"/>
      <c r="U93" s="371"/>
      <c r="V93" s="371"/>
      <c r="W93" s="371"/>
      <c r="X93" s="371"/>
      <c r="Y93" s="371"/>
      <c r="Z93" s="371"/>
    </row>
    <row r="94">
      <c r="A94" s="371"/>
      <c r="B94" s="371"/>
      <c r="C94" s="371"/>
      <c r="D94" s="371"/>
      <c r="E94" s="371"/>
      <c r="F94" s="371"/>
      <c r="G94" s="371"/>
      <c r="H94" s="371"/>
      <c r="I94" s="371"/>
      <c r="J94" s="371"/>
      <c r="K94" s="371"/>
      <c r="L94" s="371"/>
      <c r="M94" s="371"/>
      <c r="N94" s="371"/>
      <c r="O94" s="371"/>
      <c r="P94" s="371"/>
      <c r="Q94" s="371"/>
      <c r="R94" s="371"/>
      <c r="S94" s="371"/>
      <c r="T94" s="371"/>
      <c r="U94" s="371"/>
      <c r="V94" s="371"/>
      <c r="W94" s="371"/>
      <c r="X94" s="371"/>
      <c r="Y94" s="371"/>
      <c r="Z94" s="371"/>
    </row>
    <row r="95">
      <c r="A95" s="371"/>
      <c r="B95" s="371"/>
      <c r="C95" s="371"/>
      <c r="D95" s="371"/>
      <c r="E95" s="371"/>
      <c r="F95" s="371"/>
      <c r="G95" s="371"/>
      <c r="H95" s="371"/>
      <c r="I95" s="371"/>
      <c r="J95" s="371"/>
      <c r="K95" s="371"/>
      <c r="L95" s="371"/>
      <c r="M95" s="371"/>
      <c r="N95" s="371"/>
      <c r="O95" s="371"/>
      <c r="P95" s="371"/>
      <c r="Q95" s="371"/>
      <c r="R95" s="371"/>
      <c r="S95" s="371"/>
      <c r="T95" s="371"/>
      <c r="U95" s="371"/>
      <c r="V95" s="371"/>
      <c r="W95" s="371"/>
      <c r="X95" s="371"/>
      <c r="Y95" s="371"/>
      <c r="Z95" s="371"/>
    </row>
    <row r="96">
      <c r="A96" s="371"/>
      <c r="B96" s="371"/>
      <c r="C96" s="371"/>
      <c r="D96" s="371"/>
      <c r="E96" s="371"/>
      <c r="F96" s="371"/>
      <c r="G96" s="371"/>
      <c r="H96" s="371"/>
      <c r="I96" s="371"/>
      <c r="J96" s="371"/>
      <c r="K96" s="371"/>
      <c r="L96" s="371"/>
      <c r="M96" s="371"/>
      <c r="N96" s="371"/>
      <c r="O96" s="371"/>
      <c r="P96" s="371"/>
      <c r="Q96" s="371"/>
      <c r="R96" s="371"/>
      <c r="S96" s="371"/>
      <c r="T96" s="371"/>
      <c r="U96" s="371"/>
      <c r="V96" s="371"/>
      <c r="W96" s="371"/>
      <c r="X96" s="371"/>
      <c r="Y96" s="371"/>
      <c r="Z96" s="371"/>
    </row>
    <row r="97">
      <c r="A97" s="371"/>
      <c r="B97" s="371"/>
      <c r="C97" s="371"/>
      <c r="D97" s="371"/>
      <c r="E97" s="371"/>
      <c r="F97" s="371"/>
      <c r="G97" s="371"/>
      <c r="H97" s="371"/>
      <c r="I97" s="371"/>
      <c r="J97" s="371"/>
      <c r="K97" s="371"/>
      <c r="L97" s="371"/>
      <c r="M97" s="371"/>
      <c r="N97" s="371"/>
      <c r="O97" s="371"/>
      <c r="P97" s="371"/>
      <c r="Q97" s="371"/>
      <c r="R97" s="371"/>
      <c r="S97" s="371"/>
      <c r="T97" s="371"/>
      <c r="U97" s="371"/>
      <c r="V97" s="371"/>
      <c r="W97" s="371"/>
      <c r="X97" s="371"/>
      <c r="Y97" s="371"/>
      <c r="Z97" s="371"/>
    </row>
    <row r="98">
      <c r="A98" s="371"/>
      <c r="B98" s="371"/>
      <c r="C98" s="371"/>
      <c r="D98" s="371"/>
      <c r="E98" s="371"/>
      <c r="F98" s="371"/>
      <c r="G98" s="371"/>
      <c r="H98" s="371"/>
      <c r="I98" s="371"/>
      <c r="J98" s="371"/>
      <c r="K98" s="371"/>
      <c r="L98" s="371"/>
      <c r="M98" s="371"/>
      <c r="N98" s="371"/>
      <c r="O98" s="371"/>
      <c r="P98" s="371"/>
      <c r="Q98" s="371"/>
      <c r="R98" s="371"/>
      <c r="S98" s="371"/>
      <c r="T98" s="371"/>
      <c r="U98" s="371"/>
      <c r="V98" s="371"/>
      <c r="W98" s="371"/>
      <c r="X98" s="371"/>
      <c r="Y98" s="371"/>
      <c r="Z98" s="371"/>
    </row>
    <row r="99">
      <c r="A99" s="371"/>
      <c r="B99" s="371"/>
      <c r="C99" s="371"/>
      <c r="D99" s="371"/>
      <c r="E99" s="371"/>
      <c r="F99" s="371"/>
      <c r="G99" s="371"/>
      <c r="H99" s="371"/>
      <c r="I99" s="371"/>
      <c r="J99" s="371"/>
      <c r="K99" s="371"/>
      <c r="L99" s="371"/>
      <c r="M99" s="371"/>
      <c r="N99" s="371"/>
      <c r="O99" s="371"/>
      <c r="P99" s="371"/>
      <c r="Q99" s="371"/>
      <c r="R99" s="371"/>
      <c r="S99" s="371"/>
      <c r="T99" s="371"/>
      <c r="U99" s="371"/>
      <c r="V99" s="371"/>
      <c r="W99" s="371"/>
      <c r="X99" s="371"/>
      <c r="Y99" s="371"/>
      <c r="Z99" s="371"/>
    </row>
    <row r="100">
      <c r="A100" s="371"/>
      <c r="B100" s="371"/>
      <c r="C100" s="371"/>
      <c r="D100" s="371"/>
      <c r="E100" s="371"/>
      <c r="F100" s="371"/>
      <c r="G100" s="371"/>
      <c r="H100" s="371"/>
      <c r="I100" s="371"/>
      <c r="J100" s="371"/>
      <c r="K100" s="371"/>
      <c r="L100" s="371"/>
      <c r="M100" s="371"/>
      <c r="N100" s="371"/>
      <c r="O100" s="371"/>
      <c r="P100" s="371"/>
      <c r="Q100" s="371"/>
      <c r="R100" s="371"/>
      <c r="S100" s="371"/>
      <c r="T100" s="371"/>
      <c r="U100" s="371"/>
      <c r="V100" s="371"/>
      <c r="W100" s="371"/>
      <c r="X100" s="371"/>
      <c r="Y100" s="371"/>
      <c r="Z100" s="371"/>
    </row>
    <row r="101">
      <c r="A101" s="371"/>
      <c r="B101" s="371"/>
      <c r="C101" s="371"/>
      <c r="D101" s="371"/>
      <c r="E101" s="371"/>
      <c r="F101" s="371"/>
      <c r="G101" s="371"/>
      <c r="H101" s="371"/>
      <c r="I101" s="371"/>
      <c r="J101" s="371"/>
      <c r="K101" s="371"/>
      <c r="L101" s="371"/>
      <c r="M101" s="371"/>
      <c r="N101" s="371"/>
      <c r="O101" s="371"/>
      <c r="P101" s="371"/>
      <c r="Q101" s="371"/>
      <c r="R101" s="371"/>
      <c r="S101" s="371"/>
      <c r="T101" s="371"/>
      <c r="U101" s="371"/>
      <c r="V101" s="371"/>
      <c r="W101" s="371"/>
      <c r="X101" s="371"/>
      <c r="Y101" s="371"/>
      <c r="Z101" s="371"/>
    </row>
    <row r="102">
      <c r="A102" s="371"/>
      <c r="B102" s="371"/>
      <c r="C102" s="371"/>
      <c r="D102" s="371"/>
      <c r="E102" s="371"/>
      <c r="F102" s="371"/>
      <c r="G102" s="371"/>
      <c r="H102" s="371"/>
      <c r="I102" s="371"/>
      <c r="J102" s="371"/>
      <c r="K102" s="371"/>
      <c r="L102" s="371"/>
      <c r="M102" s="371"/>
      <c r="N102" s="371"/>
      <c r="O102" s="371"/>
      <c r="P102" s="371"/>
      <c r="Q102" s="371"/>
      <c r="R102" s="371"/>
      <c r="S102" s="371"/>
      <c r="T102" s="371"/>
      <c r="U102" s="371"/>
      <c r="V102" s="371"/>
      <c r="W102" s="371"/>
      <c r="X102" s="371"/>
      <c r="Y102" s="371"/>
      <c r="Z102" s="371"/>
    </row>
    <row r="103">
      <c r="A103" s="371"/>
      <c r="B103" s="371"/>
      <c r="C103" s="371"/>
      <c r="D103" s="371"/>
      <c r="E103" s="371"/>
      <c r="F103" s="371"/>
      <c r="G103" s="371"/>
      <c r="H103" s="371"/>
      <c r="I103" s="371"/>
      <c r="J103" s="371"/>
      <c r="K103" s="371"/>
      <c r="L103" s="371"/>
      <c r="M103" s="371"/>
      <c r="N103" s="371"/>
      <c r="O103" s="371"/>
      <c r="P103" s="371"/>
      <c r="Q103" s="371"/>
      <c r="R103" s="371"/>
      <c r="S103" s="371"/>
      <c r="T103" s="371"/>
      <c r="U103" s="371"/>
      <c r="V103" s="371"/>
      <c r="W103" s="371"/>
      <c r="X103" s="371"/>
      <c r="Y103" s="371"/>
      <c r="Z103" s="371"/>
    </row>
    <row r="104">
      <c r="A104" s="384"/>
      <c r="B104" s="371"/>
      <c r="C104" s="371"/>
      <c r="D104" s="371"/>
      <c r="E104" s="371"/>
      <c r="F104" s="371"/>
      <c r="G104" s="371"/>
      <c r="H104" s="371"/>
      <c r="I104" s="371"/>
      <c r="J104" s="371"/>
      <c r="K104" s="371"/>
      <c r="L104" s="371"/>
      <c r="M104" s="371"/>
      <c r="N104" s="371"/>
      <c r="O104" s="371"/>
      <c r="P104" s="371"/>
      <c r="Q104" s="371"/>
      <c r="R104" s="371"/>
      <c r="S104" s="371"/>
      <c r="T104" s="371"/>
      <c r="U104" s="371"/>
      <c r="V104" s="371"/>
      <c r="W104" s="371"/>
      <c r="X104" s="371"/>
      <c r="Y104" s="371"/>
      <c r="Z104" s="371"/>
    </row>
    <row r="105">
      <c r="A105" s="371"/>
      <c r="B105" s="371"/>
      <c r="C105" s="371"/>
      <c r="D105" s="371"/>
      <c r="E105" s="384"/>
      <c r="F105" s="371"/>
      <c r="G105" s="371"/>
      <c r="H105" s="371"/>
      <c r="I105" s="384"/>
      <c r="J105" s="371"/>
      <c r="K105" s="384"/>
      <c r="L105" s="371"/>
      <c r="M105" s="371"/>
      <c r="N105" s="371"/>
      <c r="O105" s="371"/>
      <c r="P105" s="371"/>
      <c r="Q105" s="371"/>
      <c r="R105" s="371"/>
      <c r="S105" s="371"/>
      <c r="T105" s="371"/>
      <c r="U105" s="371"/>
      <c r="V105" s="371"/>
      <c r="W105" s="371"/>
      <c r="X105" s="371"/>
      <c r="Y105" s="371"/>
      <c r="Z105" s="371"/>
    </row>
    <row r="106">
      <c r="A106" s="371"/>
      <c r="C106" s="371"/>
      <c r="E106" s="371"/>
      <c r="F106" s="371"/>
      <c r="G106" s="371"/>
      <c r="H106" s="371"/>
      <c r="I106" s="371"/>
      <c r="J106" s="371"/>
      <c r="K106" s="371"/>
      <c r="L106" s="371"/>
      <c r="M106" s="371"/>
      <c r="N106" s="371"/>
      <c r="O106" s="371"/>
      <c r="P106" s="371"/>
      <c r="Q106" s="371"/>
      <c r="R106" s="371"/>
      <c r="S106" s="371"/>
      <c r="T106" s="371"/>
      <c r="U106" s="371"/>
      <c r="V106" s="371"/>
      <c r="W106" s="371"/>
      <c r="X106" s="371"/>
      <c r="Y106" s="371"/>
      <c r="Z106" s="37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146</v>
      </c>
      <c r="B3" s="256">
        <f t="array" ref="B3">VLOOKUP($A3,AR_DEMO,2,FALSE)</f>
        <v>17149</v>
      </c>
      <c r="C3" s="335">
        <f>vlookup(A3,'AR Data'!$A$3:$N$84,2, FALSE)</f>
        <v>15</v>
      </c>
      <c r="D3" s="385">
        <f>(vlookup(A3,'AR Data'!$A$3:$N$84,6,FALSE))/(vlookup(A3,'AR Data'!$A$3:$N$84,5,FALSE))</f>
        <v>1.8</v>
      </c>
      <c r="E3" s="386" t="s">
        <v>29</v>
      </c>
      <c r="F3" s="387">
        <f>vlookup(A3,'AR Data'!$A$3:$N$84,10,FALSE)</f>
        <v>6</v>
      </c>
      <c r="G3" s="387" t="s">
        <v>29</v>
      </c>
      <c r="H3" s="259">
        <f>vlookup(A3,'AR Data'!$A$3:$N$84,5,FALSE)+vlookup(A3,'AR Data'!$A$3:$N$84,7, FALSE)</f>
        <v>5</v>
      </c>
      <c r="I3" s="260">
        <f>vlookup(A3,'AR Data'!$A$3:$N$84,3, FALSE)</f>
        <v>3</v>
      </c>
      <c r="J3" s="388" t="s">
        <v>29</v>
      </c>
      <c r="K3" s="389" t="s">
        <v>29</v>
      </c>
      <c r="L3" s="390">
        <f>vlookup(A3,'AR Data'!$A$3:$N$84,4, FALSE)</f>
        <v>9</v>
      </c>
      <c r="M3" s="391" t="s">
        <v>29</v>
      </c>
      <c r="N3" s="386" t="s">
        <v>29</v>
      </c>
      <c r="O3" s="386" t="s">
        <v>29</v>
      </c>
      <c r="P3" s="266">
        <f>ifna(vlookup(A3,'Population &amp; Church Numbers'!$A$114:$D$188,4,FALSE),"NULL")</f>
        <v>33</v>
      </c>
      <c r="Q3" s="392" t="s">
        <v>29</v>
      </c>
    </row>
    <row r="4">
      <c r="A4" s="193" t="s">
        <v>148</v>
      </c>
      <c r="B4" s="194">
        <f t="array" ref="B4">VLOOKUP($A4,AR_DEMO,2,FALSE)</f>
        <v>19062</v>
      </c>
      <c r="C4" s="337">
        <f>vlookup(A4,'AR Data'!$A$3:$N$84,2, FALSE)</f>
        <v>10</v>
      </c>
      <c r="D4" s="393">
        <f>(vlookup(A4,'AR Data'!$A$3:$N$84,6,FALSE))/(vlookup(A4,'AR Data'!$A$3:$N$84,5,FALSE))</f>
        <v>1.777777778</v>
      </c>
      <c r="E4" s="394" t="s">
        <v>29</v>
      </c>
      <c r="F4" s="395">
        <f>vlookup(A4,'AR Data'!$A$3:$N$84,10,FALSE)</f>
        <v>7</v>
      </c>
      <c r="G4" s="395" t="s">
        <v>29</v>
      </c>
      <c r="H4" s="271">
        <f>vlookup(A4,'AR Data'!$A$3:$N$84,5,FALSE)+vlookup(A4,'AR Data'!$A$3:$N$84,7, FALSE)</f>
        <v>15</v>
      </c>
      <c r="I4" s="272">
        <f>vlookup(A4,'AR Data'!$A$3:$N$84,3, FALSE)</f>
        <v>0</v>
      </c>
      <c r="J4" s="396" t="s">
        <v>29</v>
      </c>
      <c r="K4" s="397" t="s">
        <v>29</v>
      </c>
      <c r="L4" s="398">
        <f>vlookup(A4,'AR Data'!$A$3:$N$84,4, FALSE)</f>
        <v>4</v>
      </c>
      <c r="M4" s="399" t="s">
        <v>29</v>
      </c>
      <c r="N4" s="394" t="s">
        <v>29</v>
      </c>
      <c r="O4" s="394" t="s">
        <v>29</v>
      </c>
      <c r="P4" s="277">
        <f>ifna(vlookup(A4,'Population &amp; Church Numbers'!$A$114:$D$188,4,FALSE),"NULL")</f>
        <v>52</v>
      </c>
      <c r="Q4" s="400" t="s">
        <v>29</v>
      </c>
    </row>
    <row r="5">
      <c r="A5" s="334" t="s">
        <v>149</v>
      </c>
      <c r="B5" s="256">
        <f t="array" ref="B5">VLOOKUP($A5,AR_DEMO,2,FALSE)</f>
        <v>41627</v>
      </c>
      <c r="C5" s="335">
        <f>vlookup(A5,'AR Data'!$A$3:$N$84,2, FALSE)</f>
        <v>29</v>
      </c>
      <c r="D5" s="385">
        <f>(vlookup(A5,'AR Data'!$A$3:$N$84,6,FALSE))/(vlookup(A5,'AR Data'!$A$3:$N$84,5,FALSE))</f>
        <v>1.619047619</v>
      </c>
      <c r="E5" s="386" t="s">
        <v>29</v>
      </c>
      <c r="F5" s="387">
        <f>vlookup(A5,'AR Data'!$A$3:$N$84,10,FALSE)</f>
        <v>5</v>
      </c>
      <c r="G5" s="387" t="s">
        <v>29</v>
      </c>
      <c r="H5" s="259">
        <f>vlookup(A5,'AR Data'!$A$3:$N$84,5,FALSE)+vlookup(A5,'AR Data'!$A$3:$N$84,7, FALSE)</f>
        <v>27</v>
      </c>
      <c r="I5" s="260">
        <f>vlookup(A5,'AR Data'!$A$3:$N$84,3, FALSE)</f>
        <v>4</v>
      </c>
      <c r="J5" s="388" t="s">
        <v>29</v>
      </c>
      <c r="K5" s="389" t="s">
        <v>29</v>
      </c>
      <c r="L5" s="390">
        <f>vlookup(A5,'AR Data'!$A$3:$N$84,4, FALSE)</f>
        <v>13</v>
      </c>
      <c r="M5" s="401" t="s">
        <v>29</v>
      </c>
      <c r="N5" s="386" t="s">
        <v>29</v>
      </c>
      <c r="O5" s="386" t="s">
        <v>29</v>
      </c>
      <c r="P5" s="266">
        <f>ifna(vlookup(A5,'Population &amp; Church Numbers'!$A$114:$D$188,4,FALSE),"NULL")</f>
        <v>52</v>
      </c>
      <c r="Q5" s="392" t="s">
        <v>29</v>
      </c>
    </row>
    <row r="6">
      <c r="A6" s="193" t="s">
        <v>150</v>
      </c>
      <c r="B6" s="194">
        <f t="array" ref="B6">VLOOKUP($A6,AR_DEMO,2,FALSE)</f>
        <v>284333</v>
      </c>
      <c r="C6" s="337">
        <f>vlookup(A6,'AR Data'!$A$3:$N$84,2, FALSE)</f>
        <v>129</v>
      </c>
      <c r="D6" s="393">
        <f>(vlookup(A6,'AR Data'!$A$3:$N$84,6,FALSE))/(vlookup(A6,'AR Data'!$A$3:$N$84,5,FALSE))</f>
        <v>1.965909091</v>
      </c>
      <c r="E6" s="394" t="s">
        <v>29</v>
      </c>
      <c r="F6" s="395">
        <f>vlookup(A6,'AR Data'!$A$3:$N$84,10,FALSE)</f>
        <v>33</v>
      </c>
      <c r="G6" s="395" t="s">
        <v>29</v>
      </c>
      <c r="H6" s="271">
        <f>vlookup(A6,'AR Data'!$A$3:$N$84,5,FALSE)+vlookup(A6,'AR Data'!$A$3:$N$84,7, FALSE)</f>
        <v>113</v>
      </c>
      <c r="I6" s="272">
        <f>vlookup(A6,'AR Data'!$A$3:$N$84,3, FALSE)</f>
        <v>7</v>
      </c>
      <c r="J6" s="396" t="s">
        <v>29</v>
      </c>
      <c r="K6" s="397" t="s">
        <v>29</v>
      </c>
      <c r="L6" s="398">
        <f>vlookup(A6,'AR Data'!$A$3:$N$84,4, FALSE)</f>
        <v>65</v>
      </c>
      <c r="M6" s="399" t="s">
        <v>29</v>
      </c>
      <c r="N6" s="394" t="s">
        <v>29</v>
      </c>
      <c r="O6" s="394" t="s">
        <v>29</v>
      </c>
      <c r="P6" s="277">
        <f>ifna(vlookup(A6,'Population &amp; Church Numbers'!$A$114:$D$188,4,FALSE),"NULL")</f>
        <v>197</v>
      </c>
      <c r="Q6" s="400" t="s">
        <v>29</v>
      </c>
    </row>
    <row r="7">
      <c r="A7" s="334" t="s">
        <v>151</v>
      </c>
      <c r="B7" s="256">
        <f t="array" ref="B7">VLOOKUP($A7,AR_DEMO,2,FALSE)</f>
        <v>37373</v>
      </c>
      <c r="C7" s="335">
        <f>vlookup(A7,'AR Data'!$A$3:$N$84,2, FALSE)</f>
        <v>40</v>
      </c>
      <c r="D7" s="385">
        <f>(vlookup(A7,'AR Data'!$A$3:$N$84,6,FALSE))/(vlookup(A7,'AR Data'!$A$3:$N$84,5,FALSE))</f>
        <v>2.238095238</v>
      </c>
      <c r="E7" s="386" t="s">
        <v>29</v>
      </c>
      <c r="F7" s="387">
        <f>vlookup(A7,'AR Data'!$A$3:$N$84,10,FALSE)</f>
        <v>18</v>
      </c>
      <c r="G7" s="387" t="s">
        <v>29</v>
      </c>
      <c r="H7" s="259">
        <f>vlookup(A7,'AR Data'!$A$3:$N$84,5,FALSE)+vlookup(A7,'AR Data'!$A$3:$N$84,7, FALSE)</f>
        <v>27</v>
      </c>
      <c r="I7" s="260">
        <f>vlookup(A7,'AR Data'!$A$3:$N$84,3, FALSE)</f>
        <v>5</v>
      </c>
      <c r="J7" s="388" t="s">
        <v>29</v>
      </c>
      <c r="K7" s="389" t="s">
        <v>29</v>
      </c>
      <c r="L7" s="390">
        <f>vlookup(A7,'AR Data'!$A$3:$N$84,4, FALSE)</f>
        <v>30</v>
      </c>
      <c r="M7" s="401" t="s">
        <v>29</v>
      </c>
      <c r="N7" s="386" t="s">
        <v>29</v>
      </c>
      <c r="O7" s="386" t="s">
        <v>29</v>
      </c>
      <c r="P7" s="266">
        <f>ifna(vlookup(A7,'Population &amp; Church Numbers'!$A$114:$D$188,4,FALSE),"NULL")</f>
        <v>67</v>
      </c>
      <c r="Q7" s="392" t="s">
        <v>29</v>
      </c>
    </row>
    <row r="8">
      <c r="A8" s="193" t="s">
        <v>152</v>
      </c>
      <c r="B8" s="194">
        <f t="array" ref="B8">VLOOKUP($A8,AR_DEMO,2,FALSE)</f>
        <v>10545</v>
      </c>
      <c r="C8" s="337">
        <f>vlookup(A8,'AR Data'!$A$3:$N$84,2, FALSE)</f>
        <v>7</v>
      </c>
      <c r="D8" s="393">
        <f>(vlookup(A8,'AR Data'!$A$3:$N$84,6,FALSE))/(vlookup(A8,'AR Data'!$A$3:$N$84,5,FALSE))</f>
        <v>2.25</v>
      </c>
      <c r="E8" s="394" t="s">
        <v>29</v>
      </c>
      <c r="F8" s="395">
        <f>vlookup(A8,'AR Data'!$A$3:$N$84,10,FALSE)</f>
        <v>5</v>
      </c>
      <c r="G8" s="395" t="s">
        <v>29</v>
      </c>
      <c r="H8" s="271">
        <f>vlookup(A8,'AR Data'!$A$3:$N$84,5,FALSE)+vlookup(A8,'AR Data'!$A$3:$N$84,7, FALSE)</f>
        <v>7</v>
      </c>
      <c r="I8" s="272">
        <f>vlookup(A8,'AR Data'!$A$3:$N$84,3, FALSE)</f>
        <v>0</v>
      </c>
      <c r="J8" s="396" t="s">
        <v>29</v>
      </c>
      <c r="K8" s="397" t="s">
        <v>29</v>
      </c>
      <c r="L8" s="398">
        <f>vlookup(A8,'AR Data'!$A$3:$N$84,4, FALSE)</f>
        <v>5</v>
      </c>
      <c r="M8" s="399" t="s">
        <v>29</v>
      </c>
      <c r="N8" s="394" t="s">
        <v>29</v>
      </c>
      <c r="O8" s="394" t="s">
        <v>29</v>
      </c>
      <c r="P8" s="277">
        <f>ifna(vlookup(A8,'Population &amp; Church Numbers'!$A$114:$D$188,4,FALSE),"NULL")</f>
        <v>18</v>
      </c>
      <c r="Q8" s="400" t="s">
        <v>29</v>
      </c>
    </row>
    <row r="9">
      <c r="A9" s="334" t="s">
        <v>37</v>
      </c>
      <c r="B9" s="256">
        <f t="array" ref="B9">VLOOKUP($A9,AR_DEMO,2,FALSE)</f>
        <v>4739</v>
      </c>
      <c r="C9" s="335">
        <f>vlookup(A9,'AR Data'!$A$3:$N$84,2, FALSE)</f>
        <v>1</v>
      </c>
      <c r="D9" s="385">
        <f>(vlookup(A9,'AR Data'!$A$3:$N$84,6,FALSE))/(vlookup(A9,'AR Data'!$A$3:$N$84,5,FALSE))</f>
        <v>1.333333333</v>
      </c>
      <c r="E9" s="386" t="s">
        <v>29</v>
      </c>
      <c r="F9" s="387">
        <f>vlookup(A9,'AR Data'!$A$3:$N$84,10,FALSE)</f>
        <v>1</v>
      </c>
      <c r="G9" s="387" t="s">
        <v>29</v>
      </c>
      <c r="H9" s="259">
        <f>vlookup(A9,'AR Data'!$A$3:$N$84,5,FALSE)+vlookup(A9,'AR Data'!$A$3:$N$84,7, FALSE)</f>
        <v>5</v>
      </c>
      <c r="I9" s="260">
        <f>vlookup(A9,'AR Data'!$A$3:$N$84,3, FALSE)</f>
        <v>0</v>
      </c>
      <c r="J9" s="388" t="s">
        <v>29</v>
      </c>
      <c r="K9" s="389" t="s">
        <v>29</v>
      </c>
      <c r="L9" s="390">
        <f>vlookup(A9,'AR Data'!$A$3:$N$84,4, FALSE)</f>
        <v>1</v>
      </c>
      <c r="M9" s="401" t="s">
        <v>29</v>
      </c>
      <c r="N9" s="386" t="s">
        <v>29</v>
      </c>
      <c r="O9" s="386" t="s">
        <v>29</v>
      </c>
      <c r="P9" s="266">
        <f>ifna(vlookup(A9,'Population &amp; Church Numbers'!$A$114:$D$188,4,FALSE),"NULL")</f>
        <v>16</v>
      </c>
      <c r="Q9" s="392" t="s">
        <v>29</v>
      </c>
    </row>
    <row r="10">
      <c r="A10" s="193" t="s">
        <v>153</v>
      </c>
      <c r="B10" s="194">
        <f t="array" ref="B10">VLOOKUP($A10,AR_DEMO,2,FALSE)</f>
        <v>28260</v>
      </c>
      <c r="C10" s="337">
        <f>vlookup(A10,'AR Data'!$A$3:$N$84,2, FALSE)</f>
        <v>30</v>
      </c>
      <c r="D10" s="393">
        <f>(vlookup(A10,'AR Data'!$A$3:$N$84,6,FALSE))/(vlookup(A10,'AR Data'!$A$3:$N$84,5,FALSE))</f>
        <v>2</v>
      </c>
      <c r="E10" s="394" t="s">
        <v>29</v>
      </c>
      <c r="F10" s="395">
        <f>vlookup(A10,'AR Data'!$A$3:$N$84,10,FALSE)</f>
        <v>10</v>
      </c>
      <c r="G10" s="395" t="s">
        <v>29</v>
      </c>
      <c r="H10" s="271">
        <f>vlookup(A10,'AR Data'!$A$3:$N$84,5,FALSE)+vlookup(A10,'AR Data'!$A$3:$N$84,7, FALSE)</f>
        <v>9</v>
      </c>
      <c r="I10" s="272">
        <f>vlookup(A10,'AR Data'!$A$3:$N$84,3, FALSE)</f>
        <v>1</v>
      </c>
      <c r="J10" s="396" t="s">
        <v>29</v>
      </c>
      <c r="K10" s="397" t="s">
        <v>29</v>
      </c>
      <c r="L10" s="398">
        <f>vlookup(A10,'AR Data'!$A$3:$N$84,4, FALSE)</f>
        <v>16</v>
      </c>
      <c r="M10" s="399" t="s">
        <v>29</v>
      </c>
      <c r="N10" s="394" t="s">
        <v>29</v>
      </c>
      <c r="O10" s="394" t="s">
        <v>29</v>
      </c>
      <c r="P10" s="277">
        <f>ifna(vlookup(A10,'Population &amp; Church Numbers'!$A$114:$D$188,4,FALSE),"NULL")</f>
        <v>35</v>
      </c>
      <c r="Q10" s="400" t="s">
        <v>29</v>
      </c>
    </row>
    <row r="11">
      <c r="A11" s="334" t="s">
        <v>154</v>
      </c>
      <c r="B11" s="256">
        <f t="array" ref="B11">VLOOKUP($A11,AR_DEMO,2,FALSE)</f>
        <v>10208</v>
      </c>
      <c r="C11" s="335">
        <f>vlookup(A11,'AR Data'!$A$3:$N$84,2, FALSE)</f>
        <v>7</v>
      </c>
      <c r="D11" s="385">
        <f>(vlookup(A11,'AR Data'!$A$3:$N$84,6,FALSE))/(vlookup(A11,'AR Data'!$A$3:$N$84,5,FALSE))</f>
        <v>2</v>
      </c>
      <c r="E11" s="386" t="s">
        <v>29</v>
      </c>
      <c r="F11" s="387">
        <f>vlookup(A11,'AR Data'!$A$3:$N$84,10,FALSE)</f>
        <v>2</v>
      </c>
      <c r="G11" s="387" t="s">
        <v>29</v>
      </c>
      <c r="H11" s="259">
        <f>vlookup(A11,'AR Data'!$A$3:$N$84,5,FALSE)+vlookup(A11,'AR Data'!$A$3:$N$84,7, FALSE)</f>
        <v>5</v>
      </c>
      <c r="I11" s="260">
        <f>vlookup(A11,'AR Data'!$A$3:$N$84,3, FALSE)</f>
        <v>0</v>
      </c>
      <c r="J11" s="388" t="s">
        <v>29</v>
      </c>
      <c r="K11" s="389" t="s">
        <v>29</v>
      </c>
      <c r="L11" s="390">
        <f>vlookup(A11,'AR Data'!$A$3:$N$84,4, FALSE)</f>
        <v>5</v>
      </c>
      <c r="M11" s="401" t="s">
        <v>29</v>
      </c>
      <c r="N11" s="386" t="s">
        <v>29</v>
      </c>
      <c r="O11" s="386" t="s">
        <v>29</v>
      </c>
      <c r="P11" s="266">
        <f>ifna(vlookup(A11,'Population &amp; Church Numbers'!$A$114:$D$188,4,FALSE),"NULL")</f>
        <v>24</v>
      </c>
      <c r="Q11" s="392" t="s">
        <v>29</v>
      </c>
    </row>
    <row r="12">
      <c r="A12" s="193" t="s">
        <v>155</v>
      </c>
      <c r="B12" s="194">
        <f t="array" ref="B12">VLOOKUP($A12,AR_DEMO,2,FALSE)</f>
        <v>21446</v>
      </c>
      <c r="C12" s="337">
        <f>vlookup(A12,'AR Data'!$A$3:$N$84,2, FALSE)</f>
        <v>12</v>
      </c>
      <c r="D12" s="393">
        <f>(vlookup(A12,'AR Data'!$A$3:$N$84,6,FALSE))/(vlookup(A12,'AR Data'!$A$3:$N$84,5,FALSE))</f>
        <v>1.941176471</v>
      </c>
      <c r="E12" s="394" t="s">
        <v>29</v>
      </c>
      <c r="F12" s="395">
        <f>vlookup(A12,'AR Data'!$A$3:$N$84,10,FALSE)</f>
        <v>4</v>
      </c>
      <c r="G12" s="395" t="s">
        <v>29</v>
      </c>
      <c r="H12" s="271">
        <f>vlookup(A12,'AR Data'!$A$3:$N$84,5,FALSE)+vlookup(A12,'AR Data'!$A$3:$N$84,7, FALSE)</f>
        <v>19</v>
      </c>
      <c r="I12" s="272">
        <f>vlookup(A12,'AR Data'!$A$3:$N$84,3, FALSE)</f>
        <v>1</v>
      </c>
      <c r="J12" s="396" t="s">
        <v>29</v>
      </c>
      <c r="K12" s="397" t="s">
        <v>29</v>
      </c>
      <c r="L12" s="398">
        <f>vlookup(A12,'AR Data'!$A$3:$N$84,4, FALSE)</f>
        <v>9</v>
      </c>
      <c r="M12" s="399" t="s">
        <v>29</v>
      </c>
      <c r="N12" s="394" t="s">
        <v>29</v>
      </c>
      <c r="O12" s="394" t="s">
        <v>29</v>
      </c>
      <c r="P12" s="277">
        <f>ifna(vlookup(A12,'Population &amp; Church Numbers'!$A$114:$D$188,4,FALSE),"NULL")</f>
        <v>48</v>
      </c>
      <c r="Q12" s="400" t="s">
        <v>29</v>
      </c>
    </row>
    <row r="13">
      <c r="A13" s="334" t="s">
        <v>43</v>
      </c>
      <c r="B13" s="256">
        <f t="array" ref="B13">VLOOKUP($A13,AR_DEMO,2,FALSE)</f>
        <v>14552</v>
      </c>
      <c r="C13" s="335">
        <f>vlookup(A13,'AR Data'!$A$3:$N$84,2, FALSE)</f>
        <v>14</v>
      </c>
      <c r="D13" s="385">
        <f>(vlookup(A13,'AR Data'!$A$3:$N$84,6,FALSE))/(vlookup(A13,'AR Data'!$A$3:$N$84,5,FALSE))</f>
        <v>2.25</v>
      </c>
      <c r="E13" s="386" t="s">
        <v>29</v>
      </c>
      <c r="F13" s="387">
        <f>vlookup(A13,'AR Data'!$A$3:$N$84,10,FALSE)</f>
        <v>5</v>
      </c>
      <c r="G13" s="387" t="s">
        <v>29</v>
      </c>
      <c r="H13" s="259">
        <f>vlookup(A13,'AR Data'!$A$3:$N$84,5,FALSE)+vlookup(A13,'AR Data'!$A$3:$N$84,7, FALSE)</f>
        <v>10</v>
      </c>
      <c r="I13" s="260">
        <f>vlookup(A13,'AR Data'!$A$3:$N$84,3, FALSE)</f>
        <v>3</v>
      </c>
      <c r="J13" s="388" t="s">
        <v>29</v>
      </c>
      <c r="K13" s="389" t="s">
        <v>29</v>
      </c>
      <c r="L13" s="390">
        <f>vlookup(A13,'AR Data'!$A$3:$N$84,4, FALSE)</f>
        <v>12</v>
      </c>
      <c r="M13" s="401" t="s">
        <v>29</v>
      </c>
      <c r="N13" s="386" t="s">
        <v>29</v>
      </c>
      <c r="O13" s="386" t="s">
        <v>29</v>
      </c>
      <c r="P13" s="266">
        <f>ifna(vlookup(A13,'Population &amp; Church Numbers'!$A$114:$D$188,4,FALSE),"NULL")</f>
        <v>21</v>
      </c>
      <c r="Q13" s="392" t="s">
        <v>29</v>
      </c>
    </row>
    <row r="14">
      <c r="A14" s="193" t="s">
        <v>44</v>
      </c>
      <c r="B14" s="194">
        <f t="array" ref="B14">VLOOKUP($A14,AR_DEMO,2,FALSE)</f>
        <v>24711</v>
      </c>
      <c r="C14" s="337">
        <f>vlookup(A14,'AR Data'!$A$3:$N$84,2, FALSE)</f>
        <v>38</v>
      </c>
      <c r="D14" s="393">
        <f>(vlookup(A14,'AR Data'!$A$3:$N$84,6,FALSE))/(vlookup(A14,'AR Data'!$A$3:$N$84,5,FALSE))</f>
        <v>1.916666667</v>
      </c>
      <c r="E14" s="394" t="s">
        <v>29</v>
      </c>
      <c r="F14" s="395">
        <f>vlookup(A14,'AR Data'!$A$3:$N$84,10,FALSE)</f>
        <v>14</v>
      </c>
      <c r="G14" s="395" t="s">
        <v>29</v>
      </c>
      <c r="H14" s="271">
        <f>vlookup(A14,'AR Data'!$A$3:$N$84,5,FALSE)+vlookup(A14,'AR Data'!$A$3:$N$84,7, FALSE)</f>
        <v>15</v>
      </c>
      <c r="I14" s="272">
        <f>vlookup(A14,'AR Data'!$A$3:$N$84,3, FALSE)</f>
        <v>1</v>
      </c>
      <c r="J14" s="396" t="s">
        <v>29</v>
      </c>
      <c r="K14" s="397" t="s">
        <v>29</v>
      </c>
      <c r="L14" s="398">
        <f>vlookup(A14,'AR Data'!$A$3:$N$84,4, FALSE)</f>
        <v>16</v>
      </c>
      <c r="M14" s="399" t="s">
        <v>29</v>
      </c>
      <c r="N14" s="394" t="s">
        <v>29</v>
      </c>
      <c r="O14" s="394" t="s">
        <v>29</v>
      </c>
      <c r="P14" s="277">
        <f>ifna(vlookup(A14,'Population &amp; Church Numbers'!$A$114:$D$188,4,FALSE),"NULL")</f>
        <v>47</v>
      </c>
      <c r="Q14" s="400" t="s">
        <v>29</v>
      </c>
    </row>
    <row r="15">
      <c r="A15" s="334" t="s">
        <v>156</v>
      </c>
      <c r="B15" s="256">
        <f t="array" ref="B15">VLOOKUP($A15,AR_DEMO,2,FALSE)</f>
        <v>7550</v>
      </c>
      <c r="C15" s="335">
        <f>vlookup(A15,'AR Data'!$A$3:$N$84,2, FALSE)</f>
        <v>2</v>
      </c>
      <c r="D15" s="385">
        <f>(vlookup(A15,'AR Data'!$A$3:$N$84,6,FALSE))/(vlookup(A15,'AR Data'!$A$3:$N$84,5,FALSE))</f>
        <v>2.666666667</v>
      </c>
      <c r="E15" s="386" t="s">
        <v>29</v>
      </c>
      <c r="F15" s="387">
        <f>vlookup(A15,'AR Data'!$A$3:$N$84,10,FALSE)</f>
        <v>2</v>
      </c>
      <c r="G15" s="387" t="s">
        <v>29</v>
      </c>
      <c r="H15" s="259">
        <f>vlookup(A15,'AR Data'!$A$3:$N$84,5,FALSE)+vlookup(A15,'AR Data'!$A$3:$N$84,7, FALSE)</f>
        <v>3</v>
      </c>
      <c r="I15" s="260">
        <f>vlookup(A15,'AR Data'!$A$3:$N$84,3, FALSE)</f>
        <v>0</v>
      </c>
      <c r="J15" s="388" t="s">
        <v>29</v>
      </c>
      <c r="K15" s="389" t="s">
        <v>29</v>
      </c>
      <c r="L15" s="390">
        <f>vlookup(A15,'AR Data'!$A$3:$N$84,4, FALSE)</f>
        <v>2</v>
      </c>
      <c r="M15" s="401" t="s">
        <v>29</v>
      </c>
      <c r="N15" s="386" t="s">
        <v>29</v>
      </c>
      <c r="O15" s="386" t="s">
        <v>29</v>
      </c>
      <c r="P15" s="266">
        <f>ifna(vlookup(A15,'Population &amp; Church Numbers'!$A$114:$D$188,4,FALSE),"NULL")</f>
        <v>18</v>
      </c>
      <c r="Q15" s="392" t="s">
        <v>29</v>
      </c>
    </row>
    <row r="16">
      <c r="A16" s="193" t="s">
        <v>157</v>
      </c>
      <c r="B16" s="194">
        <f t="array" ref="B16">VLOOKUP($A16,AR_DEMO,2,FALSE)</f>
        <v>22801</v>
      </c>
      <c r="C16" s="337">
        <f>vlookup(A16,'AR Data'!$A$3:$N$84,2, FALSE)</f>
        <v>14</v>
      </c>
      <c r="D16" s="393">
        <f>(vlookup(A16,'AR Data'!$A$3:$N$84,6,FALSE))/(vlookup(A16,'AR Data'!$A$3:$N$84,5,FALSE))</f>
        <v>1.846153846</v>
      </c>
      <c r="E16" s="394" t="s">
        <v>29</v>
      </c>
      <c r="F16" s="395">
        <f>vlookup(A16,'AR Data'!$A$3:$N$84,10,FALSE)</f>
        <v>7</v>
      </c>
      <c r="G16" s="395" t="s">
        <v>29</v>
      </c>
      <c r="H16" s="271">
        <f>vlookup(A16,'AR Data'!$A$3:$N$84,5,FALSE)+vlookup(A16,'AR Data'!$A$3:$N$84,7, FALSE)</f>
        <v>17</v>
      </c>
      <c r="I16" s="272">
        <f>vlookup(A16,'AR Data'!$A$3:$N$84,3, FALSE)</f>
        <v>0</v>
      </c>
      <c r="J16" s="396" t="s">
        <v>29</v>
      </c>
      <c r="K16" s="397" t="s">
        <v>29</v>
      </c>
      <c r="L16" s="398">
        <f>vlookup(A16,'AR Data'!$A$3:$N$84,4, FALSE)</f>
        <v>13</v>
      </c>
      <c r="M16" s="399" t="s">
        <v>29</v>
      </c>
      <c r="N16" s="394" t="s">
        <v>29</v>
      </c>
      <c r="O16" s="394" t="s">
        <v>29</v>
      </c>
      <c r="P16" s="277">
        <f>ifna(vlookup(A16,'Population &amp; Church Numbers'!$A$114:$D$188,4,FALSE),"NULL")</f>
        <v>36</v>
      </c>
      <c r="Q16" s="400" t="s">
        <v>29</v>
      </c>
    </row>
    <row r="17">
      <c r="A17" s="334" t="s">
        <v>158</v>
      </c>
      <c r="B17" s="256">
        <f t="array" ref="B17">VLOOKUP($A17,AR_DEMO,2,FALSE)</f>
        <v>20715</v>
      </c>
      <c r="C17" s="335">
        <f>vlookup(A17,'AR Data'!$A$3:$N$84,2, FALSE)</f>
        <v>32</v>
      </c>
      <c r="D17" s="385">
        <f>(vlookup(A17,'AR Data'!$A$3:$N$84,6,FALSE))/(vlookup(A17,'AR Data'!$A$3:$N$84,5,FALSE))</f>
        <v>5</v>
      </c>
      <c r="E17" s="386" t="s">
        <v>29</v>
      </c>
      <c r="F17" s="387">
        <f>vlookup(A17,'AR Data'!$A$3:$N$84,10,FALSE)</f>
        <v>13</v>
      </c>
      <c r="G17" s="387" t="s">
        <v>29</v>
      </c>
      <c r="H17" s="259">
        <f>vlookup(A17,'AR Data'!$A$3:$N$84,5,FALSE)+vlookup(A17,'AR Data'!$A$3:$N$84,7, FALSE)</f>
        <v>2</v>
      </c>
      <c r="I17" s="260">
        <f>vlookup(A17,'AR Data'!$A$3:$N$84,3, FALSE)</f>
        <v>0</v>
      </c>
      <c r="J17" s="388" t="s">
        <v>29</v>
      </c>
      <c r="K17" s="389" t="s">
        <v>29</v>
      </c>
      <c r="L17" s="390">
        <f>vlookup(A17,'AR Data'!$A$3:$N$84,4, FALSE)</f>
        <v>10</v>
      </c>
      <c r="M17" s="401" t="s">
        <v>29</v>
      </c>
      <c r="N17" s="386" t="s">
        <v>29</v>
      </c>
      <c r="O17" s="386" t="s">
        <v>29</v>
      </c>
      <c r="P17" s="266">
        <f>ifna(vlookup(A17,'Population &amp; Church Numbers'!$A$114:$D$188,4,FALSE),"NULL")</f>
        <v>32</v>
      </c>
      <c r="Q17" s="392" t="s">
        <v>29</v>
      </c>
    </row>
    <row r="18">
      <c r="A18" s="193" t="s">
        <v>159</v>
      </c>
      <c r="B18" s="194">
        <f t="array" ref="B18">VLOOKUP($A18,AR_DEMO,2,FALSE)</f>
        <v>111231</v>
      </c>
      <c r="C18" s="337">
        <f>vlookup(A18,'AR Data'!$A$3:$N$84,2, FALSE)</f>
        <v>95</v>
      </c>
      <c r="D18" s="393">
        <f>(vlookup(A18,'AR Data'!$A$3:$N$84,6,FALSE))/(vlookup(A18,'AR Data'!$A$3:$N$84,5,FALSE))</f>
        <v>1.945945946</v>
      </c>
      <c r="E18" s="394" t="s">
        <v>29</v>
      </c>
      <c r="F18" s="395">
        <f>vlookup(A18,'AR Data'!$A$3:$N$84,10,FALSE)</f>
        <v>29</v>
      </c>
      <c r="G18" s="395" t="s">
        <v>29</v>
      </c>
      <c r="H18" s="271">
        <f>vlookup(A18,'AR Data'!$A$3:$N$84,5,FALSE)+vlookup(A18,'AR Data'!$A$3:$N$84,7, FALSE)</f>
        <v>44</v>
      </c>
      <c r="I18" s="272">
        <f>vlookup(A18,'AR Data'!$A$3:$N$84,3, FALSE)</f>
        <v>4</v>
      </c>
      <c r="J18" s="396" t="s">
        <v>29</v>
      </c>
      <c r="K18" s="397" t="s">
        <v>29</v>
      </c>
      <c r="L18" s="398">
        <f>vlookup(A18,'AR Data'!$A$3:$N$84,4, FALSE)</f>
        <v>68</v>
      </c>
      <c r="M18" s="399" t="s">
        <v>29</v>
      </c>
      <c r="N18" s="394" t="s">
        <v>29</v>
      </c>
      <c r="O18" s="394" t="s">
        <v>29</v>
      </c>
      <c r="P18" s="277">
        <f>ifna(vlookup(A18,'Population &amp; Church Numbers'!$A$114:$D$188,4,FALSE),"NULL")</f>
        <v>114</v>
      </c>
      <c r="Q18" s="400" t="s">
        <v>29</v>
      </c>
    </row>
    <row r="19">
      <c r="A19" s="334" t="s">
        <v>160</v>
      </c>
      <c r="B19" s="256">
        <f t="array" ref="B19">VLOOKUP($A19,AR_DEMO,2,FALSE)</f>
        <v>60133</v>
      </c>
      <c r="C19" s="335">
        <f>vlookup(A19,'AR Data'!$A$3:$N$84,2, FALSE)</f>
        <v>66</v>
      </c>
      <c r="D19" s="385">
        <f>(vlookup(A19,'AR Data'!$A$3:$N$84,6,FALSE))/(vlookup(A19,'AR Data'!$A$3:$N$84,5,FALSE))</f>
        <v>1.813953488</v>
      </c>
      <c r="E19" s="386" t="s">
        <v>29</v>
      </c>
      <c r="F19" s="387">
        <f>vlookup(A19,'AR Data'!$A$3:$N$84,10,FALSE)</f>
        <v>23</v>
      </c>
      <c r="G19" s="387" t="s">
        <v>29</v>
      </c>
      <c r="H19" s="259">
        <f>vlookup(A19,'AR Data'!$A$3:$N$84,5,FALSE)+vlookup(A19,'AR Data'!$A$3:$N$84,7, FALSE)</f>
        <v>63</v>
      </c>
      <c r="I19" s="260">
        <f>vlookup(A19,'AR Data'!$A$3:$N$84,3, FALSE)</f>
        <v>0</v>
      </c>
      <c r="J19" s="388" t="s">
        <v>29</v>
      </c>
      <c r="K19" s="389" t="s">
        <v>29</v>
      </c>
      <c r="L19" s="390">
        <f>vlookup(A19,'AR Data'!$A$3:$N$84,4, FALSE)</f>
        <v>53</v>
      </c>
      <c r="M19" s="401" t="s">
        <v>29</v>
      </c>
      <c r="N19" s="386" t="s">
        <v>29</v>
      </c>
      <c r="O19" s="386" t="s">
        <v>29</v>
      </c>
      <c r="P19" s="266">
        <f>ifna(vlookup(A19,'Population &amp; Church Numbers'!$A$114:$D$188,4,FALSE),"NULL")</f>
        <v>63</v>
      </c>
      <c r="Q19" s="392" t="s">
        <v>29</v>
      </c>
    </row>
    <row r="20">
      <c r="A20" s="193" t="s">
        <v>161</v>
      </c>
      <c r="B20" s="194">
        <f t="array" ref="B20">VLOOKUP($A20,AR_DEMO,2,FALSE)</f>
        <v>48163</v>
      </c>
      <c r="C20" s="337">
        <f>vlookup(A20,'AR Data'!$A$3:$N$84,2, FALSE)</f>
        <v>67</v>
      </c>
      <c r="D20" s="393">
        <f>(vlookup(A20,'AR Data'!$A$3:$N$84,6,FALSE))/(vlookup(A20,'AR Data'!$A$3:$N$84,5,FALSE))</f>
        <v>1.75</v>
      </c>
      <c r="E20" s="394" t="s">
        <v>29</v>
      </c>
      <c r="F20" s="395">
        <f>vlookup(A20,'AR Data'!$A$3:$N$84,10,FALSE)</f>
        <v>17</v>
      </c>
      <c r="G20" s="395" t="s">
        <v>29</v>
      </c>
      <c r="H20" s="271">
        <f>vlookup(A20,'AR Data'!$A$3:$N$84,5,FALSE)+vlookup(A20,'AR Data'!$A$3:$N$84,7, FALSE)</f>
        <v>18</v>
      </c>
      <c r="I20" s="272">
        <f>vlookup(A20,'AR Data'!$A$3:$N$84,3, FALSE)</f>
        <v>0</v>
      </c>
      <c r="J20" s="396" t="s">
        <v>29</v>
      </c>
      <c r="K20" s="397" t="s">
        <v>29</v>
      </c>
      <c r="L20" s="398">
        <f>vlookup(A20,'AR Data'!$A$3:$N$84,4, FALSE)</f>
        <v>35</v>
      </c>
      <c r="M20" s="399" t="s">
        <v>29</v>
      </c>
      <c r="N20" s="394" t="s">
        <v>29</v>
      </c>
      <c r="O20" s="394" t="s">
        <v>29</v>
      </c>
      <c r="P20" s="277">
        <f>ifna(vlookup(A20,'Population &amp; Church Numbers'!$A$114:$D$188,4,FALSE),"NULL")</f>
        <v>64</v>
      </c>
      <c r="Q20" s="400" t="s">
        <v>29</v>
      </c>
    </row>
    <row r="21">
      <c r="A21" s="334" t="s">
        <v>162</v>
      </c>
      <c r="B21" s="256">
        <f t="array" ref="B21">VLOOKUP($A21,AR_DEMO,2,FALSE)</f>
        <v>16833</v>
      </c>
      <c r="C21" s="335">
        <f>vlookup(A21,'AR Data'!$A$3:$N$84,2, FALSE)</f>
        <v>23</v>
      </c>
      <c r="D21" s="385">
        <f>(vlookup(A21,'AR Data'!$A$3:$N$84,6,FALSE))/(vlookup(A21,'AR Data'!$A$3:$N$84,5,FALSE))</f>
        <v>2.206896552</v>
      </c>
      <c r="E21" s="386" t="s">
        <v>29</v>
      </c>
      <c r="F21" s="387">
        <f>vlookup(A21,'AR Data'!$A$3:$N$84,10,FALSE)</f>
        <v>5</v>
      </c>
      <c r="G21" s="387" t="s">
        <v>29</v>
      </c>
      <c r="H21" s="259">
        <f>vlookup(A21,'AR Data'!$A$3:$N$84,5,FALSE)+vlookup(A21,'AR Data'!$A$3:$N$84,7, FALSE)</f>
        <v>33</v>
      </c>
      <c r="I21" s="260">
        <f>vlookup(A21,'AR Data'!$A$3:$N$84,3, FALSE)</f>
        <v>1</v>
      </c>
      <c r="J21" s="388" t="s">
        <v>29</v>
      </c>
      <c r="K21" s="389" t="s">
        <v>29</v>
      </c>
      <c r="L21" s="390">
        <f>vlookup(A21,'AR Data'!$A$3:$N$84,4, FALSE)</f>
        <v>13</v>
      </c>
      <c r="M21" s="401" t="s">
        <v>29</v>
      </c>
      <c r="N21" s="386" t="s">
        <v>29</v>
      </c>
      <c r="O21" s="386" t="s">
        <v>29</v>
      </c>
      <c r="P21" s="266">
        <f>ifna(vlookup(A21,'Population &amp; Church Numbers'!$A$114:$D$188,4,FALSE),"NULL")</f>
        <v>29</v>
      </c>
      <c r="Q21" s="392" t="s">
        <v>29</v>
      </c>
    </row>
    <row r="22">
      <c r="A22" s="193" t="s">
        <v>53</v>
      </c>
      <c r="B22" s="194">
        <f t="array" ref="B22">VLOOKUP($A22,AR_DEMO,2,FALSE)</f>
        <v>6482</v>
      </c>
      <c r="C22" s="337">
        <f>vlookup(A22,'AR Data'!$A$3:$N$84,2, FALSE)</f>
        <v>15</v>
      </c>
      <c r="D22" s="393">
        <f>(vlookup(A22,'AR Data'!$A$3:$N$84,6,FALSE))/(vlookup(A22,'AR Data'!$A$3:$N$84,5,FALSE))</f>
        <v>2</v>
      </c>
      <c r="E22" s="394" t="s">
        <v>29</v>
      </c>
      <c r="F22" s="395">
        <f>vlookup(A22,'AR Data'!$A$3:$N$84,10,FALSE)</f>
        <v>3</v>
      </c>
      <c r="G22" s="395" t="s">
        <v>29</v>
      </c>
      <c r="H22" s="271">
        <f>vlookup(A22,'AR Data'!$A$3:$N$84,5,FALSE)+vlookup(A22,'AR Data'!$A$3:$N$84,7, FALSE)</f>
        <v>1</v>
      </c>
      <c r="I22" s="272">
        <f>vlookup(A22,'AR Data'!$A$3:$N$84,3, FALSE)</f>
        <v>4</v>
      </c>
      <c r="J22" s="396" t="s">
        <v>29</v>
      </c>
      <c r="K22" s="397" t="s">
        <v>29</v>
      </c>
      <c r="L22" s="398">
        <f>vlookup(A22,'AR Data'!$A$3:$N$84,4, FALSE)</f>
        <v>2</v>
      </c>
      <c r="M22" s="399" t="s">
        <v>29</v>
      </c>
      <c r="N22" s="394" t="s">
        <v>29</v>
      </c>
      <c r="O22" s="394" t="s">
        <v>29</v>
      </c>
      <c r="P22" s="277">
        <f>ifna(vlookup(A22,'Population &amp; Church Numbers'!$A$114:$D$188,4,FALSE),"NULL")</f>
        <v>30</v>
      </c>
      <c r="Q22" s="400" t="s">
        <v>29</v>
      </c>
    </row>
    <row r="23">
      <c r="A23" s="334" t="s">
        <v>163</v>
      </c>
      <c r="B23" s="256">
        <f t="array" ref="B23">VLOOKUP($A23,AR_DEMO,2,FALSE)</f>
        <v>11395</v>
      </c>
      <c r="C23" s="335">
        <f>vlookup(A23,'AR Data'!$A$3:$N$84,2, FALSE)</f>
        <v>1</v>
      </c>
      <c r="D23" s="385">
        <f>(vlookup(A23,'AR Data'!$A$3:$N$84,6,FALSE))/(vlookup(A23,'AR Data'!$A$3:$N$84,5,FALSE))</f>
        <v>1.666666667</v>
      </c>
      <c r="E23" s="386" t="s">
        <v>29</v>
      </c>
      <c r="F23" s="387">
        <f>vlookup(A23,'AR Data'!$A$3:$N$84,10,FALSE)</f>
        <v>1</v>
      </c>
      <c r="G23" s="387" t="s">
        <v>29</v>
      </c>
      <c r="H23" s="259">
        <f>vlookup(A23,'AR Data'!$A$3:$N$84,5,FALSE)+vlookup(A23,'AR Data'!$A$3:$N$84,7, FALSE)</f>
        <v>5</v>
      </c>
      <c r="I23" s="260">
        <f>vlookup(A23,'AR Data'!$A$3:$N$84,3, FALSE)</f>
        <v>0</v>
      </c>
      <c r="J23" s="388" t="s">
        <v>29</v>
      </c>
      <c r="K23" s="389" t="s">
        <v>29</v>
      </c>
      <c r="L23" s="390">
        <f>vlookup(A23,'AR Data'!$A$3:$N$84,4, FALSE)</f>
        <v>1</v>
      </c>
      <c r="M23" s="401" t="s">
        <v>29</v>
      </c>
      <c r="N23" s="386" t="s">
        <v>29</v>
      </c>
      <c r="O23" s="386" t="s">
        <v>29</v>
      </c>
      <c r="P23" s="266">
        <f>ifna(vlookup(A23,'Population &amp; Church Numbers'!$A$114:$D$188,4,FALSE),"NULL")</f>
        <v>24</v>
      </c>
      <c r="Q23" s="392" t="s">
        <v>29</v>
      </c>
    </row>
    <row r="24">
      <c r="A24" s="193" t="s">
        <v>164</v>
      </c>
      <c r="B24" s="194">
        <f t="array" ref="B24">VLOOKUP($A24,AR_DEMO,2,FALSE)</f>
        <v>17350</v>
      </c>
      <c r="C24" s="337">
        <f>vlookup(A24,'AR Data'!$A$3:$N$84,2, FALSE)</f>
        <v>12</v>
      </c>
      <c r="D24" s="393">
        <f>(vlookup(A24,'AR Data'!$A$3:$N$84,6,FALSE))/(vlookup(A24,'AR Data'!$A$3:$N$84,5,FALSE))</f>
        <v>2.5</v>
      </c>
      <c r="E24" s="394" t="s">
        <v>29</v>
      </c>
      <c r="F24" s="395">
        <f>vlookup(A24,'AR Data'!$A$3:$N$84,10,FALSE)</f>
        <v>7</v>
      </c>
      <c r="G24" s="395" t="s">
        <v>29</v>
      </c>
      <c r="H24" s="271">
        <f>vlookup(A24,'AR Data'!$A$3:$N$84,5,FALSE)+vlookup(A24,'AR Data'!$A$3:$N$84,7, FALSE)</f>
        <v>24</v>
      </c>
      <c r="I24" s="272">
        <f>vlookup(A24,'AR Data'!$A$3:$N$84,3, FALSE)</f>
        <v>1</v>
      </c>
      <c r="J24" s="396" t="s">
        <v>29</v>
      </c>
      <c r="K24" s="397" t="s">
        <v>29</v>
      </c>
      <c r="L24" s="398">
        <f>vlookup(A24,'AR Data'!$A$3:$N$84,4, FALSE)</f>
        <v>6</v>
      </c>
      <c r="M24" s="399" t="s">
        <v>29</v>
      </c>
      <c r="N24" s="394" t="s">
        <v>29</v>
      </c>
      <c r="O24" s="394" t="s">
        <v>29</v>
      </c>
      <c r="P24" s="277">
        <f>ifna(vlookup(A24,'Population &amp; Church Numbers'!$A$114:$D$188,4,FALSE),"NULL")</f>
        <v>28</v>
      </c>
      <c r="Q24" s="400" t="s">
        <v>29</v>
      </c>
    </row>
    <row r="25">
      <c r="A25" s="334" t="s">
        <v>165</v>
      </c>
      <c r="B25" s="256">
        <f t="array" ref="B25">VLOOKUP($A25,AR_DEMO,2,FALSE)</f>
        <v>123498</v>
      </c>
      <c r="C25" s="335">
        <f>vlookup(A25,'AR Data'!$A$3:$N$84,2, FALSE)</f>
        <v>91</v>
      </c>
      <c r="D25" s="385">
        <f>(vlookup(A25,'AR Data'!$A$3:$N$84,6,FALSE))/(vlookup(A25,'AR Data'!$A$3:$N$84,5,FALSE))</f>
        <v>1.730769231</v>
      </c>
      <c r="E25" s="386" t="s">
        <v>29</v>
      </c>
      <c r="F25" s="387">
        <f>vlookup(A25,'AR Data'!$A$3:$N$84,10,FALSE)</f>
        <v>25</v>
      </c>
      <c r="G25" s="387" t="s">
        <v>29</v>
      </c>
      <c r="H25" s="259">
        <f>vlookup(A25,'AR Data'!$A$3:$N$84,5,FALSE)+vlookup(A25,'AR Data'!$A$3:$N$84,7, FALSE)</f>
        <v>62</v>
      </c>
      <c r="I25" s="260">
        <f>vlookup(A25,'AR Data'!$A$3:$N$84,3, FALSE)</f>
        <v>10</v>
      </c>
      <c r="J25" s="388" t="s">
        <v>29</v>
      </c>
      <c r="K25" s="389" t="s">
        <v>29</v>
      </c>
      <c r="L25" s="390">
        <f>vlookup(A25,'AR Data'!$A$3:$N$84,4, FALSE)</f>
        <v>56</v>
      </c>
      <c r="M25" s="401" t="s">
        <v>29</v>
      </c>
      <c r="N25" s="386" t="s">
        <v>29</v>
      </c>
      <c r="O25" s="386" t="s">
        <v>29</v>
      </c>
      <c r="P25" s="266">
        <f>ifna(vlookup(A25,'Population &amp; Church Numbers'!$A$114:$D$188,4,FALSE),"NULL")</f>
        <v>114</v>
      </c>
      <c r="Q25" s="392" t="s">
        <v>29</v>
      </c>
    </row>
    <row r="26">
      <c r="A26" s="193" t="s">
        <v>59</v>
      </c>
      <c r="B26" s="194">
        <f t="array" ref="B26">VLOOKUP($A26,AR_DEMO,2,FALSE)</f>
        <v>17097</v>
      </c>
      <c r="C26" s="337">
        <f>vlookup(A26,'AR Data'!$A$3:$N$84,2, FALSE)</f>
        <v>42</v>
      </c>
      <c r="D26" s="393">
        <f>(vlookup(A26,'AR Data'!$A$3:$N$84,6,FALSE))/(vlookup(A26,'AR Data'!$A$3:$N$84,5,FALSE))</f>
        <v>1.714285714</v>
      </c>
      <c r="E26" s="394" t="s">
        <v>29</v>
      </c>
      <c r="F26" s="395">
        <f>vlookup(A26,'AR Data'!$A$3:$N$84,10,FALSE)</f>
        <v>19</v>
      </c>
      <c r="G26" s="395" t="s">
        <v>29</v>
      </c>
      <c r="H26" s="271">
        <f>vlookup(A26,'AR Data'!$A$3:$N$84,5,FALSE)+vlookup(A26,'AR Data'!$A$3:$N$84,7, FALSE)</f>
        <v>12</v>
      </c>
      <c r="I26" s="272">
        <f>vlookup(A26,'AR Data'!$A$3:$N$84,3, FALSE)</f>
        <v>3</v>
      </c>
      <c r="J26" s="396" t="s">
        <v>29</v>
      </c>
      <c r="K26" s="397" t="s">
        <v>29</v>
      </c>
      <c r="L26" s="398">
        <f>vlookup(A26,'AR Data'!$A$3:$N$84,4, FALSE)</f>
        <v>9</v>
      </c>
      <c r="M26" s="399" t="s">
        <v>29</v>
      </c>
      <c r="N26" s="394" t="s">
        <v>29</v>
      </c>
      <c r="O26" s="394" t="s">
        <v>29</v>
      </c>
      <c r="P26" s="277">
        <f>ifna(vlookup(A26,'Population &amp; Church Numbers'!$A$114:$D$188,4,FALSE),"NULL")</f>
        <v>22</v>
      </c>
      <c r="Q26" s="400" t="s">
        <v>29</v>
      </c>
    </row>
    <row r="27">
      <c r="A27" s="334" t="s">
        <v>166</v>
      </c>
      <c r="B27" s="256">
        <f t="array" ref="B27">VLOOKUP($A27,AR_DEMO,2,FALSE)</f>
        <v>12075</v>
      </c>
      <c r="C27" s="335">
        <f>vlookup(A27,'AR Data'!$A$3:$N$84,2, FALSE)</f>
        <v>8</v>
      </c>
      <c r="D27" s="385">
        <f>(vlookup(A27,'AR Data'!$A$3:$N$84,6,FALSE))/(vlookup(A27,'AR Data'!$A$3:$N$84,5,FALSE))</f>
        <v>2.5</v>
      </c>
      <c r="E27" s="386" t="s">
        <v>29</v>
      </c>
      <c r="F27" s="387">
        <f>vlookup(A27,'AR Data'!$A$3:$N$84,10,FALSE)</f>
        <v>2</v>
      </c>
      <c r="G27" s="387" t="s">
        <v>29</v>
      </c>
      <c r="H27" s="259">
        <f>vlookup(A27,'AR Data'!$A$3:$N$84,5,FALSE)+vlookup(A27,'AR Data'!$A$3:$N$84,7, FALSE)</f>
        <v>4</v>
      </c>
      <c r="I27" s="260">
        <f>vlookup(A27,'AR Data'!$A$3:$N$84,3, FALSE)</f>
        <v>0</v>
      </c>
      <c r="J27" s="388" t="s">
        <v>29</v>
      </c>
      <c r="K27" s="389" t="s">
        <v>29</v>
      </c>
      <c r="L27" s="390">
        <f>vlookup(A27,'AR Data'!$A$3:$N$84,4, FALSE)</f>
        <v>10</v>
      </c>
      <c r="M27" s="401" t="s">
        <v>29</v>
      </c>
      <c r="N27" s="386" t="s">
        <v>29</v>
      </c>
      <c r="O27" s="386" t="s">
        <v>29</v>
      </c>
      <c r="P27" s="266">
        <f>ifna(vlookup(A27,'Population &amp; Church Numbers'!$A$114:$D$188,4,FALSE),"NULL")</f>
        <v>19</v>
      </c>
      <c r="Q27" s="392" t="s">
        <v>29</v>
      </c>
    </row>
    <row r="28">
      <c r="A28" s="193" t="s">
        <v>167</v>
      </c>
      <c r="B28" s="194">
        <f t="array" ref="B28">VLOOKUP($A28,AR_DEMO,2,FALSE)</f>
        <v>100180</v>
      </c>
      <c r="C28" s="337">
        <f>vlookup(A28,'AR Data'!$A$3:$N$84,2, FALSE)</f>
        <v>170</v>
      </c>
      <c r="D28" s="393">
        <f>(vlookup(A28,'AR Data'!$A$3:$N$84,6,FALSE))/(vlookup(A28,'AR Data'!$A$3:$N$84,5,FALSE))</f>
        <v>1.86440678</v>
      </c>
      <c r="E28" s="394" t="s">
        <v>29</v>
      </c>
      <c r="F28" s="395">
        <f>vlookup(A28,'AR Data'!$A$3:$N$84,10,FALSE)</f>
        <v>32</v>
      </c>
      <c r="G28" s="395" t="s">
        <v>29</v>
      </c>
      <c r="H28" s="271">
        <f>vlookup(A28,'AR Data'!$A$3:$N$84,5,FALSE)+vlookup(A28,'AR Data'!$A$3:$N$84,7, FALSE)</f>
        <v>69</v>
      </c>
      <c r="I28" s="272">
        <f>vlookup(A28,'AR Data'!$A$3:$N$84,3, FALSE)</f>
        <v>23</v>
      </c>
      <c r="J28" s="396" t="s">
        <v>29</v>
      </c>
      <c r="K28" s="397" t="s">
        <v>29</v>
      </c>
      <c r="L28" s="398">
        <f>vlookup(A28,'AR Data'!$A$3:$N$84,4, FALSE)</f>
        <v>41</v>
      </c>
      <c r="M28" s="399" t="s">
        <v>29</v>
      </c>
      <c r="N28" s="394" t="s">
        <v>29</v>
      </c>
      <c r="O28" s="394" t="s">
        <v>29</v>
      </c>
      <c r="P28" s="277">
        <f>ifna(vlookup(A28,'Population &amp; Church Numbers'!$A$114:$D$188,4,FALSE),"NULL")</f>
        <v>107</v>
      </c>
      <c r="Q28" s="400" t="s">
        <v>29</v>
      </c>
    </row>
    <row r="29">
      <c r="A29" s="334" t="s">
        <v>168</v>
      </c>
      <c r="B29" s="256">
        <f t="array" ref="B29">VLOOKUP($A29,AR_DEMO,2,FALSE)</f>
        <v>17958</v>
      </c>
      <c r="C29" s="335">
        <f>vlookup(A29,'AR Data'!$A$3:$N$84,2, FALSE)</f>
        <v>27</v>
      </c>
      <c r="D29" s="385">
        <f>(vlookup(A29,'AR Data'!$A$3:$N$84,6,FALSE))/(vlookup(A29,'AR Data'!$A$3:$N$84,5,FALSE))</f>
        <v>2.5</v>
      </c>
      <c r="E29" s="386" t="s">
        <v>29</v>
      </c>
      <c r="F29" s="387">
        <f>vlookup(A29,'AR Data'!$A$3:$N$84,10,FALSE)</f>
        <v>13</v>
      </c>
      <c r="G29" s="387" t="s">
        <v>29</v>
      </c>
      <c r="H29" s="259">
        <f>vlookup(A29,'AR Data'!$A$3:$N$84,5,FALSE)+vlookup(A29,'AR Data'!$A$3:$N$84,7, FALSE)</f>
        <v>15</v>
      </c>
      <c r="I29" s="260">
        <f>vlookup(A29,'AR Data'!$A$3:$N$84,3, FALSE)</f>
        <v>0</v>
      </c>
      <c r="J29" s="388" t="s">
        <v>29</v>
      </c>
      <c r="K29" s="389" t="s">
        <v>29</v>
      </c>
      <c r="L29" s="390">
        <f>vlookup(A29,'AR Data'!$A$3:$N$84,4, FALSE)</f>
        <v>9</v>
      </c>
      <c r="M29" s="401" t="s">
        <v>29</v>
      </c>
      <c r="N29" s="386" t="s">
        <v>29</v>
      </c>
      <c r="O29" s="386" t="s">
        <v>29</v>
      </c>
      <c r="P29" s="266">
        <f>ifna(vlookup(A29,'Population &amp; Church Numbers'!$A$114:$D$188,4,FALSE),"NULL")</f>
        <v>31</v>
      </c>
      <c r="Q29" s="392" t="s">
        <v>29</v>
      </c>
    </row>
    <row r="30">
      <c r="A30" s="193" t="s">
        <v>61</v>
      </c>
      <c r="B30" s="194">
        <f t="array" ref="B30">VLOOKUP($A30,AR_DEMO,2,FALSE)</f>
        <v>45736</v>
      </c>
      <c r="C30" s="337">
        <f>vlookup(A30,'AR Data'!$A$3:$N$84,2, FALSE)</f>
        <v>102</v>
      </c>
      <c r="D30" s="393">
        <f>(vlookup(A30,'AR Data'!$A$3:$N$84,6,FALSE))/(vlookup(A30,'AR Data'!$A$3:$N$84,5,FALSE))</f>
        <v>2.235294118</v>
      </c>
      <c r="E30" s="394" t="s">
        <v>29</v>
      </c>
      <c r="F30" s="395">
        <f>vlookup(A30,'AR Data'!$A$3:$N$84,10,FALSE)</f>
        <v>24</v>
      </c>
      <c r="G30" s="395" t="s">
        <v>29</v>
      </c>
      <c r="H30" s="271">
        <f>vlookup(A30,'AR Data'!$A$3:$N$84,5,FALSE)+vlookup(A30,'AR Data'!$A$3:$N$84,7, FALSE)</f>
        <v>23</v>
      </c>
      <c r="I30" s="272">
        <f>vlookup(A30,'AR Data'!$A$3:$N$84,3, FALSE)</f>
        <v>10</v>
      </c>
      <c r="J30" s="396" t="s">
        <v>29</v>
      </c>
      <c r="K30" s="397" t="s">
        <v>29</v>
      </c>
      <c r="L30" s="398">
        <f>vlookup(A30,'AR Data'!$A$3:$N$84,4, FALSE)</f>
        <v>38</v>
      </c>
      <c r="M30" s="399" t="s">
        <v>29</v>
      </c>
      <c r="N30" s="394" t="s">
        <v>29</v>
      </c>
      <c r="O30" s="394" t="s">
        <v>29</v>
      </c>
      <c r="P30" s="277">
        <f>ifna(vlookup(A30,'Population &amp; Church Numbers'!$A$114:$D$188,4,FALSE),"NULL")</f>
        <v>45</v>
      </c>
      <c r="Q30" s="400" t="s">
        <v>29</v>
      </c>
    </row>
    <row r="31">
      <c r="A31" s="334" t="s">
        <v>169</v>
      </c>
      <c r="B31" s="256">
        <f t="array" ref="B31">VLOOKUP($A31,AR_DEMO,2,FALSE)</f>
        <v>20065</v>
      </c>
      <c r="C31" s="335">
        <f>vlookup(A31,'AR Data'!$A$3:$N$84,2, FALSE)</f>
        <v>29</v>
      </c>
      <c r="D31" s="385">
        <f>(vlookup(A31,'AR Data'!$A$3:$N$84,6,FALSE))/(vlookup(A31,'AR Data'!$A$3:$N$84,5,FALSE))</f>
        <v>2.25</v>
      </c>
      <c r="E31" s="386" t="s">
        <v>29</v>
      </c>
      <c r="F31" s="387">
        <f>vlookup(A31,'AR Data'!$A$3:$N$84,10,FALSE)</f>
        <v>5</v>
      </c>
      <c r="G31" s="387" t="s">
        <v>29</v>
      </c>
      <c r="H31" s="259">
        <f>vlookup(A31,'AR Data'!$A$3:$N$84,5,FALSE)+vlookup(A31,'AR Data'!$A$3:$N$84,7, FALSE)</f>
        <v>10</v>
      </c>
      <c r="I31" s="260">
        <f>vlookup(A31,'AR Data'!$A$3:$N$84,3, FALSE)</f>
        <v>0</v>
      </c>
      <c r="J31" s="388" t="s">
        <v>29</v>
      </c>
      <c r="K31" s="389" t="s">
        <v>29</v>
      </c>
      <c r="L31" s="390">
        <f>vlookup(A31,'AR Data'!$A$3:$N$84,4, FALSE)</f>
        <v>8</v>
      </c>
      <c r="M31" s="401" t="s">
        <v>29</v>
      </c>
      <c r="N31" s="386" t="s">
        <v>29</v>
      </c>
      <c r="O31" s="386" t="s">
        <v>29</v>
      </c>
      <c r="P31" s="266">
        <f>ifna(vlookup(A31,'Population &amp; Church Numbers'!$A$114:$D$188,4,FALSE),"NULL")</f>
        <v>36</v>
      </c>
      <c r="Q31" s="392" t="s">
        <v>29</v>
      </c>
    </row>
    <row r="32">
      <c r="A32" s="193" t="s">
        <v>170</v>
      </c>
      <c r="B32" s="194">
        <f t="array" ref="B32">VLOOKUP($A32,AR_DEMO,2,FALSE)</f>
        <v>33040</v>
      </c>
      <c r="C32" s="337">
        <f>vlookup(A32,'AR Data'!$A$3:$N$84,2, FALSE)</f>
        <v>39</v>
      </c>
      <c r="D32" s="393">
        <f>(vlookup(A32,'AR Data'!$A$3:$N$84,6,FALSE))/(vlookup(A32,'AR Data'!$A$3:$N$84,5,FALSE))</f>
        <v>2.090909091</v>
      </c>
      <c r="E32" s="394" t="s">
        <v>29</v>
      </c>
      <c r="F32" s="395">
        <f>vlookup(A32,'AR Data'!$A$3:$N$84,10,FALSE)</f>
        <v>19</v>
      </c>
      <c r="G32" s="395" t="s">
        <v>29</v>
      </c>
      <c r="H32" s="271">
        <f>vlookup(A32,'AR Data'!$A$3:$N$84,5,FALSE)+vlookup(A32,'AR Data'!$A$3:$N$84,7, FALSE)</f>
        <v>16</v>
      </c>
      <c r="I32" s="272">
        <f>vlookup(A32,'AR Data'!$A$3:$N$84,3, FALSE)</f>
        <v>4</v>
      </c>
      <c r="J32" s="396" t="s">
        <v>29</v>
      </c>
      <c r="K32" s="397" t="s">
        <v>29</v>
      </c>
      <c r="L32" s="398">
        <f>vlookup(A32,'AR Data'!$A$3:$N$84,4, FALSE)</f>
        <v>19</v>
      </c>
      <c r="M32" s="399" t="s">
        <v>29</v>
      </c>
      <c r="N32" s="394" t="s">
        <v>29</v>
      </c>
      <c r="O32" s="394" t="s">
        <v>29</v>
      </c>
      <c r="P32" s="277">
        <f>ifna(vlookup(A32,'Population &amp; Church Numbers'!$A$114:$D$188,4,FALSE),"NULL")</f>
        <v>54</v>
      </c>
      <c r="Q32" s="400" t="s">
        <v>29</v>
      </c>
    </row>
    <row r="33">
      <c r="A33" s="334" t="s">
        <v>171</v>
      </c>
      <c r="B33" s="256">
        <f t="array" ref="B33">VLOOKUP($A33,AR_DEMO,2,FALSE)</f>
        <v>12785</v>
      </c>
      <c r="C33" s="335">
        <f>vlookup(A33,'AR Data'!$A$3:$N$84,2, FALSE)</f>
        <v>13</v>
      </c>
      <c r="D33" s="385">
        <f>(vlookup(A33,'AR Data'!$A$3:$N$84,6,FALSE))/(vlookup(A33,'AR Data'!$A$3:$N$84,5,FALSE))</f>
        <v>1.625</v>
      </c>
      <c r="E33" s="386" t="s">
        <v>29</v>
      </c>
      <c r="F33" s="387">
        <f>vlookup(A33,'AR Data'!$A$3:$N$84,10,FALSE)</f>
        <v>6</v>
      </c>
      <c r="G33" s="387" t="s">
        <v>29</v>
      </c>
      <c r="H33" s="259">
        <f>vlookup(A33,'AR Data'!$A$3:$N$84,5,FALSE)+vlookup(A33,'AR Data'!$A$3:$N$84,7, FALSE)</f>
        <v>10</v>
      </c>
      <c r="I33" s="260">
        <f>vlookup(A33,'AR Data'!$A$3:$N$84,3, FALSE)</f>
        <v>1</v>
      </c>
      <c r="J33" s="388" t="s">
        <v>29</v>
      </c>
      <c r="K33" s="389" t="s">
        <v>29</v>
      </c>
      <c r="L33" s="390">
        <f>vlookup(A33,'AR Data'!$A$3:$N$84,4, FALSE)</f>
        <v>4</v>
      </c>
      <c r="M33" s="401" t="s">
        <v>29</v>
      </c>
      <c r="N33" s="386" t="s">
        <v>29</v>
      </c>
      <c r="O33" s="386" t="s">
        <v>29</v>
      </c>
      <c r="P33" s="266">
        <f>ifna(vlookup(A33,'Population &amp; Church Numbers'!$A$114:$D$188,4,FALSE),"NULL")</f>
        <v>26</v>
      </c>
      <c r="Q33" s="392" t="s">
        <v>29</v>
      </c>
    </row>
    <row r="34">
      <c r="A34" s="193" t="s">
        <v>172</v>
      </c>
      <c r="B34" s="194">
        <f t="array" ref="B34">VLOOKUP($A34,AR_DEMO,2,FALSE)</f>
        <v>37938</v>
      </c>
      <c r="C34" s="337">
        <f>vlookup(A34,'AR Data'!$A$3:$N$84,2, FALSE)</f>
        <v>52</v>
      </c>
      <c r="D34" s="393">
        <f>(vlookup(A34,'AR Data'!$A$3:$N$84,6,FALSE))/(vlookup(A34,'AR Data'!$A$3:$N$84,5,FALSE))</f>
        <v>2.363636364</v>
      </c>
      <c r="E34" s="394" t="s">
        <v>29</v>
      </c>
      <c r="F34" s="395">
        <f>vlookup(A34,'AR Data'!$A$3:$N$84,10,FALSE)</f>
        <v>14</v>
      </c>
      <c r="G34" s="395" t="s">
        <v>29</v>
      </c>
      <c r="H34" s="271">
        <f>vlookup(A34,'AR Data'!$A$3:$N$84,5,FALSE)+vlookup(A34,'AR Data'!$A$3:$N$84,7, FALSE)</f>
        <v>15</v>
      </c>
      <c r="I34" s="272">
        <f>vlookup(A34,'AR Data'!$A$3:$N$84,3, FALSE)</f>
        <v>3</v>
      </c>
      <c r="J34" s="396" t="s">
        <v>29</v>
      </c>
      <c r="K34" s="397" t="s">
        <v>29</v>
      </c>
      <c r="L34" s="398">
        <f>vlookup(A34,'AR Data'!$A$3:$N$84,4, FALSE)</f>
        <v>18</v>
      </c>
      <c r="M34" s="399" t="s">
        <v>29</v>
      </c>
      <c r="N34" s="394" t="s">
        <v>29</v>
      </c>
      <c r="O34" s="394" t="s">
        <v>29</v>
      </c>
      <c r="P34" s="277">
        <f>ifna(vlookup(A34,'Population &amp; Church Numbers'!$A$114:$D$188,4,FALSE),"NULL")</f>
        <v>45</v>
      </c>
      <c r="Q34" s="400" t="s">
        <v>29</v>
      </c>
    </row>
    <row r="35">
      <c r="A35" s="334" t="s">
        <v>173</v>
      </c>
      <c r="B35" s="256">
        <f t="array" ref="B35">VLOOKUP($A35,AR_DEMO,2,FALSE)</f>
        <v>13577</v>
      </c>
      <c r="C35" s="335">
        <f>vlookup(A35,'AR Data'!$A$3:$N$84,2, FALSE)</f>
        <v>21</v>
      </c>
      <c r="D35" s="385">
        <f>(vlookup(A35,'AR Data'!$A$3:$N$84,6,FALSE))/(vlookup(A35,'AR Data'!$A$3:$N$84,5,FALSE))</f>
        <v>3.5</v>
      </c>
      <c r="E35" s="386" t="s">
        <v>29</v>
      </c>
      <c r="F35" s="387">
        <f>vlookup(A35,'AR Data'!$A$3:$N$84,10,FALSE)</f>
        <v>9</v>
      </c>
      <c r="G35" s="387" t="s">
        <v>29</v>
      </c>
      <c r="H35" s="259">
        <f>vlookup(A35,'AR Data'!$A$3:$N$84,5,FALSE)+vlookup(A35,'AR Data'!$A$3:$N$84,7, FALSE)</f>
        <v>2</v>
      </c>
      <c r="I35" s="260">
        <f>vlookup(A35,'AR Data'!$A$3:$N$84,3, FALSE)</f>
        <v>2</v>
      </c>
      <c r="J35" s="388" t="s">
        <v>29</v>
      </c>
      <c r="K35" s="389" t="s">
        <v>29</v>
      </c>
      <c r="L35" s="390">
        <f>vlookup(A35,'AR Data'!$A$3:$N$84,4, FALSE)</f>
        <v>3</v>
      </c>
      <c r="M35" s="401" t="s">
        <v>29</v>
      </c>
      <c r="N35" s="386" t="s">
        <v>29</v>
      </c>
      <c r="O35" s="386" t="s">
        <v>29</v>
      </c>
      <c r="P35" s="266">
        <f>ifna(vlookup(A35,'Population &amp; Church Numbers'!$A$114:$D$188,4,FALSE),"NULL")</f>
        <v>32</v>
      </c>
      <c r="Q35" s="392" t="s">
        <v>29</v>
      </c>
    </row>
    <row r="36">
      <c r="A36" s="193" t="s">
        <v>65</v>
      </c>
      <c r="B36" s="194">
        <f t="array" ref="B36">VLOOKUP($A36,AR_DEMO,2,FALSE)</f>
        <v>16755</v>
      </c>
      <c r="C36" s="337">
        <f>vlookup(A36,'AR Data'!$A$3:$N$84,2, FALSE)</f>
        <v>28</v>
      </c>
      <c r="D36" s="393">
        <f>(vlookup(A36,'AR Data'!$A$3:$N$84,6,FALSE))/(vlookup(A36,'AR Data'!$A$3:$N$84,5,FALSE))</f>
        <v>2.6</v>
      </c>
      <c r="E36" s="394" t="s">
        <v>29</v>
      </c>
      <c r="F36" s="395">
        <f>vlookup(A36,'AR Data'!$A$3:$N$84,10,FALSE)</f>
        <v>7</v>
      </c>
      <c r="G36" s="395" t="s">
        <v>29</v>
      </c>
      <c r="H36" s="271">
        <f>vlookup(A36,'AR Data'!$A$3:$N$84,5,FALSE)+vlookup(A36,'AR Data'!$A$3:$N$84,7, FALSE)</f>
        <v>7</v>
      </c>
      <c r="I36" s="272">
        <f>vlookup(A36,'AR Data'!$A$3:$N$84,3, FALSE)</f>
        <v>1</v>
      </c>
      <c r="J36" s="396" t="s">
        <v>29</v>
      </c>
      <c r="K36" s="397" t="s">
        <v>29</v>
      </c>
      <c r="L36" s="398">
        <f>vlookup(A36,'AR Data'!$A$3:$N$84,4, FALSE)</f>
        <v>14</v>
      </c>
      <c r="M36" s="399" t="s">
        <v>29</v>
      </c>
      <c r="N36" s="394" t="s">
        <v>29</v>
      </c>
      <c r="O36" s="394" t="s">
        <v>29</v>
      </c>
      <c r="P36" s="277">
        <f>ifna(vlookup(A36,'Population &amp; Church Numbers'!$A$114:$D$188,4,FALSE),"NULL")</f>
        <v>26</v>
      </c>
      <c r="Q36" s="400" t="s">
        <v>29</v>
      </c>
    </row>
    <row r="37">
      <c r="A37" s="334" t="s">
        <v>66</v>
      </c>
      <c r="B37" s="256">
        <f t="array" ref="B37">VLOOKUP($A37,AR_DEMO,2,FALSE)</f>
        <v>67260</v>
      </c>
      <c r="C37" s="335">
        <f>vlookup(A37,'AR Data'!$A$3:$N$84,2, FALSE)</f>
        <v>83</v>
      </c>
      <c r="D37" s="385">
        <f>(vlookup(A37,'AR Data'!$A$3:$N$84,6,FALSE))/(vlookup(A37,'AR Data'!$A$3:$N$84,5,FALSE))</f>
        <v>2.535714286</v>
      </c>
      <c r="E37" s="386" t="s">
        <v>29</v>
      </c>
      <c r="F37" s="387">
        <f>vlookup(A37,'AR Data'!$A$3:$N$84,10,FALSE)</f>
        <v>30</v>
      </c>
      <c r="G37" s="387" t="s">
        <v>29</v>
      </c>
      <c r="H37" s="259">
        <f>vlookup(A37,'AR Data'!$A$3:$N$84,5,FALSE)+vlookup(A37,'AR Data'!$A$3:$N$84,7, FALSE)</f>
        <v>35</v>
      </c>
      <c r="I37" s="260">
        <f>vlookup(A37,'AR Data'!$A$3:$N$84,3, FALSE)</f>
        <v>2</v>
      </c>
      <c r="J37" s="388" t="s">
        <v>29</v>
      </c>
      <c r="K37" s="389" t="s">
        <v>29</v>
      </c>
      <c r="L37" s="390">
        <f>vlookup(A37,'AR Data'!$A$3:$N$84,4, FALSE)</f>
        <v>52</v>
      </c>
      <c r="M37" s="401" t="s">
        <v>29</v>
      </c>
      <c r="N37" s="386" t="s">
        <v>29</v>
      </c>
      <c r="O37" s="386" t="s">
        <v>29</v>
      </c>
      <c r="P37" s="266">
        <f>ifna(vlookup(A37,'Population &amp; Church Numbers'!$A$114:$D$188,4,FALSE),"NULL")</f>
        <v>125</v>
      </c>
      <c r="Q37" s="392" t="s">
        <v>29</v>
      </c>
    </row>
    <row r="38">
      <c r="A38" s="193" t="s">
        <v>174</v>
      </c>
      <c r="B38" s="194">
        <f t="array" ref="B38">VLOOKUP($A38,AR_DEMO,2,FALSE)</f>
        <v>25749</v>
      </c>
      <c r="C38" s="337">
        <f>vlookup(A38,'AR Data'!$A$3:$N$84,2, FALSE)</f>
        <v>32</v>
      </c>
      <c r="D38" s="393">
        <f>(vlookup(A38,'AR Data'!$A$3:$N$84,6,FALSE))/(vlookup(A38,'AR Data'!$A$3:$N$84,5,FALSE))</f>
        <v>1.636363636</v>
      </c>
      <c r="E38" s="394" t="s">
        <v>29</v>
      </c>
      <c r="F38" s="395">
        <f>vlookup(A38,'AR Data'!$A$3:$N$84,10,FALSE)</f>
        <v>22</v>
      </c>
      <c r="G38" s="395" t="s">
        <v>29</v>
      </c>
      <c r="H38" s="271">
        <f>vlookup(A38,'AR Data'!$A$3:$N$84,5,FALSE)+vlookup(A38,'AR Data'!$A$3:$N$84,7, FALSE)</f>
        <v>17</v>
      </c>
      <c r="I38" s="272">
        <f>vlookup(A38,'AR Data'!$A$3:$N$84,3, FALSE)</f>
        <v>1</v>
      </c>
      <c r="J38" s="396" t="s">
        <v>29</v>
      </c>
      <c r="K38" s="397" t="s">
        <v>29</v>
      </c>
      <c r="L38" s="398">
        <f>vlookup(A38,'AR Data'!$A$3:$N$84,4, FALSE)</f>
        <v>17</v>
      </c>
      <c r="M38" s="399" t="s">
        <v>29</v>
      </c>
      <c r="N38" s="394" t="s">
        <v>29</v>
      </c>
      <c r="O38" s="394" t="s">
        <v>29</v>
      </c>
      <c r="P38" s="277">
        <f>ifna(vlookup(A38,'Population &amp; Church Numbers'!$A$114:$D$188,4,FALSE),"NULL")</f>
        <v>39</v>
      </c>
      <c r="Q38" s="400" t="s">
        <v>29</v>
      </c>
    </row>
    <row r="39">
      <c r="A39" s="334" t="s">
        <v>175</v>
      </c>
      <c r="B39" s="256">
        <f t="array" ref="B39">VLOOKUP($A39,AR_DEMO,2,FALSE)</f>
        <v>6308</v>
      </c>
      <c r="C39" s="335">
        <f>vlookup(A39,'AR Data'!$A$3:$N$84,2, FALSE)</f>
        <v>4</v>
      </c>
      <c r="D39" s="385">
        <f>(vlookup(A39,'AR Data'!$A$3:$N$84,6,FALSE))/(vlookup(A39,'AR Data'!$A$3:$N$84,5,FALSE))</f>
        <v>1.5</v>
      </c>
      <c r="E39" s="386" t="s">
        <v>29</v>
      </c>
      <c r="F39" s="387">
        <f>vlookup(A39,'AR Data'!$A$3:$N$84,10,FALSE)</f>
        <v>0</v>
      </c>
      <c r="G39" s="387" t="s">
        <v>29</v>
      </c>
      <c r="H39" s="259">
        <f>vlookup(A39,'AR Data'!$A$3:$N$84,5,FALSE)+vlookup(A39,'AR Data'!$A$3:$N$84,7, FALSE)</f>
        <v>3</v>
      </c>
      <c r="I39" s="260">
        <f>vlookup(A39,'AR Data'!$A$3:$N$84,3, FALSE)</f>
        <v>0</v>
      </c>
      <c r="J39" s="388" t="s">
        <v>29</v>
      </c>
      <c r="K39" s="389" t="s">
        <v>29</v>
      </c>
      <c r="L39" s="390">
        <f>vlookup(A39,'AR Data'!$A$3:$N$84,4, FALSE)</f>
        <v>4</v>
      </c>
      <c r="M39" s="401" t="s">
        <v>29</v>
      </c>
      <c r="N39" s="386" t="s">
        <v>29</v>
      </c>
      <c r="O39" s="386" t="s">
        <v>29</v>
      </c>
      <c r="P39" s="266">
        <f>ifna(vlookup(A39,'Population &amp; Church Numbers'!$A$114:$D$188,4,FALSE),"NULL")</f>
        <v>23</v>
      </c>
      <c r="Q39" s="392" t="s">
        <v>29</v>
      </c>
    </row>
    <row r="40">
      <c r="A40" s="193" t="s">
        <v>69</v>
      </c>
      <c r="B40" s="194">
        <f t="array" ref="B40">VLOOKUP($A40,AR_DEMO,2,FALSE)</f>
        <v>16216</v>
      </c>
      <c r="C40" s="337">
        <f>vlookup(A40,'AR Data'!$A$3:$N$84,2, FALSE)</f>
        <v>26</v>
      </c>
      <c r="D40" s="393">
        <f>(vlookup(A40,'AR Data'!$A$3:$N$84,6,FALSE))/(vlookup(A40,'AR Data'!$A$3:$N$84,5,FALSE))</f>
        <v>2.625</v>
      </c>
      <c r="E40" s="394" t="s">
        <v>29</v>
      </c>
      <c r="F40" s="395">
        <f>vlookup(A40,'AR Data'!$A$3:$N$84,10,FALSE)</f>
        <v>9</v>
      </c>
      <c r="G40" s="395" t="s">
        <v>29</v>
      </c>
      <c r="H40" s="271">
        <f>vlookup(A40,'AR Data'!$A$3:$N$84,5,FALSE)+vlookup(A40,'AR Data'!$A$3:$N$84,7, FALSE)</f>
        <v>10</v>
      </c>
      <c r="I40" s="272">
        <f>vlookup(A40,'AR Data'!$A$3:$N$84,3, FALSE)</f>
        <v>1</v>
      </c>
      <c r="J40" s="396" t="s">
        <v>29</v>
      </c>
      <c r="K40" s="397" t="s">
        <v>29</v>
      </c>
      <c r="L40" s="398">
        <f>vlookup(A40,'AR Data'!$A$3:$N$84,4, FALSE)</f>
        <v>16</v>
      </c>
      <c r="M40" s="399" t="s">
        <v>29</v>
      </c>
      <c r="N40" s="394" t="s">
        <v>29</v>
      </c>
      <c r="O40" s="394" t="s">
        <v>29</v>
      </c>
      <c r="P40" s="277">
        <f>ifna(vlookup(A40,'Population &amp; Church Numbers'!$A$114:$D$188,4,FALSE),"NULL")</f>
        <v>28</v>
      </c>
      <c r="Q40" s="400" t="s">
        <v>29</v>
      </c>
    </row>
    <row r="41">
      <c r="A41" s="334" t="s">
        <v>70</v>
      </c>
      <c r="B41" s="256">
        <f t="array" ref="B41">VLOOKUP($A41,AR_DEMO,2,FALSE)</f>
        <v>8600</v>
      </c>
      <c r="C41" s="335">
        <f>vlookup(A41,'AR Data'!$A$3:$N$84,2, FALSE)</f>
        <v>10</v>
      </c>
      <c r="D41" s="385">
        <f>(vlookup(A41,'AR Data'!$A$3:$N$84,6,FALSE))/(vlookup(A41,'AR Data'!$A$3:$N$84,5,FALSE))</f>
        <v>2</v>
      </c>
      <c r="E41" s="386" t="s">
        <v>29</v>
      </c>
      <c r="F41" s="387">
        <f>vlookup(A41,'AR Data'!$A$3:$N$84,10,FALSE)</f>
        <v>10</v>
      </c>
      <c r="G41" s="387" t="s">
        <v>29</v>
      </c>
      <c r="H41" s="259">
        <f>vlookup(A41,'AR Data'!$A$3:$N$84,5,FALSE)+vlookup(A41,'AR Data'!$A$3:$N$84,7, FALSE)</f>
        <v>7</v>
      </c>
      <c r="I41" s="260">
        <f>vlookup(A41,'AR Data'!$A$3:$N$84,3, FALSE)</f>
        <v>0</v>
      </c>
      <c r="J41" s="388" t="s">
        <v>29</v>
      </c>
      <c r="K41" s="389" t="s">
        <v>29</v>
      </c>
      <c r="L41" s="390">
        <f>vlookup(A41,'AR Data'!$A$3:$N$84,4, FALSE)</f>
        <v>5</v>
      </c>
      <c r="M41" s="401" t="s">
        <v>29</v>
      </c>
      <c r="N41" s="386" t="s">
        <v>29</v>
      </c>
      <c r="O41" s="386" t="s">
        <v>29</v>
      </c>
      <c r="P41" s="266">
        <f>ifna(vlookup(A41,'Population &amp; Church Numbers'!$A$114:$D$188,4,FALSE),"NULL")</f>
        <v>20</v>
      </c>
      <c r="Q41" s="392" t="s">
        <v>29</v>
      </c>
    </row>
    <row r="42">
      <c r="A42" s="193" t="s">
        <v>176</v>
      </c>
      <c r="B42" s="194">
        <f t="array" ref="B42">VLOOKUP($A42,AR_DEMO,2,FALSE)</f>
        <v>12941</v>
      </c>
      <c r="C42" s="337">
        <f>vlookup(A42,'AR Data'!$A$3:$N$84,2, FALSE)</f>
        <v>13</v>
      </c>
      <c r="D42" s="393">
        <f>(vlookup(A42,'AR Data'!$A$3:$N$84,6,FALSE))/(vlookup(A42,'AR Data'!$A$3:$N$84,5,FALSE))</f>
        <v>2.6</v>
      </c>
      <c r="E42" s="394" t="s">
        <v>29</v>
      </c>
      <c r="F42" s="395">
        <f>vlookup(A42,'AR Data'!$A$3:$N$84,10,FALSE)</f>
        <v>9</v>
      </c>
      <c r="G42" s="395" t="s">
        <v>29</v>
      </c>
      <c r="H42" s="271">
        <f>vlookup(A42,'AR Data'!$A$3:$N$84,5,FALSE)+vlookup(A42,'AR Data'!$A$3:$N$84,7, FALSE)</f>
        <v>7</v>
      </c>
      <c r="I42" s="272">
        <f>vlookup(A42,'AR Data'!$A$3:$N$84,3, FALSE)</f>
        <v>0</v>
      </c>
      <c r="J42" s="396" t="s">
        <v>29</v>
      </c>
      <c r="K42" s="397" t="s">
        <v>29</v>
      </c>
      <c r="L42" s="398">
        <f>vlookup(A42,'AR Data'!$A$3:$N$84,4, FALSE)</f>
        <v>7</v>
      </c>
      <c r="M42" s="399" t="s">
        <v>29</v>
      </c>
      <c r="N42" s="394" t="s">
        <v>29</v>
      </c>
      <c r="O42" s="394" t="s">
        <v>29</v>
      </c>
      <c r="P42" s="277">
        <f>ifna(vlookup(A42,'Population &amp; Church Numbers'!$A$114:$D$188,4,FALSE),"NULL")</f>
        <v>14</v>
      </c>
      <c r="Q42" s="400" t="s">
        <v>29</v>
      </c>
    </row>
    <row r="43">
      <c r="A43" s="334" t="s">
        <v>177</v>
      </c>
      <c r="B43" s="256">
        <f t="array" ref="B43">VLOOKUP($A43,AR_DEMO,2,FALSE)</f>
        <v>12026</v>
      </c>
      <c r="C43" s="335">
        <f>vlookup(A43,'AR Data'!$A$3:$N$84,2, FALSE)</f>
        <v>40</v>
      </c>
      <c r="D43" s="385">
        <f>(vlookup(A43,'AR Data'!$A$3:$N$84,6,FALSE))/(vlookup(A43,'AR Data'!$A$3:$N$84,5,FALSE))</f>
        <v>1.777777778</v>
      </c>
      <c r="E43" s="386" t="s">
        <v>29</v>
      </c>
      <c r="F43" s="387">
        <f>vlookup(A43,'AR Data'!$A$3:$N$84,10,FALSE)</f>
        <v>14</v>
      </c>
      <c r="G43" s="387" t="s">
        <v>29</v>
      </c>
      <c r="H43" s="259">
        <f>vlookup(A43,'AR Data'!$A$3:$N$84,5,FALSE)+vlookup(A43,'AR Data'!$A$3:$N$84,7, FALSE)</f>
        <v>15</v>
      </c>
      <c r="I43" s="260">
        <f>vlookup(A43,'AR Data'!$A$3:$N$84,3, FALSE)</f>
        <v>7</v>
      </c>
      <c r="J43" s="388" t="s">
        <v>29</v>
      </c>
      <c r="K43" s="389" t="s">
        <v>29</v>
      </c>
      <c r="L43" s="390">
        <f>vlookup(A43,'AR Data'!$A$3:$N$84,4, FALSE)</f>
        <v>5</v>
      </c>
      <c r="M43" s="401" t="s">
        <v>29</v>
      </c>
      <c r="N43" s="386" t="s">
        <v>29</v>
      </c>
      <c r="O43" s="386" t="s">
        <v>29</v>
      </c>
      <c r="P43" s="266">
        <f>ifna(vlookup(A43,'Population &amp; Church Numbers'!$A$114:$D$188,4,FALSE),"NULL")</f>
        <v>27</v>
      </c>
      <c r="Q43" s="392" t="s">
        <v>29</v>
      </c>
    </row>
    <row r="44">
      <c r="A44" s="193" t="s">
        <v>178</v>
      </c>
      <c r="B44" s="194">
        <f t="array" ref="B44">VLOOKUP($A44,AR_DEMO,2,FALSE)</f>
        <v>21131</v>
      </c>
      <c r="C44" s="337">
        <f>vlookup(A44,'AR Data'!$A$3:$N$84,2, FALSE)</f>
        <v>60</v>
      </c>
      <c r="D44" s="393">
        <f>(vlookup(A44,'AR Data'!$A$3:$N$84,6,FALSE))/(vlookup(A44,'AR Data'!$A$3:$N$84,5,FALSE))</f>
        <v>2.1</v>
      </c>
      <c r="E44" s="394" t="s">
        <v>29</v>
      </c>
      <c r="F44" s="395">
        <f>vlookup(A44,'AR Data'!$A$3:$N$84,10,FALSE)</f>
        <v>21</v>
      </c>
      <c r="G44" s="395" t="s">
        <v>29</v>
      </c>
      <c r="H44" s="271">
        <f>vlookup(A44,'AR Data'!$A$3:$N$84,5,FALSE)+vlookup(A44,'AR Data'!$A$3:$N$84,7, FALSE)</f>
        <v>15</v>
      </c>
      <c r="I44" s="272">
        <f>vlookup(A44,'AR Data'!$A$3:$N$84,3, FALSE)</f>
        <v>11</v>
      </c>
      <c r="J44" s="396" t="s">
        <v>29</v>
      </c>
      <c r="K44" s="397" t="s">
        <v>29</v>
      </c>
      <c r="L44" s="398">
        <f>vlookup(A44,'AR Data'!$A$3:$N$84,4, FALSE)</f>
        <v>33</v>
      </c>
      <c r="M44" s="399" t="s">
        <v>29</v>
      </c>
      <c r="N44" s="394" t="s">
        <v>29</v>
      </c>
      <c r="O44" s="394" t="s">
        <v>29</v>
      </c>
      <c r="P44" s="277">
        <f>ifna(vlookup(A44,'Population &amp; Church Numbers'!$A$114:$D$188,4,FALSE),"NULL")</f>
        <v>46</v>
      </c>
      <c r="Q44" s="400" t="s">
        <v>29</v>
      </c>
    </row>
    <row r="45">
      <c r="A45" s="334" t="s">
        <v>179</v>
      </c>
      <c r="B45" s="256">
        <f t="array" ref="B45">VLOOKUP($A45,AR_DEMO,2,FALSE)</f>
        <v>74015</v>
      </c>
      <c r="C45" s="335">
        <f>vlookup(A45,'AR Data'!$A$3:$N$84,2, FALSE)</f>
        <v>68</v>
      </c>
      <c r="D45" s="385">
        <f>(vlookup(A45,'AR Data'!$A$3:$N$84,6,FALSE))/(vlookup(A45,'AR Data'!$A$3:$N$84,5,FALSE))</f>
        <v>1.826086957</v>
      </c>
      <c r="E45" s="386" t="s">
        <v>29</v>
      </c>
      <c r="F45" s="387">
        <f>vlookup(A45,'AR Data'!$A$3:$N$84,10,FALSE)</f>
        <v>11</v>
      </c>
      <c r="G45" s="387" t="s">
        <v>29</v>
      </c>
      <c r="H45" s="259">
        <f>vlookup(A45,'AR Data'!$A$3:$N$84,5,FALSE)+vlookup(A45,'AR Data'!$A$3:$N$84,7, FALSE)</f>
        <v>59</v>
      </c>
      <c r="I45" s="260">
        <f>vlookup(A45,'AR Data'!$A$3:$N$84,3, FALSE)</f>
        <v>14</v>
      </c>
      <c r="J45" s="388" t="s">
        <v>29</v>
      </c>
      <c r="K45" s="389" t="s">
        <v>29</v>
      </c>
      <c r="L45" s="390">
        <f>vlookup(A45,'AR Data'!$A$3:$N$84,4, FALSE)</f>
        <v>25</v>
      </c>
      <c r="M45" s="401" t="s">
        <v>29</v>
      </c>
      <c r="N45" s="386" t="s">
        <v>29</v>
      </c>
      <c r="O45" s="386" t="s">
        <v>29</v>
      </c>
      <c r="P45" s="266">
        <f>ifna(vlookup(A45,'Population &amp; Church Numbers'!$A$114:$D$188,4,FALSE),"NULL")</f>
        <v>60</v>
      </c>
      <c r="Q45" s="392" t="s">
        <v>29</v>
      </c>
    </row>
    <row r="46">
      <c r="A46" s="193" t="s">
        <v>74</v>
      </c>
      <c r="B46" s="194">
        <f t="array" ref="B46">VLOOKUP($A46,AR_DEMO,2,FALSE)</f>
        <v>16521</v>
      </c>
      <c r="C46" s="337">
        <f>vlookup(A46,'AR Data'!$A$3:$N$84,2, FALSE)</f>
        <v>33</v>
      </c>
      <c r="D46" s="393">
        <f>(vlookup(A46,'AR Data'!$A$3:$N$84,6,FALSE))/(vlookup(A46,'AR Data'!$A$3:$N$84,5,FALSE))</f>
        <v>1.666666667</v>
      </c>
      <c r="E46" s="394" t="s">
        <v>29</v>
      </c>
      <c r="F46" s="395">
        <f>vlookup(A46,'AR Data'!$A$3:$N$84,10,FALSE)</f>
        <v>19</v>
      </c>
      <c r="G46" s="395" t="s">
        <v>29</v>
      </c>
      <c r="H46" s="271">
        <f>vlookup(A46,'AR Data'!$A$3:$N$84,5,FALSE)+vlookup(A46,'AR Data'!$A$3:$N$84,7, FALSE)</f>
        <v>14</v>
      </c>
      <c r="I46" s="272">
        <f>vlookup(A46,'AR Data'!$A$3:$N$84,3, FALSE)</f>
        <v>1</v>
      </c>
      <c r="J46" s="396" t="s">
        <v>29</v>
      </c>
      <c r="K46" s="397" t="s">
        <v>29</v>
      </c>
      <c r="L46" s="398">
        <f>vlookup(A46,'AR Data'!$A$3:$N$84,4, FALSE)</f>
        <v>1</v>
      </c>
      <c r="M46" s="399" t="s">
        <v>29</v>
      </c>
      <c r="N46" s="394" t="s">
        <v>29</v>
      </c>
      <c r="O46" s="394" t="s">
        <v>29</v>
      </c>
      <c r="P46" s="277">
        <f>ifna(vlookup(A46,'Population &amp; Church Numbers'!$A$114:$D$188,4,FALSE),"NULL")</f>
        <v>19</v>
      </c>
      <c r="Q46" s="400" t="s">
        <v>29</v>
      </c>
    </row>
    <row r="47">
      <c r="A47" s="334" t="s">
        <v>76</v>
      </c>
      <c r="B47" s="256">
        <f t="array" ref="B47">VLOOKUP($A47,AR_DEMO,2,FALSE)</f>
        <v>16826</v>
      </c>
      <c r="C47" s="335">
        <f>vlookup(A47,'AR Data'!$A$3:$N$84,2, FALSE)</f>
        <v>20</v>
      </c>
      <c r="D47" s="385">
        <f>(vlookup(A47,'AR Data'!$A$3:$N$84,6,FALSE))/(vlookup(A47,'AR Data'!$A$3:$N$84,5,FALSE))</f>
        <v>2</v>
      </c>
      <c r="E47" s="386" t="s">
        <v>29</v>
      </c>
      <c r="F47" s="387">
        <f>vlookup(A47,'AR Data'!$A$3:$N$84,10,FALSE)</f>
        <v>10</v>
      </c>
      <c r="G47" s="387" t="s">
        <v>29</v>
      </c>
      <c r="H47" s="259">
        <f>vlookup(A47,'AR Data'!$A$3:$N$84,5,FALSE)+vlookup(A47,'AR Data'!$A$3:$N$84,7, FALSE)</f>
        <v>10</v>
      </c>
      <c r="I47" s="260">
        <f>vlookup(A47,'AR Data'!$A$3:$N$84,3, FALSE)</f>
        <v>0</v>
      </c>
      <c r="J47" s="388" t="s">
        <v>29</v>
      </c>
      <c r="K47" s="389" t="s">
        <v>29</v>
      </c>
      <c r="L47" s="390">
        <f>vlookup(A47,'AR Data'!$A$3:$N$84,4, FALSE)</f>
        <v>3</v>
      </c>
      <c r="M47" s="401" t="s">
        <v>29</v>
      </c>
      <c r="N47" s="386" t="s">
        <v>29</v>
      </c>
      <c r="O47" s="386" t="s">
        <v>29</v>
      </c>
      <c r="P47" s="266">
        <f>ifna(vlookup(A47,'Population &amp; Church Numbers'!$A$114:$D$188,4,FALSE),"NULL")</f>
        <v>27</v>
      </c>
      <c r="Q47" s="392" t="s">
        <v>29</v>
      </c>
    </row>
    <row r="48">
      <c r="A48" s="193" t="s">
        <v>180</v>
      </c>
      <c r="B48" s="194">
        <f t="array" ref="B48">VLOOKUP($A48,AR_DEMO,2,FALSE)</f>
        <v>42600</v>
      </c>
      <c r="C48" s="337">
        <f>vlookup(A48,'AR Data'!$A$3:$N$84,2, FALSE)</f>
        <v>114</v>
      </c>
      <c r="D48" s="393">
        <f>(vlookup(A48,'AR Data'!$A$3:$N$84,6,FALSE))/(vlookup(A48,'AR Data'!$A$3:$N$84,5,FALSE))</f>
        <v>1.863636364</v>
      </c>
      <c r="E48" s="394" t="s">
        <v>29</v>
      </c>
      <c r="F48" s="395">
        <f>vlookup(A48,'AR Data'!$A$3:$N$84,10,FALSE)</f>
        <v>36</v>
      </c>
      <c r="G48" s="395" t="s">
        <v>29</v>
      </c>
      <c r="H48" s="271">
        <f>vlookup(A48,'AR Data'!$A$3:$N$84,5,FALSE)+vlookup(A48,'AR Data'!$A$3:$N$84,7, FALSE)</f>
        <v>31</v>
      </c>
      <c r="I48" s="272">
        <f>vlookup(A48,'AR Data'!$A$3:$N$84,3, FALSE)</f>
        <v>5</v>
      </c>
      <c r="J48" s="396" t="s">
        <v>29</v>
      </c>
      <c r="K48" s="397" t="s">
        <v>29</v>
      </c>
      <c r="L48" s="398">
        <f>vlookup(A48,'AR Data'!$A$3:$N$84,4, FALSE)</f>
        <v>25</v>
      </c>
      <c r="M48" s="399" t="s">
        <v>29</v>
      </c>
      <c r="N48" s="394" t="s">
        <v>29</v>
      </c>
      <c r="O48" s="394" t="s">
        <v>29</v>
      </c>
      <c r="P48" s="277">
        <f>ifna(vlookup(A48,'Population &amp; Church Numbers'!$A$114:$D$188,4,FALSE),"NULL")</f>
        <v>75</v>
      </c>
      <c r="Q48" s="400" t="s">
        <v>29</v>
      </c>
    </row>
    <row r="49">
      <c r="A49" s="334" t="s">
        <v>181</v>
      </c>
      <c r="B49" s="256">
        <f t="array" ref="B49">VLOOKUP($A49,AR_DEMO,2,FALSE)</f>
        <v>40685</v>
      </c>
      <c r="C49" s="335">
        <f>vlookup(A49,'AR Data'!$A$3:$N$84,2, FALSE)</f>
        <v>27</v>
      </c>
      <c r="D49" s="385">
        <f>(vlookup(A49,'AR Data'!$A$3:$N$84,6,FALSE))/(vlookup(A49,'AR Data'!$A$3:$N$84,5,FALSE))</f>
        <v>1.545454545</v>
      </c>
      <c r="E49" s="386" t="s">
        <v>29</v>
      </c>
      <c r="F49" s="387">
        <f>vlookup(A49,'AR Data'!$A$3:$N$84,10,FALSE)</f>
        <v>8</v>
      </c>
      <c r="G49" s="387" t="s">
        <v>29</v>
      </c>
      <c r="H49" s="259">
        <f>vlookup(A49,'AR Data'!$A$3:$N$84,5,FALSE)+vlookup(A49,'AR Data'!$A$3:$N$84,7, FALSE)</f>
        <v>16</v>
      </c>
      <c r="I49" s="260">
        <f>vlookup(A49,'AR Data'!$A$3:$N$84,3, FALSE)</f>
        <v>1</v>
      </c>
      <c r="J49" s="388" t="s">
        <v>29</v>
      </c>
      <c r="K49" s="389" t="s">
        <v>29</v>
      </c>
      <c r="L49" s="390">
        <f>vlookup(A49,'AR Data'!$A$3:$N$84,4, FALSE)</f>
        <v>7</v>
      </c>
      <c r="M49" s="401" t="s">
        <v>29</v>
      </c>
      <c r="N49" s="386" t="s">
        <v>29</v>
      </c>
      <c r="O49" s="386" t="s">
        <v>29</v>
      </c>
      <c r="P49" s="266">
        <f>ifna(vlookup(A49,'Population &amp; Church Numbers'!$A$114:$D$188,4,FALSE),"NULL")</f>
        <v>78</v>
      </c>
      <c r="Q49" s="392" t="s">
        <v>29</v>
      </c>
    </row>
    <row r="50">
      <c r="A50" s="193" t="s">
        <v>79</v>
      </c>
      <c r="B50" s="194">
        <f t="array" ref="B50">VLOOKUP($A50,AR_DEMO,2,FALSE)</f>
        <v>6799</v>
      </c>
      <c r="C50" s="337">
        <f>vlookup(A50,'AR Data'!$A$3:$N$84,2, FALSE)</f>
        <v>12</v>
      </c>
      <c r="D50" s="393">
        <f>(vlookup(A50,'AR Data'!$A$3:$N$84,6,FALSE))/(vlookup(A50,'AR Data'!$A$3:$N$84,5,FALSE))</f>
        <v>2.25</v>
      </c>
      <c r="E50" s="394" t="s">
        <v>29</v>
      </c>
      <c r="F50" s="395">
        <f>vlookup(A50,'AR Data'!$A$3:$N$84,10,FALSE)</f>
        <v>7</v>
      </c>
      <c r="G50" s="395" t="s">
        <v>29</v>
      </c>
      <c r="H50" s="271">
        <f>vlookup(A50,'AR Data'!$A$3:$N$84,5,FALSE)+vlookup(A50,'AR Data'!$A$3:$N$84,7, FALSE)</f>
        <v>9</v>
      </c>
      <c r="I50" s="272">
        <f>vlookup(A50,'AR Data'!$A$3:$N$84,3, FALSE)</f>
        <v>1</v>
      </c>
      <c r="J50" s="396" t="s">
        <v>29</v>
      </c>
      <c r="K50" s="397" t="s">
        <v>29</v>
      </c>
      <c r="L50" s="398">
        <f>vlookup(A50,'AR Data'!$A$3:$N$84,4, FALSE)</f>
        <v>5</v>
      </c>
      <c r="M50" s="399" t="s">
        <v>29</v>
      </c>
      <c r="N50" s="394" t="s">
        <v>29</v>
      </c>
      <c r="O50" s="394" t="s">
        <v>29</v>
      </c>
      <c r="P50" s="277">
        <f>ifna(vlookup(A50,'Population &amp; Church Numbers'!$A$114:$D$188,4,FALSE),"NULL")</f>
        <v>15</v>
      </c>
      <c r="Q50" s="400" t="s">
        <v>29</v>
      </c>
    </row>
    <row r="51">
      <c r="A51" s="334" t="s">
        <v>80</v>
      </c>
      <c r="B51" s="256">
        <f t="array" ref="B51">VLOOKUP($A51,AR_DEMO,2,FALSE)</f>
        <v>8484</v>
      </c>
      <c r="C51" s="335">
        <f>vlookup(A51,'AR Data'!$A$3:$N$84,2, FALSE)</f>
        <v>8</v>
      </c>
      <c r="D51" s="385">
        <f>(vlookup(A51,'AR Data'!$A$3:$N$84,6,FALSE))/(vlookup(A51,'AR Data'!$A$3:$N$84,5,FALSE))</f>
        <v>1.333333333</v>
      </c>
      <c r="E51" s="386" t="s">
        <v>29</v>
      </c>
      <c r="F51" s="387">
        <f>vlookup(A51,'AR Data'!$A$3:$N$84,10,FALSE)</f>
        <v>4</v>
      </c>
      <c r="G51" s="387" t="s">
        <v>29</v>
      </c>
      <c r="H51" s="259">
        <f>vlookup(A51,'AR Data'!$A$3:$N$84,5,FALSE)+vlookup(A51,'AR Data'!$A$3:$N$84,7, FALSE)</f>
        <v>4</v>
      </c>
      <c r="I51" s="260">
        <f>vlookup(A51,'AR Data'!$A$3:$N$84,3, FALSE)</f>
        <v>0</v>
      </c>
      <c r="J51" s="388" t="s">
        <v>29</v>
      </c>
      <c r="K51" s="389" t="s">
        <v>29</v>
      </c>
      <c r="L51" s="390">
        <f>vlookup(A51,'AR Data'!$A$3:$N$84,4, FALSE)</f>
        <v>3</v>
      </c>
      <c r="M51" s="401" t="s">
        <v>29</v>
      </c>
      <c r="N51" s="386" t="s">
        <v>29</v>
      </c>
      <c r="O51" s="386" t="s">
        <v>29</v>
      </c>
      <c r="P51" s="266">
        <f>ifna(vlookup(A51,'Population &amp; Church Numbers'!$A$114:$D$188,4,FALSE),"NULL")</f>
        <v>17</v>
      </c>
      <c r="Q51" s="392" t="s">
        <v>29</v>
      </c>
    </row>
    <row r="52">
      <c r="A52" s="193" t="s">
        <v>182</v>
      </c>
      <c r="B52" s="194">
        <f t="array" ref="B52">VLOOKUP($A52,AR_DEMO,2,FALSE)</f>
        <v>8310</v>
      </c>
      <c r="C52" s="337">
        <f>vlookup(A52,'AR Data'!$A$3:$N$84,2, FALSE)</f>
        <v>2</v>
      </c>
      <c r="D52" s="393">
        <f>(vlookup(A52,'AR Data'!$A$3:$N$84,6,FALSE))/(vlookup(A52,'AR Data'!$A$3:$N$84,5,FALSE))</f>
        <v>1</v>
      </c>
      <c r="E52" s="394" t="s">
        <v>29</v>
      </c>
      <c r="F52" s="395">
        <f>vlookup(A52,'AR Data'!$A$3:$N$84,10,FALSE)</f>
        <v>1</v>
      </c>
      <c r="G52" s="395" t="s">
        <v>29</v>
      </c>
      <c r="H52" s="271">
        <f>vlookup(A52,'AR Data'!$A$3:$N$84,5,FALSE)+vlookup(A52,'AR Data'!$A$3:$N$84,7, FALSE)</f>
        <v>3</v>
      </c>
      <c r="I52" s="272">
        <f>vlookup(A52,'AR Data'!$A$3:$N$84,3, FALSE)</f>
        <v>0</v>
      </c>
      <c r="J52" s="396" t="s">
        <v>29</v>
      </c>
      <c r="K52" s="397" t="s">
        <v>29</v>
      </c>
      <c r="L52" s="398">
        <f>vlookup(A52,'AR Data'!$A$3:$N$84,4, FALSE)</f>
        <v>2</v>
      </c>
      <c r="M52" s="399" t="s">
        <v>29</v>
      </c>
      <c r="N52" s="394" t="s">
        <v>29</v>
      </c>
      <c r="O52" s="394" t="s">
        <v>29</v>
      </c>
      <c r="P52" s="277">
        <f>ifna(vlookup(A52,'Population &amp; Church Numbers'!$A$114:$D$188,4,FALSE),"NULL")</f>
        <v>14</v>
      </c>
      <c r="Q52" s="400" t="s">
        <v>29</v>
      </c>
    </row>
    <row r="53">
      <c r="A53" s="334" t="s">
        <v>183</v>
      </c>
      <c r="B53" s="256">
        <f t="array" ref="B53">VLOOKUP($A53,AR_DEMO,2,FALSE)</f>
        <v>7225</v>
      </c>
      <c r="C53" s="335">
        <f>vlookup(A53,'AR Data'!$A$3:$N$84,2, FALSE)</f>
        <v>8</v>
      </c>
      <c r="D53" s="385">
        <f>(vlookup(A53,'AR Data'!$A$3:$N$84,6,FALSE))/(vlookup(A53,'AR Data'!$A$3:$N$84,5,FALSE))</f>
        <v>1</v>
      </c>
      <c r="E53" s="386" t="s">
        <v>29</v>
      </c>
      <c r="F53" s="387">
        <f>vlookup(A53,'AR Data'!$A$3:$N$84,10,FALSE)</f>
        <v>1</v>
      </c>
      <c r="G53" s="387" t="s">
        <v>29</v>
      </c>
      <c r="H53" s="259">
        <f>vlookup(A53,'AR Data'!$A$3:$N$84,5,FALSE)+vlookup(A53,'AR Data'!$A$3:$N$84,7, FALSE)</f>
        <v>6</v>
      </c>
      <c r="I53" s="260">
        <f>vlookup(A53,'AR Data'!$A$3:$N$84,3, FALSE)</f>
        <v>0</v>
      </c>
      <c r="J53" s="388" t="s">
        <v>29</v>
      </c>
      <c r="K53" s="389" t="s">
        <v>29</v>
      </c>
      <c r="L53" s="390">
        <f>vlookup(A53,'AR Data'!$A$3:$N$84,4, FALSE)</f>
        <v>5</v>
      </c>
      <c r="M53" s="401" t="s">
        <v>29</v>
      </c>
      <c r="N53" s="386" t="s">
        <v>29</v>
      </c>
      <c r="O53" s="386" t="s">
        <v>29</v>
      </c>
      <c r="P53" s="266">
        <f>ifna(vlookup(A53,'Population &amp; Church Numbers'!$A$114:$D$188,4,FALSE),"NULL")</f>
        <v>18</v>
      </c>
      <c r="Q53" s="392" t="s">
        <v>29</v>
      </c>
    </row>
    <row r="54">
      <c r="A54" s="193" t="s">
        <v>184</v>
      </c>
      <c r="B54" s="194">
        <f t="array" ref="B54">VLOOKUP($A54,AR_DEMO,2,FALSE)</f>
        <v>22650</v>
      </c>
      <c r="C54" s="337">
        <f>vlookup(A54,'AR Data'!$A$3:$N$84,2, FALSE)</f>
        <v>21</v>
      </c>
      <c r="D54" s="393">
        <f>(vlookup(A54,'AR Data'!$A$3:$N$84,6,FALSE))/(vlookup(A54,'AR Data'!$A$3:$N$84,5,FALSE))</f>
        <v>1.5</v>
      </c>
      <c r="E54" s="394" t="s">
        <v>29</v>
      </c>
      <c r="F54" s="395">
        <f>vlookup(A54,'AR Data'!$A$3:$N$84,10,FALSE)</f>
        <v>8</v>
      </c>
      <c r="G54" s="395" t="s">
        <v>29</v>
      </c>
      <c r="H54" s="271">
        <f>vlookup(A54,'AR Data'!$A$3:$N$84,5,FALSE)+vlookup(A54,'AR Data'!$A$3:$N$84,7, FALSE)</f>
        <v>15</v>
      </c>
      <c r="I54" s="272">
        <f>vlookup(A54,'AR Data'!$A$3:$N$84,3, FALSE)</f>
        <v>0</v>
      </c>
      <c r="J54" s="396" t="s">
        <v>29</v>
      </c>
      <c r="K54" s="397" t="s">
        <v>29</v>
      </c>
      <c r="L54" s="398">
        <f>vlookup(A54,'AR Data'!$A$3:$N$84,4, FALSE)</f>
        <v>10</v>
      </c>
      <c r="M54" s="399" t="s">
        <v>29</v>
      </c>
      <c r="N54" s="394" t="s">
        <v>29</v>
      </c>
      <c r="O54" s="394" t="s">
        <v>29</v>
      </c>
      <c r="P54" s="277">
        <f>ifna(vlookup(A54,'Population &amp; Church Numbers'!$A$114:$D$188,4,FALSE),"NULL")</f>
        <v>68</v>
      </c>
      <c r="Q54" s="400" t="s">
        <v>29</v>
      </c>
    </row>
    <row r="55">
      <c r="A55" s="334" t="s">
        <v>82</v>
      </c>
      <c r="B55" s="256">
        <f t="array" ref="B55">VLOOKUP($A55,AR_DEMO,2,FALSE)</f>
        <v>10019</v>
      </c>
      <c r="C55" s="335">
        <f>vlookup(A55,'AR Data'!$A$3:$N$84,2, FALSE)</f>
        <v>15</v>
      </c>
      <c r="D55" s="385">
        <f>(vlookup(A55,'AR Data'!$A$3:$N$84,6,FALSE))/(vlookup(A55,'AR Data'!$A$3:$N$84,5,FALSE))</f>
        <v>1</v>
      </c>
      <c r="E55" s="386" t="s">
        <v>29</v>
      </c>
      <c r="F55" s="387">
        <f>vlookup(A55,'AR Data'!$A$3:$N$84,10,FALSE)</f>
        <v>7</v>
      </c>
      <c r="G55" s="387" t="s">
        <v>29</v>
      </c>
      <c r="H55" s="259">
        <f>vlookup(A55,'AR Data'!$A$3:$N$84,5,FALSE)+vlookup(A55,'AR Data'!$A$3:$N$84,7, FALSE)</f>
        <v>2</v>
      </c>
      <c r="I55" s="260">
        <f>vlookup(A55,'AR Data'!$A$3:$N$84,3, FALSE)</f>
        <v>0</v>
      </c>
      <c r="J55" s="388" t="s">
        <v>29</v>
      </c>
      <c r="K55" s="389" t="s">
        <v>29</v>
      </c>
      <c r="L55" s="390">
        <f>vlookup(A55,'AR Data'!$A$3:$N$84,4, FALSE)</f>
        <v>5</v>
      </c>
      <c r="M55" s="401" t="s">
        <v>29</v>
      </c>
      <c r="N55" s="386" t="s">
        <v>29</v>
      </c>
      <c r="O55" s="386" t="s">
        <v>29</v>
      </c>
      <c r="P55" s="266">
        <f>ifna(vlookup(A55,'Population &amp; Church Numbers'!$A$114:$D$188,4,FALSE),"NULL")</f>
        <v>20</v>
      </c>
      <c r="Q55" s="392" t="s">
        <v>29</v>
      </c>
    </row>
    <row r="56">
      <c r="A56" s="193" t="s">
        <v>185</v>
      </c>
      <c r="B56" s="194">
        <f t="array" ref="B56">VLOOKUP($A56,AR_DEMO,2,FALSE)</f>
        <v>16568</v>
      </c>
      <c r="C56" s="337">
        <f>vlookup(A56,'AR Data'!$A$3:$N$84,2, FALSE)</f>
        <v>17</v>
      </c>
      <c r="D56" s="393">
        <f>(vlookup(A56,'AR Data'!$A$3:$N$84,6,FALSE))/(vlookup(A56,'AR Data'!$A$3:$N$84,5,FALSE))</f>
        <v>1.666666667</v>
      </c>
      <c r="E56" s="394" t="s">
        <v>29</v>
      </c>
      <c r="F56" s="395">
        <f>vlookup(A56,'AR Data'!$A$3:$N$84,10,FALSE)</f>
        <v>16</v>
      </c>
      <c r="G56" s="395" t="s">
        <v>29</v>
      </c>
      <c r="H56" s="271">
        <f>vlookup(A56,'AR Data'!$A$3:$N$84,5,FALSE)+vlookup(A56,'AR Data'!$A$3:$N$84,7, FALSE)</f>
        <v>5</v>
      </c>
      <c r="I56" s="272">
        <f>vlookup(A56,'AR Data'!$A$3:$N$84,3, FALSE)</f>
        <v>1</v>
      </c>
      <c r="J56" s="396" t="s">
        <v>29</v>
      </c>
      <c r="K56" s="397" t="s">
        <v>29</v>
      </c>
      <c r="L56" s="398">
        <f>vlookup(A56,'AR Data'!$A$3:$N$84,4, FALSE)</f>
        <v>9</v>
      </c>
      <c r="M56" s="399" t="s">
        <v>29</v>
      </c>
      <c r="N56" s="394" t="s">
        <v>29</v>
      </c>
      <c r="O56" s="394" t="s">
        <v>29</v>
      </c>
      <c r="P56" s="277">
        <f>ifna(vlookup(A56,'Population &amp; Church Numbers'!$A$114:$D$188,4,FALSE),"NULL")</f>
        <v>30</v>
      </c>
      <c r="Q56" s="400" t="s">
        <v>29</v>
      </c>
    </row>
    <row r="57">
      <c r="A57" s="334" t="s">
        <v>84</v>
      </c>
      <c r="B57" s="256">
        <f t="array" ref="B57">VLOOKUP($A57,AR_DEMO,2,FALSE)</f>
        <v>10171</v>
      </c>
      <c r="C57" s="335">
        <f>vlookup(A57,'AR Data'!$A$3:$N$84,2, FALSE)</f>
        <v>9</v>
      </c>
      <c r="D57" s="385">
        <f>(vlookup(A57,'AR Data'!$A$3:$N$84,6,FALSE))/(vlookup(A57,'AR Data'!$A$3:$N$84,5,FALSE))</f>
        <v>1.75</v>
      </c>
      <c r="E57" s="386" t="s">
        <v>29</v>
      </c>
      <c r="F57" s="387">
        <f>vlookup(A57,'AR Data'!$A$3:$N$84,10,FALSE)</f>
        <v>1</v>
      </c>
      <c r="G57" s="387" t="s">
        <v>29</v>
      </c>
      <c r="H57" s="259">
        <f>vlookup(A57,'AR Data'!$A$3:$N$84,5,FALSE)+vlookup(A57,'AR Data'!$A$3:$N$84,7, FALSE)</f>
        <v>5</v>
      </c>
      <c r="I57" s="260">
        <f>vlookup(A57,'AR Data'!$A$3:$N$84,3, FALSE)</f>
        <v>1</v>
      </c>
      <c r="J57" s="388" t="s">
        <v>29</v>
      </c>
      <c r="K57" s="389" t="s">
        <v>29</v>
      </c>
      <c r="L57" s="390">
        <f>vlookup(A57,'AR Data'!$A$3:$N$84,4, FALSE)</f>
        <v>3</v>
      </c>
      <c r="M57" s="401" t="s">
        <v>29</v>
      </c>
      <c r="N57" s="386" t="s">
        <v>29</v>
      </c>
      <c r="O57" s="386" t="s">
        <v>29</v>
      </c>
      <c r="P57" s="266">
        <f>ifna(vlookup(A57,'Population &amp; Church Numbers'!$A$114:$D$188,4,FALSE),"NULL")</f>
        <v>26</v>
      </c>
      <c r="Q57" s="392" t="s">
        <v>29</v>
      </c>
    </row>
    <row r="58">
      <c r="A58" s="193" t="s">
        <v>186</v>
      </c>
      <c r="B58" s="194">
        <f t="array" ref="B58">VLOOKUP($A58,AR_DEMO,2,FALSE)</f>
        <v>22965</v>
      </c>
      <c r="C58" s="337">
        <f>vlookup(A58,'AR Data'!$A$3:$N$84,2, FALSE)</f>
        <v>96</v>
      </c>
      <c r="D58" s="393">
        <f>(vlookup(A58,'AR Data'!$A$3:$N$84,6,FALSE))/(vlookup(A58,'AR Data'!$A$3:$N$84,5,FALSE))</f>
        <v>2.25</v>
      </c>
      <c r="E58" s="394" t="s">
        <v>29</v>
      </c>
      <c r="F58" s="395">
        <f>vlookup(A58,'AR Data'!$A$3:$N$84,10,FALSE)</f>
        <v>24</v>
      </c>
      <c r="G58" s="395" t="s">
        <v>29</v>
      </c>
      <c r="H58" s="271">
        <f>vlookup(A58,'AR Data'!$A$3:$N$84,5,FALSE)+vlookup(A58,'AR Data'!$A$3:$N$84,7, FALSE)</f>
        <v>18</v>
      </c>
      <c r="I58" s="272">
        <f>vlookup(A58,'AR Data'!$A$3:$N$84,3, FALSE)</f>
        <v>9</v>
      </c>
      <c r="J58" s="396" t="s">
        <v>29</v>
      </c>
      <c r="K58" s="397" t="s">
        <v>29</v>
      </c>
      <c r="L58" s="398">
        <f>vlookup(A58,'AR Data'!$A$3:$N$84,4, FALSE)</f>
        <v>29</v>
      </c>
      <c r="M58" s="399" t="s">
        <v>29</v>
      </c>
      <c r="N58" s="394" t="s">
        <v>29</v>
      </c>
      <c r="O58" s="394" t="s">
        <v>29</v>
      </c>
      <c r="P58" s="277">
        <f>ifna(vlookup(A58,'Population &amp; Church Numbers'!$A$114:$D$188,4,FALSE),"NULL")</f>
        <v>39</v>
      </c>
      <c r="Q58" s="400" t="s">
        <v>29</v>
      </c>
    </row>
    <row r="59">
      <c r="A59" s="334" t="s">
        <v>187</v>
      </c>
      <c r="B59" s="256">
        <f t="array" ref="B59">VLOOKUP($A59,AR_DEMO,2,FALSE)</f>
        <v>19221</v>
      </c>
      <c r="C59" s="335">
        <f>vlookup(A59,'AR Data'!$A$3:$N$84,2, FALSE)</f>
        <v>16</v>
      </c>
      <c r="D59" s="385">
        <f>(vlookup(A59,'AR Data'!$A$3:$N$84,6,FALSE))/(vlookup(A59,'AR Data'!$A$3:$N$84,5,FALSE))</f>
        <v>2.2</v>
      </c>
      <c r="E59" s="386" t="s">
        <v>29</v>
      </c>
      <c r="F59" s="387">
        <f>vlookup(A59,'AR Data'!$A$3:$N$84,10,FALSE)</f>
        <v>7</v>
      </c>
      <c r="G59" s="387" t="s">
        <v>29</v>
      </c>
      <c r="H59" s="259">
        <f>vlookup(A59,'AR Data'!$A$3:$N$84,5,FALSE)+vlookup(A59,'AR Data'!$A$3:$N$84,7, FALSE)</f>
        <v>15</v>
      </c>
      <c r="I59" s="260">
        <f>vlookup(A59,'AR Data'!$A$3:$N$84,3, FALSE)</f>
        <v>2</v>
      </c>
      <c r="J59" s="388" t="s">
        <v>29</v>
      </c>
      <c r="K59" s="389" t="s">
        <v>29</v>
      </c>
      <c r="L59" s="390">
        <f>vlookup(A59,'AR Data'!$A$3:$N$84,4, FALSE)</f>
        <v>11</v>
      </c>
      <c r="M59" s="401" t="s">
        <v>29</v>
      </c>
      <c r="N59" s="386" t="s">
        <v>29</v>
      </c>
      <c r="O59" s="386" t="s">
        <v>29</v>
      </c>
      <c r="P59" s="266">
        <f>ifna(vlookup(A59,'Population &amp; Church Numbers'!$A$114:$D$188,4,FALSE),"NULL")</f>
        <v>30</v>
      </c>
      <c r="Q59" s="392" t="s">
        <v>29</v>
      </c>
    </row>
    <row r="60">
      <c r="A60" s="193" t="s">
        <v>188</v>
      </c>
      <c r="B60" s="194">
        <f t="array" ref="B60">VLOOKUP($A60,AR_DEMO,2,FALSE)</f>
        <v>63381</v>
      </c>
      <c r="C60" s="337">
        <f>vlookup(A60,'AR Data'!$A$3:$N$84,2, FALSE)</f>
        <v>48</v>
      </c>
      <c r="D60" s="393">
        <f>(vlookup(A60,'AR Data'!$A$3:$N$84,6,FALSE))/(vlookup(A60,'AR Data'!$A$3:$N$84,5,FALSE))</f>
        <v>2.032258065</v>
      </c>
      <c r="E60" s="394" t="s">
        <v>29</v>
      </c>
      <c r="F60" s="395">
        <f>vlookup(A60,'AR Data'!$A$3:$N$84,10,FALSE)</f>
        <v>19</v>
      </c>
      <c r="G60" s="395" t="s">
        <v>29</v>
      </c>
      <c r="H60" s="271">
        <f>vlookup(A60,'AR Data'!$A$3:$N$84,5,FALSE)+vlookup(A60,'AR Data'!$A$3:$N$84,7, FALSE)</f>
        <v>40</v>
      </c>
      <c r="I60" s="272">
        <f>vlookup(A60,'AR Data'!$A$3:$N$84,3, FALSE)</f>
        <v>2</v>
      </c>
      <c r="J60" s="396" t="s">
        <v>29</v>
      </c>
      <c r="K60" s="397" t="s">
        <v>29</v>
      </c>
      <c r="L60" s="398">
        <f>vlookup(A60,'AR Data'!$A$3:$N$84,4, FALSE)</f>
        <v>36</v>
      </c>
      <c r="M60" s="399" t="s">
        <v>29</v>
      </c>
      <c r="N60" s="394" t="s">
        <v>29</v>
      </c>
      <c r="O60" s="394" t="s">
        <v>29</v>
      </c>
      <c r="P60" s="277">
        <f>ifna(vlookup(A60,'Population &amp; Church Numbers'!$A$114:$D$188,4,FALSE),"NULL")</f>
        <v>87</v>
      </c>
      <c r="Q60" s="400" t="s">
        <v>29</v>
      </c>
    </row>
    <row r="61">
      <c r="A61" s="334" t="s">
        <v>189</v>
      </c>
      <c r="B61" s="256">
        <f t="array" ref="B61">VLOOKUP($A61,AR_DEMO,2,FALSE)</f>
        <v>8282</v>
      </c>
      <c r="C61" s="335">
        <f>vlookup(A61,'AR Data'!$A$3:$N$84,2, FALSE)</f>
        <v>2</v>
      </c>
      <c r="D61" s="385">
        <f>(vlookup(A61,'AR Data'!$A$3:$N$84,6,FALSE))/(vlookup(A61,'AR Data'!$A$3:$N$84,5,FALSE))</f>
        <v>4</v>
      </c>
      <c r="E61" s="386" t="s">
        <v>29</v>
      </c>
      <c r="F61" s="387">
        <f>vlookup(A61,'AR Data'!$A$3:$N$84,10,FALSE)</f>
        <v>2</v>
      </c>
      <c r="G61" s="387" t="s">
        <v>29</v>
      </c>
      <c r="H61" s="259">
        <f>vlookup(A61,'AR Data'!$A$3:$N$84,5,FALSE)+vlookup(A61,'AR Data'!$A$3:$N$84,7, FALSE)</f>
        <v>3</v>
      </c>
      <c r="I61" s="260">
        <f>vlookup(A61,'AR Data'!$A$3:$N$84,3, FALSE)</f>
        <v>0</v>
      </c>
      <c r="J61" s="388" t="s">
        <v>29</v>
      </c>
      <c r="K61" s="389" t="s">
        <v>29</v>
      </c>
      <c r="L61" s="390">
        <f>vlookup(A61,'AR Data'!$A$3:$N$84,4, FALSE)</f>
        <v>6</v>
      </c>
      <c r="M61" s="401" t="s">
        <v>29</v>
      </c>
      <c r="N61" s="386" t="s">
        <v>29</v>
      </c>
      <c r="O61" s="386" t="s">
        <v>29</v>
      </c>
      <c r="P61" s="266">
        <f>ifna(vlookup(A61,'Population &amp; Church Numbers'!$A$114:$D$188,4,FALSE),"NULL")</f>
        <v>17</v>
      </c>
      <c r="Q61" s="392" t="s">
        <v>29</v>
      </c>
    </row>
    <row r="62">
      <c r="A62" s="193" t="s">
        <v>190</v>
      </c>
      <c r="B62" s="194">
        <f t="array" ref="B62">VLOOKUP($A62,AR_DEMO,2,FALSE)</f>
        <v>399125</v>
      </c>
      <c r="C62" s="337">
        <f>vlookup(A62,'AR Data'!$A$3:$N$84,2, FALSE)</f>
        <v>480</v>
      </c>
      <c r="D62" s="393">
        <f>(vlookup(A62,'AR Data'!$A$3:$N$84,6,FALSE))/(vlookup(A62,'AR Data'!$A$3:$N$84,5,FALSE))</f>
        <v>1.703703704</v>
      </c>
      <c r="E62" s="394" t="s">
        <v>29</v>
      </c>
      <c r="F62" s="395">
        <f>vlookup(A62,'AR Data'!$A$3:$N$84,10,FALSE)</f>
        <v>129</v>
      </c>
      <c r="G62" s="395" t="s">
        <v>29</v>
      </c>
      <c r="H62" s="271">
        <f>vlookup(A62,'AR Data'!$A$3:$N$84,5,FALSE)+vlookup(A62,'AR Data'!$A$3:$N$84,7, FALSE)</f>
        <v>195</v>
      </c>
      <c r="I62" s="272">
        <f>vlookup(A62,'AR Data'!$A$3:$N$84,3, FALSE)</f>
        <v>32</v>
      </c>
      <c r="J62" s="396" t="s">
        <v>29</v>
      </c>
      <c r="K62" s="397" t="s">
        <v>29</v>
      </c>
      <c r="L62" s="398">
        <f>vlookup(A62,'AR Data'!$A$3:$N$84,4, FALSE)</f>
        <v>137</v>
      </c>
      <c r="M62" s="399" t="s">
        <v>29</v>
      </c>
      <c r="N62" s="394" t="s">
        <v>29</v>
      </c>
      <c r="O62" s="394" t="s">
        <v>29</v>
      </c>
      <c r="P62" s="277">
        <f>ifna(vlookup(A62,'Population &amp; Church Numbers'!$A$114:$D$188,4,FALSE),"NULL")</f>
        <v>458</v>
      </c>
      <c r="Q62" s="400" t="s">
        <v>29</v>
      </c>
    </row>
    <row r="63">
      <c r="A63" s="334" t="s">
        <v>85</v>
      </c>
      <c r="B63" s="256">
        <f t="array" ref="B63">VLOOKUP($A63,AR_DEMO,2,FALSE)</f>
        <v>18571</v>
      </c>
      <c r="C63" s="335">
        <f>vlookup(A63,'AR Data'!$A$3:$N$84,2, FALSE)</f>
        <v>42</v>
      </c>
      <c r="D63" s="385">
        <f>(vlookup(A63,'AR Data'!$A$3:$N$84,6,FALSE))/(vlookup(A63,'AR Data'!$A$3:$N$84,5,FALSE))</f>
        <v>3.2</v>
      </c>
      <c r="E63" s="386" t="s">
        <v>29</v>
      </c>
      <c r="F63" s="387">
        <f>vlookup(A63,'AR Data'!$A$3:$N$84,10,FALSE)</f>
        <v>16</v>
      </c>
      <c r="G63" s="387" t="s">
        <v>29</v>
      </c>
      <c r="H63" s="259">
        <f>vlookup(A63,'AR Data'!$A$3:$N$84,5,FALSE)+vlookup(A63,'AR Data'!$A$3:$N$84,7, FALSE)</f>
        <v>7</v>
      </c>
      <c r="I63" s="260">
        <f>vlookup(A63,'AR Data'!$A$3:$N$84,3, FALSE)</f>
        <v>2</v>
      </c>
      <c r="J63" s="388" t="s">
        <v>29</v>
      </c>
      <c r="K63" s="389" t="s">
        <v>29</v>
      </c>
      <c r="L63" s="390">
        <f>vlookup(A63,'AR Data'!$A$3:$N$84,4, FALSE)</f>
        <v>13</v>
      </c>
      <c r="M63" s="401" t="s">
        <v>29</v>
      </c>
      <c r="N63" s="386" t="s">
        <v>29</v>
      </c>
      <c r="O63" s="386" t="s">
        <v>29</v>
      </c>
      <c r="P63" s="266">
        <f>ifna(vlookup(A63,'Population &amp; Church Numbers'!$A$114:$D$188,4,FALSE),"NULL")</f>
        <v>23</v>
      </c>
      <c r="Q63" s="392" t="s">
        <v>29</v>
      </c>
    </row>
    <row r="64">
      <c r="A64" s="193" t="s">
        <v>2292</v>
      </c>
      <c r="B64" s="194">
        <f t="array" ref="B64">VLOOKUP($A64,AR_DEMO,2,FALSE)</f>
        <v>23090</v>
      </c>
      <c r="C64" s="337">
        <f>vlookup(A64,'AR Data'!$A$3:$N$84,2, FALSE)</f>
        <v>21</v>
      </c>
      <c r="D64" s="393">
        <f>(vlookup(A64,'AR Data'!$A$3:$N$84,6,FALSE))/(vlookup(A64,'AR Data'!$A$3:$N$84,5,FALSE))</f>
        <v>2</v>
      </c>
      <c r="E64" s="394" t="s">
        <v>29</v>
      </c>
      <c r="F64" s="395">
        <f>vlookup(A64,'AR Data'!$A$3:$N$84,10,FALSE)</f>
        <v>13</v>
      </c>
      <c r="G64" s="395" t="s">
        <v>29</v>
      </c>
      <c r="H64" s="271">
        <f>vlookup(A64,'AR Data'!$A$3:$N$84,5,FALSE)+vlookup(A64,'AR Data'!$A$3:$N$84,7, FALSE)</f>
        <v>12</v>
      </c>
      <c r="I64" s="272">
        <f>vlookup(A64,'AR Data'!$A$3:$N$84,3, FALSE)</f>
        <v>0</v>
      </c>
      <c r="J64" s="396" t="s">
        <v>29</v>
      </c>
      <c r="K64" s="397" t="s">
        <v>29</v>
      </c>
      <c r="L64" s="398">
        <f>vlookup(A64,'AR Data'!$A$3:$N$84,4, FALSE)</f>
        <v>26</v>
      </c>
      <c r="M64" s="399" t="s">
        <v>29</v>
      </c>
      <c r="N64" s="394" t="s">
        <v>29</v>
      </c>
      <c r="O64" s="394" t="s">
        <v>29</v>
      </c>
      <c r="P64" s="277">
        <f>ifna(vlookup(A64,'Population &amp; Church Numbers'!$A$114:$D$188,4,FALSE),"NULL")</f>
        <v>44</v>
      </c>
      <c r="Q64" s="400" t="s">
        <v>29</v>
      </c>
    </row>
    <row r="65">
      <c r="A65" s="334" t="s">
        <v>192</v>
      </c>
      <c r="B65" s="256">
        <f t="array" ref="B65">VLOOKUP($A65,AR_DEMO,2,FALSE)</f>
        <v>123416</v>
      </c>
      <c r="C65" s="335">
        <f>vlookup(A65,'AR Data'!$A$3:$N$84,2, FALSE)</f>
        <v>52</v>
      </c>
      <c r="D65" s="385">
        <f>(vlookup(A65,'AR Data'!$A$3:$N$84,6,FALSE))/(vlookup(A65,'AR Data'!$A$3:$N$84,5,FALSE))</f>
        <v>2.494117647</v>
      </c>
      <c r="E65" s="386" t="s">
        <v>29</v>
      </c>
      <c r="F65" s="387">
        <f>vlookup(A65,'AR Data'!$A$3:$N$84,10,FALSE)</f>
        <v>17</v>
      </c>
      <c r="G65" s="387" t="s">
        <v>29</v>
      </c>
      <c r="H65" s="259">
        <f>vlookup(A65,'AR Data'!$A$3:$N$84,5,FALSE)+vlookup(A65,'AR Data'!$A$3:$N$84,7, FALSE)</f>
        <v>98</v>
      </c>
      <c r="I65" s="260">
        <f>vlookup(A65,'AR Data'!$A$3:$N$84,3, FALSE)</f>
        <v>4</v>
      </c>
      <c r="J65" s="388" t="s">
        <v>29</v>
      </c>
      <c r="K65" s="389" t="s">
        <v>29</v>
      </c>
      <c r="L65" s="390">
        <f>vlookup(A65,'AR Data'!$A$3:$N$84,4, FALSE)</f>
        <v>30</v>
      </c>
      <c r="M65" s="401" t="s">
        <v>29</v>
      </c>
      <c r="N65" s="386" t="s">
        <v>29</v>
      </c>
      <c r="O65" s="386" t="s">
        <v>29</v>
      </c>
      <c r="P65" s="266">
        <f>ifna(vlookup(A65,'Population &amp; Church Numbers'!$A$114:$D$188,4,FALSE),"NULL")</f>
        <v>93</v>
      </c>
      <c r="Q65" s="392" t="s">
        <v>29</v>
      </c>
    </row>
    <row r="66">
      <c r="A66" s="193" t="s">
        <v>193</v>
      </c>
      <c r="B66" s="194">
        <f t="array" ref="B66">VLOOKUP($A66,AR_DEMO,2,FALSE)</f>
        <v>9836</v>
      </c>
      <c r="C66" s="337">
        <f>vlookup(A66,'AR Data'!$A$3:$N$84,2, FALSE)</f>
        <v>21</v>
      </c>
      <c r="D66" s="393">
        <f>(vlookup(A66,'AR Data'!$A$3:$N$84,6,FALSE))/(vlookup(A66,'AR Data'!$A$3:$N$84,5,FALSE))</f>
        <v>2.5</v>
      </c>
      <c r="E66" s="394" t="s">
        <v>29</v>
      </c>
      <c r="F66" s="395">
        <f>vlookup(A66,'AR Data'!$A$3:$N$84,10,FALSE)</f>
        <v>6</v>
      </c>
      <c r="G66" s="395" t="s">
        <v>29</v>
      </c>
      <c r="H66" s="271">
        <f>vlookup(A66,'AR Data'!$A$3:$N$84,5,FALSE)+vlookup(A66,'AR Data'!$A$3:$N$84,7, FALSE)</f>
        <v>8</v>
      </c>
      <c r="I66" s="272">
        <f>vlookup(A66,'AR Data'!$A$3:$N$84,3, FALSE)</f>
        <v>4</v>
      </c>
      <c r="J66" s="396" t="s">
        <v>29</v>
      </c>
      <c r="K66" s="397" t="s">
        <v>29</v>
      </c>
      <c r="L66" s="398">
        <f>vlookup(A66,'AR Data'!$A$3:$N$84,4, FALSE)</f>
        <v>3</v>
      </c>
      <c r="M66" s="399" t="s">
        <v>29</v>
      </c>
      <c r="N66" s="394" t="s">
        <v>29</v>
      </c>
      <c r="O66" s="394" t="s">
        <v>29</v>
      </c>
      <c r="P66" s="277">
        <f>ifna(vlookup(A66,'Population &amp; Church Numbers'!$A$114:$D$188,4,FALSE),"NULL")</f>
        <v>24</v>
      </c>
      <c r="Q66" s="400" t="s">
        <v>29</v>
      </c>
    </row>
    <row r="67">
      <c r="A67" s="334" t="s">
        <v>194</v>
      </c>
      <c r="B67" s="256">
        <f t="array" ref="B67">VLOOKUP($A67,AR_DEMO,2,FALSE)</f>
        <v>7828</v>
      </c>
      <c r="C67" s="335">
        <f>vlookup(A67,'AR Data'!$A$3:$N$84,2, FALSE)</f>
        <v>11</v>
      </c>
      <c r="D67" s="385">
        <f>(vlookup(A67,'AR Data'!$A$3:$N$84,6,FALSE))/(vlookup(A67,'AR Data'!$A$3:$N$84,5,FALSE))</f>
        <v>2.5</v>
      </c>
      <c r="E67" s="386" t="s">
        <v>29</v>
      </c>
      <c r="F67" s="387">
        <f>vlookup(A67,'AR Data'!$A$3:$N$84,10,FALSE)</f>
        <v>4</v>
      </c>
      <c r="G67" s="387" t="s">
        <v>29</v>
      </c>
      <c r="H67" s="259">
        <f>vlookup(A67,'AR Data'!$A$3:$N$84,5,FALSE)+vlookup(A67,'AR Data'!$A$3:$N$84,7, FALSE)</f>
        <v>5</v>
      </c>
      <c r="I67" s="260">
        <f>vlookup(A67,'AR Data'!$A$3:$N$84,3, FALSE)</f>
        <v>0</v>
      </c>
      <c r="J67" s="388" t="s">
        <v>29</v>
      </c>
      <c r="K67" s="389" t="s">
        <v>29</v>
      </c>
      <c r="L67" s="390">
        <f>vlookup(A67,'AR Data'!$A$3:$N$84,4, FALSE)</f>
        <v>4</v>
      </c>
      <c r="M67" s="401" t="s">
        <v>29</v>
      </c>
      <c r="N67" s="386" t="s">
        <v>29</v>
      </c>
      <c r="O67" s="386" t="s">
        <v>29</v>
      </c>
      <c r="P67" s="266">
        <f>ifna(vlookup(A67,'Population &amp; Church Numbers'!$A$114:$D$188,4,FALSE),"NULL")</f>
        <v>14</v>
      </c>
      <c r="Q67" s="392" t="s">
        <v>29</v>
      </c>
    </row>
    <row r="68">
      <c r="A68" s="193" t="s">
        <v>195</v>
      </c>
      <c r="B68" s="194">
        <f t="array" ref="B68">VLOOKUP($A68,AR_DEMO,2,FALSE)</f>
        <v>127799</v>
      </c>
      <c r="C68" s="337">
        <f>vlookup(A68,'AR Data'!$A$3:$N$84,2, FALSE)</f>
        <v>387</v>
      </c>
      <c r="D68" s="393">
        <f>(vlookup(A68,'AR Data'!$A$3:$N$84,6,FALSE))/(vlookup(A68,'AR Data'!$A$3:$N$84,5,FALSE))</f>
        <v>1.88372093</v>
      </c>
      <c r="E68" s="394" t="s">
        <v>29</v>
      </c>
      <c r="F68" s="395">
        <f>vlookup(A68,'AR Data'!$A$3:$N$84,10,FALSE)</f>
        <v>127</v>
      </c>
      <c r="G68" s="395" t="s">
        <v>29</v>
      </c>
      <c r="H68" s="271">
        <f>vlookup(A68,'AR Data'!$A$3:$N$84,5,FALSE)+vlookup(A68,'AR Data'!$A$3:$N$84,7, FALSE)</f>
        <v>137</v>
      </c>
      <c r="I68" s="272">
        <f>vlookup(A68,'AR Data'!$A$3:$N$84,3, FALSE)</f>
        <v>36</v>
      </c>
      <c r="J68" s="396" t="s">
        <v>29</v>
      </c>
      <c r="K68" s="397" t="s">
        <v>29</v>
      </c>
      <c r="L68" s="398">
        <f>vlookup(A68,'AR Data'!$A$3:$N$84,4, FALSE)</f>
        <v>75</v>
      </c>
      <c r="M68" s="399" t="s">
        <v>29</v>
      </c>
      <c r="N68" s="394" t="s">
        <v>29</v>
      </c>
      <c r="O68" s="394" t="s">
        <v>29</v>
      </c>
      <c r="P68" s="277">
        <f>ifna(vlookup(A68,'Population &amp; Church Numbers'!$A$114:$D$188,4,FALSE),"NULL")</f>
        <v>127</v>
      </c>
      <c r="Q68" s="400" t="s">
        <v>29</v>
      </c>
    </row>
    <row r="69">
      <c r="A69" s="334" t="s">
        <v>196</v>
      </c>
      <c r="B69" s="256">
        <f t="array" ref="B69">VLOOKUP($A69,AR_DEMO,2,FALSE)</f>
        <v>15839</v>
      </c>
      <c r="C69" s="335">
        <f>vlookup(A69,'AR Data'!$A$3:$N$84,2, FALSE)</f>
        <v>25</v>
      </c>
      <c r="D69" s="385">
        <f>(vlookup(A69,'AR Data'!$A$3:$N$84,6,FALSE))/(vlookup(A69,'AR Data'!$A$3:$N$84,5,FALSE))</f>
        <v>1.5</v>
      </c>
      <c r="E69" s="386" t="s">
        <v>29</v>
      </c>
      <c r="F69" s="387">
        <f>vlookup(A69,'AR Data'!$A$3:$N$84,10,FALSE)</f>
        <v>12</v>
      </c>
      <c r="G69" s="387" t="s">
        <v>29</v>
      </c>
      <c r="H69" s="259">
        <f>vlookup(A69,'AR Data'!$A$3:$N$84,5,FALSE)+vlookup(A69,'AR Data'!$A$3:$N$84,7, FALSE)</f>
        <v>13</v>
      </c>
      <c r="I69" s="260">
        <f>vlookup(A69,'AR Data'!$A$3:$N$84,3, FALSE)</f>
        <v>3</v>
      </c>
      <c r="J69" s="388" t="s">
        <v>29</v>
      </c>
      <c r="K69" s="389" t="s">
        <v>29</v>
      </c>
      <c r="L69" s="390">
        <f>vlookup(A69,'AR Data'!$A$3:$N$84,4, FALSE)</f>
        <v>8</v>
      </c>
      <c r="M69" s="401" t="s">
        <v>29</v>
      </c>
      <c r="N69" s="386" t="s">
        <v>29</v>
      </c>
      <c r="O69" s="386" t="s">
        <v>29</v>
      </c>
      <c r="P69" s="266">
        <f>ifna(vlookup(A69,'Population &amp; Church Numbers'!$A$114:$D$188,4,FALSE),"NULL")</f>
        <v>24</v>
      </c>
      <c r="Q69" s="392" t="s">
        <v>29</v>
      </c>
    </row>
    <row r="70">
      <c r="A70" s="193" t="s">
        <v>197</v>
      </c>
      <c r="B70" s="194">
        <f t="array" ref="B70">VLOOKUP($A70,AR_DEMO,2,FALSE)</f>
        <v>17271</v>
      </c>
      <c r="C70" s="337">
        <f>vlookup(A70,'AR Data'!$A$3:$N$84,2, FALSE)</f>
        <v>31</v>
      </c>
      <c r="D70" s="393">
        <f>(vlookup(A70,'AR Data'!$A$3:$N$84,6,FALSE))/(vlookup(A70,'AR Data'!$A$3:$N$84,5,FALSE))</f>
        <v>1.916666667</v>
      </c>
      <c r="E70" s="394" t="s">
        <v>29</v>
      </c>
      <c r="F70" s="395">
        <f>vlookup(A70,'AR Data'!$A$3:$N$84,10,FALSE)</f>
        <v>8</v>
      </c>
      <c r="G70" s="395" t="s">
        <v>29</v>
      </c>
      <c r="H70" s="271">
        <f>vlookup(A70,'AR Data'!$A$3:$N$84,5,FALSE)+vlookup(A70,'AR Data'!$A$3:$N$84,7, FALSE)</f>
        <v>19</v>
      </c>
      <c r="I70" s="272">
        <f>vlookup(A70,'AR Data'!$A$3:$N$84,3, FALSE)</f>
        <v>6</v>
      </c>
      <c r="J70" s="396" t="s">
        <v>29</v>
      </c>
      <c r="K70" s="397" t="s">
        <v>29</v>
      </c>
      <c r="L70" s="398">
        <f>vlookup(A70,'AR Data'!$A$3:$N$84,4, FALSE)</f>
        <v>17</v>
      </c>
      <c r="M70" s="399" t="s">
        <v>29</v>
      </c>
      <c r="N70" s="394" t="s">
        <v>29</v>
      </c>
      <c r="O70" s="394" t="s">
        <v>29</v>
      </c>
      <c r="P70" s="277">
        <f>ifna(vlookup(A70,'Population &amp; Church Numbers'!$A$114:$D$188,4,FALSE),"NULL")</f>
        <v>37</v>
      </c>
      <c r="Q70" s="400" t="s">
        <v>29</v>
      </c>
    </row>
    <row r="71">
      <c r="A71" s="334" t="s">
        <v>198</v>
      </c>
      <c r="B71" s="256">
        <f t="array" ref="B71">VLOOKUP($A71,AR_DEMO,2,FALSE)</f>
        <v>12359</v>
      </c>
      <c r="C71" s="335">
        <f>vlookup(A71,'AR Data'!$A$3:$N$84,2, FALSE)</f>
        <v>3</v>
      </c>
      <c r="D71" s="385">
        <f>(vlookup(A71,'AR Data'!$A$3:$N$84,6,FALSE))/(vlookup(A71,'AR Data'!$A$3:$N$84,5,FALSE))</f>
        <v>1.888888889</v>
      </c>
      <c r="E71" s="386" t="s">
        <v>29</v>
      </c>
      <c r="F71" s="387">
        <f>vlookup(A71,'AR Data'!$A$3:$N$84,10,FALSE)</f>
        <v>0</v>
      </c>
      <c r="G71" s="387" t="s">
        <v>29</v>
      </c>
      <c r="H71" s="259">
        <f>vlookup(A71,'AR Data'!$A$3:$N$84,5,FALSE)+vlookup(A71,'AR Data'!$A$3:$N$84,7, FALSE)</f>
        <v>11</v>
      </c>
      <c r="I71" s="260">
        <f>vlookup(A71,'AR Data'!$A$3:$N$84,3, FALSE)</f>
        <v>1</v>
      </c>
      <c r="J71" s="388" t="s">
        <v>29</v>
      </c>
      <c r="K71" s="389" t="s">
        <v>29</v>
      </c>
      <c r="L71" s="390">
        <f>vlookup(A71,'AR Data'!$A$3:$N$84,4, FALSE)</f>
        <v>10</v>
      </c>
      <c r="M71" s="401" t="s">
        <v>29</v>
      </c>
      <c r="N71" s="386" t="s">
        <v>29</v>
      </c>
      <c r="O71" s="386" t="s">
        <v>29</v>
      </c>
      <c r="P71" s="266">
        <f>ifna(vlookup(A71,'Population &amp; Church Numbers'!$A$114:$D$188,4,FALSE),"NULL")</f>
        <v>28</v>
      </c>
      <c r="Q71" s="392" t="s">
        <v>29</v>
      </c>
    </row>
    <row r="72">
      <c r="A72" s="193" t="s">
        <v>199</v>
      </c>
      <c r="B72" s="194">
        <f t="array" ref="B72">VLOOKUP($A72,AR_DEMO,2,FALSE)</f>
        <v>39054</v>
      </c>
      <c r="C72" s="337">
        <f>vlookup(A72,'AR Data'!$A$3:$N$84,2, FALSE)</f>
        <v>31</v>
      </c>
      <c r="D72" s="393">
        <f>(vlookup(A72,'AR Data'!$A$3:$N$84,6,FALSE))/(vlookup(A72,'AR Data'!$A$3:$N$84,5,FALSE))</f>
        <v>1.777777778</v>
      </c>
      <c r="E72" s="394" t="s">
        <v>29</v>
      </c>
      <c r="F72" s="395">
        <f>vlookup(A72,'AR Data'!$A$3:$N$84,10,FALSE)</f>
        <v>13</v>
      </c>
      <c r="G72" s="395" t="s">
        <v>29</v>
      </c>
      <c r="H72" s="271">
        <f>vlookup(A72,'AR Data'!$A$3:$N$84,5,FALSE)+vlookup(A72,'AR Data'!$A$3:$N$84,7, FALSE)</f>
        <v>15</v>
      </c>
      <c r="I72" s="272">
        <f>vlookup(A72,'AR Data'!$A$3:$N$84,3, FALSE)</f>
        <v>2</v>
      </c>
      <c r="J72" s="396" t="s">
        <v>29</v>
      </c>
      <c r="K72" s="397" t="s">
        <v>29</v>
      </c>
      <c r="L72" s="398">
        <f>vlookup(A72,'AR Data'!$A$3:$N$84,4, FALSE)</f>
        <v>18</v>
      </c>
      <c r="M72" s="399" t="s">
        <v>29</v>
      </c>
      <c r="N72" s="394" t="s">
        <v>29</v>
      </c>
      <c r="O72" s="394" t="s">
        <v>29</v>
      </c>
      <c r="P72" s="277">
        <f>ifna(vlookup(A72,'Population &amp; Church Numbers'!$A$114:$D$188,4,FALSE),"NULL")</f>
        <v>91</v>
      </c>
      <c r="Q72" s="400" t="s">
        <v>29</v>
      </c>
    </row>
    <row r="73">
      <c r="A73" s="334" t="s">
        <v>200</v>
      </c>
      <c r="B73" s="256">
        <f t="array" ref="B73">VLOOKUP($A73,AR_DEMO,2,FALSE)</f>
        <v>15796</v>
      </c>
      <c r="C73" s="335">
        <f>vlookup(A73,'AR Data'!$A$3:$N$84,2, FALSE)</f>
        <v>20</v>
      </c>
      <c r="D73" s="385">
        <f>(vlookup(A73,'AR Data'!$A$3:$N$84,6,FALSE))/(vlookup(A73,'AR Data'!$A$3:$N$84,5,FALSE))</f>
        <v>2.875</v>
      </c>
      <c r="E73" s="386" t="s">
        <v>29</v>
      </c>
      <c r="F73" s="387">
        <f>vlookup(A73,'AR Data'!$A$3:$N$84,10,FALSE)</f>
        <v>13</v>
      </c>
      <c r="G73" s="387" t="s">
        <v>29</v>
      </c>
      <c r="H73" s="259">
        <f>vlookup(A73,'AR Data'!$A$3:$N$84,5,FALSE)+vlookup(A73,'AR Data'!$A$3:$N$84,7, FALSE)</f>
        <v>12</v>
      </c>
      <c r="I73" s="260">
        <f>vlookup(A73,'AR Data'!$A$3:$N$84,3, FALSE)</f>
        <v>3</v>
      </c>
      <c r="J73" s="388" t="s">
        <v>29</v>
      </c>
      <c r="K73" s="389" t="s">
        <v>29</v>
      </c>
      <c r="L73" s="390">
        <f>vlookup(A73,'AR Data'!$A$3:$N$84,4, FALSE)</f>
        <v>7</v>
      </c>
      <c r="M73" s="401" t="s">
        <v>29</v>
      </c>
      <c r="N73" s="386" t="s">
        <v>29</v>
      </c>
      <c r="O73" s="386" t="s">
        <v>29</v>
      </c>
      <c r="P73" s="266">
        <f>ifna(vlookup(A73,'Population &amp; Church Numbers'!$A$114:$D$188,4,FALSE),"NULL")</f>
        <v>26</v>
      </c>
      <c r="Q73" s="392" t="s">
        <v>29</v>
      </c>
    </row>
    <row r="74">
      <c r="A74" s="193" t="s">
        <v>94</v>
      </c>
      <c r="B74" s="194">
        <f t="array" ref="B74">VLOOKUP($A74,AR_DEMO,2,FALSE)</f>
        <v>245871</v>
      </c>
      <c r="C74" s="337">
        <f>vlookup(A74,'AR Data'!$A$3:$N$84,2, FALSE)</f>
        <v>253</v>
      </c>
      <c r="D74" s="393">
        <f>(vlookup(A74,'AR Data'!$A$3:$N$84,6,FALSE))/(vlookup(A74,'AR Data'!$A$3:$N$84,5,FALSE))</f>
        <v>1.965909091</v>
      </c>
      <c r="E74" s="394" t="s">
        <v>29</v>
      </c>
      <c r="F74" s="395">
        <f>vlookup(A74,'AR Data'!$A$3:$N$84,10,FALSE)</f>
        <v>88</v>
      </c>
      <c r="G74" s="395" t="s">
        <v>29</v>
      </c>
      <c r="H74" s="271">
        <f>vlookup(A74,'AR Data'!$A$3:$N$84,5,FALSE)+vlookup(A74,'AR Data'!$A$3:$N$84,7, FALSE)</f>
        <v>118</v>
      </c>
      <c r="I74" s="272">
        <f>vlookup(A74,'AR Data'!$A$3:$N$84,3, FALSE)</f>
        <v>36</v>
      </c>
      <c r="J74" s="396" t="s">
        <v>29</v>
      </c>
      <c r="K74" s="397" t="s">
        <v>29</v>
      </c>
      <c r="L74" s="398">
        <f>vlookup(A74,'AR Data'!$A$3:$N$84,4, FALSE)</f>
        <v>64</v>
      </c>
      <c r="M74" s="399" t="s">
        <v>29</v>
      </c>
      <c r="N74" s="394" t="s">
        <v>29</v>
      </c>
      <c r="O74" s="394" t="s">
        <v>29</v>
      </c>
      <c r="P74" s="277">
        <f>ifna(vlookup(A74,'Population &amp; Church Numbers'!$A$114:$D$188,4,FALSE),"NULL")</f>
        <v>155</v>
      </c>
      <c r="Q74" s="400" t="s">
        <v>29</v>
      </c>
    </row>
    <row r="75">
      <c r="A75" s="334" t="s">
        <v>201</v>
      </c>
      <c r="B75" s="256">
        <f t="array" ref="B75">VLOOKUP($A75,AR_DEMO,2,FALSE)</f>
        <v>76822</v>
      </c>
      <c r="C75" s="335">
        <f>vlookup(A75,'AR Data'!$A$3:$N$84,2, FALSE)</f>
        <v>90</v>
      </c>
      <c r="D75" s="385">
        <f>(vlookup(A75,'AR Data'!$A$3:$N$84,6,FALSE))/(vlookup(A75,'AR Data'!$A$3:$N$84,5,FALSE))</f>
        <v>1.967741935</v>
      </c>
      <c r="E75" s="386" t="s">
        <v>29</v>
      </c>
      <c r="F75" s="387">
        <f>vlookup(A75,'AR Data'!$A$3:$N$84,10,FALSE)</f>
        <v>24</v>
      </c>
      <c r="G75" s="387" t="s">
        <v>29</v>
      </c>
      <c r="H75" s="259">
        <f>vlookup(A75,'AR Data'!$A$3:$N$84,5,FALSE)+vlookup(A75,'AR Data'!$A$3:$N$84,7, FALSE)</f>
        <v>80</v>
      </c>
      <c r="I75" s="260">
        <f>vlookup(A75,'AR Data'!$A$3:$N$84,3, FALSE)</f>
        <v>12</v>
      </c>
      <c r="J75" s="388" t="s">
        <v>29</v>
      </c>
      <c r="K75" s="389" t="s">
        <v>29</v>
      </c>
      <c r="L75" s="390">
        <f>vlookup(A75,'AR Data'!$A$3:$N$84,4, FALSE)</f>
        <v>54</v>
      </c>
      <c r="M75" s="401" t="s">
        <v>29</v>
      </c>
      <c r="N75" s="386" t="s">
        <v>29</v>
      </c>
      <c r="O75" s="386" t="s">
        <v>29</v>
      </c>
      <c r="P75" s="266">
        <f>ifna(vlookup(A75,'Population &amp; Church Numbers'!$A$114:$D$188,4,FALSE),"NULL")</f>
        <v>94</v>
      </c>
      <c r="Q75" s="392" t="s">
        <v>29</v>
      </c>
    </row>
    <row r="76">
      <c r="A76" s="193" t="s">
        <v>202</v>
      </c>
      <c r="B76" s="194">
        <f t="array" ref="B76">VLOOKUP($A76,AR_DEMO,2,FALSE)</f>
        <v>6269</v>
      </c>
      <c r="C76" s="337">
        <f>vlookup(A76,'AR Data'!$A$3:$N$84,2, FALSE)</f>
        <v>44</v>
      </c>
      <c r="D76" s="393">
        <f>(vlookup(A76,'AR Data'!$A$3:$N$84,6,FALSE))/(vlookup(A76,'AR Data'!$A$3:$N$84,5,FALSE))</f>
        <v>2.2</v>
      </c>
      <c r="E76" s="394" t="s">
        <v>29</v>
      </c>
      <c r="F76" s="395">
        <f>vlookup(A76,'AR Data'!$A$3:$N$84,10,FALSE)</f>
        <v>15</v>
      </c>
      <c r="G76" s="395" t="s">
        <v>29</v>
      </c>
      <c r="H76" s="271">
        <f>vlookup(A76,'AR Data'!$A$3:$N$84,5,FALSE)+vlookup(A76,'AR Data'!$A$3:$N$84,7, FALSE)</f>
        <v>10</v>
      </c>
      <c r="I76" s="272">
        <f>vlookup(A76,'AR Data'!$A$3:$N$84,3, FALSE)</f>
        <v>5</v>
      </c>
      <c r="J76" s="396" t="s">
        <v>29</v>
      </c>
      <c r="K76" s="397" t="s">
        <v>29</v>
      </c>
      <c r="L76" s="398">
        <f>vlookup(A76,'AR Data'!$A$3:$N$84,4, FALSE)</f>
        <v>10</v>
      </c>
      <c r="M76" s="399" t="s">
        <v>29</v>
      </c>
      <c r="N76" s="394" t="s">
        <v>29</v>
      </c>
      <c r="O76" s="394" t="s">
        <v>29</v>
      </c>
      <c r="P76" s="277">
        <f>ifna(vlookup(A76,'Population &amp; Church Numbers'!$A$114:$D$188,4,FALSE),"NULL")</f>
        <v>9</v>
      </c>
      <c r="Q76" s="400" t="s">
        <v>29</v>
      </c>
    </row>
    <row r="77">
      <c r="A77" s="334" t="s">
        <v>203</v>
      </c>
      <c r="B77" s="256">
        <f t="array" ref="B77">VLOOKUP($A77,AR_DEMO,2,FALSE)</f>
        <v>20263</v>
      </c>
      <c r="C77" s="335">
        <f>vlookup(A77,'AR Data'!$A$3:$N$84,2, FALSE)</f>
        <v>28</v>
      </c>
      <c r="D77" s="385">
        <f>(vlookup(A77,'AR Data'!$A$3:$N$84,6,FALSE))/(vlookup(A77,'AR Data'!$A$3:$N$84,5,FALSE))</f>
        <v>1.454545455</v>
      </c>
      <c r="E77" s="386" t="s">
        <v>29</v>
      </c>
      <c r="F77" s="387">
        <f>vlookup(A77,'AR Data'!$A$3:$N$84,10,FALSE)</f>
        <v>13</v>
      </c>
      <c r="G77" s="387" t="s">
        <v>29</v>
      </c>
      <c r="H77" s="259">
        <f>vlookup(A77,'AR Data'!$A$3:$N$84,5,FALSE)+vlookup(A77,'AR Data'!$A$3:$N$84,7, FALSE)</f>
        <v>19</v>
      </c>
      <c r="I77" s="260">
        <f>vlookup(A77,'AR Data'!$A$3:$N$84,3, FALSE)</f>
        <v>2</v>
      </c>
      <c r="J77" s="388" t="s">
        <v>29</v>
      </c>
      <c r="K77" s="389" t="s">
        <v>29</v>
      </c>
      <c r="L77" s="390">
        <f>vlookup(A77,'AR Data'!$A$3:$N$84,4, FALSE)</f>
        <v>19</v>
      </c>
      <c r="M77" s="401" t="s">
        <v>29</v>
      </c>
      <c r="N77" s="386" t="s">
        <v>29</v>
      </c>
      <c r="O77" s="386" t="s">
        <v>29</v>
      </c>
      <c r="P77" s="266">
        <f>ifna(vlookup(A77,'Population &amp; Church Numbers'!$A$114:$D$188,4,FALSE),"NULL")</f>
        <v>32</v>
      </c>
      <c r="Q77" s="392" t="s">
        <v>29</v>
      </c>
    </row>
    <row r="78">
      <c r="A78" s="402"/>
      <c r="B78" s="403"/>
      <c r="C78" s="337"/>
      <c r="D78" s="404"/>
      <c r="E78" s="404"/>
      <c r="F78" s="404"/>
      <c r="G78" s="404"/>
      <c r="H78" s="405"/>
      <c r="I78" s="406"/>
      <c r="J78" s="407"/>
      <c r="K78" s="337"/>
      <c r="L78" s="398"/>
      <c r="M78" s="408"/>
      <c r="N78" s="409"/>
      <c r="O78" s="404"/>
      <c r="P78" s="405"/>
      <c r="Q78" s="211"/>
    </row>
    <row r="79">
      <c r="A79" s="212" t="s">
        <v>2059</v>
      </c>
      <c r="B79" s="213"/>
      <c r="C79" s="214">
        <f>'AR Data'!B82</f>
        <v>3604</v>
      </c>
      <c r="D79" s="410">
        <f>'AR Data'!F82/'AR Data'!E82</f>
        <v>1.980463097</v>
      </c>
      <c r="E79" s="221" t="s">
        <v>29</v>
      </c>
      <c r="F79" s="221" t="s">
        <v>29</v>
      </c>
      <c r="G79" s="221" t="s">
        <v>29</v>
      </c>
      <c r="H79" s="216">
        <f>'AR Data'!E82+'AR Data'!G82</f>
        <v>1835</v>
      </c>
      <c r="I79" s="217">
        <f>'AR Data'!C82</f>
        <v>299</v>
      </c>
      <c r="J79" s="411" t="s">
        <v>29</v>
      </c>
      <c r="K79" s="412" t="s">
        <v>29</v>
      </c>
      <c r="L79" s="216">
        <f>'AR Data'!D82</f>
        <v>1436</v>
      </c>
      <c r="M79" s="413" t="s">
        <v>29</v>
      </c>
      <c r="N79" s="221" t="s">
        <v>29</v>
      </c>
      <c r="O79" s="221" t="s">
        <v>29</v>
      </c>
      <c r="P79" s="216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33">
        <v>125.0</v>
      </c>
      <c r="J4" s="233">
        <v>33.0</v>
      </c>
      <c r="K4" s="233">
        <v>26.4</v>
      </c>
      <c r="L4" s="233">
        <v>92.0</v>
      </c>
      <c r="M4" s="233">
        <v>38.0</v>
      </c>
      <c r="N4" s="233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33">
        <v>4.0</v>
      </c>
      <c r="I5" s="233">
        <v>27.0</v>
      </c>
      <c r="J5" s="233">
        <v>10.0</v>
      </c>
      <c r="K5" s="233">
        <v>37.0</v>
      </c>
      <c r="L5" s="233">
        <v>17.0</v>
      </c>
      <c r="M5" s="233">
        <v>0.0</v>
      </c>
      <c r="N5" s="233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33">
        <v>7.0</v>
      </c>
      <c r="I6" s="233">
        <v>30.0</v>
      </c>
      <c r="J6" s="233">
        <v>19.0</v>
      </c>
      <c r="K6" s="233">
        <v>63.3</v>
      </c>
      <c r="L6" s="233">
        <v>11.0</v>
      </c>
      <c r="M6" s="233">
        <v>1.0</v>
      </c>
      <c r="N6" s="233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33">
        <v>49.0</v>
      </c>
      <c r="I7" s="233">
        <v>234.0</v>
      </c>
      <c r="J7" s="233">
        <v>88.0</v>
      </c>
      <c r="K7" s="233">
        <v>37.6</v>
      </c>
      <c r="L7" s="233">
        <v>146.0</v>
      </c>
      <c r="M7" s="233">
        <v>35.0</v>
      </c>
      <c r="N7" s="233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33">
        <v>31.0</v>
      </c>
      <c r="I8" s="233">
        <v>61.0</v>
      </c>
      <c r="J8" s="233">
        <v>23.0</v>
      </c>
      <c r="K8" s="233">
        <v>37.7</v>
      </c>
      <c r="L8" s="233">
        <v>38.0</v>
      </c>
      <c r="M8" s="233">
        <v>9.0</v>
      </c>
      <c r="N8" s="233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33">
        <v>8.0</v>
      </c>
      <c r="I9" s="233">
        <v>36.0</v>
      </c>
      <c r="J9" s="233">
        <v>19.0</v>
      </c>
      <c r="K9" s="233">
        <v>52.8</v>
      </c>
      <c r="L9" s="233">
        <v>17.0</v>
      </c>
      <c r="M9" s="233">
        <v>2.0</v>
      </c>
      <c r="N9" s="233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33">
        <v>8.0</v>
      </c>
      <c r="I10" s="233">
        <v>29.0</v>
      </c>
      <c r="J10" s="233">
        <v>22.0</v>
      </c>
      <c r="K10" s="233">
        <v>75.9</v>
      </c>
      <c r="L10" s="233">
        <v>7.0</v>
      </c>
      <c r="M10" s="233">
        <v>1.0</v>
      </c>
      <c r="N10" s="233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33">
        <v>11.0</v>
      </c>
      <c r="I11" s="233">
        <v>51.0</v>
      </c>
      <c r="J11" s="233">
        <v>21.0</v>
      </c>
      <c r="K11" s="233">
        <v>41.2</v>
      </c>
      <c r="L11" s="233">
        <v>30.0</v>
      </c>
      <c r="M11" s="233">
        <v>2.0</v>
      </c>
      <c r="N11" s="233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33">
        <v>5.0</v>
      </c>
      <c r="I12" s="233">
        <v>21.0</v>
      </c>
      <c r="J12" s="233">
        <v>6.0</v>
      </c>
      <c r="K12" s="233">
        <v>28.6</v>
      </c>
      <c r="L12" s="233">
        <v>15.0</v>
      </c>
      <c r="M12" s="233">
        <v>1.0</v>
      </c>
      <c r="N12" s="233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33">
        <v>74.0</v>
      </c>
      <c r="I13" s="233">
        <v>354.0</v>
      </c>
      <c r="J13" s="233">
        <v>127.0</v>
      </c>
      <c r="K13" s="233">
        <v>35.9</v>
      </c>
      <c r="L13" s="233">
        <v>227.0</v>
      </c>
      <c r="M13" s="233">
        <v>75.0</v>
      </c>
      <c r="N13" s="233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33">
        <v>10.0</v>
      </c>
      <c r="I14" s="233">
        <v>21.0</v>
      </c>
      <c r="J14" s="233">
        <v>13.0</v>
      </c>
      <c r="K14" s="233">
        <v>61.9</v>
      </c>
      <c r="L14" s="233">
        <v>8.0</v>
      </c>
      <c r="M14" s="233">
        <v>1.0</v>
      </c>
      <c r="N14" s="233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33">
        <v>5.0</v>
      </c>
      <c r="I15" s="233">
        <v>11.0</v>
      </c>
      <c r="J15" s="233">
        <v>4.0</v>
      </c>
      <c r="K15" s="233">
        <v>36.4</v>
      </c>
      <c r="L15" s="233">
        <v>7.0</v>
      </c>
      <c r="M15" s="233">
        <v>2.0</v>
      </c>
      <c r="N15" s="233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33">
        <v>18.0</v>
      </c>
      <c r="I16" s="233">
        <v>153.0</v>
      </c>
      <c r="J16" s="233">
        <v>32.0</v>
      </c>
      <c r="K16" s="233">
        <v>20.9</v>
      </c>
      <c r="L16" s="233">
        <v>121.0</v>
      </c>
      <c r="M16" s="233">
        <v>42.0</v>
      </c>
      <c r="N16" s="233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33">
        <v>10.0</v>
      </c>
      <c r="I17" s="233">
        <v>39.0</v>
      </c>
      <c r="J17" s="233">
        <v>19.0</v>
      </c>
      <c r="K17" s="233">
        <v>48.7</v>
      </c>
      <c r="L17" s="233">
        <v>20.0</v>
      </c>
      <c r="M17" s="233">
        <v>2.0</v>
      </c>
      <c r="N17" s="233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33">
        <v>4.0</v>
      </c>
      <c r="I18" s="233">
        <v>12.0</v>
      </c>
      <c r="J18" s="233">
        <v>6.0</v>
      </c>
      <c r="K18" s="233">
        <v>50.0</v>
      </c>
      <c r="L18" s="233">
        <v>6.0</v>
      </c>
      <c r="M18" s="233">
        <v>1.0</v>
      </c>
      <c r="N18" s="233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33">
        <v>1.0</v>
      </c>
      <c r="I19" s="233">
        <v>8.0</v>
      </c>
      <c r="J19" s="233">
        <v>4.0</v>
      </c>
      <c r="K19" s="233">
        <v>50.0</v>
      </c>
      <c r="L19" s="233">
        <v>4.0</v>
      </c>
      <c r="M19" s="233">
        <v>0.0</v>
      </c>
      <c r="N19" s="233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33">
        <v>1.0</v>
      </c>
      <c r="I20" s="233">
        <v>15.0</v>
      </c>
      <c r="J20" s="233">
        <v>7.0</v>
      </c>
      <c r="K20" s="233">
        <v>46.7</v>
      </c>
      <c r="L20" s="233">
        <v>8.0</v>
      </c>
      <c r="M20" s="233">
        <v>0.0</v>
      </c>
      <c r="N20" s="233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33">
        <v>1.0</v>
      </c>
      <c r="I21" s="233">
        <v>9.0</v>
      </c>
      <c r="J21" s="233">
        <v>1.0</v>
      </c>
      <c r="K21" s="233">
        <v>11.1</v>
      </c>
      <c r="L21" s="233">
        <v>8.0</v>
      </c>
      <c r="M21" s="233">
        <v>1.0</v>
      </c>
      <c r="N21" s="233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33">
        <v>12.0</v>
      </c>
      <c r="I22" s="233">
        <v>16.0</v>
      </c>
      <c r="J22" s="233">
        <v>7.0</v>
      </c>
      <c r="K22" s="233">
        <v>43.8</v>
      </c>
      <c r="L22" s="233">
        <v>9.0</v>
      </c>
      <c r="M22" s="233">
        <v>1.0</v>
      </c>
      <c r="N22" s="233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33">
        <v>19.0</v>
      </c>
      <c r="I23" s="233">
        <v>49.0</v>
      </c>
      <c r="J23" s="233">
        <v>17.0</v>
      </c>
      <c r="K23" s="233">
        <v>34.7</v>
      </c>
      <c r="L23" s="233">
        <v>32.0</v>
      </c>
      <c r="M23" s="233">
        <v>9.0</v>
      </c>
      <c r="N23" s="233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33">
        <v>6.0</v>
      </c>
      <c r="I24" s="233">
        <v>14.0</v>
      </c>
      <c r="J24" s="233">
        <v>7.0</v>
      </c>
      <c r="K24" s="233">
        <v>50.0</v>
      </c>
      <c r="L24" s="233">
        <v>7.0</v>
      </c>
      <c r="M24" s="233">
        <v>2.0</v>
      </c>
      <c r="N24" s="233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33">
        <v>5.0</v>
      </c>
      <c r="I25" s="233">
        <v>28.0</v>
      </c>
      <c r="J25" s="233">
        <v>5.0</v>
      </c>
      <c r="K25" s="233">
        <v>17.9</v>
      </c>
      <c r="L25" s="233">
        <v>23.0</v>
      </c>
      <c r="M25" s="233">
        <v>2.0</v>
      </c>
      <c r="N25" s="233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33">
        <v>1.0</v>
      </c>
      <c r="I26" s="233">
        <v>3.0</v>
      </c>
      <c r="J26" s="233">
        <v>0.0</v>
      </c>
      <c r="K26" s="233">
        <v>0.0</v>
      </c>
      <c r="L26" s="233">
        <v>3.0</v>
      </c>
      <c r="M26" s="233">
        <v>0.0</v>
      </c>
      <c r="N26" s="233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33">
        <v>10.0</v>
      </c>
      <c r="I27" s="233">
        <v>39.0</v>
      </c>
      <c r="J27" s="233">
        <v>14.0</v>
      </c>
      <c r="K27" s="233">
        <v>35.9</v>
      </c>
      <c r="L27" s="233">
        <v>25.0</v>
      </c>
      <c r="M27" s="233">
        <v>4.0</v>
      </c>
      <c r="N27" s="233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33">
        <v>12.0</v>
      </c>
      <c r="I28" s="233">
        <v>99.0</v>
      </c>
      <c r="J28" s="233">
        <v>36.0</v>
      </c>
      <c r="K28" s="233">
        <v>36.4</v>
      </c>
      <c r="L28" s="233">
        <v>63.0</v>
      </c>
      <c r="M28" s="233">
        <v>26.0</v>
      </c>
      <c r="N28" s="233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33">
        <v>1.0</v>
      </c>
      <c r="I29" s="233">
        <v>2.0</v>
      </c>
      <c r="J29" s="233">
        <v>1.0</v>
      </c>
      <c r="K29" s="233">
        <v>50.0</v>
      </c>
      <c r="L29" s="233">
        <v>1.0</v>
      </c>
      <c r="M29" s="233">
        <v>0.0</v>
      </c>
      <c r="N29" s="233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33">
        <v>6.0</v>
      </c>
      <c r="I30" s="233">
        <v>21.0</v>
      </c>
      <c r="J30" s="233">
        <v>8.0</v>
      </c>
      <c r="K30" s="233">
        <v>38.1</v>
      </c>
      <c r="L30" s="233">
        <v>13.0</v>
      </c>
      <c r="M30" s="233">
        <v>3.0</v>
      </c>
      <c r="N30" s="233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33">
        <v>5.0</v>
      </c>
      <c r="I31" s="233">
        <v>25.0</v>
      </c>
      <c r="J31" s="233">
        <v>12.0</v>
      </c>
      <c r="K31" s="233">
        <v>48.0</v>
      </c>
      <c r="L31" s="233">
        <v>13.0</v>
      </c>
      <c r="M31" s="233">
        <v>4.0</v>
      </c>
      <c r="N31" s="233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33">
        <v>7.0</v>
      </c>
      <c r="I32" s="233">
        <v>26.0</v>
      </c>
      <c r="J32" s="233">
        <v>13.0</v>
      </c>
      <c r="K32" s="233">
        <v>50.0</v>
      </c>
      <c r="L32" s="233">
        <v>13.0</v>
      </c>
      <c r="M32" s="233">
        <v>3.0</v>
      </c>
      <c r="N32" s="233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33">
        <v>7.0</v>
      </c>
      <c r="I33" s="233">
        <v>28.0</v>
      </c>
      <c r="J33" s="233">
        <v>5.0</v>
      </c>
      <c r="K33" s="233">
        <v>17.9</v>
      </c>
      <c r="L33" s="233">
        <v>23.0</v>
      </c>
      <c r="M33" s="233">
        <v>12.0</v>
      </c>
      <c r="N33" s="233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33">
        <v>11.0</v>
      </c>
      <c r="I34" s="233">
        <v>39.0</v>
      </c>
      <c r="J34" s="233">
        <v>18.0</v>
      </c>
      <c r="K34" s="233">
        <v>46.2</v>
      </c>
      <c r="L34" s="233">
        <v>21.0</v>
      </c>
      <c r="M34" s="233">
        <v>7.0</v>
      </c>
      <c r="N34" s="233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33">
        <v>0.0</v>
      </c>
      <c r="I35" s="233">
        <v>31.0</v>
      </c>
      <c r="J35" s="233">
        <v>13.0</v>
      </c>
      <c r="K35" s="233">
        <v>41.9</v>
      </c>
      <c r="L35" s="233">
        <v>18.0</v>
      </c>
      <c r="M35" s="233">
        <v>3.0</v>
      </c>
      <c r="N35" s="233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33">
        <v>13.0</v>
      </c>
      <c r="I36" s="233">
        <v>82.0</v>
      </c>
      <c r="J36" s="233">
        <v>25.0</v>
      </c>
      <c r="K36" s="233">
        <v>30.5</v>
      </c>
      <c r="L36" s="233">
        <v>57.0</v>
      </c>
      <c r="M36" s="233">
        <v>30.0</v>
      </c>
      <c r="N36" s="233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33">
        <v>2.0</v>
      </c>
      <c r="I37" s="233">
        <v>20.0</v>
      </c>
      <c r="J37" s="233">
        <v>10.0</v>
      </c>
      <c r="K37" s="233">
        <v>50.0</v>
      </c>
      <c r="L37" s="233">
        <v>10.0</v>
      </c>
      <c r="M37" s="233">
        <v>2.0</v>
      </c>
      <c r="N37" s="233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33">
        <v>3.0</v>
      </c>
      <c r="I38" s="233">
        <v>7.0</v>
      </c>
      <c r="J38" s="233">
        <v>1.0</v>
      </c>
      <c r="K38" s="233">
        <v>14.3</v>
      </c>
      <c r="L38" s="233">
        <v>6.0</v>
      </c>
      <c r="M38" s="233">
        <v>1.0</v>
      </c>
      <c r="N38" s="233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33">
        <v>18.0</v>
      </c>
      <c r="I39" s="233">
        <v>44.0</v>
      </c>
      <c r="J39" s="233">
        <v>19.0</v>
      </c>
      <c r="K39" s="233">
        <v>43.2</v>
      </c>
      <c r="L39" s="233">
        <v>25.0</v>
      </c>
      <c r="M39" s="233">
        <v>7.0</v>
      </c>
      <c r="N39" s="233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33">
        <v>2.0</v>
      </c>
      <c r="I40" s="233">
        <v>11.0</v>
      </c>
      <c r="J40" s="233">
        <v>4.0</v>
      </c>
      <c r="K40" s="233">
        <v>36.4</v>
      </c>
      <c r="L40" s="233">
        <v>7.0</v>
      </c>
      <c r="M40" s="233">
        <v>1.0</v>
      </c>
      <c r="N40" s="233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33">
        <v>7.0</v>
      </c>
      <c r="I41" s="233">
        <v>20.0</v>
      </c>
      <c r="J41" s="233">
        <v>13.0</v>
      </c>
      <c r="K41" s="233">
        <v>65.0</v>
      </c>
      <c r="L41" s="233">
        <v>7.0</v>
      </c>
      <c r="M41" s="233">
        <v>0.0</v>
      </c>
      <c r="N41" s="233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33">
        <v>5.0</v>
      </c>
      <c r="I42" s="233">
        <v>68.0</v>
      </c>
      <c r="J42" s="233">
        <v>29.0</v>
      </c>
      <c r="K42" s="233">
        <v>42.6</v>
      </c>
      <c r="L42" s="233">
        <v>39.0</v>
      </c>
      <c r="M42" s="233">
        <v>23.0</v>
      </c>
      <c r="N42" s="233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33">
        <v>19.0</v>
      </c>
      <c r="I43" s="233">
        <v>171.0</v>
      </c>
      <c r="J43" s="233">
        <v>44.0</v>
      </c>
      <c r="K43" s="233">
        <v>25.7</v>
      </c>
      <c r="L43" s="233">
        <v>127.0</v>
      </c>
      <c r="M43" s="233">
        <v>59.0</v>
      </c>
      <c r="N43" s="233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33">
        <v>27.0</v>
      </c>
      <c r="I44" s="233">
        <v>111.0</v>
      </c>
      <c r="J44" s="233">
        <v>33.0</v>
      </c>
      <c r="K44" s="233">
        <v>29.7</v>
      </c>
      <c r="L44" s="233">
        <v>78.0</v>
      </c>
      <c r="M44" s="233">
        <v>39.0</v>
      </c>
      <c r="N44" s="233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33">
        <v>3.0</v>
      </c>
      <c r="I45" s="233">
        <v>76.0</v>
      </c>
      <c r="J45" s="233">
        <v>23.0</v>
      </c>
      <c r="K45" s="233">
        <v>30.3</v>
      </c>
      <c r="L45" s="233">
        <v>53.0</v>
      </c>
      <c r="M45" s="233">
        <v>25.0</v>
      </c>
      <c r="N45" s="233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33">
        <v>6.0</v>
      </c>
      <c r="I46" s="233">
        <v>7.0</v>
      </c>
      <c r="J46" s="233">
        <v>5.0</v>
      </c>
      <c r="K46" s="233">
        <v>71.4</v>
      </c>
      <c r="L46" s="233">
        <v>2.0</v>
      </c>
      <c r="M46" s="233">
        <v>0.0</v>
      </c>
      <c r="N46" s="233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33">
        <v>2.0</v>
      </c>
      <c r="I47" s="233">
        <v>1.0</v>
      </c>
      <c r="J47" s="233">
        <v>1.0</v>
      </c>
      <c r="K47" s="233">
        <v>100.0</v>
      </c>
      <c r="L47" s="233">
        <v>0.0</v>
      </c>
      <c r="M47" s="233">
        <v>0.0</v>
      </c>
      <c r="N47" s="365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33">
        <v>0.0</v>
      </c>
      <c r="I48" s="233">
        <v>2.0</v>
      </c>
      <c r="J48" s="233">
        <v>2.0</v>
      </c>
      <c r="K48" s="233">
        <v>100.0</v>
      </c>
      <c r="L48" s="233">
        <v>0.0</v>
      </c>
      <c r="M48" s="233">
        <v>0.0</v>
      </c>
      <c r="N48" s="233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33">
        <v>0.0</v>
      </c>
      <c r="I49" s="233">
        <v>15.0</v>
      </c>
      <c r="J49" s="233">
        <v>3.0</v>
      </c>
      <c r="K49" s="233">
        <v>20.0</v>
      </c>
      <c r="L49" s="233">
        <v>12.0</v>
      </c>
      <c r="M49" s="233">
        <v>1.0</v>
      </c>
      <c r="N49" s="233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33">
        <v>7.0</v>
      </c>
      <c r="I50" s="233">
        <v>25.0</v>
      </c>
      <c r="J50" s="233">
        <v>13.0</v>
      </c>
      <c r="K50" s="233">
        <v>52.0</v>
      </c>
      <c r="L50" s="233">
        <v>12.0</v>
      </c>
      <c r="M50" s="233">
        <v>5.0</v>
      </c>
      <c r="N50" s="233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33">
        <v>11.0</v>
      </c>
      <c r="I51" s="233">
        <v>76.0</v>
      </c>
      <c r="J51" s="233">
        <v>30.0</v>
      </c>
      <c r="K51" s="233">
        <v>39.5</v>
      </c>
      <c r="L51" s="233">
        <v>46.0</v>
      </c>
      <c r="M51" s="233">
        <v>16.0</v>
      </c>
      <c r="N51" s="233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33">
        <v>6.0</v>
      </c>
      <c r="I52" s="233">
        <v>12.0</v>
      </c>
      <c r="J52" s="233">
        <v>9.0</v>
      </c>
      <c r="K52" s="233">
        <v>75.0</v>
      </c>
      <c r="L52" s="233">
        <v>3.0</v>
      </c>
      <c r="M52" s="233">
        <v>1.0</v>
      </c>
      <c r="N52" s="233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33">
        <v>22.0</v>
      </c>
      <c r="I53" s="233">
        <v>66.0</v>
      </c>
      <c r="J53" s="233">
        <v>11.0</v>
      </c>
      <c r="K53" s="233">
        <v>16.7</v>
      </c>
      <c r="L53" s="233">
        <v>55.0</v>
      </c>
      <c r="M53" s="233">
        <v>14.0</v>
      </c>
      <c r="N53" s="233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33">
        <v>4.0</v>
      </c>
      <c r="I54" s="233">
        <v>2.0</v>
      </c>
      <c r="J54" s="233">
        <v>2.0</v>
      </c>
      <c r="K54" s="233">
        <v>100.0</v>
      </c>
      <c r="L54" s="233">
        <v>0.0</v>
      </c>
      <c r="M54" s="233">
        <v>0.0</v>
      </c>
      <c r="N54" s="365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33">
        <v>2.0</v>
      </c>
      <c r="I55" s="233">
        <v>14.0</v>
      </c>
      <c r="J55" s="233">
        <v>5.0</v>
      </c>
      <c r="K55" s="233">
        <v>35.7</v>
      </c>
      <c r="L55" s="233">
        <v>9.0</v>
      </c>
      <c r="M55" s="233">
        <v>8.0</v>
      </c>
      <c r="N55" s="233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33">
        <v>10.0</v>
      </c>
      <c r="I56" s="233">
        <v>91.0</v>
      </c>
      <c r="J56" s="233">
        <v>29.0</v>
      </c>
      <c r="K56" s="233">
        <v>31.9</v>
      </c>
      <c r="L56" s="233">
        <v>62.0</v>
      </c>
      <c r="M56" s="233">
        <v>24.0</v>
      </c>
      <c r="N56" s="233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33">
        <v>0.0</v>
      </c>
      <c r="I57" s="233">
        <v>8.0</v>
      </c>
      <c r="J57" s="233">
        <v>2.0</v>
      </c>
      <c r="K57" s="233">
        <v>25.0</v>
      </c>
      <c r="L57" s="233">
        <v>6.0</v>
      </c>
      <c r="M57" s="233">
        <v>2.0</v>
      </c>
      <c r="N57" s="233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33">
        <v>13.0</v>
      </c>
      <c r="I58" s="233">
        <v>99.0</v>
      </c>
      <c r="J58" s="233">
        <v>24.0</v>
      </c>
      <c r="K58" s="233">
        <v>24.2</v>
      </c>
      <c r="L58" s="233">
        <v>75.0</v>
      </c>
      <c r="M58" s="233">
        <v>10.0</v>
      </c>
      <c r="N58" s="233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33">
        <v>0.0</v>
      </c>
      <c r="I59" s="233">
        <v>21.0</v>
      </c>
      <c r="J59" s="233">
        <v>9.0</v>
      </c>
      <c r="K59" s="233">
        <v>42.9</v>
      </c>
      <c r="L59" s="233">
        <v>12.0</v>
      </c>
      <c r="M59" s="233">
        <v>0.0</v>
      </c>
      <c r="N59" s="233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33">
        <v>5.0</v>
      </c>
      <c r="I60" s="233">
        <v>24.0</v>
      </c>
      <c r="J60" s="233">
        <v>9.0</v>
      </c>
      <c r="K60" s="233">
        <v>37.5</v>
      </c>
      <c r="L60" s="233">
        <v>15.0</v>
      </c>
      <c r="M60" s="233">
        <v>2.0</v>
      </c>
      <c r="N60" s="233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33">
        <v>6.0</v>
      </c>
      <c r="I61" s="233">
        <v>22.0</v>
      </c>
      <c r="J61" s="233">
        <v>8.0</v>
      </c>
      <c r="K61" s="233">
        <v>36.4</v>
      </c>
      <c r="L61" s="233">
        <v>14.0</v>
      </c>
      <c r="M61" s="233">
        <v>2.0</v>
      </c>
      <c r="N61" s="233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33">
        <v>3.0</v>
      </c>
      <c r="I62" s="233">
        <v>35.0</v>
      </c>
      <c r="J62" s="233">
        <v>16.0</v>
      </c>
      <c r="K62" s="233">
        <v>45.7</v>
      </c>
      <c r="L62" s="233">
        <v>19.0</v>
      </c>
      <c r="M62" s="233">
        <v>4.0</v>
      </c>
      <c r="N62" s="233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33">
        <v>9.0</v>
      </c>
      <c r="I63" s="233">
        <v>31.0</v>
      </c>
      <c r="J63" s="233">
        <v>8.0</v>
      </c>
      <c r="K63" s="233">
        <v>25.8</v>
      </c>
      <c r="L63" s="233">
        <v>23.0</v>
      </c>
      <c r="M63" s="233">
        <v>6.0</v>
      </c>
      <c r="N63" s="233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33">
        <v>4.0</v>
      </c>
      <c r="I64" s="233">
        <v>36.0</v>
      </c>
      <c r="J64" s="233">
        <v>14.0</v>
      </c>
      <c r="K64" s="233">
        <v>38.9</v>
      </c>
      <c r="L64" s="233">
        <v>22.0</v>
      </c>
      <c r="M64" s="233">
        <v>2.0</v>
      </c>
      <c r="N64" s="233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33">
        <v>8.0</v>
      </c>
      <c r="I65" s="233">
        <v>61.0</v>
      </c>
      <c r="J65" s="233">
        <v>17.0</v>
      </c>
      <c r="K65" s="233">
        <v>27.9</v>
      </c>
      <c r="L65" s="233">
        <v>44.0</v>
      </c>
      <c r="M65" s="233">
        <v>6.0</v>
      </c>
      <c r="N65" s="233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33">
        <v>8.0</v>
      </c>
      <c r="I66" s="233">
        <v>22.0</v>
      </c>
      <c r="J66" s="233">
        <v>5.0</v>
      </c>
      <c r="K66" s="233">
        <v>22.7</v>
      </c>
      <c r="L66" s="233">
        <v>17.0</v>
      </c>
      <c r="M66" s="233">
        <v>0.0</v>
      </c>
      <c r="N66" s="233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33">
        <v>7.0</v>
      </c>
      <c r="I67" s="233">
        <v>51.0</v>
      </c>
      <c r="J67" s="233">
        <v>14.0</v>
      </c>
      <c r="K67" s="233">
        <v>27.5</v>
      </c>
      <c r="L67" s="233">
        <v>37.0</v>
      </c>
      <c r="M67" s="233">
        <v>13.0</v>
      </c>
      <c r="N67" s="233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33">
        <v>5.0</v>
      </c>
      <c r="I68" s="233">
        <v>24.0</v>
      </c>
      <c r="J68" s="233">
        <v>7.0</v>
      </c>
      <c r="K68" s="233">
        <v>29.2</v>
      </c>
      <c r="L68" s="233">
        <v>17.0</v>
      </c>
      <c r="M68" s="233">
        <v>0.0</v>
      </c>
      <c r="N68" s="233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33">
        <v>8.0</v>
      </c>
      <c r="I69" s="233">
        <v>81.0</v>
      </c>
      <c r="J69" s="233">
        <v>24.0</v>
      </c>
      <c r="K69" s="233">
        <v>29.6</v>
      </c>
      <c r="L69" s="233">
        <v>57.0</v>
      </c>
      <c r="M69" s="233">
        <v>4.0</v>
      </c>
      <c r="N69" s="233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33">
        <v>5.0</v>
      </c>
      <c r="I70" s="233">
        <v>3.0</v>
      </c>
      <c r="J70" s="233">
        <v>0.0</v>
      </c>
      <c r="K70" s="233">
        <v>0.0</v>
      </c>
      <c r="L70" s="233">
        <v>3.0</v>
      </c>
      <c r="M70" s="233">
        <v>1.0</v>
      </c>
      <c r="N70" s="233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33">
        <v>27.0</v>
      </c>
      <c r="I71" s="233">
        <v>84.0</v>
      </c>
      <c r="J71" s="233">
        <v>24.0</v>
      </c>
      <c r="K71" s="233">
        <v>28.6</v>
      </c>
      <c r="L71" s="233">
        <v>60.0</v>
      </c>
      <c r="M71" s="233">
        <v>14.0</v>
      </c>
      <c r="N71" s="233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33">
        <v>11.0</v>
      </c>
      <c r="I72" s="233">
        <v>40.0</v>
      </c>
      <c r="J72" s="233">
        <v>15.0</v>
      </c>
      <c r="K72" s="233">
        <v>37.5</v>
      </c>
      <c r="L72" s="233">
        <v>25.0</v>
      </c>
      <c r="M72" s="233">
        <v>0.0</v>
      </c>
      <c r="N72" s="233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33">
        <v>0.0</v>
      </c>
      <c r="I73" s="233">
        <v>13.0</v>
      </c>
      <c r="J73" s="233">
        <v>6.0</v>
      </c>
      <c r="K73" s="233">
        <v>46.2</v>
      </c>
      <c r="L73" s="233">
        <v>7.0</v>
      </c>
      <c r="M73" s="233">
        <v>1.0</v>
      </c>
      <c r="N73" s="233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33">
        <v>10.0</v>
      </c>
      <c r="I74" s="233">
        <v>10.0</v>
      </c>
      <c r="J74" s="233">
        <v>7.0</v>
      </c>
      <c r="K74" s="233">
        <v>70.0</v>
      </c>
      <c r="L74" s="233">
        <v>3.0</v>
      </c>
      <c r="M74" s="233">
        <v>0.0</v>
      </c>
      <c r="N74" s="233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33">
        <v>4.0</v>
      </c>
      <c r="I75" s="233">
        <v>7.0</v>
      </c>
      <c r="J75" s="233">
        <v>2.0</v>
      </c>
      <c r="K75" s="233">
        <v>28.6</v>
      </c>
      <c r="L75" s="233">
        <v>5.0</v>
      </c>
      <c r="M75" s="233">
        <v>0.0</v>
      </c>
      <c r="N75" s="233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33">
        <v>4.0</v>
      </c>
      <c r="I76" s="233">
        <v>1.0</v>
      </c>
      <c r="J76" s="233">
        <v>1.0</v>
      </c>
      <c r="K76" s="233">
        <v>100.0</v>
      </c>
      <c r="L76" s="233">
        <v>0.0</v>
      </c>
      <c r="M76" s="233">
        <v>0.0</v>
      </c>
      <c r="N76" s="365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33">
        <v>9.0</v>
      </c>
      <c r="I77" s="233">
        <v>12.0</v>
      </c>
      <c r="J77" s="233">
        <v>7.0</v>
      </c>
      <c r="K77" s="233">
        <v>58.3</v>
      </c>
      <c r="L77" s="233">
        <v>5.0</v>
      </c>
      <c r="M77" s="233">
        <v>0.0</v>
      </c>
      <c r="N77" s="233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33">
        <v>6.0</v>
      </c>
      <c r="I78" s="233">
        <v>10.0</v>
      </c>
      <c r="J78" s="233">
        <v>10.0</v>
      </c>
      <c r="K78" s="233">
        <v>100.0</v>
      </c>
      <c r="L78" s="233">
        <v>0.0</v>
      </c>
      <c r="M78" s="233">
        <v>0.0</v>
      </c>
      <c r="N78" s="365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33">
        <v>1.0</v>
      </c>
      <c r="I79" s="233">
        <v>12.0</v>
      </c>
      <c r="J79" s="233">
        <v>7.0</v>
      </c>
      <c r="K79" s="233">
        <v>58.3</v>
      </c>
      <c r="L79" s="233">
        <v>5.0</v>
      </c>
      <c r="M79" s="233">
        <v>2.0</v>
      </c>
      <c r="N79" s="233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33">
        <v>3.0</v>
      </c>
      <c r="I80" s="233">
        <v>17.0</v>
      </c>
      <c r="J80" s="233">
        <v>16.0</v>
      </c>
      <c r="K80" s="233">
        <v>94.1</v>
      </c>
      <c r="L80" s="233">
        <v>1.0</v>
      </c>
      <c r="M80" s="233">
        <v>0.0</v>
      </c>
      <c r="N80" s="233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33">
        <v>8.0</v>
      </c>
      <c r="I81" s="233">
        <v>21.0</v>
      </c>
      <c r="J81" s="233">
        <v>13.0</v>
      </c>
      <c r="K81" s="233">
        <v>61.9</v>
      </c>
      <c r="L81" s="233">
        <v>8.0</v>
      </c>
      <c r="M81" s="233">
        <v>1.0</v>
      </c>
      <c r="N81" s="233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33">
        <v>719.0</v>
      </c>
      <c r="I82" s="235">
        <v>3322.0</v>
      </c>
      <c r="J82" s="235">
        <v>1186.0</v>
      </c>
      <c r="K82" s="233">
        <v>35.7</v>
      </c>
      <c r="L82" s="235">
        <v>2136.0</v>
      </c>
      <c r="M82" s="233">
        <v>615.0</v>
      </c>
      <c r="N82" s="233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29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206</v>
      </c>
      <c r="B3" s="256">
        <f t="array" ref="B3">VLOOKUP($A3,CA_DEMO,2,FALSE)</f>
        <v>1682353</v>
      </c>
      <c r="C3" s="340">
        <f>vlookup(A3,'CA Data'!$A$3:$D$62,2,FALSE)</f>
        <v>916</v>
      </c>
      <c r="D3" s="258" t="s">
        <v>29</v>
      </c>
      <c r="E3" s="258">
        <f>vlookup(A3,'CA Data'!$A$3:$D$62,3,FALSE)</f>
        <v>294</v>
      </c>
      <c r="F3" s="258">
        <f>vlookup(A3,'CA Data'!$A$3:$D$62,4,FALSE)</f>
        <v>336</v>
      </c>
      <c r="G3" s="258" t="s">
        <v>29</v>
      </c>
      <c r="H3" s="259" t="s">
        <v>29</v>
      </c>
      <c r="I3" s="440">
        <f>vlookup(A3,'CA Data'!$A$212:$B$271,2,FALSE)</f>
        <v>86</v>
      </c>
      <c r="J3" s="261" t="s">
        <v>29</v>
      </c>
      <c r="K3" s="441">
        <v>0.40648379052369077</v>
      </c>
      <c r="L3" s="442">
        <f>vlookup(A3,'CA Data'!$A$271:$D$338,4,FALSE)</f>
        <v>295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Numbers'!$A$189:$D$246,4,FALSE),"NULL")</f>
        <v>647</v>
      </c>
      <c r="Q3" s="336" t="s">
        <v>29</v>
      </c>
    </row>
    <row r="4">
      <c r="A4" s="193" t="s">
        <v>207</v>
      </c>
      <c r="B4" s="194">
        <f t="array" ref="B4">VLOOKUP($A4,CA_DEMO,2,FALSE)</f>
        <v>1204</v>
      </c>
      <c r="C4" s="337">
        <f>vlookup(A4,'CA Data'!$A$3:$B$62,2,FALSE)</f>
        <v>0</v>
      </c>
      <c r="D4" s="270" t="s">
        <v>29</v>
      </c>
      <c r="E4" s="270">
        <f>vlookup(A4,'CA Data'!$A$3:$D$62,3,FALSE)</f>
        <v>0</v>
      </c>
      <c r="F4" s="270">
        <f>vlookup(A4,'CA Data'!$A$3:$D$62,4,FALSE)</f>
        <v>0</v>
      </c>
      <c r="G4" s="270" t="s">
        <v>29</v>
      </c>
      <c r="H4" s="271" t="s">
        <v>29</v>
      </c>
      <c r="I4" s="443">
        <f>vlookup(A4,'CA Data'!$A$212:$B$271,2,FALSE)</f>
        <v>0</v>
      </c>
      <c r="J4" s="273" t="s">
        <v>29</v>
      </c>
      <c r="K4" s="444" t="s">
        <v>208</v>
      </c>
      <c r="L4" s="445">
        <f>vlookup(A4,'CA Data'!$A$271:$D$338,4,FALSE)</f>
        <v>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Numbers'!$A$189:$D$246,4,FALSE),"NULL")</f>
        <v>NULL</v>
      </c>
      <c r="Q4" s="338" t="s">
        <v>29</v>
      </c>
    </row>
    <row r="5">
      <c r="A5" s="334" t="s">
        <v>209</v>
      </c>
      <c r="B5" s="256">
        <f t="array" ref="B5">VLOOKUP($A5,CA_DEMO,2,FALSE)</f>
        <v>40474</v>
      </c>
      <c r="C5" s="335">
        <f>vlookup(A5,'CA Data'!$A$3:$B$62,2,FALSE)</f>
        <v>54</v>
      </c>
      <c r="D5" s="258" t="s">
        <v>29</v>
      </c>
      <c r="E5" s="258">
        <f>vlookup(A5,'CA Data'!$A$3:$D$62,3,FALSE)</f>
        <v>22</v>
      </c>
      <c r="F5" s="258">
        <f>vlookup(A5,'CA Data'!$A$3:$D$62,4,FALSE)</f>
        <v>18</v>
      </c>
      <c r="G5" s="258" t="s">
        <v>29</v>
      </c>
      <c r="H5" s="259" t="s">
        <v>29</v>
      </c>
      <c r="I5" s="440" t="str">
        <f>vlookup(A5,'CA Data'!$A$212:$B$271,2,FALSE)</f>
        <v>*</v>
      </c>
      <c r="J5" s="261" t="s">
        <v>29</v>
      </c>
      <c r="K5" s="446" t="s">
        <v>208</v>
      </c>
      <c r="L5" s="442">
        <f>vlookup(A5,'CA Data'!$A$271:$D$338,4,FALSE)</f>
        <v>0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Numbers'!$A$189:$D$246,4,FALSE),"NULL")</f>
        <v>25</v>
      </c>
      <c r="Q5" s="336" t="s">
        <v>29</v>
      </c>
    </row>
    <row r="6">
      <c r="A6" s="193" t="s">
        <v>211</v>
      </c>
      <c r="B6" s="194">
        <f t="array" ref="B6">VLOOKUP($A6,CA_DEMO,2,FALSE)</f>
        <v>211632</v>
      </c>
      <c r="C6" s="337">
        <f>vlookup(A6,'CA Data'!$A$3:$B$62,2,FALSE)</f>
        <v>347</v>
      </c>
      <c r="D6" s="270" t="s">
        <v>29</v>
      </c>
      <c r="E6" s="270">
        <f>vlookup(A6,'CA Data'!$A$3:$D$62,3,FALSE)</f>
        <v>147</v>
      </c>
      <c r="F6" s="270">
        <f>vlookup(A6,'CA Data'!$A$3:$D$62,4,FALSE)</f>
        <v>92</v>
      </c>
      <c r="G6" s="270" t="s">
        <v>29</v>
      </c>
      <c r="H6" s="271" t="s">
        <v>29</v>
      </c>
      <c r="I6" s="443">
        <f>vlookup(A6,'CA Data'!$A$212:$B$271,2,FALSE)</f>
        <v>104</v>
      </c>
      <c r="J6" s="273" t="s">
        <v>29</v>
      </c>
      <c r="K6" s="447">
        <v>0.48148148148148145</v>
      </c>
      <c r="L6" s="445">
        <f>vlookup(A6,'CA Data'!$A$271:$D$338,4,FALSE)</f>
        <v>43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Numbers'!$A$189:$D$246,4,FALSE),"NULL")</f>
        <v>118</v>
      </c>
      <c r="Q6" s="338" t="s">
        <v>29</v>
      </c>
    </row>
    <row r="7">
      <c r="A7" s="334" t="s">
        <v>212</v>
      </c>
      <c r="B7" s="256">
        <f t="array" ref="B7">VLOOKUP($A7,CA_DEMO,2,FALSE)</f>
        <v>45292</v>
      </c>
      <c r="C7" s="335">
        <f>vlookup(A7,'CA Data'!$A$3:$B$62,2,FALSE)</f>
        <v>53</v>
      </c>
      <c r="D7" s="258" t="s">
        <v>29</v>
      </c>
      <c r="E7" s="258">
        <f>vlookup(A7,'CA Data'!$A$3:$D$62,3,FALSE)</f>
        <v>26</v>
      </c>
      <c r="F7" s="258">
        <f>vlookup(A7,'CA Data'!$A$3:$D$62,4,FALSE)</f>
        <v>15</v>
      </c>
      <c r="G7" s="258" t="s">
        <v>29</v>
      </c>
      <c r="H7" s="259" t="s">
        <v>29</v>
      </c>
      <c r="I7" s="440" t="str">
        <f>vlookup(A7,'CA Data'!$A$212:$B$271,2,FALSE)</f>
        <v>*</v>
      </c>
      <c r="J7" s="261" t="s">
        <v>29</v>
      </c>
      <c r="K7" s="441">
        <v>0.5769230769230769</v>
      </c>
      <c r="L7" s="442">
        <f>vlookup(A7,'CA Data'!$A$271:$D$338,4,FALSE)</f>
        <v>25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Numbers'!$A$189:$D$246,4,FALSE),"NULL")</f>
        <v>40</v>
      </c>
      <c r="Q7" s="336" t="s">
        <v>29</v>
      </c>
    </row>
    <row r="8">
      <c r="A8" s="193" t="s">
        <v>213</v>
      </c>
      <c r="B8" s="194">
        <f t="array" ref="B8">VLOOKUP($A8,CA_DEMO,2,FALSE)</f>
        <v>21839</v>
      </c>
      <c r="C8" s="337">
        <f>vlookup(A8,'CA Data'!$A$3:$B$62,2,FALSE)</f>
        <v>35</v>
      </c>
      <c r="D8" s="270" t="s">
        <v>29</v>
      </c>
      <c r="E8" s="270">
        <f>vlookup(A8,'CA Data'!$A$3:$D$62,3,FALSE)</f>
        <v>22</v>
      </c>
      <c r="F8" s="270" t="str">
        <f>vlookup(A8,'CA Data'!$A$3:$D$62,4,FALSE)</f>
        <v>NULL</v>
      </c>
      <c r="G8" s="270" t="s">
        <v>29</v>
      </c>
      <c r="H8" s="271" t="s">
        <v>29</v>
      </c>
      <c r="I8" s="443" t="str">
        <f>vlookup(A8,'CA Data'!$A$212:$B$271,2,FALSE)</f>
        <v>*</v>
      </c>
      <c r="J8" s="273" t="s">
        <v>29</v>
      </c>
      <c r="K8" s="444" t="s">
        <v>208</v>
      </c>
      <c r="L8" s="445">
        <f>vlookup(A8,'CA Data'!$A$271:$D$338,4,FALSE)</f>
        <v>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Numbers'!$A$189:$D$246,4,FALSE),"NULL")</f>
        <v>20</v>
      </c>
      <c r="Q8" s="338" t="s">
        <v>29</v>
      </c>
    </row>
    <row r="9">
      <c r="A9" s="334" t="s">
        <v>214</v>
      </c>
      <c r="B9" s="256">
        <f t="array" ref="B9">VLOOKUP($A9,CA_DEMO,2,FALSE)</f>
        <v>1165927</v>
      </c>
      <c r="C9" s="335">
        <f>vlookup(A9,'CA Data'!$A$3:$B$62,2,FALSE)</f>
        <v>513</v>
      </c>
      <c r="D9" s="258" t="s">
        <v>29</v>
      </c>
      <c r="E9" s="258">
        <f>vlookup(A9,'CA Data'!$A$3:$D$62,3,FALSE)</f>
        <v>219</v>
      </c>
      <c r="F9" s="258">
        <f>vlookup(A9,'CA Data'!$A$3:$D$62,4,FALSE)</f>
        <v>122</v>
      </c>
      <c r="G9" s="258" t="s">
        <v>29</v>
      </c>
      <c r="H9" s="259" t="s">
        <v>29</v>
      </c>
      <c r="I9" s="440">
        <f>vlookup(A9,'CA Data'!$A$212:$B$271,2,FALSE)</f>
        <v>28</v>
      </c>
      <c r="J9" s="261" t="s">
        <v>29</v>
      </c>
      <c r="K9" s="441">
        <v>0.45353159851301117</v>
      </c>
      <c r="L9" s="442">
        <f>vlookup(A9,'CA Data'!$A$271:$D$338,4,FALSE)</f>
        <v>188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Numbers'!$A$189:$D$246,4,FALSE),"NULL")</f>
        <v>405</v>
      </c>
      <c r="Q9" s="336" t="s">
        <v>29</v>
      </c>
    </row>
    <row r="10">
      <c r="A10" s="193" t="s">
        <v>215</v>
      </c>
      <c r="B10" s="194">
        <f t="array" ref="B10">VLOOKUP($A10,CA_DEMO,2,FALSE)</f>
        <v>27743</v>
      </c>
      <c r="C10" s="337">
        <f>vlookup(A10,'CA Data'!$A$3:$B$62,2,FALSE)</f>
        <v>86</v>
      </c>
      <c r="D10" s="270" t="s">
        <v>29</v>
      </c>
      <c r="E10" s="270">
        <f>vlookup(A10,'CA Data'!$A$3:$D$62,3,FALSE)</f>
        <v>38</v>
      </c>
      <c r="F10" s="270">
        <f>vlookup(A10,'CA Data'!$A$3:$D$62,4,FALSE)</f>
        <v>17</v>
      </c>
      <c r="G10" s="270" t="s">
        <v>29</v>
      </c>
      <c r="H10" s="271" t="s">
        <v>29</v>
      </c>
      <c r="I10" s="443">
        <f>vlookup(A10,'CA Data'!$A$212:$B$271,2,FALSE)</f>
        <v>11</v>
      </c>
      <c r="J10" s="273" t="s">
        <v>29</v>
      </c>
      <c r="K10" s="447">
        <v>0.6470588235294118</v>
      </c>
      <c r="L10" s="445">
        <f>vlookup(A10,'CA Data'!$A$271:$D$338,4,FALSE)</f>
        <v>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Numbers'!$A$189:$D$246,4,FALSE),"NULL")</f>
        <v>23</v>
      </c>
      <c r="Q10" s="338" t="s">
        <v>29</v>
      </c>
    </row>
    <row r="11">
      <c r="A11" s="334" t="s">
        <v>216</v>
      </c>
      <c r="B11" s="256">
        <f t="array" ref="B11">VLOOKUP($A11,CA_DEMO,2,FALSE)</f>
        <v>191185</v>
      </c>
      <c r="C11" s="335">
        <f>vlookup(A11,'CA Data'!$A$3:$B$62,2,FALSE)</f>
        <v>99</v>
      </c>
      <c r="D11" s="258" t="s">
        <v>29</v>
      </c>
      <c r="E11" s="258">
        <f>vlookup(A11,'CA Data'!$A$3:$D$62,3,FALSE)</f>
        <v>32</v>
      </c>
      <c r="F11" s="258">
        <f>vlookup(A11,'CA Data'!$A$3:$D$62,4,FALSE)</f>
        <v>39</v>
      </c>
      <c r="G11" s="258" t="s">
        <v>29</v>
      </c>
      <c r="H11" s="259" t="s">
        <v>29</v>
      </c>
      <c r="I11" s="440" t="str">
        <f>vlookup(A11,'CA Data'!$A$212:$B$271,2,FALSE)</f>
        <v>*</v>
      </c>
      <c r="J11" s="261" t="s">
        <v>29</v>
      </c>
      <c r="K11" s="441">
        <v>0.3924050632911392</v>
      </c>
      <c r="L11" s="442">
        <f>vlookup(A11,'CA Data'!$A$271:$D$338,4,FALSE)</f>
        <v>85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Numbers'!$A$189:$D$246,4,FALSE),"NULL")</f>
        <v>69</v>
      </c>
      <c r="Q11" s="336" t="s">
        <v>29</v>
      </c>
    </row>
    <row r="12">
      <c r="A12" s="193" t="s">
        <v>217</v>
      </c>
      <c r="B12" s="194">
        <f t="array" ref="B12">VLOOKUP($A12,CA_DEMO,2,FALSE)</f>
        <v>1008654</v>
      </c>
      <c r="C12" s="339">
        <f>vlookup(A12,'CA Data'!$A$3:$B$62,2,FALSE)</f>
        <v>2093</v>
      </c>
      <c r="D12" s="270" t="s">
        <v>29</v>
      </c>
      <c r="E12" s="270">
        <f>vlookup(A12,'CA Data'!$A$3:$D$62,3,FALSE)</f>
        <v>979</v>
      </c>
      <c r="F12" s="270">
        <f>vlookup(A12,'CA Data'!$A$3:$D$62,4,FALSE)</f>
        <v>541</v>
      </c>
      <c r="G12" s="270" t="s">
        <v>29</v>
      </c>
      <c r="H12" s="271" t="s">
        <v>29</v>
      </c>
      <c r="I12" s="443">
        <f>vlookup(A12,'CA Data'!$A$212:$B$271,2,FALSE)</f>
        <v>258</v>
      </c>
      <c r="J12" s="273" t="s">
        <v>29</v>
      </c>
      <c r="K12" s="447">
        <v>0.5034722222222222</v>
      </c>
      <c r="L12" s="445">
        <f>vlookup(A12,'CA Data'!$A$271:$D$338,4,FALSE)</f>
        <v>207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Numbers'!$A$189:$D$246,4,FALSE),"NULL")</f>
        <v>423</v>
      </c>
      <c r="Q12" s="338" t="s">
        <v>29</v>
      </c>
    </row>
    <row r="13">
      <c r="A13" s="334" t="s">
        <v>218</v>
      </c>
      <c r="B13" s="256">
        <f t="array" ref="B13">VLOOKUP($A13,CA_DEMO,2,FALSE)</f>
        <v>28917</v>
      </c>
      <c r="C13" s="335">
        <f>vlookup(A13,'CA Data'!$A$3:$B$62,2,FALSE)</f>
        <v>46</v>
      </c>
      <c r="D13" s="258" t="s">
        <v>29</v>
      </c>
      <c r="E13" s="258" t="str">
        <f>vlookup(A13,'CA Data'!$A$3:$D$62,3,FALSE)</f>
        <v>NULL</v>
      </c>
      <c r="F13" s="258">
        <f>vlookup(A13,'CA Data'!$A$3:$D$62,4,FALSE)</f>
        <v>14</v>
      </c>
      <c r="G13" s="258" t="s">
        <v>29</v>
      </c>
      <c r="H13" s="259" t="s">
        <v>29</v>
      </c>
      <c r="I13" s="440" t="str">
        <f>vlookup(A13,'CA Data'!$A$212:$B$271,2,FALSE)</f>
        <v>*</v>
      </c>
      <c r="J13" s="261" t="s">
        <v>29</v>
      </c>
      <c r="K13" s="446" t="s">
        <v>208</v>
      </c>
      <c r="L13" s="442">
        <f>vlookup(A13,'CA Data'!$A$271:$D$338,4,FALSE)</f>
        <v>30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Numbers'!$A$189:$D$246,4,FALSE),"NULL")</f>
        <v>27</v>
      </c>
      <c r="Q13" s="336" t="s">
        <v>29</v>
      </c>
    </row>
    <row r="14">
      <c r="A14" s="193" t="s">
        <v>219</v>
      </c>
      <c r="B14" s="194">
        <f t="array" ref="B14">VLOOKUP($A14,CA_DEMO,2,FALSE)</f>
        <v>136463</v>
      </c>
      <c r="C14" s="337">
        <f>vlookup(A14,'CA Data'!$A$3:$B$62,2,FALSE)</f>
        <v>281</v>
      </c>
      <c r="D14" s="270" t="s">
        <v>29</v>
      </c>
      <c r="E14" s="270">
        <f>vlookup(A14,'CA Data'!$A$3:$D$62,3,FALSE)</f>
        <v>78</v>
      </c>
      <c r="F14" s="270">
        <f>vlookup(A14,'CA Data'!$A$3:$D$62,4,FALSE)</f>
        <v>93</v>
      </c>
      <c r="G14" s="270" t="s">
        <v>29</v>
      </c>
      <c r="H14" s="271" t="s">
        <v>29</v>
      </c>
      <c r="I14" s="443">
        <f>vlookup(A14,'CA Data'!$A$212:$B$271,2,FALSE)</f>
        <v>18</v>
      </c>
      <c r="J14" s="273" t="s">
        <v>29</v>
      </c>
      <c r="K14" s="447">
        <v>0.3333333333333333</v>
      </c>
      <c r="L14" s="445">
        <f>vlookup(A14,'CA Data'!$A$271:$D$338,4,FALSE)</f>
        <v>135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Numbers'!$A$189:$D$246,4,FALSE),"NULL")</f>
        <v>100</v>
      </c>
      <c r="Q14" s="338" t="s">
        <v>29</v>
      </c>
    </row>
    <row r="15">
      <c r="A15" s="334" t="s">
        <v>220</v>
      </c>
      <c r="B15" s="256">
        <f t="array" ref="B15">VLOOKUP($A15,CA_DEMO,2,FALSE)</f>
        <v>179702</v>
      </c>
      <c r="C15" s="335">
        <f>vlookup(A15,'CA Data'!$A$3:$B$62,2,FALSE)</f>
        <v>270</v>
      </c>
      <c r="D15" s="258" t="s">
        <v>29</v>
      </c>
      <c r="E15" s="258">
        <f>vlookup(A15,'CA Data'!$A$3:$D$62,3,FALSE)</f>
        <v>102</v>
      </c>
      <c r="F15" s="258">
        <f>vlookup(A15,'CA Data'!$A$3:$D$62,4,FALSE)</f>
        <v>102</v>
      </c>
      <c r="G15" s="258" t="s">
        <v>29</v>
      </c>
      <c r="H15" s="259" t="s">
        <v>29</v>
      </c>
      <c r="I15" s="440">
        <f>vlookup(A15,'CA Data'!$A$212:$B$271,2,FALSE)</f>
        <v>56</v>
      </c>
      <c r="J15" s="261" t="s">
        <v>29</v>
      </c>
      <c r="K15" s="441">
        <v>0.5317919075144508</v>
      </c>
      <c r="L15" s="442">
        <f>vlookup(A15,'CA Data'!$A$271:$D$338,4,FALSE)</f>
        <v>57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Numbers'!$A$189:$D$246,4,FALSE),"NULL")</f>
        <v>72</v>
      </c>
      <c r="Q15" s="336" t="s">
        <v>29</v>
      </c>
    </row>
    <row r="16">
      <c r="A16" s="193" t="s">
        <v>221</v>
      </c>
      <c r="B16" s="194">
        <f t="array" ref="B16">VLOOKUP($A16,CA_DEMO,2,FALSE)</f>
        <v>19016</v>
      </c>
      <c r="C16" s="337">
        <f>vlookup(A16,'CA Data'!$A$3:$B$62,2,FALSE)</f>
        <v>33</v>
      </c>
      <c r="D16" s="270" t="s">
        <v>29</v>
      </c>
      <c r="E16" s="270">
        <f>vlookup(A16,'CA Data'!$A$3:$D$62,3,FALSE)</f>
        <v>12</v>
      </c>
      <c r="F16" s="270">
        <f>vlookup(A16,'CA Data'!$A$3:$D$62,4,FALSE)</f>
        <v>15</v>
      </c>
      <c r="G16" s="270" t="s">
        <v>29</v>
      </c>
      <c r="H16" s="271" t="s">
        <v>29</v>
      </c>
      <c r="I16" s="443">
        <f>vlookup(A16,'CA Data'!$A$212:$B$271,2,FALSE)</f>
        <v>0</v>
      </c>
      <c r="J16" s="273" t="s">
        <v>29</v>
      </c>
      <c r="K16" s="444" t="s">
        <v>208</v>
      </c>
      <c r="L16" s="445">
        <f>vlookup(A16,'CA Data'!$A$271:$D$338,4,FALSE)</f>
        <v>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Numbers'!$A$189:$D$246,4,FALSE),"NULL")</f>
        <v>24</v>
      </c>
      <c r="Q16" s="338" t="s">
        <v>29</v>
      </c>
    </row>
    <row r="17">
      <c r="A17" s="334" t="s">
        <v>222</v>
      </c>
      <c r="B17" s="256">
        <f t="array" ref="B17">VLOOKUP($A17,CA_DEMO,2,FALSE)</f>
        <v>909235</v>
      </c>
      <c r="C17" s="340">
        <f>vlookup(A17,'CA Data'!$A$3:$B$62,2,FALSE)</f>
        <v>1728</v>
      </c>
      <c r="D17" s="258" t="s">
        <v>29</v>
      </c>
      <c r="E17" s="258">
        <f>vlookup(A17,'CA Data'!$A$3:$D$62,3,FALSE)</f>
        <v>881</v>
      </c>
      <c r="F17" s="258">
        <f>vlookup(A17,'CA Data'!$A$3:$D$62,4,FALSE)</f>
        <v>512</v>
      </c>
      <c r="G17" s="258" t="s">
        <v>29</v>
      </c>
      <c r="H17" s="259" t="s">
        <v>29</v>
      </c>
      <c r="I17" s="440">
        <f>vlookup(A17,'CA Data'!$A$212:$B$271,2,FALSE)</f>
        <v>150</v>
      </c>
      <c r="J17" s="261" t="s">
        <v>29</v>
      </c>
      <c r="K17" s="441">
        <v>0.4900105152471083</v>
      </c>
      <c r="L17" s="442">
        <f>vlookup(A17,'CA Data'!$A$271:$D$338,4,FALSE)</f>
        <v>307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Numbers'!$A$189:$D$246,4,FALSE),"NULL")</f>
        <v>381</v>
      </c>
      <c r="Q17" s="336" t="s">
        <v>29</v>
      </c>
    </row>
    <row r="18">
      <c r="A18" s="193" t="s">
        <v>223</v>
      </c>
      <c r="B18" s="194">
        <f t="array" ref="B18">VLOOKUP($A18,CA_DEMO,2,FALSE)</f>
        <v>152486</v>
      </c>
      <c r="C18" s="337">
        <f>vlookup(A18,'CA Data'!$A$3:$B$62,2,FALSE)</f>
        <v>298</v>
      </c>
      <c r="D18" s="270" t="s">
        <v>29</v>
      </c>
      <c r="E18" s="270">
        <f>vlookup(A18,'CA Data'!$A$3:$D$62,3,FALSE)</f>
        <v>121</v>
      </c>
      <c r="F18" s="270">
        <f>vlookup(A18,'CA Data'!$A$3:$D$62,4,FALSE)</f>
        <v>124</v>
      </c>
      <c r="G18" s="270" t="s">
        <v>29</v>
      </c>
      <c r="H18" s="271" t="s">
        <v>29</v>
      </c>
      <c r="I18" s="443">
        <f>vlookup(A18,'CA Data'!$A$212:$B$271,2,FALSE)</f>
        <v>12</v>
      </c>
      <c r="J18" s="273" t="s">
        <v>29</v>
      </c>
      <c r="K18" s="447">
        <v>0.4174757281553398</v>
      </c>
      <c r="L18" s="445">
        <f>vlookup(A18,'CA Data'!$A$271:$D$338,4,FALSE)</f>
        <v>74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Numbers'!$A$189:$D$246,4,FALSE),"NULL")</f>
        <v>60</v>
      </c>
      <c r="Q18" s="338" t="s">
        <v>29</v>
      </c>
    </row>
    <row r="19">
      <c r="A19" s="334" t="s">
        <v>224</v>
      </c>
      <c r="B19" s="256">
        <f t="array" ref="B19">VLOOKUP($A19,CA_DEMO,2,FALSE)</f>
        <v>68163</v>
      </c>
      <c r="C19" s="335">
        <f>vlookup(A19,'CA Data'!$A$3:$B$62,2,FALSE)</f>
        <v>69</v>
      </c>
      <c r="D19" s="258" t="s">
        <v>29</v>
      </c>
      <c r="E19" s="258">
        <f>vlookup(A19,'CA Data'!$A$3:$D$62,3,FALSE)</f>
        <v>17</v>
      </c>
      <c r="F19" s="258">
        <f>vlookup(A19,'CA Data'!$A$3:$D$62,4,FALSE)</f>
        <v>23</v>
      </c>
      <c r="G19" s="258" t="s">
        <v>29</v>
      </c>
      <c r="H19" s="259" t="s">
        <v>29</v>
      </c>
      <c r="I19" s="440" t="str">
        <f>vlookup(A19,'CA Data'!$A$212:$B$271,2,FALSE)</f>
        <v>*</v>
      </c>
      <c r="J19" s="261" t="s">
        <v>29</v>
      </c>
      <c r="K19" s="446" t="s">
        <v>208</v>
      </c>
      <c r="L19" s="442">
        <f>vlookup(A19,'CA Data'!$A$271:$D$338,4,FALSE)</f>
        <v>0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Numbers'!$A$189:$D$246,4,FALSE),"NULL")</f>
        <v>43</v>
      </c>
      <c r="Q19" s="336" t="s">
        <v>29</v>
      </c>
    </row>
    <row r="20">
      <c r="A20" s="193" t="s">
        <v>225</v>
      </c>
      <c r="B20" s="194">
        <f t="array" ref="B20">VLOOKUP($A20,CA_DEMO,2,FALSE)</f>
        <v>32730</v>
      </c>
      <c r="C20" s="337">
        <f>vlookup(A20,'CA Data'!$A$3:$B$62,2,FALSE)</f>
        <v>52</v>
      </c>
      <c r="D20" s="270" t="s">
        <v>29</v>
      </c>
      <c r="E20" s="270">
        <f>vlookup(A20,'CA Data'!$A$3:$D$62,3,FALSE)</f>
        <v>35</v>
      </c>
      <c r="F20" s="270" t="str">
        <f>vlookup(A20,'CA Data'!$A$3:$D$62,4,FALSE)</f>
        <v>NULL</v>
      </c>
      <c r="G20" s="270" t="s">
        <v>29</v>
      </c>
      <c r="H20" s="271" t="s">
        <v>29</v>
      </c>
      <c r="I20" s="443" t="str">
        <f>vlookup(A20,'CA Data'!$A$212:$B$271,2,FALSE)</f>
        <v>*</v>
      </c>
      <c r="J20" s="273" t="s">
        <v>29</v>
      </c>
      <c r="K20" s="447">
        <v>0.6296296296296297</v>
      </c>
      <c r="L20" s="445">
        <f>vlookup(A20,'CA Data'!$A$271:$D$338,4,FALSE)</f>
        <v>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Numbers'!$A$189:$D$246,4,FALSE),"NULL")</f>
        <v>29</v>
      </c>
      <c r="Q20" s="338" t="s">
        <v>29</v>
      </c>
    </row>
    <row r="21">
      <c r="A21" s="334" t="s">
        <v>226</v>
      </c>
      <c r="B21" s="256">
        <f t="array" ref="B21">VLOOKUP($A21,CA_DEMO,2,FALSE)</f>
        <v>10014009</v>
      </c>
      <c r="C21" s="340">
        <f>vlookup(A21,'CA Data'!$A$3:$B$62,2,FALSE)</f>
        <v>15018</v>
      </c>
      <c r="D21" s="258" t="s">
        <v>29</v>
      </c>
      <c r="E21" s="387">
        <f>vlookup(A21,'CA Data'!$A$3:$D$62,3,FALSE)</f>
        <v>6150</v>
      </c>
      <c r="F21" s="387">
        <f>vlookup(A21,'CA Data'!$A$3:$D$62,4,FALSE)</f>
        <v>6029</v>
      </c>
      <c r="G21" s="258" t="s">
        <v>29</v>
      </c>
      <c r="H21" s="259" t="s">
        <v>29</v>
      </c>
      <c r="I21" s="440">
        <f>vlookup(A21,'CA Data'!$A$212:$B$271,2,FALSE)</f>
        <v>3563</v>
      </c>
      <c r="J21" s="261" t="s">
        <v>29</v>
      </c>
      <c r="K21" s="441">
        <v>0.4816819317235637</v>
      </c>
      <c r="L21" s="448">
        <f>vlookup(A21,'CA Data'!$A$271:$D$338,4,FALSE)</f>
        <v>6395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Numbers'!$A$189:$D$246,4,FALSE),"NULL")</f>
        <v>3447</v>
      </c>
      <c r="Q21" s="336" t="s">
        <v>29</v>
      </c>
    </row>
    <row r="22">
      <c r="A22" s="193" t="s">
        <v>227</v>
      </c>
      <c r="B22" s="194">
        <f t="array" ref="B22">VLOOKUP($A22,CA_DEMO,2,FALSE)</f>
        <v>156255</v>
      </c>
      <c r="C22" s="337">
        <f>vlookup(A22,'CA Data'!$A$3:$B$62,2,FALSE)</f>
        <v>210</v>
      </c>
      <c r="D22" s="270" t="s">
        <v>29</v>
      </c>
      <c r="E22" s="270">
        <f>vlookup(A22,'CA Data'!$A$3:$D$62,3,FALSE)</f>
        <v>95</v>
      </c>
      <c r="F22" s="270">
        <f>vlookup(A22,'CA Data'!$A$3:$D$62,4,FALSE)</f>
        <v>57</v>
      </c>
      <c r="G22" s="270" t="s">
        <v>29</v>
      </c>
      <c r="H22" s="271" t="s">
        <v>29</v>
      </c>
      <c r="I22" s="443" t="str">
        <f>vlookup(A22,'CA Data'!$A$212:$B$271,2,FALSE)</f>
        <v>*</v>
      </c>
      <c r="J22" s="273" t="s">
        <v>29</v>
      </c>
      <c r="K22" s="447">
        <v>0.5081967213114754</v>
      </c>
      <c r="L22" s="445">
        <f>vlookup(A22,'CA Data'!$A$271:$D$338,4,FALSE)</f>
        <v>93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Numbers'!$A$189:$D$246,4,FALSE),"NULL")</f>
        <v>67</v>
      </c>
      <c r="Q22" s="338" t="s">
        <v>29</v>
      </c>
    </row>
    <row r="23">
      <c r="A23" s="334" t="s">
        <v>228</v>
      </c>
      <c r="B23" s="256">
        <f t="array" ref="B23">VLOOKUP($A23,CA_DEMO,2,FALSE)</f>
        <v>262321</v>
      </c>
      <c r="C23" s="335">
        <f>vlookup(A23,'CA Data'!$A$3:$B$62,2,FALSE)</f>
        <v>69</v>
      </c>
      <c r="D23" s="258" t="s">
        <v>29</v>
      </c>
      <c r="E23" s="258" t="str">
        <f>vlookup(A23,'CA Data'!$A$3:$D$62,3,FALSE)</f>
        <v>NULL</v>
      </c>
      <c r="F23" s="258">
        <f>vlookup(A23,'CA Data'!$A$3:$D$62,4,FALSE)</f>
        <v>26</v>
      </c>
      <c r="G23" s="258" t="s">
        <v>29</v>
      </c>
      <c r="H23" s="259" t="s">
        <v>29</v>
      </c>
      <c r="I23" s="440" t="str">
        <f>vlookup(A23,'CA Data'!$A$212:$B$271,2,FALSE)</f>
        <v>*</v>
      </c>
      <c r="J23" s="261" t="s">
        <v>29</v>
      </c>
      <c r="K23" s="441">
        <v>0.36585365853658536</v>
      </c>
      <c r="L23" s="442">
        <f>vlookup(A23,'CA Data'!$A$271:$D$338,4,FALSE)</f>
        <v>31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Numbers'!$A$189:$D$246,4,FALSE),"NULL")</f>
        <v>92</v>
      </c>
      <c r="Q23" s="336" t="s">
        <v>29</v>
      </c>
    </row>
    <row r="24">
      <c r="A24" s="193" t="s">
        <v>229</v>
      </c>
      <c r="B24" s="194">
        <f t="array" ref="B24">VLOOKUP($A24,CA_DEMO,2,FALSE)</f>
        <v>17131</v>
      </c>
      <c r="C24" s="337">
        <f>vlookup(A24,'CA Data'!$A$3:$B$62,2,FALSE)</f>
        <v>35</v>
      </c>
      <c r="D24" s="270" t="s">
        <v>29</v>
      </c>
      <c r="E24" s="270">
        <f>vlookup(A24,'CA Data'!$A$3:$D$62,3,FALSE)</f>
        <v>14</v>
      </c>
      <c r="F24" s="270" t="str">
        <f>vlookup(A24,'CA Data'!$A$3:$D$62,4,FALSE)</f>
        <v>NULL</v>
      </c>
      <c r="G24" s="270" t="s">
        <v>29</v>
      </c>
      <c r="H24" s="271" t="s">
        <v>29</v>
      </c>
      <c r="I24" s="443">
        <f>vlookup(A24,'CA Data'!$A$212:$B$271,2,FALSE)</f>
        <v>0</v>
      </c>
      <c r="J24" s="273" t="s">
        <v>29</v>
      </c>
      <c r="K24" s="444" t="s">
        <v>208</v>
      </c>
      <c r="L24" s="445">
        <f>vlookup(A24,'CA Data'!$A$271:$D$338,4,FALSE)</f>
        <v>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Numbers'!$A$189:$D$246,4,FALSE),"NULL")</f>
        <v>20</v>
      </c>
      <c r="Q24" s="338" t="s">
        <v>29</v>
      </c>
    </row>
    <row r="25">
      <c r="A25" s="334" t="s">
        <v>230</v>
      </c>
      <c r="B25" s="256">
        <f t="array" ref="B25">VLOOKUP($A25,CA_DEMO,2,FALSE)</f>
        <v>91601</v>
      </c>
      <c r="C25" s="335">
        <f>vlookup(A25,'CA Data'!$A$3:$B$62,2,FALSE)</f>
        <v>205</v>
      </c>
      <c r="D25" s="258" t="s">
        <v>29</v>
      </c>
      <c r="E25" s="258">
        <f>vlookup(A25,'CA Data'!$A$3:$D$62,3,FALSE)</f>
        <v>94</v>
      </c>
      <c r="F25" s="258">
        <f>vlookup(A25,'CA Data'!$A$3:$D$62,4,FALSE)</f>
        <v>36</v>
      </c>
      <c r="G25" s="258" t="s">
        <v>29</v>
      </c>
      <c r="H25" s="259" t="s">
        <v>29</v>
      </c>
      <c r="I25" s="440" t="str">
        <f>vlookup(A25,'CA Data'!$A$212:$B$271,2,FALSE)</f>
        <v>*</v>
      </c>
      <c r="J25" s="261" t="s">
        <v>29</v>
      </c>
      <c r="K25" s="441">
        <v>0.5472972972972973</v>
      </c>
      <c r="L25" s="442">
        <f>vlookup(A25,'CA Data'!$A$271:$D$338,4,FALSE)</f>
        <v>60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Numbers'!$A$189:$D$246,4,FALSE),"NULL")</f>
        <v>53</v>
      </c>
      <c r="Q25" s="336" t="s">
        <v>29</v>
      </c>
    </row>
    <row r="26">
      <c r="A26" s="193" t="s">
        <v>231</v>
      </c>
      <c r="B26" s="194">
        <f t="array" ref="B26">VLOOKUP($A26,CA_DEMO,2,FALSE)</f>
        <v>281202</v>
      </c>
      <c r="C26" s="337">
        <f>vlookup(A26,'CA Data'!$A$3:$B$62,2,FALSE)</f>
        <v>615</v>
      </c>
      <c r="D26" s="270" t="s">
        <v>29</v>
      </c>
      <c r="E26" s="270">
        <f>vlookup(A26,'CA Data'!$A$3:$D$62,3,FALSE)</f>
        <v>285</v>
      </c>
      <c r="F26" s="270">
        <f>vlookup(A26,'CA Data'!$A$3:$D$62,4,FALSE)</f>
        <v>224</v>
      </c>
      <c r="G26" s="270" t="s">
        <v>29</v>
      </c>
      <c r="H26" s="271" t="s">
        <v>29</v>
      </c>
      <c r="I26" s="443">
        <f>vlookup(A26,'CA Data'!$A$212:$B$271,2,FALSE)</f>
        <v>81</v>
      </c>
      <c r="J26" s="273" t="s">
        <v>29</v>
      </c>
      <c r="K26" s="447">
        <v>0.5874439461883408</v>
      </c>
      <c r="L26" s="445">
        <f>vlookup(A26,'CA Data'!$A$271:$D$338,4,FALSE)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Numbers'!$A$189:$D$246,4,FALSE),"NULL")</f>
        <v>111</v>
      </c>
      <c r="Q26" s="338" t="s">
        <v>29</v>
      </c>
    </row>
    <row r="27">
      <c r="A27" s="334" t="s">
        <v>232</v>
      </c>
      <c r="B27" s="256">
        <f t="array" ref="B27">VLOOKUP($A27,CA_DEMO,2,FALSE)</f>
        <v>8700</v>
      </c>
      <c r="C27" s="335">
        <f>vlookup(A27,'CA Data'!$A$3:$B$62,2,FALSE)</f>
        <v>18</v>
      </c>
      <c r="D27" s="258" t="s">
        <v>29</v>
      </c>
      <c r="E27" s="258" t="str">
        <f>vlookup(A27,'CA Data'!$A$3:$D$62,3,FALSE)</f>
        <v>NULL</v>
      </c>
      <c r="F27" s="258" t="str">
        <f>vlookup(A27,'CA Data'!$A$3:$D$62,4,FALSE)</f>
        <v>NULL</v>
      </c>
      <c r="G27" s="258" t="s">
        <v>29</v>
      </c>
      <c r="H27" s="259" t="s">
        <v>29</v>
      </c>
      <c r="I27" s="440" t="str">
        <f>vlookup(A27,'CA Data'!$A$212:$B$271,2,FALSE)</f>
        <v>*</v>
      </c>
      <c r="J27" s="261" t="s">
        <v>29</v>
      </c>
      <c r="K27" s="441">
        <v>0.9</v>
      </c>
      <c r="L27" s="442">
        <f>vlookup(A27,'CA Data'!$A$271:$D$338,4,FALSE)</f>
        <v>12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Numbers'!$A$189:$D$246,4,FALSE),"NULL")</f>
        <v>12</v>
      </c>
      <c r="Q27" s="336" t="s">
        <v>29</v>
      </c>
    </row>
    <row r="28">
      <c r="A28" s="193" t="s">
        <v>233</v>
      </c>
      <c r="B28" s="194">
        <f t="array" ref="B28">VLOOKUP($A28,CA_DEMO,2,FALSE)</f>
        <v>13195</v>
      </c>
      <c r="C28" s="337" t="str">
        <f>vlookup(A28,'CA Data'!$A$3:$B$62,2,FALSE)</f>
        <v>M</v>
      </c>
      <c r="D28" s="270" t="s">
        <v>29</v>
      </c>
      <c r="E28" s="270" t="str">
        <f>vlookup(A28,'CA Data'!$A$3:$D$62,3,FALSE)</f>
        <v>NULL</v>
      </c>
      <c r="F28" s="270" t="str">
        <f>vlookup(A28,'CA Data'!$A$3:$D$62,4,FALSE)</f>
        <v>NULL</v>
      </c>
      <c r="G28" s="270" t="s">
        <v>29</v>
      </c>
      <c r="H28" s="271" t="s">
        <v>29</v>
      </c>
      <c r="I28" s="443">
        <f>vlookup(A28,'CA Data'!$A$212:$B$271,2,FALSE)</f>
        <v>0</v>
      </c>
      <c r="J28" s="273" t="s">
        <v>29</v>
      </c>
      <c r="K28" s="444" t="s">
        <v>208</v>
      </c>
      <c r="L28" s="445">
        <f>vlookup(A28,'CA Data'!$A$271:$D$338,4,FALSE)</f>
        <v>0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Numbers'!$A$189:$D$246,4,FALSE),"NULL")</f>
        <v>12</v>
      </c>
      <c r="Q28" s="338" t="s">
        <v>29</v>
      </c>
    </row>
    <row r="29">
      <c r="A29" s="334" t="s">
        <v>235</v>
      </c>
      <c r="B29" s="256">
        <f t="array" ref="B29">VLOOKUP($A29,CA_DEMO,2,FALSE)</f>
        <v>439035</v>
      </c>
      <c r="C29" s="335">
        <f>vlookup(A29,'CA Data'!$A$3:$B$62,2,FALSE)</f>
        <v>161</v>
      </c>
      <c r="D29" s="258" t="s">
        <v>29</v>
      </c>
      <c r="E29" s="258">
        <f>vlookup(A29,'CA Data'!$A$3:$D$62,3,FALSE)</f>
        <v>84</v>
      </c>
      <c r="F29" s="258">
        <f>vlookup(A29,'CA Data'!$A$3:$D$62,4,FALSE)</f>
        <v>32</v>
      </c>
      <c r="G29" s="258" t="s">
        <v>29</v>
      </c>
      <c r="H29" s="259" t="s">
        <v>29</v>
      </c>
      <c r="I29" s="440" t="str">
        <f>vlookup(A29,'CA Data'!$A$212:$B$271,2,FALSE)</f>
        <v>*</v>
      </c>
      <c r="J29" s="261" t="s">
        <v>29</v>
      </c>
      <c r="K29" s="441">
        <v>0.33766233766233766</v>
      </c>
      <c r="L29" s="442">
        <f>vlookup(A29,'CA Data'!$A$271:$D$338,4,FALSE)</f>
        <v>57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Numbers'!$A$189:$D$246,4,FALSE),"NULL")</f>
        <v>173</v>
      </c>
      <c r="Q29" s="336" t="s">
        <v>29</v>
      </c>
    </row>
    <row r="30">
      <c r="A30" s="193" t="s">
        <v>236</v>
      </c>
      <c r="B30" s="194">
        <f t="array" ref="B30">VLOOKUP($A30,CA_DEMO,2,FALSE)</f>
        <v>138019</v>
      </c>
      <c r="C30" s="337">
        <f>vlookup(A30,'CA Data'!$A$3:$B$62,2,FALSE)</f>
        <v>61</v>
      </c>
      <c r="D30" s="270" t="s">
        <v>29</v>
      </c>
      <c r="E30" s="270">
        <f>vlookup(A30,'CA Data'!$A$3:$D$62,3,FALSE)</f>
        <v>15</v>
      </c>
      <c r="F30" s="270">
        <f>vlookup(A30,'CA Data'!$A$3:$D$62,4,FALSE)</f>
        <v>19</v>
      </c>
      <c r="G30" s="270" t="s">
        <v>29</v>
      </c>
      <c r="H30" s="271" t="s">
        <v>29</v>
      </c>
      <c r="I30" s="443">
        <f>vlookup(A30,'CA Data'!$A$212:$B$271,2,FALSE)</f>
        <v>16</v>
      </c>
      <c r="J30" s="273" t="s">
        <v>29</v>
      </c>
      <c r="K30" s="447">
        <v>0.4827586206896552</v>
      </c>
      <c r="L30" s="445">
        <f>vlookup(A30,'CA Data'!$A$271:$D$338,4,FALSE)</f>
        <v>32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Numbers'!$A$189:$D$246,4,FALSE),"NULL")</f>
        <v>50</v>
      </c>
      <c r="Q30" s="338" t="s">
        <v>29</v>
      </c>
    </row>
    <row r="31">
      <c r="A31" s="334" t="s">
        <v>182</v>
      </c>
      <c r="B31" s="256">
        <f t="array" ref="B31">VLOOKUP($A31,CA_DEMO,2,FALSE)</f>
        <v>102241</v>
      </c>
      <c r="C31" s="335">
        <f>vlookup(A31,'CA Data'!$A$3:$B$62,2,FALSE)</f>
        <v>36</v>
      </c>
      <c r="D31" s="258" t="s">
        <v>29</v>
      </c>
      <c r="E31" s="258">
        <f>vlookup(A31,'CA Data'!$A$3:$D$62,3,FALSE)</f>
        <v>11</v>
      </c>
      <c r="F31" s="258">
        <f>vlookup(A31,'CA Data'!$A$3:$D$62,4,FALSE)</f>
        <v>13</v>
      </c>
      <c r="G31" s="258" t="s">
        <v>29</v>
      </c>
      <c r="H31" s="259" t="s">
        <v>29</v>
      </c>
      <c r="I31" s="440" t="str">
        <f>vlookup(A31,'CA Data'!$A$212:$B$271,2,FALSE)</f>
        <v>*</v>
      </c>
      <c r="J31" s="261" t="s">
        <v>29</v>
      </c>
      <c r="K31" s="446" t="s">
        <v>208</v>
      </c>
      <c r="L31" s="442">
        <f>vlookup(A31,'CA Data'!$A$271:$D$338,4,FALSE)</f>
        <v>0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Numbers'!$A$189:$D$246,4,FALSE),"NULL")</f>
        <v>44</v>
      </c>
      <c r="Q31" s="336" t="s">
        <v>29</v>
      </c>
    </row>
    <row r="32">
      <c r="A32" s="193" t="s">
        <v>237</v>
      </c>
      <c r="B32" s="194">
        <f t="array" ref="B32">VLOOKUP($A32,CA_DEMO,2,FALSE)</f>
        <v>3186989</v>
      </c>
      <c r="C32" s="339">
        <f>vlookup(A32,'CA Data'!$A$3:$B$62,2,FALSE)</f>
        <v>2205</v>
      </c>
      <c r="D32" s="270" t="s">
        <v>29</v>
      </c>
      <c r="E32" s="270">
        <f>vlookup(A32,'CA Data'!$A$3:$D$62,3,FALSE)</f>
        <v>543</v>
      </c>
      <c r="F32" s="395">
        <f>vlookup(A32,'CA Data'!$A$3:$D$62,4,FALSE)</f>
        <v>1107</v>
      </c>
      <c r="G32" s="270" t="s">
        <v>29</v>
      </c>
      <c r="H32" s="271" t="s">
        <v>29</v>
      </c>
      <c r="I32" s="443">
        <f>vlookup(A32,'CA Data'!$A$212:$B$271,2,FALSE)</f>
        <v>344</v>
      </c>
      <c r="J32" s="273" t="s">
        <v>29</v>
      </c>
      <c r="K32" s="447">
        <v>0.5245769540692989</v>
      </c>
      <c r="L32" s="445">
        <f>vlookup(A32,'CA Data'!$A$271:$D$338,4,FALSE)</f>
        <v>1069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Numbers'!$A$189:$D$246,4,FALSE),"NULL")</f>
        <v>856</v>
      </c>
      <c r="Q32" s="338" t="s">
        <v>29</v>
      </c>
    </row>
    <row r="33">
      <c r="A33" s="334" t="s">
        <v>238</v>
      </c>
      <c r="B33" s="256">
        <f t="array" ref="B33">VLOOKUP($A33,CA_DEMO,2,FALSE)</f>
        <v>404739</v>
      </c>
      <c r="C33" s="335">
        <f>vlookup(A33,'CA Data'!$A$3:$B$62,2,FALSE)</f>
        <v>153</v>
      </c>
      <c r="D33" s="258" t="s">
        <v>29</v>
      </c>
      <c r="E33" s="258">
        <f>vlookup(A33,'CA Data'!$A$3:$D$62,3,FALSE)</f>
        <v>51</v>
      </c>
      <c r="F33" s="258">
        <f>vlookup(A33,'CA Data'!$A$3:$D$62,4,FALSE)</f>
        <v>56</v>
      </c>
      <c r="G33" s="258" t="s">
        <v>29</v>
      </c>
      <c r="H33" s="259" t="s">
        <v>29</v>
      </c>
      <c r="I33" s="440" t="str">
        <f>vlookup(A33,'CA Data'!$A$212:$B$271,2,FALSE)</f>
        <v>*</v>
      </c>
      <c r="J33" s="261" t="s">
        <v>29</v>
      </c>
      <c r="K33" s="441">
        <v>0.5544554455445545</v>
      </c>
      <c r="L33" s="442">
        <f>vlookup(A33,'CA Data'!$A$271:$D$338,4,FALSE)</f>
        <v>58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Numbers'!$A$189:$D$246,4,FALSE),"NULL")</f>
        <v>142</v>
      </c>
      <c r="Q33" s="336" t="s">
        <v>29</v>
      </c>
    </row>
    <row r="34">
      <c r="A34" s="193" t="s">
        <v>239</v>
      </c>
      <c r="B34" s="194">
        <f t="array" ref="B34">VLOOKUP($A34,CA_DEMO,2,FALSE)</f>
        <v>19790</v>
      </c>
      <c r="C34" s="337">
        <f>vlookup(A34,'CA Data'!$A$3:$B$62,2,FALSE)</f>
        <v>22</v>
      </c>
      <c r="D34" s="270" t="s">
        <v>29</v>
      </c>
      <c r="E34" s="270" t="str">
        <f>vlookup(A34,'CA Data'!$A$3:$D$62,3,FALSE)</f>
        <v>NULL</v>
      </c>
      <c r="F34" s="270" t="str">
        <f>vlookup(A34,'CA Data'!$A$3:$D$62,4,FALSE)</f>
        <v>NULL</v>
      </c>
      <c r="G34" s="270" t="s">
        <v>29</v>
      </c>
      <c r="H34" s="271" t="s">
        <v>29</v>
      </c>
      <c r="I34" s="443" t="str">
        <f>vlookup(A34,'CA Data'!$A$212:$B$271,2,FALSE)</f>
        <v>*</v>
      </c>
      <c r="J34" s="273" t="s">
        <v>29</v>
      </c>
      <c r="K34" s="447">
        <v>0.7272727272727273</v>
      </c>
      <c r="L34" s="445">
        <f>vlookup(A34,'CA Data'!$A$271:$D$338,4,FALSE)</f>
        <v>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Numbers'!$A$189:$D$246,4,FALSE),"NULL")</f>
        <v>28</v>
      </c>
      <c r="Q34" s="338" t="s">
        <v>29</v>
      </c>
    </row>
    <row r="35">
      <c r="A35" s="334" t="s">
        <v>240</v>
      </c>
      <c r="B35" s="256">
        <f t="array" ref="B35">VLOOKUP($A35,CA_DEMO,2,FALSE)</f>
        <v>2418185</v>
      </c>
      <c r="C35" s="340">
        <f>vlookup(A35,'CA Data'!$A$3:$B$62,2,FALSE)</f>
        <v>3119</v>
      </c>
      <c r="D35" s="258" t="s">
        <v>29</v>
      </c>
      <c r="E35" s="387">
        <f>vlookup(A35,'CA Data'!$A$3:$D$62,3,FALSE)</f>
        <v>1320</v>
      </c>
      <c r="F35" s="387">
        <f>vlookup(A35,'CA Data'!$A$3:$D$62,4,FALSE)</f>
        <v>1177</v>
      </c>
      <c r="G35" s="258" t="s">
        <v>29</v>
      </c>
      <c r="H35" s="259" t="s">
        <v>29</v>
      </c>
      <c r="I35" s="440">
        <f>vlookup(A35,'CA Data'!$A$212:$B$271,2,FALSE)</f>
        <v>357</v>
      </c>
      <c r="J35" s="261" t="s">
        <v>29</v>
      </c>
      <c r="K35" s="441">
        <v>0.5260347129506008</v>
      </c>
      <c r="L35" s="448">
        <f>vlookup(A35,'CA Data'!$A$271:$D$338,4,FALSE)</f>
        <v>1706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Numbers'!$A$189:$D$246,4,FALSE),"NULL")</f>
        <v>656</v>
      </c>
      <c r="Q35" s="336" t="s">
        <v>29</v>
      </c>
    </row>
    <row r="36">
      <c r="A36" s="193" t="s">
        <v>241</v>
      </c>
      <c r="B36" s="194">
        <f t="array" ref="B36">VLOOKUP($A36,CA_DEMO,2,FALSE)</f>
        <v>1585055</v>
      </c>
      <c r="C36" s="339">
        <f>vlookup(A36,'CA Data'!$A$3:$B$62,2,FALSE)</f>
        <v>1176</v>
      </c>
      <c r="D36" s="270" t="s">
        <v>29</v>
      </c>
      <c r="E36" s="270">
        <f>vlookup(A36,'CA Data'!$A$3:$D$62,3,FALSE)</f>
        <v>457</v>
      </c>
      <c r="F36" s="270">
        <f>vlookup(A36,'CA Data'!$A$3:$D$62,4,FALSE)</f>
        <v>277</v>
      </c>
      <c r="G36" s="270" t="s">
        <v>29</v>
      </c>
      <c r="H36" s="271" t="s">
        <v>29</v>
      </c>
      <c r="I36" s="443">
        <f>vlookup(A36,'CA Data'!$A$212:$B$271,2,FALSE)</f>
        <v>166</v>
      </c>
      <c r="J36" s="273" t="s">
        <v>29</v>
      </c>
      <c r="K36" s="447">
        <v>0.4616306954436451</v>
      </c>
      <c r="L36" s="445">
        <f>vlookup(A36,'CA Data'!$A$271:$D$338,4,FALSE)</f>
        <v>469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Numbers'!$A$189:$D$246,4,FALSE),"NULL")</f>
        <v>538</v>
      </c>
      <c r="Q36" s="338" t="s">
        <v>29</v>
      </c>
    </row>
    <row r="37">
      <c r="A37" s="334" t="s">
        <v>242</v>
      </c>
      <c r="B37" s="256">
        <f t="array" ref="B37">VLOOKUP($A37,CA_DEMO,2,FALSE)</f>
        <v>64209</v>
      </c>
      <c r="C37" s="335">
        <f>vlookup(A37,'CA Data'!$A$3:$B$62,2,FALSE)</f>
        <v>26</v>
      </c>
      <c r="D37" s="258" t="s">
        <v>29</v>
      </c>
      <c r="E37" s="258" t="str">
        <f>vlookup(A37,'CA Data'!$A$3:$D$62,3,FALSE)</f>
        <v>NULL</v>
      </c>
      <c r="F37" s="258">
        <f>vlookup(A37,'CA Data'!$A$3:$D$62,4,FALSE)</f>
        <v>13</v>
      </c>
      <c r="G37" s="258" t="s">
        <v>29</v>
      </c>
      <c r="H37" s="259" t="s">
        <v>29</v>
      </c>
      <c r="I37" s="440">
        <f>vlookup(A37,'CA Data'!$A$212:$B$271,2,FALSE)</f>
        <v>0</v>
      </c>
      <c r="J37" s="261" t="s">
        <v>29</v>
      </c>
      <c r="K37" s="441">
        <v>0.7083333333333334</v>
      </c>
      <c r="L37" s="442">
        <f>vlookup(A37,'CA Data'!$A$271:$D$338,4,FALSE)</f>
        <v>12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Numbers'!$A$189:$D$246,4,FALSE),"NULL")</f>
        <v>23</v>
      </c>
      <c r="Q37" s="336" t="s">
        <v>29</v>
      </c>
    </row>
    <row r="38">
      <c r="A38" s="193" t="s">
        <v>243</v>
      </c>
      <c r="B38" s="194">
        <f t="array" ref="B38">VLOOKUP($A38,CA_DEMO,2,FALSE)</f>
        <v>2181654</v>
      </c>
      <c r="C38" s="339">
        <f>vlookup(A38,'CA Data'!$A$3:$B$62,2,FALSE)</f>
        <v>4996</v>
      </c>
      <c r="D38" s="270" t="s">
        <v>29</v>
      </c>
      <c r="E38" s="395">
        <f>vlookup(A38,'CA Data'!$A$3:$D$62,3,FALSE)</f>
        <v>2220</v>
      </c>
      <c r="F38" s="395">
        <f>vlookup(A38,'CA Data'!$A$3:$D$62,4,FALSE)</f>
        <v>1544</v>
      </c>
      <c r="G38" s="270" t="s">
        <v>29</v>
      </c>
      <c r="H38" s="271" t="s">
        <v>29</v>
      </c>
      <c r="I38" s="443">
        <f>vlookup(A38,'CA Data'!$A$212:$B$271,2,FALSE)</f>
        <v>643</v>
      </c>
      <c r="J38" s="273" t="s">
        <v>29</v>
      </c>
      <c r="K38" s="447">
        <v>0.45051635111876076</v>
      </c>
      <c r="L38" s="445">
        <f>vlookup(A38,'CA Data'!$A$271:$D$338,4,FALSE)</f>
        <v>795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Numbers'!$A$189:$D$246,4,FALSE),"NULL")</f>
        <v>703</v>
      </c>
      <c r="Q38" s="338" t="s">
        <v>29</v>
      </c>
    </row>
    <row r="39">
      <c r="A39" s="334" t="s">
        <v>244</v>
      </c>
      <c r="B39" s="256">
        <f t="array" ref="B39">VLOOKUP($A39,CA_DEMO,2,FALSE)</f>
        <v>3298634</v>
      </c>
      <c r="C39" s="340">
        <f>vlookup(A39,'CA Data'!$A$3:$B$62,2,FALSE)</f>
        <v>1655</v>
      </c>
      <c r="D39" s="258" t="s">
        <v>29</v>
      </c>
      <c r="E39" s="258">
        <f>vlookup(A39,'CA Data'!$A$3:$D$62,3,FALSE)</f>
        <v>636</v>
      </c>
      <c r="F39" s="258">
        <f>vlookup(A39,'CA Data'!$A$3:$D$62,4,FALSE)</f>
        <v>587</v>
      </c>
      <c r="G39" s="258" t="s">
        <v>29</v>
      </c>
      <c r="H39" s="259" t="s">
        <v>29</v>
      </c>
      <c r="I39" s="440">
        <f>vlookup(A39,'CA Data'!$A$212:$B$271,2,FALSE)</f>
        <v>192</v>
      </c>
      <c r="J39" s="261" t="s">
        <v>29</v>
      </c>
      <c r="K39" s="441">
        <v>0.4560546875</v>
      </c>
      <c r="L39" s="442">
        <f>vlookup(A39,'CA Data'!$A$271:$D$338,4,FALSE)</f>
        <v>416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Numbers'!$A$189:$D$246,4,FALSE),"NULL")</f>
        <v>991</v>
      </c>
      <c r="Q39" s="336" t="s">
        <v>29</v>
      </c>
    </row>
    <row r="40">
      <c r="A40" s="193" t="s">
        <v>245</v>
      </c>
      <c r="B40" s="194">
        <f t="array" ref="B40">VLOOKUP($A40,CA_DEMO,2,FALSE)</f>
        <v>873965</v>
      </c>
      <c r="C40" s="337">
        <f>vlookup(A40,'CA Data'!$A$3:$B$62,2,FALSE)</f>
        <v>620</v>
      </c>
      <c r="D40" s="270" t="s">
        <v>29</v>
      </c>
      <c r="E40" s="270">
        <f>vlookup(A40,'CA Data'!$A$3:$D$62,3,FALSE)</f>
        <v>274</v>
      </c>
      <c r="F40" s="270">
        <f>vlookup(A40,'CA Data'!$A$3:$D$62,4,FALSE)</f>
        <v>195</v>
      </c>
      <c r="G40" s="270" t="s">
        <v>29</v>
      </c>
      <c r="H40" s="271" t="s">
        <v>29</v>
      </c>
      <c r="I40" s="443">
        <f>vlookup(A40,'CA Data'!$A$212:$B$271,2,FALSE)</f>
        <v>12</v>
      </c>
      <c r="J40" s="273" t="s">
        <v>29</v>
      </c>
      <c r="K40" s="447">
        <v>0.4493927125506073</v>
      </c>
      <c r="L40" s="445">
        <f>vlookup(A40,'CA Data'!$A$271:$D$338,4,FALSE)</f>
        <v>266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Numbers'!$A$189:$D$246,4,FALSE),"NULL")</f>
        <v>276</v>
      </c>
      <c r="Q40" s="338" t="s">
        <v>29</v>
      </c>
    </row>
    <row r="41">
      <c r="A41" s="334" t="s">
        <v>246</v>
      </c>
      <c r="B41" s="256">
        <f t="array" ref="B41">VLOOKUP($A41,CA_DEMO,2,FALSE)</f>
        <v>779233</v>
      </c>
      <c r="C41" s="340">
        <f>vlookup(A41,'CA Data'!$A$3:$B$62,2,FALSE)</f>
        <v>1170</v>
      </c>
      <c r="D41" s="258" t="s">
        <v>29</v>
      </c>
      <c r="E41" s="258">
        <f>vlookup(A41,'CA Data'!$A$3:$D$62,3,FALSE)</f>
        <v>485</v>
      </c>
      <c r="F41" s="258">
        <f>vlookup(A41,'CA Data'!$A$3:$D$62,4,FALSE)</f>
        <v>429</v>
      </c>
      <c r="G41" s="258" t="s">
        <v>29</v>
      </c>
      <c r="H41" s="259" t="s">
        <v>29</v>
      </c>
      <c r="I41" s="440">
        <f>vlookup(A41,'CA Data'!$A$212:$B$271,2,FALSE)</f>
        <v>152</v>
      </c>
      <c r="J41" s="261" t="s">
        <v>29</v>
      </c>
      <c r="K41" s="441">
        <v>0.44889779559118237</v>
      </c>
      <c r="L41" s="442">
        <f>vlookup(A41,'CA Data'!$A$271:$D$338,4,FALSE)</f>
        <v>200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Numbers'!$A$189:$D$246,4,FALSE),"NULL")</f>
        <v>271</v>
      </c>
      <c r="Q41" s="336" t="s">
        <v>29</v>
      </c>
    </row>
    <row r="42">
      <c r="A42" s="193" t="s">
        <v>247</v>
      </c>
      <c r="B42" s="194">
        <f t="array" ref="B42">VLOOKUP($A42,CA_DEMO,2,FALSE)</f>
        <v>282424</v>
      </c>
      <c r="C42" s="337">
        <f>vlookup(A42,'CA Data'!$A$3:$B$62,2,FALSE)</f>
        <v>260</v>
      </c>
      <c r="D42" s="270" t="s">
        <v>29</v>
      </c>
      <c r="E42" s="270">
        <f>vlookup(A42,'CA Data'!$A$3:$D$62,3,FALSE)</f>
        <v>106</v>
      </c>
      <c r="F42" s="270">
        <f>vlookup(A42,'CA Data'!$A$3:$D$62,4,FALSE)</f>
        <v>98</v>
      </c>
      <c r="G42" s="270" t="s">
        <v>29</v>
      </c>
      <c r="H42" s="271" t="s">
        <v>29</v>
      </c>
      <c r="I42" s="443">
        <f>vlookup(A42,'CA Data'!$A$212:$B$271,2,FALSE)</f>
        <v>33</v>
      </c>
      <c r="J42" s="273" t="s">
        <v>29</v>
      </c>
      <c r="K42" s="447">
        <v>0.5585585585585585</v>
      </c>
      <c r="L42" s="445">
        <f>vlookup(A42,'CA Data'!$A$271:$D$338,4,FALSE)</f>
        <v>73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Numbers'!$A$189:$D$246,4,FALSE),"NULL")</f>
        <v>146</v>
      </c>
      <c r="Q42" s="338" t="s">
        <v>29</v>
      </c>
    </row>
    <row r="43">
      <c r="A43" s="334" t="s">
        <v>248</v>
      </c>
      <c r="B43" s="256">
        <f t="array" ref="B43">VLOOKUP($A43,CA_DEMO,2,FALSE)</f>
        <v>764442</v>
      </c>
      <c r="C43" s="335">
        <f>vlookup(A43,'CA Data'!$A$3:$B$62,2,FALSE)</f>
        <v>115</v>
      </c>
      <c r="D43" s="258" t="s">
        <v>29</v>
      </c>
      <c r="E43" s="258">
        <f>vlookup(A43,'CA Data'!$A$3:$D$62,3,FALSE)</f>
        <v>45</v>
      </c>
      <c r="F43" s="258">
        <f>vlookup(A43,'CA Data'!$A$3:$D$62,4,FALSE)</f>
        <v>25</v>
      </c>
      <c r="G43" s="258" t="s">
        <v>29</v>
      </c>
      <c r="H43" s="259" t="s">
        <v>29</v>
      </c>
      <c r="I43" s="440" t="str">
        <f>vlookup(A43,'CA Data'!$A$212:$B$271,2,FALSE)</f>
        <v>*</v>
      </c>
      <c r="J43" s="261" t="s">
        <v>29</v>
      </c>
      <c r="K43" s="441">
        <v>0.4482758620689655</v>
      </c>
      <c r="L43" s="442">
        <f>vlookup(A43,'CA Data'!$A$271:$D$338,4,FALSE)</f>
        <v>60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Numbers'!$A$189:$D$246,4,FALSE),"NULL")</f>
        <v>236</v>
      </c>
      <c r="Q43" s="336" t="s">
        <v>29</v>
      </c>
    </row>
    <row r="44">
      <c r="A44" s="193" t="s">
        <v>249</v>
      </c>
      <c r="B44" s="194">
        <f t="array" ref="B44">VLOOKUP($A44,CA_DEMO,2,FALSE)</f>
        <v>448229</v>
      </c>
      <c r="C44" s="337">
        <f>vlookup(A44,'CA Data'!$A$3:$B$62,2,FALSE)</f>
        <v>387</v>
      </c>
      <c r="D44" s="270" t="s">
        <v>29</v>
      </c>
      <c r="E44" s="270">
        <f>vlookup(A44,'CA Data'!$A$3:$D$62,3,FALSE)</f>
        <v>164</v>
      </c>
      <c r="F44" s="270">
        <f>vlookup(A44,'CA Data'!$A$3:$D$62,4,FALSE)</f>
        <v>137</v>
      </c>
      <c r="G44" s="270" t="s">
        <v>29</v>
      </c>
      <c r="H44" s="271" t="s">
        <v>29</v>
      </c>
      <c r="I44" s="443" t="str">
        <f>vlookup(A44,'CA Data'!$A$212:$B$271,2,FALSE)</f>
        <v>*</v>
      </c>
      <c r="J44" s="273" t="s">
        <v>29</v>
      </c>
      <c r="K44" s="447">
        <v>0.33879781420765026</v>
      </c>
      <c r="L44" s="445">
        <f>vlookup(A44,'CA Data'!$A$271:$D$338,4,FALSE)</f>
        <v>88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Numbers'!$A$189:$D$246,4,FALSE),"NULL")</f>
        <v>193</v>
      </c>
      <c r="Q44" s="338" t="s">
        <v>29</v>
      </c>
    </row>
    <row r="45">
      <c r="A45" s="334" t="s">
        <v>250</v>
      </c>
      <c r="B45" s="256">
        <f t="array" ref="B45">VLOOKUP($A45,CA_DEMO,2,FALSE)</f>
        <v>1936259</v>
      </c>
      <c r="C45" s="340">
        <f>vlookup(A45,'CA Data'!$A$3:$B$62,2,FALSE)</f>
        <v>494</v>
      </c>
      <c r="D45" s="258" t="s">
        <v>29</v>
      </c>
      <c r="E45" s="258">
        <f>vlookup(A45,'CA Data'!$A$3:$D$62,3,FALSE)</f>
        <v>234</v>
      </c>
      <c r="F45" s="258">
        <f>vlookup(A45,'CA Data'!$A$3:$D$62,4,FALSE)</f>
        <v>111</v>
      </c>
      <c r="G45" s="258" t="s">
        <v>29</v>
      </c>
      <c r="H45" s="259" t="s">
        <v>29</v>
      </c>
      <c r="I45" s="440">
        <f>vlookup(A45,'CA Data'!$A$212:$B$271,2,FALSE)</f>
        <v>85</v>
      </c>
      <c r="J45" s="261" t="s">
        <v>29</v>
      </c>
      <c r="K45" s="441">
        <v>0.22772277227722773</v>
      </c>
      <c r="L45" s="442">
        <f>vlookup(A45,'CA Data'!$A$271:$D$338,4,FALSE)</f>
        <v>293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Numbers'!$A$189:$D$246,4,FALSE),"NULL")</f>
        <v>516</v>
      </c>
      <c r="Q45" s="336" t="s">
        <v>29</v>
      </c>
    </row>
    <row r="46">
      <c r="A46" s="193" t="s">
        <v>143</v>
      </c>
      <c r="B46" s="194">
        <f t="array" ref="B46">VLOOKUP($A46,CA_DEMO,2,FALSE)</f>
        <v>270861</v>
      </c>
      <c r="C46" s="337">
        <f>vlookup(A46,'CA Data'!$A$3:$B$62,2,FALSE)</f>
        <v>116</v>
      </c>
      <c r="D46" s="270" t="s">
        <v>29</v>
      </c>
      <c r="E46" s="270">
        <f>vlookup(A46,'CA Data'!$A$3:$D$62,3,FALSE)</f>
        <v>34</v>
      </c>
      <c r="F46" s="270">
        <f>vlookup(A46,'CA Data'!$A$3:$D$62,4,FALSE)</f>
        <v>46</v>
      </c>
      <c r="G46" s="270" t="s">
        <v>29</v>
      </c>
      <c r="H46" s="271" t="s">
        <v>29</v>
      </c>
      <c r="I46" s="443">
        <f>vlookup(A46,'CA Data'!$A$212:$B$271,2,FALSE)</f>
        <v>11</v>
      </c>
      <c r="J46" s="273" t="s">
        <v>29</v>
      </c>
      <c r="K46" s="447">
        <v>0.4675324675324675</v>
      </c>
      <c r="L46" s="445">
        <f>vlookup(A46,'CA Data'!$A$271:$D$338,4,FALSE)</f>
        <v>40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Numbers'!$A$189:$D$246,4,FALSE),"NULL")</f>
        <v>78</v>
      </c>
      <c r="Q46" s="338" t="s">
        <v>29</v>
      </c>
    </row>
    <row r="47">
      <c r="A47" s="334" t="s">
        <v>251</v>
      </c>
      <c r="B47" s="256">
        <f t="array" ref="B47">VLOOKUP($A47,CA_DEMO,2,FALSE)</f>
        <v>182155</v>
      </c>
      <c r="C47" s="335">
        <f>vlookup(A47,'CA Data'!$A$3:$B$62,2,FALSE)</f>
        <v>376</v>
      </c>
      <c r="D47" s="258" t="s">
        <v>29</v>
      </c>
      <c r="E47" s="258">
        <f>vlookup(A47,'CA Data'!$A$3:$D$62,3,FALSE)</f>
        <v>179</v>
      </c>
      <c r="F47" s="258">
        <f>vlookup(A47,'CA Data'!$A$3:$D$62,4,FALSE)</f>
        <v>127</v>
      </c>
      <c r="G47" s="258" t="s">
        <v>29</v>
      </c>
      <c r="H47" s="259" t="s">
        <v>29</v>
      </c>
      <c r="I47" s="440">
        <f>vlookup(A47,'CA Data'!$A$212:$B$271,2,FALSE)</f>
        <v>43</v>
      </c>
      <c r="J47" s="261" t="s">
        <v>29</v>
      </c>
      <c r="K47" s="441">
        <v>0.5118483412322274</v>
      </c>
      <c r="L47" s="442">
        <f>vlookup(A47,'CA Data'!$A$271:$D$338,4,FALSE)</f>
        <v>39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Numbers'!$A$189:$D$246,4,FALSE),"NULL")</f>
        <v>95</v>
      </c>
      <c r="Q47" s="336" t="s">
        <v>29</v>
      </c>
    </row>
    <row r="48">
      <c r="A48" s="193" t="s">
        <v>252</v>
      </c>
      <c r="B48" s="194">
        <f t="array" ref="B48">VLOOKUP($A48,CA_DEMO,2,FALSE)</f>
        <v>3236</v>
      </c>
      <c r="C48" s="337">
        <f>vlookup(A48,'CA Data'!$A$3:$B$62,2,FALSE)</f>
        <v>11</v>
      </c>
      <c r="D48" s="270" t="s">
        <v>29</v>
      </c>
      <c r="E48" s="270" t="str">
        <f>vlookup(A48,'CA Data'!$A$3:$D$62,3,FALSE)</f>
        <v>NULL</v>
      </c>
      <c r="F48" s="270" t="str">
        <f>vlookup(A48,'CA Data'!$A$3:$D$62,4,FALSE)</f>
        <v>NULL</v>
      </c>
      <c r="G48" s="270" t="s">
        <v>29</v>
      </c>
      <c r="H48" s="271" t="s">
        <v>29</v>
      </c>
      <c r="I48" s="443">
        <f>vlookup(A48,'CA Data'!$A$212:$B$271,2,FALSE)</f>
        <v>0</v>
      </c>
      <c r="J48" s="273" t="s">
        <v>29</v>
      </c>
      <c r="K48" s="444" t="s">
        <v>208</v>
      </c>
      <c r="L48" s="445">
        <f>vlookup(A48,'CA Data'!$A$271:$D$338,4,FALSE)</f>
        <v>0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Numbers'!$A$189:$D$246,4,FALSE),"NULL")</f>
        <v>4</v>
      </c>
      <c r="Q48" s="338" t="s">
        <v>29</v>
      </c>
    </row>
    <row r="49">
      <c r="A49" s="334" t="s">
        <v>253</v>
      </c>
      <c r="B49" s="256">
        <f t="array" ref="B49">VLOOKUP($A49,CA_DEMO,2,FALSE)</f>
        <v>44076</v>
      </c>
      <c r="C49" s="335">
        <f>vlookup(A49,'CA Data'!$A$3:$B$62,2,FALSE)</f>
        <v>85</v>
      </c>
      <c r="D49" s="258" t="s">
        <v>29</v>
      </c>
      <c r="E49" s="258">
        <f>vlookup(A49,'CA Data'!$A$3:$D$62,3,FALSE)</f>
        <v>49</v>
      </c>
      <c r="F49" s="258">
        <f>vlookup(A49,'CA Data'!$A$3:$D$62,4,FALSE)</f>
        <v>18</v>
      </c>
      <c r="G49" s="258" t="s">
        <v>29</v>
      </c>
      <c r="H49" s="259" t="s">
        <v>29</v>
      </c>
      <c r="I49" s="440" t="str">
        <f>vlookup(A49,'CA Data'!$A$212:$B$271,2,FALSE)</f>
        <v>*</v>
      </c>
      <c r="J49" s="261" t="s">
        <v>29</v>
      </c>
      <c r="K49" s="441">
        <v>0.6666666666666666</v>
      </c>
      <c r="L49" s="442">
        <f>vlookup(A49,'CA Data'!$A$271:$D$338,4,FALSE)</f>
        <v>0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Numbers'!$A$189:$D$246,4,FALSE),"NULL")</f>
        <v>51</v>
      </c>
      <c r="Q49" s="336" t="s">
        <v>29</v>
      </c>
    </row>
    <row r="50">
      <c r="A50" s="193" t="s">
        <v>254</v>
      </c>
      <c r="B50" s="194">
        <f t="array" ref="B50">VLOOKUP($A50,CA_DEMO,2,FALSE)</f>
        <v>453491</v>
      </c>
      <c r="C50" s="337">
        <f>vlookup(A50,'CA Data'!$A$3:$B$62,2,FALSE)</f>
        <v>305</v>
      </c>
      <c r="D50" s="270" t="s">
        <v>29</v>
      </c>
      <c r="E50" s="270">
        <f>vlookup(A50,'CA Data'!$A$3:$D$62,3,FALSE)</f>
        <v>133</v>
      </c>
      <c r="F50" s="270">
        <f>vlookup(A50,'CA Data'!$A$3:$D$62,4,FALSE)</f>
        <v>95</v>
      </c>
      <c r="G50" s="270" t="s">
        <v>29</v>
      </c>
      <c r="H50" s="271" t="s">
        <v>29</v>
      </c>
      <c r="I50" s="443">
        <f>vlookup(A50,'CA Data'!$A$212:$B$271,2,FALSE)</f>
        <v>60</v>
      </c>
      <c r="J50" s="273" t="s">
        <v>29</v>
      </c>
      <c r="K50" s="447">
        <v>0.2846715328467153</v>
      </c>
      <c r="L50" s="445">
        <f>vlookup(A50,'CA Data'!$A$271:$D$338,4,FALSE)</f>
        <v>55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Numbers'!$A$189:$D$246,4,FALSE),"NULL")</f>
        <v>188</v>
      </c>
      <c r="Q50" s="338" t="s">
        <v>29</v>
      </c>
    </row>
    <row r="51">
      <c r="A51" s="334" t="s">
        <v>255</v>
      </c>
      <c r="B51" s="256">
        <f t="array" ref="B51">VLOOKUP($A51,CA_DEMO,2,FALSE)</f>
        <v>488863</v>
      </c>
      <c r="C51" s="335">
        <f>vlookup(A51,'CA Data'!$A$3:$B$62,2,FALSE)</f>
        <v>446</v>
      </c>
      <c r="D51" s="258" t="s">
        <v>29</v>
      </c>
      <c r="E51" s="258">
        <f>vlookup(A51,'CA Data'!$A$3:$D$62,3,FALSE)</f>
        <v>167</v>
      </c>
      <c r="F51" s="258">
        <f>vlookup(A51,'CA Data'!$A$3:$D$62,4,FALSE)</f>
        <v>122</v>
      </c>
      <c r="G51" s="258" t="s">
        <v>29</v>
      </c>
      <c r="H51" s="259" t="s">
        <v>29</v>
      </c>
      <c r="I51" s="440">
        <f>vlookup(A51,'CA Data'!$A$212:$B$271,2,FALSE)</f>
        <v>132</v>
      </c>
      <c r="J51" s="261" t="s">
        <v>29</v>
      </c>
      <c r="K51" s="441">
        <v>0.484375</v>
      </c>
      <c r="L51" s="442">
        <f>vlookup(A51,'CA Data'!$A$271:$D$338,4,FALSE)</f>
        <v>177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Numbers'!$A$189:$D$246,4,FALSE),"NULL")</f>
        <v>155</v>
      </c>
      <c r="Q51" s="336" t="s">
        <v>29</v>
      </c>
    </row>
    <row r="52">
      <c r="A52" s="193" t="s">
        <v>256</v>
      </c>
      <c r="B52" s="194">
        <f t="array" ref="B52">VLOOKUP($A52,CA_DEMO,2,FALSE)</f>
        <v>552878</v>
      </c>
      <c r="C52" s="337">
        <f>vlookup(A52,'CA Data'!$A$3:$B$62,2,FALSE)</f>
        <v>514</v>
      </c>
      <c r="D52" s="270" t="s">
        <v>29</v>
      </c>
      <c r="E52" s="270">
        <f>vlookup(A52,'CA Data'!$A$3:$D$62,3,FALSE)</f>
        <v>252</v>
      </c>
      <c r="F52" s="270">
        <f>vlookup(A52,'CA Data'!$A$3:$D$62,4,FALSE)</f>
        <v>65</v>
      </c>
      <c r="G52" s="270" t="s">
        <v>29</v>
      </c>
      <c r="H52" s="271" t="s">
        <v>29</v>
      </c>
      <c r="I52" s="443" t="str">
        <f>vlookup(A52,'CA Data'!$A$212:$B$271,2,FALSE)</f>
        <v>*</v>
      </c>
      <c r="J52" s="273" t="s">
        <v>29</v>
      </c>
      <c r="K52" s="447">
        <v>0.45739910313901344</v>
      </c>
      <c r="L52" s="445">
        <f>vlookup(A52,'CA Data'!$A$271:$D$338,4,FALSE)</f>
        <v>114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Numbers'!$A$189:$D$246,4,FALSE),"NULL")</f>
        <v>231</v>
      </c>
      <c r="Q52" s="338" t="s">
        <v>29</v>
      </c>
    </row>
    <row r="53">
      <c r="A53" s="334" t="s">
        <v>257</v>
      </c>
      <c r="B53" s="256">
        <f t="array" ref="B53">VLOOKUP($A53,CA_DEMO,2,FALSE)</f>
        <v>99633</v>
      </c>
      <c r="C53" s="335">
        <f>vlookup(A53,'CA Data'!$A$3:$B$62,2,FALSE)</f>
        <v>96</v>
      </c>
      <c r="D53" s="258" t="s">
        <v>29</v>
      </c>
      <c r="E53" s="258">
        <f>vlookup(A53,'CA Data'!$A$3:$D$62,3,FALSE)</f>
        <v>45</v>
      </c>
      <c r="F53" s="258">
        <f>vlookup(A53,'CA Data'!$A$3:$D$62,4,FALSE)</f>
        <v>21</v>
      </c>
      <c r="G53" s="258" t="s">
        <v>29</v>
      </c>
      <c r="H53" s="259" t="s">
        <v>29</v>
      </c>
      <c r="I53" s="440" t="str">
        <f>vlookup(A53,'CA Data'!$A$212:$B$271,2,FALSE)</f>
        <v>*</v>
      </c>
      <c r="J53" s="261" t="s">
        <v>29</v>
      </c>
      <c r="K53" s="441">
        <v>0.4791666666666667</v>
      </c>
      <c r="L53" s="442">
        <f>vlookup(A53,'CA Data'!$A$271:$D$338,4,FALSE)</f>
        <v>0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Numbers'!$A$189:$D$246,4,FALSE),"NULL")</f>
        <v>37</v>
      </c>
      <c r="Q53" s="336" t="s">
        <v>29</v>
      </c>
    </row>
    <row r="54">
      <c r="A54" s="193" t="s">
        <v>258</v>
      </c>
      <c r="B54" s="194">
        <f t="array" ref="B54">VLOOKUP($A54,CA_DEMO,2,FALSE)</f>
        <v>65829</v>
      </c>
      <c r="C54" s="337">
        <f>vlookup(A54,'CA Data'!$A$3:$B$62,2,FALSE)</f>
        <v>120</v>
      </c>
      <c r="D54" s="270" t="s">
        <v>29</v>
      </c>
      <c r="E54" s="270">
        <f>vlookup(A54,'CA Data'!$A$3:$D$62,3,FALSE)</f>
        <v>59</v>
      </c>
      <c r="F54" s="270">
        <f>vlookup(A54,'CA Data'!$A$3:$D$62,4,FALSE)</f>
        <v>16</v>
      </c>
      <c r="G54" s="270" t="s">
        <v>29</v>
      </c>
      <c r="H54" s="271" t="s">
        <v>29</v>
      </c>
      <c r="I54" s="443">
        <f>vlookup(A54,'CA Data'!$A$212:$B$271,2,FALSE)</f>
        <v>15</v>
      </c>
      <c r="J54" s="273" t="s">
        <v>29</v>
      </c>
      <c r="K54" s="447">
        <v>0.6285714285714286</v>
      </c>
      <c r="L54" s="445">
        <f>vlookup(A54,'CA Data'!$A$271:$D$338,4,FALSE)</f>
        <v>13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Numbers'!$A$189:$D$246,4,FALSE),"NULL")</f>
        <v>46</v>
      </c>
      <c r="Q54" s="338" t="s">
        <v>29</v>
      </c>
    </row>
    <row r="55">
      <c r="A55" s="334" t="s">
        <v>259</v>
      </c>
      <c r="B55" s="256">
        <f t="array" ref="B55">VLOOKUP($A55,CA_DEMO,2,FALSE)</f>
        <v>16112</v>
      </c>
      <c r="C55" s="335">
        <f>vlookup(A55,'CA Data'!$A$3:$B$62,2,FALSE)</f>
        <v>26</v>
      </c>
      <c r="D55" s="258" t="s">
        <v>29</v>
      </c>
      <c r="E55" s="258" t="str">
        <f>vlookup(A55,'CA Data'!$A$3:$D$62,3,FALSE)</f>
        <v>NULL</v>
      </c>
      <c r="F55" s="258" t="str">
        <f>vlookup(A55,'CA Data'!$A$3:$D$62,4,FALSE)</f>
        <v>NULL</v>
      </c>
      <c r="G55" s="258" t="s">
        <v>29</v>
      </c>
      <c r="H55" s="259" t="s">
        <v>29</v>
      </c>
      <c r="I55" s="440" t="str">
        <f>vlookup(A55,'CA Data'!$A$212:$B$271,2,FALSE)</f>
        <v>*</v>
      </c>
      <c r="J55" s="261" t="s">
        <v>29</v>
      </c>
      <c r="K55" s="446" t="s">
        <v>208</v>
      </c>
      <c r="L55" s="442">
        <f>vlookup(A55,'CA Data'!$A$271:$D$338,4,FALSE)</f>
        <v>0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Numbers'!$A$189:$D$246,4,FALSE),"NULL")</f>
        <v>13</v>
      </c>
      <c r="Q55" s="336" t="s">
        <v>29</v>
      </c>
    </row>
    <row r="56">
      <c r="A56" s="193" t="s">
        <v>260</v>
      </c>
      <c r="B56" s="194">
        <f t="array" ref="B56">VLOOKUP($A56,CA_DEMO,2,FALSE)</f>
        <v>473117</v>
      </c>
      <c r="C56" s="339">
        <f>vlookup(A56,'CA Data'!$A$3:$B$62,2,FALSE)</f>
        <v>837</v>
      </c>
      <c r="D56" s="270" t="s">
        <v>29</v>
      </c>
      <c r="E56" s="270">
        <f>vlookup(A56,'CA Data'!$A$3:$D$62,3,FALSE)</f>
        <v>416</v>
      </c>
      <c r="F56" s="270">
        <f>vlookup(A56,'CA Data'!$A$3:$D$62,4,FALSE)</f>
        <v>239</v>
      </c>
      <c r="G56" s="270" t="s">
        <v>29</v>
      </c>
      <c r="H56" s="271" t="s">
        <v>29</v>
      </c>
      <c r="I56" s="443">
        <f>vlookup(A56,'CA Data'!$A$212:$B$271,2,FALSE)</f>
        <v>126</v>
      </c>
      <c r="J56" s="273" t="s">
        <v>29</v>
      </c>
      <c r="K56" s="447">
        <v>0.3795454545454545</v>
      </c>
      <c r="L56" s="445">
        <f>vlookup(A56,'CA Data'!$A$271:$D$338,4,FALSE)</f>
        <v>278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Numbers'!$A$189:$D$246,4,FALSE),"NULL")</f>
        <v>250</v>
      </c>
      <c r="Q56" s="338" t="s">
        <v>29</v>
      </c>
    </row>
    <row r="57">
      <c r="A57" s="334" t="s">
        <v>261</v>
      </c>
      <c r="B57" s="256">
        <f t="array" ref="B57">VLOOKUP($A57,CA_DEMO,2,FALSE)</f>
        <v>55620</v>
      </c>
      <c r="C57" s="335">
        <f>vlookup(A57,'CA Data'!$A$3:$B$62,2,FALSE)</f>
        <v>63</v>
      </c>
      <c r="D57" s="258" t="s">
        <v>29</v>
      </c>
      <c r="E57" s="258">
        <f>vlookup(A57,'CA Data'!$A$3:$D$62,3,FALSE)</f>
        <v>24</v>
      </c>
      <c r="F57" s="258">
        <f>vlookup(A57,'CA Data'!$A$3:$D$62,4,FALSE)</f>
        <v>18</v>
      </c>
      <c r="G57" s="258" t="s">
        <v>29</v>
      </c>
      <c r="H57" s="259" t="s">
        <v>29</v>
      </c>
      <c r="I57" s="440" t="str">
        <f>vlookup(A57,'CA Data'!$A$212:$B$271,2,FALSE)</f>
        <v>*</v>
      </c>
      <c r="J57" s="261" t="s">
        <v>29</v>
      </c>
      <c r="K57" s="446" t="s">
        <v>208</v>
      </c>
      <c r="L57" s="442">
        <f>vlookup(A57,'CA Data'!$A$271:$D$338,4,FALSE)</f>
        <v>16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Numbers'!$A$189:$D$246,4,FALSE),"NULL")</f>
        <v>41</v>
      </c>
      <c r="Q57" s="336" t="s">
        <v>29</v>
      </c>
    </row>
    <row r="58">
      <c r="A58" s="193" t="s">
        <v>262</v>
      </c>
      <c r="B58" s="194">
        <f t="array" ref="B58">VLOOKUP($A58,CA_DEMO,2,FALSE)</f>
        <v>843843</v>
      </c>
      <c r="C58" s="337">
        <f>vlookup(A58,'CA Data'!$A$3:$B$62,2,FALSE)</f>
        <v>435</v>
      </c>
      <c r="D58" s="270" t="s">
        <v>29</v>
      </c>
      <c r="E58" s="270">
        <f>vlookup(A58,'CA Data'!$A$3:$D$62,3,FALSE)</f>
        <v>107</v>
      </c>
      <c r="F58" s="270">
        <f>vlookup(A58,'CA Data'!$A$3:$D$62,4,FALSE)</f>
        <v>193</v>
      </c>
      <c r="G58" s="270" t="s">
        <v>29</v>
      </c>
      <c r="H58" s="271" t="s">
        <v>29</v>
      </c>
      <c r="I58" s="443">
        <f>vlookup(A58,'CA Data'!$A$212:$B$271,2,FALSE)</f>
        <v>58</v>
      </c>
      <c r="J58" s="273" t="s">
        <v>29</v>
      </c>
      <c r="K58" s="447">
        <v>0.2988929889298893</v>
      </c>
      <c r="L58" s="271">
        <f>vlookup(A58,'CA Data'!$A$271:$D$338,4,FALSE)</f>
        <v>164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Numbers'!$A$189:$D$246,4,FALSE),"NULL")</f>
        <v>269</v>
      </c>
      <c r="Q58" s="338" t="s">
        <v>29</v>
      </c>
    </row>
    <row r="59">
      <c r="A59" s="334" t="s">
        <v>263</v>
      </c>
      <c r="B59" s="256">
        <f t="array" ref="B59">VLOOKUP($A59,CA_DEMO,2,FALSE)</f>
        <v>216403</v>
      </c>
      <c r="C59" s="335">
        <f>vlookup(A59,'CA Data'!$A$3:$B$62,2,FALSE)</f>
        <v>244</v>
      </c>
      <c r="D59" s="258" t="s">
        <v>29</v>
      </c>
      <c r="E59" s="258">
        <f>vlookup(A59,'CA Data'!$A$3:$D$62,3,FALSE)</f>
        <v>152</v>
      </c>
      <c r="F59" s="258">
        <f>vlookup(A59,'CA Data'!$A$3:$D$62,4,FALSE)</f>
        <v>64</v>
      </c>
      <c r="G59" s="258" t="s">
        <v>29</v>
      </c>
      <c r="H59" s="259" t="s">
        <v>29</v>
      </c>
      <c r="I59" s="440">
        <f>vlookup(A59,'CA Data'!$A$212:$B$271,2,FALSE)</f>
        <v>48</v>
      </c>
      <c r="J59" s="261" t="s">
        <v>29</v>
      </c>
      <c r="K59" s="441">
        <v>0.4911242603550296</v>
      </c>
      <c r="L59" s="259">
        <f>vlookup(A59,'CA Data'!$A$271:$D$338,4,FALSE)</f>
        <v>73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Numbers'!$A$189:$D$246,4,FALSE),"NULL")</f>
        <v>87</v>
      </c>
      <c r="Q59" s="336" t="s">
        <v>29</v>
      </c>
    </row>
    <row r="60">
      <c r="A60" s="193" t="s">
        <v>264</v>
      </c>
      <c r="B60" s="194">
        <f t="array" ref="B60">VLOOKUP($A60,CA_DEMO,2,FALSE)</f>
        <v>81575</v>
      </c>
      <c r="C60" s="337">
        <f>vlookup(A60,'CA Data'!$A$3:$B$62,2,FALSE)</f>
        <v>152</v>
      </c>
      <c r="D60" s="270" t="s">
        <v>29</v>
      </c>
      <c r="E60" s="270">
        <f>vlookup(A60,'CA Data'!$A$3:$D$62,3,FALSE)</f>
        <v>87</v>
      </c>
      <c r="F60" s="270">
        <f>vlookup(A60,'CA Data'!$A$3:$D$62,4,FALSE)</f>
        <v>21</v>
      </c>
      <c r="G60" s="270" t="s">
        <v>29</v>
      </c>
      <c r="H60" s="271" t="s">
        <v>29</v>
      </c>
      <c r="I60" s="443" t="str">
        <f>vlookup(A60,'CA Data'!$A$212:$B$271,2,FALSE)</f>
        <v>*</v>
      </c>
      <c r="J60" s="273" t="s">
        <v>29</v>
      </c>
      <c r="K60" s="447">
        <v>0.5675675675675675</v>
      </c>
      <c r="L60" s="271" t="str">
        <f>vlookup(A60,'CA Data'!$A$271:$D$338,4,FALSE)</f>
        <v/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Numbers'!$A$189:$D$246,4,FALSE),"NULL")</f>
        <v>39</v>
      </c>
      <c r="Q60" s="338" t="s">
        <v>29</v>
      </c>
    </row>
    <row r="61">
      <c r="A61" s="201"/>
      <c r="B61" s="202"/>
      <c r="C61" s="203"/>
      <c r="D61" s="204"/>
      <c r="E61" s="204"/>
      <c r="F61" s="204"/>
      <c r="G61" s="204"/>
      <c r="H61" s="205"/>
      <c r="I61" s="206"/>
      <c r="J61" s="207"/>
      <c r="K61" s="203"/>
      <c r="L61" s="208"/>
      <c r="M61" s="209"/>
      <c r="N61" s="210"/>
      <c r="O61" s="204"/>
      <c r="P61" s="449"/>
      <c r="Q61" s="281"/>
    </row>
    <row r="62">
      <c r="A62" s="212" t="s">
        <v>2059</v>
      </c>
      <c r="B62" s="213"/>
      <c r="C62" s="214">
        <f>'CA Data'!B4</f>
        <v>43633</v>
      </c>
      <c r="D62" s="215" t="s">
        <v>29</v>
      </c>
      <c r="E62" s="215">
        <f>'CA Data'!C4</f>
        <v>18246</v>
      </c>
      <c r="F62" s="215">
        <f>'CA Data'!D4</f>
        <v>15332</v>
      </c>
      <c r="G62" s="215" t="s">
        <v>29</v>
      </c>
      <c r="H62" s="216">
        <f>AFCARSCSC!D8</f>
        <v>34924</v>
      </c>
      <c r="I62" s="217">
        <f>AFCARSCSC!C8</f>
        <v>8180</v>
      </c>
      <c r="J62" s="218" t="s">
        <v>29</v>
      </c>
      <c r="K62" s="219" t="s">
        <v>29</v>
      </c>
      <c r="L62" s="341" t="s">
        <v>29</v>
      </c>
      <c r="M62" s="450" t="s">
        <v>29</v>
      </c>
      <c r="N62" s="215" t="s">
        <v>29</v>
      </c>
      <c r="O62" s="215" t="s">
        <v>29</v>
      </c>
      <c r="P62" s="341" t="s">
        <v>29</v>
      </c>
      <c r="Q62" s="286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29" t="s">
        <v>2093</v>
      </c>
      <c r="B3" s="454" t="s">
        <v>2316</v>
      </c>
      <c r="C3" s="329" t="s">
        <v>1397</v>
      </c>
      <c r="D3" s="455" t="s">
        <v>2317</v>
      </c>
      <c r="E3" s="455" t="s">
        <v>2318</v>
      </c>
      <c r="F3" s="329" t="s">
        <v>2319</v>
      </c>
      <c r="I3" s="456" t="s">
        <v>2122</v>
      </c>
      <c r="J3" s="455" t="s">
        <v>204</v>
      </c>
      <c r="K3" s="329" t="s">
        <v>206</v>
      </c>
      <c r="L3" s="329" t="s">
        <v>211</v>
      </c>
      <c r="M3" s="329" t="s">
        <v>209</v>
      </c>
      <c r="N3" s="329" t="s">
        <v>212</v>
      </c>
      <c r="O3" s="329" t="s">
        <v>213</v>
      </c>
      <c r="P3" s="329" t="s">
        <v>214</v>
      </c>
      <c r="Q3" s="329" t="s">
        <v>215</v>
      </c>
      <c r="R3" s="329" t="s">
        <v>216</v>
      </c>
    </row>
    <row r="4">
      <c r="A4" s="329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3"/>
      <c r="F4" s="323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26">
        <f>K4+K6+K7</f>
        <v>294</v>
      </c>
      <c r="D5" s="326">
        <f>K5</f>
        <v>336</v>
      </c>
      <c r="E5" s="326"/>
      <c r="F5" s="326"/>
      <c r="H5" s="55" t="s">
        <v>2321</v>
      </c>
      <c r="I5" s="456" t="s">
        <v>2322</v>
      </c>
      <c r="J5" s="465">
        <v>15332.0</v>
      </c>
      <c r="K5" s="233">
        <v>336.0</v>
      </c>
      <c r="L5" s="461">
        <v>92.0</v>
      </c>
      <c r="M5" s="233">
        <v>18.0</v>
      </c>
      <c r="N5" s="233">
        <v>15.0</v>
      </c>
      <c r="O5" s="233" t="s">
        <v>234</v>
      </c>
      <c r="P5" s="466">
        <v>122.0</v>
      </c>
      <c r="Q5" s="233">
        <v>17.0</v>
      </c>
      <c r="R5" s="466">
        <v>39.0</v>
      </c>
    </row>
    <row r="6">
      <c r="A6" s="463" t="s">
        <v>207</v>
      </c>
      <c r="B6" s="466">
        <v>0.0</v>
      </c>
      <c r="C6" s="324">
        <v>0.0</v>
      </c>
      <c r="D6" s="324">
        <v>0.0</v>
      </c>
      <c r="E6" s="326"/>
      <c r="F6" s="326"/>
      <c r="H6" s="55" t="s">
        <v>1397</v>
      </c>
      <c r="I6" s="456" t="s">
        <v>1397</v>
      </c>
      <c r="J6" s="465">
        <v>7316.0</v>
      </c>
      <c r="K6" s="233">
        <v>84.0</v>
      </c>
      <c r="L6" s="461">
        <v>55.0</v>
      </c>
      <c r="M6" s="233" t="s">
        <v>234</v>
      </c>
      <c r="N6" s="233">
        <v>13.0</v>
      </c>
      <c r="O6" s="233" t="s">
        <v>234</v>
      </c>
      <c r="P6" s="466">
        <v>148.0</v>
      </c>
      <c r="Q6" s="233">
        <v>38.0</v>
      </c>
      <c r="R6" s="466" t="s">
        <v>234</v>
      </c>
    </row>
    <row r="7">
      <c r="A7" s="463" t="s">
        <v>209</v>
      </c>
      <c r="B7" s="466">
        <v>54.0</v>
      </c>
      <c r="C7" s="326">
        <f>M7</f>
        <v>22</v>
      </c>
      <c r="D7" s="326">
        <f>M5</f>
        <v>18</v>
      </c>
      <c r="E7" s="326"/>
      <c r="F7" s="326"/>
      <c r="H7" s="55" t="s">
        <v>1397</v>
      </c>
      <c r="I7" s="456" t="s">
        <v>2323</v>
      </c>
      <c r="J7" s="465">
        <v>8473.0</v>
      </c>
      <c r="K7" s="233">
        <v>194.0</v>
      </c>
      <c r="L7" s="461">
        <v>92.0</v>
      </c>
      <c r="M7" s="233">
        <v>22.0</v>
      </c>
      <c r="N7" s="233">
        <v>13.0</v>
      </c>
      <c r="O7" s="233">
        <v>22.0</v>
      </c>
      <c r="P7" s="466">
        <v>71.0</v>
      </c>
      <c r="Q7" s="233" t="s">
        <v>234</v>
      </c>
      <c r="R7" s="466">
        <v>32.0</v>
      </c>
    </row>
    <row r="8">
      <c r="A8" s="463" t="s">
        <v>211</v>
      </c>
      <c r="B8" s="466">
        <v>347.0</v>
      </c>
      <c r="C8" s="326">
        <f>L6+L7</f>
        <v>147</v>
      </c>
      <c r="D8" s="326">
        <f>L5</f>
        <v>92</v>
      </c>
      <c r="E8" s="326"/>
      <c r="F8" s="326"/>
      <c r="H8" s="55" t="s">
        <v>2319</v>
      </c>
      <c r="I8" s="456" t="s">
        <v>2324</v>
      </c>
      <c r="J8" s="467">
        <v>561.0</v>
      </c>
      <c r="K8" s="233" t="s">
        <v>234</v>
      </c>
      <c r="L8" s="461" t="s">
        <v>234</v>
      </c>
      <c r="M8" s="233">
        <v>0.0</v>
      </c>
      <c r="N8" s="233">
        <v>0.0</v>
      </c>
      <c r="O8" s="233">
        <v>0.0</v>
      </c>
      <c r="P8" s="466">
        <v>0.0</v>
      </c>
      <c r="Q8" s="233" t="s">
        <v>234</v>
      </c>
      <c r="R8" s="466">
        <v>0.0</v>
      </c>
    </row>
    <row r="9">
      <c r="A9" s="463" t="s">
        <v>212</v>
      </c>
      <c r="B9" s="466">
        <v>53.0</v>
      </c>
      <c r="C9" s="326">
        <f>N6+N7</f>
        <v>26</v>
      </c>
      <c r="D9" s="326">
        <f>N5</f>
        <v>15</v>
      </c>
      <c r="E9" s="326"/>
      <c r="F9" s="326"/>
      <c r="H9" s="55" t="s">
        <v>2319</v>
      </c>
      <c r="I9" s="455" t="s">
        <v>2325</v>
      </c>
      <c r="J9" s="467">
        <v>151.0</v>
      </c>
      <c r="K9" s="233">
        <v>0.0</v>
      </c>
      <c r="L9" s="461" t="s">
        <v>234</v>
      </c>
      <c r="M9" s="233">
        <v>0.0</v>
      </c>
      <c r="N9" s="233">
        <v>0.0</v>
      </c>
      <c r="O9" s="233">
        <v>0.0</v>
      </c>
      <c r="P9" s="466">
        <v>0.0</v>
      </c>
      <c r="Q9" s="233">
        <v>0.0</v>
      </c>
      <c r="R9" s="466">
        <v>0.0</v>
      </c>
    </row>
    <row r="10">
      <c r="A10" s="463" t="s">
        <v>213</v>
      </c>
      <c r="B10" s="466">
        <v>35.0</v>
      </c>
      <c r="C10" s="326">
        <f>O7</f>
        <v>22</v>
      </c>
      <c r="D10" s="324" t="s">
        <v>29</v>
      </c>
      <c r="E10" s="326"/>
      <c r="F10" s="326"/>
      <c r="H10" s="55" t="s">
        <v>2326</v>
      </c>
      <c r="I10" s="456" t="s">
        <v>2327</v>
      </c>
      <c r="J10" s="465">
        <v>1436.0</v>
      </c>
      <c r="K10" s="233">
        <v>55.0</v>
      </c>
      <c r="L10" s="461">
        <v>11.0</v>
      </c>
      <c r="M10" s="233" t="s">
        <v>234</v>
      </c>
      <c r="N10" s="233" t="s">
        <v>234</v>
      </c>
      <c r="O10" s="233" t="s">
        <v>234</v>
      </c>
      <c r="P10" s="466">
        <v>28.0</v>
      </c>
      <c r="Q10" s="233" t="s">
        <v>234</v>
      </c>
      <c r="R10" s="466" t="s">
        <v>234</v>
      </c>
    </row>
    <row r="11">
      <c r="A11" s="463" t="s">
        <v>214</v>
      </c>
      <c r="B11" s="466">
        <v>513.0</v>
      </c>
      <c r="C11" s="326">
        <f>P6+P7</f>
        <v>219</v>
      </c>
      <c r="D11" s="326">
        <f>P5</f>
        <v>122</v>
      </c>
      <c r="E11" s="326"/>
      <c r="F11" s="326"/>
      <c r="H11" s="55" t="s">
        <v>2326</v>
      </c>
      <c r="I11" s="456" t="s">
        <v>2328</v>
      </c>
      <c r="J11" s="465">
        <v>168.0</v>
      </c>
      <c r="K11" s="233">
        <v>0.0</v>
      </c>
      <c r="L11" s="461">
        <v>0.0</v>
      </c>
      <c r="M11" s="233">
        <v>0.0</v>
      </c>
      <c r="N11" s="233">
        <v>0.0</v>
      </c>
      <c r="O11" s="233">
        <v>0.0</v>
      </c>
      <c r="P11" s="466">
        <v>0.0</v>
      </c>
      <c r="Q11" s="233">
        <v>0.0</v>
      </c>
      <c r="R11" s="466">
        <v>0.0</v>
      </c>
    </row>
    <row r="12">
      <c r="A12" s="463" t="s">
        <v>215</v>
      </c>
      <c r="B12" s="466">
        <v>86.0</v>
      </c>
      <c r="C12" s="326">
        <f>Q6</f>
        <v>38</v>
      </c>
      <c r="D12" s="326">
        <f>Q5</f>
        <v>17</v>
      </c>
      <c r="E12" s="326"/>
      <c r="F12" s="326"/>
      <c r="H12" s="55" t="s">
        <v>2319</v>
      </c>
      <c r="I12" s="456" t="s">
        <v>2329</v>
      </c>
      <c r="J12" s="467">
        <v>406.0</v>
      </c>
      <c r="K12" s="233" t="s">
        <v>234</v>
      </c>
      <c r="L12" s="461" t="s">
        <v>234</v>
      </c>
      <c r="M12" s="233" t="s">
        <v>234</v>
      </c>
      <c r="N12" s="233">
        <v>0.0</v>
      </c>
      <c r="O12" s="233">
        <v>0.0</v>
      </c>
      <c r="P12" s="466">
        <v>14.0</v>
      </c>
      <c r="Q12" s="233">
        <v>0.0</v>
      </c>
      <c r="R12" s="466" t="s">
        <v>234</v>
      </c>
    </row>
    <row r="13">
      <c r="A13" s="463" t="s">
        <v>216</v>
      </c>
      <c r="B13" s="466">
        <v>99.0</v>
      </c>
      <c r="C13" s="326">
        <f>R7+R4</f>
        <v>32</v>
      </c>
      <c r="D13" s="326">
        <f>R5</f>
        <v>39</v>
      </c>
      <c r="E13" s="326"/>
      <c r="F13" s="326"/>
      <c r="H13" s="55" t="s">
        <v>2319</v>
      </c>
      <c r="I13" s="456" t="s">
        <v>2330</v>
      </c>
      <c r="J13" s="467">
        <v>561.0</v>
      </c>
      <c r="K13" s="233">
        <v>0.0</v>
      </c>
      <c r="L13" s="461" t="s">
        <v>234</v>
      </c>
      <c r="M13" s="233">
        <v>0.0</v>
      </c>
      <c r="N13" s="233" t="s">
        <v>234</v>
      </c>
      <c r="O13" s="233">
        <v>0.0</v>
      </c>
      <c r="P13" s="466" t="s">
        <v>234</v>
      </c>
      <c r="Q13" s="233">
        <v>0.0</v>
      </c>
      <c r="R13" s="466">
        <v>0.0</v>
      </c>
    </row>
    <row r="14">
      <c r="A14" s="463" t="s">
        <v>217</v>
      </c>
      <c r="B14" s="464">
        <v>2093.0</v>
      </c>
      <c r="C14" s="326">
        <f>J24+J26+J27</f>
        <v>979</v>
      </c>
      <c r="D14" s="326">
        <f>J25</f>
        <v>541</v>
      </c>
      <c r="E14" s="326"/>
      <c r="F14" s="326"/>
      <c r="H14" s="55" t="s">
        <v>2319</v>
      </c>
      <c r="I14" s="456" t="s">
        <v>2331</v>
      </c>
      <c r="J14" s="467">
        <v>240.0</v>
      </c>
      <c r="K14" s="233">
        <v>0.0</v>
      </c>
      <c r="L14" s="461" t="s">
        <v>234</v>
      </c>
      <c r="M14" s="233">
        <v>0.0</v>
      </c>
      <c r="N14" s="233">
        <v>0.0</v>
      </c>
      <c r="O14" s="233">
        <v>0.0</v>
      </c>
      <c r="P14" s="466" t="s">
        <v>234</v>
      </c>
      <c r="Q14" s="233" t="s">
        <v>234</v>
      </c>
      <c r="R14" s="466">
        <v>0.0</v>
      </c>
    </row>
    <row r="15">
      <c r="A15" s="463" t="s">
        <v>218</v>
      </c>
      <c r="B15" s="466">
        <v>46.0</v>
      </c>
      <c r="C15" s="324" t="s">
        <v>29</v>
      </c>
      <c r="D15" s="326">
        <f>K25</f>
        <v>14</v>
      </c>
      <c r="E15" s="326"/>
      <c r="F15" s="326"/>
      <c r="H15" s="55" t="s">
        <v>2319</v>
      </c>
      <c r="I15" s="456" t="s">
        <v>2130</v>
      </c>
      <c r="J15" s="467">
        <v>525.0</v>
      </c>
      <c r="K15" s="233">
        <v>32.0</v>
      </c>
      <c r="L15" s="461" t="s">
        <v>234</v>
      </c>
      <c r="M15" s="233">
        <v>0.0</v>
      </c>
      <c r="N15" s="233">
        <v>0.0</v>
      </c>
      <c r="O15" s="233">
        <v>0.0</v>
      </c>
      <c r="P15" s="466" t="s">
        <v>234</v>
      </c>
      <c r="Q15" s="233" t="s">
        <v>234</v>
      </c>
      <c r="R15" s="466">
        <v>0.0</v>
      </c>
    </row>
    <row r="16">
      <c r="A16" s="463" t="s">
        <v>219</v>
      </c>
      <c r="B16" s="466">
        <v>281.0</v>
      </c>
      <c r="C16" s="326">
        <f>L24+L26+L27</f>
        <v>78</v>
      </c>
      <c r="D16" s="326">
        <f>L25</f>
        <v>93</v>
      </c>
      <c r="E16" s="326"/>
      <c r="F16" s="326"/>
      <c r="H16" s="55" t="s">
        <v>2332</v>
      </c>
      <c r="I16" s="456" t="s">
        <v>2333</v>
      </c>
      <c r="J16" s="467">
        <v>494.0</v>
      </c>
      <c r="K16" s="233" t="s">
        <v>234</v>
      </c>
      <c r="L16" s="461">
        <v>13.0</v>
      </c>
      <c r="M16" s="233">
        <v>0.0</v>
      </c>
      <c r="N16" s="233">
        <v>0.0</v>
      </c>
      <c r="O16" s="233">
        <v>0.0</v>
      </c>
      <c r="P16" s="466" t="s">
        <v>234</v>
      </c>
      <c r="Q16" s="233">
        <v>0.0</v>
      </c>
      <c r="R16" s="466">
        <v>0.0</v>
      </c>
    </row>
    <row r="17">
      <c r="A17" s="463" t="s">
        <v>220</v>
      </c>
      <c r="B17" s="466">
        <v>270.0</v>
      </c>
      <c r="C17" s="326">
        <f>M26+M27</f>
        <v>102</v>
      </c>
      <c r="D17" s="326">
        <f>M25</f>
        <v>102</v>
      </c>
      <c r="E17" s="326"/>
      <c r="F17" s="326"/>
      <c r="H17" s="55" t="s">
        <v>2319</v>
      </c>
      <c r="I17" s="456" t="s">
        <v>2334</v>
      </c>
      <c r="J17" s="465">
        <v>2899.0</v>
      </c>
      <c r="K17" s="233">
        <v>75.0</v>
      </c>
      <c r="L17" s="461" t="s">
        <v>234</v>
      </c>
      <c r="M17" s="233" t="s">
        <v>234</v>
      </c>
      <c r="N17" s="233" t="s">
        <v>234</v>
      </c>
      <c r="O17" s="233">
        <v>0.0</v>
      </c>
      <c r="P17" s="466">
        <v>36.0</v>
      </c>
      <c r="Q17" s="233" t="s">
        <v>234</v>
      </c>
      <c r="R17" s="466">
        <v>12.0</v>
      </c>
    </row>
    <row r="18">
      <c r="A18" s="463" t="s">
        <v>221</v>
      </c>
      <c r="B18" s="466">
        <v>33.0</v>
      </c>
      <c r="C18" s="326">
        <f>N26+N24</f>
        <v>12</v>
      </c>
      <c r="D18" s="326">
        <f>N25</f>
        <v>15</v>
      </c>
      <c r="E18" s="326"/>
      <c r="F18" s="326"/>
      <c r="H18" s="55" t="s">
        <v>2319</v>
      </c>
      <c r="I18" s="456" t="s">
        <v>2335</v>
      </c>
      <c r="J18" s="465">
        <v>1898.0</v>
      </c>
      <c r="K18" s="233">
        <v>96.0</v>
      </c>
      <c r="L18" s="461">
        <v>41.0</v>
      </c>
      <c r="M18" s="233">
        <v>0.0</v>
      </c>
      <c r="N18" s="233">
        <v>0.0</v>
      </c>
      <c r="O18" s="233" t="s">
        <v>234</v>
      </c>
      <c r="P18" s="466">
        <v>56.0</v>
      </c>
      <c r="Q18" s="233">
        <v>0.0</v>
      </c>
      <c r="R18" s="466" t="s">
        <v>234</v>
      </c>
    </row>
    <row r="19">
      <c r="A19" s="463" t="s">
        <v>222</v>
      </c>
      <c r="B19" s="464">
        <v>1728.0</v>
      </c>
      <c r="C19" s="326">
        <f>O24+O26+O27</f>
        <v>881</v>
      </c>
      <c r="D19" s="326">
        <f>O25</f>
        <v>512</v>
      </c>
      <c r="E19" s="326"/>
      <c r="F19" s="326"/>
      <c r="H19" s="55" t="s">
        <v>2319</v>
      </c>
      <c r="I19" s="456" t="s">
        <v>2319</v>
      </c>
      <c r="J19" s="465">
        <v>716.0</v>
      </c>
      <c r="K19" s="233" t="s">
        <v>234</v>
      </c>
      <c r="L19" s="461" t="s">
        <v>234</v>
      </c>
      <c r="M19" s="233">
        <v>0.0</v>
      </c>
      <c r="N19" s="233" t="s">
        <v>234</v>
      </c>
      <c r="O19" s="233">
        <v>0.0</v>
      </c>
      <c r="P19" s="466" t="s">
        <v>234</v>
      </c>
      <c r="Q19" s="233" t="s">
        <v>234</v>
      </c>
      <c r="R19" s="466" t="s">
        <v>234</v>
      </c>
    </row>
    <row r="20">
      <c r="A20" s="463" t="s">
        <v>223</v>
      </c>
      <c r="B20" s="466">
        <v>298.0</v>
      </c>
      <c r="C20" s="326">
        <f>P26+P27</f>
        <v>121</v>
      </c>
      <c r="D20" s="326">
        <f>P25</f>
        <v>124</v>
      </c>
      <c r="E20" s="326"/>
      <c r="F20" s="326"/>
      <c r="H20" s="55" t="s">
        <v>2319</v>
      </c>
      <c r="I20" s="456" t="s">
        <v>2336</v>
      </c>
      <c r="J20" s="467">
        <v>0.0</v>
      </c>
      <c r="K20" s="233">
        <v>0.0</v>
      </c>
      <c r="L20" s="461">
        <v>0.0</v>
      </c>
      <c r="M20" s="233">
        <v>0.0</v>
      </c>
      <c r="N20" s="233">
        <v>0.0</v>
      </c>
      <c r="O20" s="233">
        <v>0.0</v>
      </c>
      <c r="P20" s="466">
        <v>0.0</v>
      </c>
      <c r="Q20" s="233">
        <v>0.0</v>
      </c>
      <c r="R20" s="466">
        <v>0.0</v>
      </c>
    </row>
    <row r="21">
      <c r="A21" s="463" t="s">
        <v>224</v>
      </c>
      <c r="B21" s="466">
        <v>69.0</v>
      </c>
      <c r="C21" s="326">
        <f>Q26</f>
        <v>17</v>
      </c>
      <c r="D21" s="326">
        <f>Q25</f>
        <v>23</v>
      </c>
      <c r="E21" s="326"/>
      <c r="F21" s="326"/>
      <c r="I21" s="456" t="s">
        <v>2217</v>
      </c>
      <c r="J21" s="465">
        <v>43633.0</v>
      </c>
      <c r="K21" s="235">
        <v>916.0</v>
      </c>
      <c r="L21" s="461">
        <v>347.0</v>
      </c>
      <c r="M21" s="233">
        <v>54.0</v>
      </c>
      <c r="N21" s="233">
        <v>53.0</v>
      </c>
      <c r="O21" s="233">
        <v>35.0</v>
      </c>
      <c r="P21" s="466">
        <v>513.0</v>
      </c>
      <c r="Q21" s="233">
        <v>86.0</v>
      </c>
      <c r="R21" s="466">
        <v>99.0</v>
      </c>
    </row>
    <row r="22">
      <c r="A22" s="463" t="s">
        <v>225</v>
      </c>
      <c r="B22" s="466">
        <v>52.0</v>
      </c>
      <c r="C22" s="326">
        <f>R24+R26+R27</f>
        <v>35</v>
      </c>
      <c r="D22" s="324" t="s">
        <v>29</v>
      </c>
      <c r="E22" s="326"/>
      <c r="F22" s="326"/>
      <c r="J22" s="313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26"/>
      <c r="F23" s="326"/>
      <c r="I23" s="456" t="s">
        <v>2122</v>
      </c>
      <c r="J23" s="329" t="s">
        <v>217</v>
      </c>
      <c r="K23" s="329" t="s">
        <v>218</v>
      </c>
      <c r="L23" s="329" t="s">
        <v>219</v>
      </c>
      <c r="M23" s="329" t="s">
        <v>220</v>
      </c>
      <c r="N23" s="329" t="s">
        <v>221</v>
      </c>
      <c r="O23" s="329" t="s">
        <v>222</v>
      </c>
      <c r="P23" s="329" t="s">
        <v>223</v>
      </c>
      <c r="Q23" s="329" t="s">
        <v>224</v>
      </c>
      <c r="R23" s="329" t="s">
        <v>225</v>
      </c>
    </row>
    <row r="24">
      <c r="A24" s="463" t="s">
        <v>227</v>
      </c>
      <c r="B24" s="466">
        <v>210.0</v>
      </c>
      <c r="C24" s="326">
        <f>K46+K47</f>
        <v>95</v>
      </c>
      <c r="D24" s="326">
        <f>K45</f>
        <v>57</v>
      </c>
      <c r="E24" s="326"/>
      <c r="F24" s="326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4" t="s">
        <v>29</v>
      </c>
      <c r="D25" s="326">
        <f>L45</f>
        <v>26</v>
      </c>
      <c r="E25" s="326"/>
      <c r="F25" s="326"/>
      <c r="H25" s="55" t="s">
        <v>2321</v>
      </c>
      <c r="I25" s="456" t="s">
        <v>2322</v>
      </c>
      <c r="J25" s="466">
        <v>541.0</v>
      </c>
      <c r="K25" s="233">
        <v>14.0</v>
      </c>
      <c r="L25" s="233">
        <v>93.0</v>
      </c>
      <c r="M25" s="466">
        <v>102.0</v>
      </c>
      <c r="N25" s="233">
        <v>15.0</v>
      </c>
      <c r="O25" s="233">
        <v>512.0</v>
      </c>
      <c r="P25" s="233">
        <v>124.0</v>
      </c>
      <c r="Q25" s="233">
        <v>23.0</v>
      </c>
      <c r="R25" s="233" t="s">
        <v>234</v>
      </c>
    </row>
    <row r="26">
      <c r="A26" s="463" t="s">
        <v>229</v>
      </c>
      <c r="B26" s="466">
        <v>35.0</v>
      </c>
      <c r="C26" s="326">
        <f>M46+M44</f>
        <v>14</v>
      </c>
      <c r="D26" s="324" t="s">
        <v>29</v>
      </c>
      <c r="E26" s="326"/>
      <c r="F26" s="326"/>
      <c r="H26" s="55" t="s">
        <v>1397</v>
      </c>
      <c r="I26" s="456" t="s">
        <v>1397</v>
      </c>
      <c r="J26" s="466">
        <v>256.0</v>
      </c>
      <c r="K26" s="233" t="s">
        <v>234</v>
      </c>
      <c r="L26" s="233">
        <v>42.0</v>
      </c>
      <c r="M26" s="466">
        <v>62.0</v>
      </c>
      <c r="N26" s="233">
        <v>12.0</v>
      </c>
      <c r="O26" s="233">
        <v>503.0</v>
      </c>
      <c r="P26" s="233">
        <v>81.0</v>
      </c>
      <c r="Q26" s="233">
        <v>17.0</v>
      </c>
      <c r="R26" s="233">
        <v>16.0</v>
      </c>
    </row>
    <row r="27">
      <c r="A27" s="463" t="s">
        <v>230</v>
      </c>
      <c r="B27" s="466">
        <v>205.0</v>
      </c>
      <c r="C27" s="326">
        <f>N46+N47</f>
        <v>94</v>
      </c>
      <c r="D27" s="326">
        <f>N45</f>
        <v>36</v>
      </c>
      <c r="E27" s="326"/>
      <c r="F27" s="326"/>
      <c r="H27" s="55" t="s">
        <v>1397</v>
      </c>
      <c r="I27" s="456" t="s">
        <v>2323</v>
      </c>
      <c r="J27" s="466">
        <v>631.0</v>
      </c>
      <c r="K27" s="233" t="s">
        <v>234</v>
      </c>
      <c r="L27" s="233">
        <v>24.0</v>
      </c>
      <c r="M27" s="466">
        <v>40.0</v>
      </c>
      <c r="N27" s="233" t="s">
        <v>234</v>
      </c>
      <c r="O27" s="233">
        <v>351.0</v>
      </c>
      <c r="P27" s="233">
        <v>40.0</v>
      </c>
      <c r="Q27" s="233" t="s">
        <v>234</v>
      </c>
      <c r="R27" s="233">
        <v>19.0</v>
      </c>
    </row>
    <row r="28">
      <c r="A28" s="463" t="s">
        <v>231</v>
      </c>
      <c r="B28" s="466">
        <v>615.0</v>
      </c>
      <c r="C28" s="326">
        <f>O44+O46+O47</f>
        <v>285</v>
      </c>
      <c r="D28" s="326">
        <f>O45</f>
        <v>224</v>
      </c>
      <c r="E28" s="326"/>
      <c r="F28" s="326"/>
      <c r="H28" s="55" t="s">
        <v>2319</v>
      </c>
      <c r="I28" s="456" t="s">
        <v>2324</v>
      </c>
      <c r="J28" s="466">
        <v>32.0</v>
      </c>
      <c r="K28" s="233">
        <v>0.0</v>
      </c>
      <c r="L28" s="233" t="s">
        <v>234</v>
      </c>
      <c r="M28" s="466">
        <v>0.0</v>
      </c>
      <c r="N28" s="233">
        <v>0.0</v>
      </c>
      <c r="O28" s="233" t="s">
        <v>234</v>
      </c>
      <c r="P28" s="233" t="s">
        <v>234</v>
      </c>
      <c r="Q28" s="233">
        <v>0.0</v>
      </c>
      <c r="R28" s="233">
        <v>0.0</v>
      </c>
    </row>
    <row r="29">
      <c r="A29" s="463" t="s">
        <v>232</v>
      </c>
      <c r="B29" s="466">
        <v>18.0</v>
      </c>
      <c r="C29" s="324" t="s">
        <v>29</v>
      </c>
      <c r="D29" s="324" t="s">
        <v>29</v>
      </c>
      <c r="E29" s="326"/>
      <c r="F29" s="326"/>
      <c r="H29" s="55" t="s">
        <v>2319</v>
      </c>
      <c r="I29" s="456"/>
      <c r="J29" s="466" t="s">
        <v>234</v>
      </c>
      <c r="K29" s="233" t="s">
        <v>234</v>
      </c>
      <c r="L29" s="233">
        <v>41.0</v>
      </c>
      <c r="M29" s="466">
        <v>0.0</v>
      </c>
      <c r="N29" s="233" t="s">
        <v>234</v>
      </c>
      <c r="O29" s="233">
        <v>0.0</v>
      </c>
      <c r="P29" s="233" t="s">
        <v>234</v>
      </c>
      <c r="Q29" s="233">
        <v>0.0</v>
      </c>
      <c r="R29" s="233" t="s">
        <v>234</v>
      </c>
    </row>
    <row r="30">
      <c r="A30" s="463" t="s">
        <v>233</v>
      </c>
      <c r="B30" s="466" t="s">
        <v>234</v>
      </c>
      <c r="C30" s="324" t="s">
        <v>29</v>
      </c>
      <c r="D30" s="324" t="s">
        <v>29</v>
      </c>
      <c r="E30" s="326"/>
      <c r="F30" s="326"/>
      <c r="H30" s="55" t="s">
        <v>2326</v>
      </c>
      <c r="I30" s="456" t="s">
        <v>2327</v>
      </c>
      <c r="J30" s="466">
        <v>70.0</v>
      </c>
      <c r="K30" s="233" t="s">
        <v>234</v>
      </c>
      <c r="L30" s="233" t="s">
        <v>234</v>
      </c>
      <c r="M30" s="466">
        <v>15.0</v>
      </c>
      <c r="N30" s="233" t="s">
        <v>234</v>
      </c>
      <c r="O30" s="233">
        <v>37.0</v>
      </c>
      <c r="P30" s="233" t="s">
        <v>234</v>
      </c>
      <c r="Q30" s="233" t="s">
        <v>234</v>
      </c>
      <c r="R30" s="233" t="s">
        <v>234</v>
      </c>
    </row>
    <row r="31">
      <c r="A31" s="463" t="s">
        <v>235</v>
      </c>
      <c r="B31" s="466">
        <v>161.0</v>
      </c>
      <c r="C31" s="326">
        <f>R46+R47</f>
        <v>84</v>
      </c>
      <c r="D31" s="326">
        <f>R45</f>
        <v>32</v>
      </c>
      <c r="E31" s="326"/>
      <c r="F31" s="326"/>
      <c r="H31" s="55" t="s">
        <v>2326</v>
      </c>
      <c r="I31" s="456" t="s">
        <v>2328</v>
      </c>
      <c r="J31" s="466">
        <v>0.0</v>
      </c>
      <c r="K31" s="233">
        <v>0.0</v>
      </c>
      <c r="L31" s="233" t="s">
        <v>234</v>
      </c>
      <c r="M31" s="466" t="s">
        <v>234</v>
      </c>
      <c r="N31" s="233">
        <v>0.0</v>
      </c>
      <c r="O31" s="233" t="s">
        <v>234</v>
      </c>
      <c r="P31" s="233">
        <v>0.0</v>
      </c>
      <c r="Q31" s="233">
        <v>0.0</v>
      </c>
      <c r="R31" s="233">
        <v>0.0</v>
      </c>
    </row>
    <row r="32">
      <c r="A32" s="463" t="s">
        <v>236</v>
      </c>
      <c r="B32" s="466">
        <v>61.0</v>
      </c>
      <c r="C32" s="326">
        <f>J64+J67</f>
        <v>15</v>
      </c>
      <c r="D32" s="326">
        <f>J65</f>
        <v>19</v>
      </c>
      <c r="E32" s="326"/>
      <c r="F32" s="326"/>
      <c r="H32" s="55" t="s">
        <v>2319</v>
      </c>
      <c r="I32" s="456" t="s">
        <v>2329</v>
      </c>
      <c r="J32" s="466" t="s">
        <v>234</v>
      </c>
      <c r="K32" s="233">
        <v>0.0</v>
      </c>
      <c r="L32" s="233">
        <v>0.0</v>
      </c>
      <c r="M32" s="466" t="s">
        <v>234</v>
      </c>
      <c r="N32" s="233">
        <v>0.0</v>
      </c>
      <c r="O32" s="233" t="s">
        <v>234</v>
      </c>
      <c r="P32" s="233" t="s">
        <v>234</v>
      </c>
      <c r="Q32" s="233">
        <v>0.0</v>
      </c>
      <c r="R32" s="233">
        <v>0.0</v>
      </c>
    </row>
    <row r="33">
      <c r="A33" s="463" t="s">
        <v>182</v>
      </c>
      <c r="B33" s="466">
        <v>36.0</v>
      </c>
      <c r="C33" s="326">
        <f>K64+K67</f>
        <v>11</v>
      </c>
      <c r="D33" s="326">
        <f>K65</f>
        <v>13</v>
      </c>
      <c r="E33" s="326"/>
      <c r="F33" s="326"/>
      <c r="H33" s="55" t="s">
        <v>2319</v>
      </c>
      <c r="I33" s="456" t="s">
        <v>2330</v>
      </c>
      <c r="J33" s="466">
        <v>33.0</v>
      </c>
      <c r="K33" s="233">
        <v>0.0</v>
      </c>
      <c r="L33" s="233" t="s">
        <v>234</v>
      </c>
      <c r="M33" s="466" t="s">
        <v>234</v>
      </c>
      <c r="N33" s="233">
        <v>0.0</v>
      </c>
      <c r="O33" s="233">
        <v>12.0</v>
      </c>
      <c r="P33" s="233">
        <v>0.0</v>
      </c>
      <c r="Q33" s="233">
        <v>0.0</v>
      </c>
      <c r="R33" s="233">
        <v>0.0</v>
      </c>
    </row>
    <row r="34">
      <c r="A34" s="463" t="s">
        <v>237</v>
      </c>
      <c r="B34" s="464">
        <v>2205.0</v>
      </c>
      <c r="C34" s="326">
        <f>L64+L66+L67</f>
        <v>543</v>
      </c>
      <c r="D34" s="468">
        <f>L65</f>
        <v>1107</v>
      </c>
      <c r="E34" s="326"/>
      <c r="F34" s="326"/>
      <c r="H34" s="55" t="s">
        <v>2319</v>
      </c>
      <c r="I34" s="456" t="s">
        <v>2331</v>
      </c>
      <c r="J34" s="466">
        <v>15.0</v>
      </c>
      <c r="K34" s="233">
        <v>0.0</v>
      </c>
      <c r="L34" s="233">
        <v>0.0</v>
      </c>
      <c r="M34" s="466" t="s">
        <v>234</v>
      </c>
      <c r="N34" s="233">
        <v>0.0</v>
      </c>
      <c r="O34" s="233" t="s">
        <v>234</v>
      </c>
      <c r="P34" s="233" t="s">
        <v>234</v>
      </c>
      <c r="Q34" s="233">
        <v>0.0</v>
      </c>
      <c r="R34" s="233">
        <v>0.0</v>
      </c>
    </row>
    <row r="35">
      <c r="A35" s="463" t="s">
        <v>238</v>
      </c>
      <c r="B35" s="466">
        <v>153.0</v>
      </c>
      <c r="C35" s="326">
        <f>M64+M67</f>
        <v>51</v>
      </c>
      <c r="D35" s="326">
        <f>M65</f>
        <v>56</v>
      </c>
      <c r="E35" s="326"/>
      <c r="F35" s="326"/>
      <c r="H35" s="55" t="s">
        <v>2319</v>
      </c>
      <c r="I35" s="456" t="s">
        <v>2130</v>
      </c>
      <c r="J35" s="466">
        <v>40.0</v>
      </c>
      <c r="K35" s="233" t="s">
        <v>234</v>
      </c>
      <c r="L35" s="233" t="s">
        <v>234</v>
      </c>
      <c r="M35" s="466" t="s">
        <v>234</v>
      </c>
      <c r="N35" s="233">
        <v>0.0</v>
      </c>
      <c r="O35" s="233">
        <v>43.0</v>
      </c>
      <c r="P35" s="233" t="s">
        <v>234</v>
      </c>
      <c r="Q35" s="233" t="s">
        <v>234</v>
      </c>
      <c r="R35" s="233">
        <v>0.0</v>
      </c>
    </row>
    <row r="36">
      <c r="A36" s="463" t="s">
        <v>239</v>
      </c>
      <c r="B36" s="466">
        <v>22.0</v>
      </c>
      <c r="C36" s="324" t="s">
        <v>29</v>
      </c>
      <c r="D36" s="324" t="s">
        <v>29</v>
      </c>
      <c r="E36" s="326"/>
      <c r="F36" s="326"/>
      <c r="H36" s="55" t="s">
        <v>2332</v>
      </c>
      <c r="I36" s="456" t="s">
        <v>2333</v>
      </c>
      <c r="J36" s="466">
        <v>138.0</v>
      </c>
      <c r="K36" s="233" t="s">
        <v>234</v>
      </c>
      <c r="L36" s="233">
        <v>0.0</v>
      </c>
      <c r="M36" s="466">
        <v>0.0</v>
      </c>
      <c r="N36" s="233">
        <v>0.0</v>
      </c>
      <c r="O36" s="233">
        <v>0.0</v>
      </c>
      <c r="P36" s="233">
        <v>0.0</v>
      </c>
      <c r="Q36" s="233">
        <v>0.0</v>
      </c>
      <c r="R36" s="233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26"/>
      <c r="F37" s="326"/>
      <c r="H37" s="55" t="s">
        <v>2319</v>
      </c>
      <c r="I37" s="456" t="s">
        <v>2334</v>
      </c>
      <c r="J37" s="466">
        <v>73.0</v>
      </c>
      <c r="K37" s="233" t="s">
        <v>234</v>
      </c>
      <c r="L37" s="233">
        <v>20.0</v>
      </c>
      <c r="M37" s="466">
        <v>27.0</v>
      </c>
      <c r="N37" s="233">
        <v>0.0</v>
      </c>
      <c r="O37" s="233">
        <v>99.0</v>
      </c>
      <c r="P37" s="233">
        <v>33.0</v>
      </c>
      <c r="Q37" s="233" t="s">
        <v>234</v>
      </c>
      <c r="R37" s="233" t="s">
        <v>234</v>
      </c>
    </row>
    <row r="38">
      <c r="A38" s="463" t="s">
        <v>241</v>
      </c>
      <c r="B38" s="464">
        <v>1176.0</v>
      </c>
      <c r="C38" s="326">
        <f>P64+P66+P67</f>
        <v>457</v>
      </c>
      <c r="D38" s="326">
        <f>P65</f>
        <v>277</v>
      </c>
      <c r="E38" s="326"/>
      <c r="F38" s="326"/>
      <c r="H38" s="55" t="s">
        <v>2319</v>
      </c>
      <c r="I38" s="456" t="s">
        <v>2335</v>
      </c>
      <c r="J38" s="466">
        <v>88.0</v>
      </c>
      <c r="K38" s="233" t="s">
        <v>234</v>
      </c>
      <c r="L38" s="233">
        <v>20.0</v>
      </c>
      <c r="M38" s="466" t="s">
        <v>234</v>
      </c>
      <c r="N38" s="233">
        <v>0.0</v>
      </c>
      <c r="O38" s="233">
        <v>71.0</v>
      </c>
      <c r="P38" s="233" t="s">
        <v>234</v>
      </c>
      <c r="Q38" s="233" t="s">
        <v>234</v>
      </c>
      <c r="R38" s="233">
        <v>0.0</v>
      </c>
    </row>
    <row r="39">
      <c r="A39" s="463" t="s">
        <v>242</v>
      </c>
      <c r="B39" s="466">
        <v>26.0</v>
      </c>
      <c r="C39" s="324" t="s">
        <v>29</v>
      </c>
      <c r="D39" s="326">
        <f>Q65</f>
        <v>13</v>
      </c>
      <c r="E39" s="326"/>
      <c r="F39" s="326"/>
      <c r="H39" s="55" t="s">
        <v>2319</v>
      </c>
      <c r="I39" s="456" t="s">
        <v>2319</v>
      </c>
      <c r="J39" s="466">
        <v>71.0</v>
      </c>
      <c r="K39" s="233" t="s">
        <v>234</v>
      </c>
      <c r="L39" s="233">
        <v>20.0</v>
      </c>
      <c r="M39" s="466" t="s">
        <v>234</v>
      </c>
      <c r="N39" s="233" t="s">
        <v>234</v>
      </c>
      <c r="O39" s="233">
        <v>46.0</v>
      </c>
      <c r="P39" s="233">
        <v>0.0</v>
      </c>
      <c r="Q39" s="233" t="s">
        <v>234</v>
      </c>
      <c r="R39" s="233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26"/>
      <c r="F40" s="326"/>
      <c r="H40" s="55" t="s">
        <v>2319</v>
      </c>
      <c r="I40" s="456" t="s">
        <v>2336</v>
      </c>
      <c r="J40" s="466">
        <v>0.0</v>
      </c>
      <c r="K40" s="233">
        <v>0.0</v>
      </c>
      <c r="L40" s="233">
        <v>0.0</v>
      </c>
      <c r="M40" s="466">
        <v>0.0</v>
      </c>
      <c r="N40" s="233">
        <v>0.0</v>
      </c>
      <c r="O40" s="233">
        <v>0.0</v>
      </c>
      <c r="P40" s="233">
        <v>0.0</v>
      </c>
      <c r="Q40" s="233">
        <v>0.0</v>
      </c>
      <c r="R40" s="233">
        <v>0.0</v>
      </c>
    </row>
    <row r="41">
      <c r="A41" s="463" t="s">
        <v>244</v>
      </c>
      <c r="B41" s="464">
        <v>1655.0</v>
      </c>
      <c r="C41" s="326">
        <f>J84+J86+J87</f>
        <v>636</v>
      </c>
      <c r="D41" s="326">
        <f>J85</f>
        <v>587</v>
      </c>
      <c r="E41" s="326"/>
      <c r="F41" s="326"/>
      <c r="I41" s="456" t="s">
        <v>2217</v>
      </c>
      <c r="J41" s="464">
        <v>2093.0</v>
      </c>
      <c r="K41" s="233">
        <v>46.0</v>
      </c>
      <c r="L41" s="233">
        <v>281.0</v>
      </c>
      <c r="M41" s="466">
        <v>270.0</v>
      </c>
      <c r="N41" s="233">
        <v>33.0</v>
      </c>
      <c r="O41" s="235">
        <v>1728.0</v>
      </c>
      <c r="P41" s="233">
        <v>298.0</v>
      </c>
      <c r="Q41" s="233">
        <v>69.0</v>
      </c>
      <c r="R41" s="233">
        <v>52.0</v>
      </c>
    </row>
    <row r="42">
      <c r="A42" s="463" t="s">
        <v>245</v>
      </c>
      <c r="B42" s="466">
        <v>620.0</v>
      </c>
      <c r="C42" s="326">
        <f>K86+K87</f>
        <v>274</v>
      </c>
      <c r="D42" s="326">
        <f>K85</f>
        <v>195</v>
      </c>
      <c r="E42" s="326"/>
      <c r="F42" s="326"/>
    </row>
    <row r="43">
      <c r="A43" s="463" t="s">
        <v>246</v>
      </c>
      <c r="B43" s="464">
        <v>1170.0</v>
      </c>
      <c r="C43" s="326">
        <f>L84+L86+L87</f>
        <v>485</v>
      </c>
      <c r="D43" s="326">
        <f>L85</f>
        <v>429</v>
      </c>
      <c r="E43" s="326"/>
      <c r="F43" s="326"/>
      <c r="I43" s="456" t="s">
        <v>2122</v>
      </c>
      <c r="J43" s="329" t="s">
        <v>226</v>
      </c>
      <c r="K43" s="329" t="s">
        <v>227</v>
      </c>
      <c r="L43" s="329" t="s">
        <v>228</v>
      </c>
      <c r="M43" s="329" t="s">
        <v>229</v>
      </c>
      <c r="N43" s="329" t="s">
        <v>230</v>
      </c>
      <c r="O43" s="329" t="s">
        <v>231</v>
      </c>
      <c r="P43" s="329" t="s">
        <v>232</v>
      </c>
      <c r="Q43" s="329" t="s">
        <v>233</v>
      </c>
      <c r="R43" s="329" t="s">
        <v>235</v>
      </c>
    </row>
    <row r="44">
      <c r="A44" s="463" t="s">
        <v>247</v>
      </c>
      <c r="B44" s="466">
        <v>260.0</v>
      </c>
      <c r="C44" s="326">
        <f>M84+M86+M87</f>
        <v>106</v>
      </c>
      <c r="D44" s="326">
        <f>M85</f>
        <v>98</v>
      </c>
      <c r="E44" s="326"/>
      <c r="F44" s="326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26">
        <f>N86+N87</f>
        <v>45</v>
      </c>
      <c r="D45" s="326">
        <f>N85</f>
        <v>25</v>
      </c>
      <c r="E45" s="326"/>
      <c r="F45" s="326"/>
      <c r="H45" s="55" t="s">
        <v>2321</v>
      </c>
      <c r="I45" s="456" t="s">
        <v>2322</v>
      </c>
      <c r="J45" s="464">
        <v>6029.0</v>
      </c>
      <c r="K45" s="233">
        <v>57.0</v>
      </c>
      <c r="L45" s="233">
        <v>26.0</v>
      </c>
      <c r="M45" s="233" t="s">
        <v>234</v>
      </c>
      <c r="N45" s="233">
        <v>36.0</v>
      </c>
      <c r="O45" s="233">
        <v>224.0</v>
      </c>
      <c r="P45" s="233" t="s">
        <v>234</v>
      </c>
      <c r="Q45" s="233" t="s">
        <v>234</v>
      </c>
      <c r="R45" s="233">
        <v>32.0</v>
      </c>
    </row>
    <row r="46">
      <c r="A46" s="463" t="s">
        <v>249</v>
      </c>
      <c r="B46" s="466">
        <v>387.0</v>
      </c>
      <c r="C46" s="326">
        <f>O86+O87</f>
        <v>164</v>
      </c>
      <c r="D46" s="326">
        <f>O85</f>
        <v>137</v>
      </c>
      <c r="E46" s="326"/>
      <c r="F46" s="326"/>
      <c r="H46" s="55" t="s">
        <v>1397</v>
      </c>
      <c r="I46" s="456" t="s">
        <v>1397</v>
      </c>
      <c r="J46" s="464">
        <v>2663.0</v>
      </c>
      <c r="K46" s="233">
        <v>62.0</v>
      </c>
      <c r="L46" s="233" t="s">
        <v>234</v>
      </c>
      <c r="M46" s="233">
        <v>14.0</v>
      </c>
      <c r="N46" s="233">
        <v>48.0</v>
      </c>
      <c r="O46" s="233">
        <v>107.0</v>
      </c>
      <c r="P46" s="233" t="s">
        <v>234</v>
      </c>
      <c r="Q46" s="233" t="s">
        <v>234</v>
      </c>
      <c r="R46" s="233">
        <v>66.0</v>
      </c>
    </row>
    <row r="47">
      <c r="A47" s="463" t="s">
        <v>250</v>
      </c>
      <c r="B47" s="464">
        <v>494.0</v>
      </c>
      <c r="C47" s="326">
        <f>P86+P87</f>
        <v>234</v>
      </c>
      <c r="D47" s="326">
        <f>P85</f>
        <v>111</v>
      </c>
      <c r="E47" s="326"/>
      <c r="F47" s="326"/>
      <c r="H47" s="55" t="s">
        <v>1397</v>
      </c>
      <c r="I47" s="456" t="s">
        <v>2323</v>
      </c>
      <c r="J47" s="464">
        <v>1677.0</v>
      </c>
      <c r="K47" s="233">
        <v>33.0</v>
      </c>
      <c r="L47" s="233" t="s">
        <v>234</v>
      </c>
      <c r="M47" s="233" t="s">
        <v>234</v>
      </c>
      <c r="N47" s="233">
        <v>46.0</v>
      </c>
      <c r="O47" s="233">
        <v>145.0</v>
      </c>
      <c r="P47" s="233" t="s">
        <v>234</v>
      </c>
      <c r="Q47" s="233">
        <v>0.0</v>
      </c>
      <c r="R47" s="233">
        <v>18.0</v>
      </c>
    </row>
    <row r="48">
      <c r="A48" s="463" t="s">
        <v>143</v>
      </c>
      <c r="B48" s="466">
        <v>116.0</v>
      </c>
      <c r="C48" s="326">
        <f>Q84+Q86</f>
        <v>34</v>
      </c>
      <c r="D48" s="326">
        <f>Q85</f>
        <v>46</v>
      </c>
      <c r="E48" s="326"/>
      <c r="F48" s="326"/>
      <c r="H48" s="55" t="s">
        <v>2319</v>
      </c>
      <c r="I48" s="456" t="s">
        <v>2324</v>
      </c>
      <c r="J48" s="466">
        <v>229.0</v>
      </c>
      <c r="K48" s="233">
        <v>0.0</v>
      </c>
      <c r="L48" s="233">
        <v>0.0</v>
      </c>
      <c r="M48" s="233">
        <v>0.0</v>
      </c>
      <c r="N48" s="233" t="s">
        <v>234</v>
      </c>
      <c r="O48" s="233" t="s">
        <v>234</v>
      </c>
      <c r="P48" s="233">
        <v>0.0</v>
      </c>
      <c r="Q48" s="233">
        <v>0.0</v>
      </c>
      <c r="R48" s="233">
        <v>0.0</v>
      </c>
    </row>
    <row r="49">
      <c r="A49" s="463" t="s">
        <v>251</v>
      </c>
      <c r="B49" s="466">
        <v>376.0</v>
      </c>
      <c r="C49" s="326">
        <f>R84+R86+R87</f>
        <v>179</v>
      </c>
      <c r="D49" s="326">
        <f>R85</f>
        <v>127</v>
      </c>
      <c r="E49" s="326"/>
      <c r="F49" s="326"/>
      <c r="H49" s="55" t="s">
        <v>2319</v>
      </c>
      <c r="I49" s="456"/>
      <c r="J49" s="466">
        <v>0.0</v>
      </c>
      <c r="K49" s="233" t="s">
        <v>234</v>
      </c>
      <c r="L49" s="233">
        <v>0.0</v>
      </c>
      <c r="M49" s="233">
        <v>0.0</v>
      </c>
      <c r="N49" s="233">
        <v>23.0</v>
      </c>
      <c r="O49" s="233">
        <v>0.0</v>
      </c>
      <c r="P49" s="233">
        <v>0.0</v>
      </c>
      <c r="Q49" s="233">
        <v>0.0</v>
      </c>
      <c r="R49" s="233">
        <v>0.0</v>
      </c>
    </row>
    <row r="50">
      <c r="A50" s="463" t="s">
        <v>252</v>
      </c>
      <c r="B50" s="466">
        <v>11.0</v>
      </c>
      <c r="C50" s="324" t="s">
        <v>29</v>
      </c>
      <c r="D50" s="324" t="s">
        <v>29</v>
      </c>
      <c r="E50" s="326"/>
      <c r="F50" s="326"/>
      <c r="H50" s="55" t="s">
        <v>2326</v>
      </c>
      <c r="I50" s="456" t="s">
        <v>2327</v>
      </c>
      <c r="J50" s="466">
        <v>246.0</v>
      </c>
      <c r="K50" s="233" t="s">
        <v>234</v>
      </c>
      <c r="L50" s="233" t="s">
        <v>234</v>
      </c>
      <c r="M50" s="233" t="s">
        <v>234</v>
      </c>
      <c r="N50" s="233">
        <v>12.0</v>
      </c>
      <c r="O50" s="233">
        <v>16.0</v>
      </c>
      <c r="P50" s="233" t="s">
        <v>234</v>
      </c>
      <c r="Q50" s="233">
        <v>0.0</v>
      </c>
      <c r="R50" s="233" t="s">
        <v>234</v>
      </c>
    </row>
    <row r="51">
      <c r="A51" s="463" t="s">
        <v>253</v>
      </c>
      <c r="B51" s="466">
        <v>85.0</v>
      </c>
      <c r="C51" s="326">
        <f>K104+K106+K107</f>
        <v>49</v>
      </c>
      <c r="D51" s="326">
        <f>K105</f>
        <v>18</v>
      </c>
      <c r="E51" s="326"/>
      <c r="F51" s="326"/>
      <c r="H51" s="55" t="s">
        <v>2326</v>
      </c>
      <c r="I51" s="456" t="s">
        <v>2328</v>
      </c>
      <c r="J51" s="466">
        <v>0.0</v>
      </c>
      <c r="K51" s="233">
        <v>0.0</v>
      </c>
      <c r="L51" s="233">
        <v>0.0</v>
      </c>
      <c r="M51" s="233">
        <v>0.0</v>
      </c>
      <c r="N51" s="233" t="s">
        <v>234</v>
      </c>
      <c r="O51" s="233">
        <v>0.0</v>
      </c>
      <c r="P51" s="233">
        <v>0.0</v>
      </c>
      <c r="Q51" s="233">
        <v>0.0</v>
      </c>
      <c r="R51" s="233" t="s">
        <v>234</v>
      </c>
    </row>
    <row r="52">
      <c r="A52" s="463" t="s">
        <v>254</v>
      </c>
      <c r="B52" s="466">
        <v>305.0</v>
      </c>
      <c r="C52" s="326">
        <f>L104+L106+L107</f>
        <v>133</v>
      </c>
      <c r="D52" s="326">
        <f>L105</f>
        <v>95</v>
      </c>
      <c r="E52" s="326"/>
      <c r="F52" s="326"/>
      <c r="H52" s="55" t="s">
        <v>2319</v>
      </c>
      <c r="I52" s="456" t="s">
        <v>2329</v>
      </c>
      <c r="J52" s="466">
        <v>108.0</v>
      </c>
      <c r="K52" s="233" t="s">
        <v>234</v>
      </c>
      <c r="L52" s="233">
        <v>0.0</v>
      </c>
      <c r="M52" s="233">
        <v>0.0</v>
      </c>
      <c r="N52" s="233" t="s">
        <v>234</v>
      </c>
      <c r="O52" s="233">
        <v>0.0</v>
      </c>
      <c r="P52" s="233">
        <v>0.0</v>
      </c>
      <c r="Q52" s="233">
        <v>0.0</v>
      </c>
      <c r="R52" s="233" t="s">
        <v>234</v>
      </c>
    </row>
    <row r="53">
      <c r="A53" s="470" t="s">
        <v>255</v>
      </c>
      <c r="B53" s="466">
        <v>446.0</v>
      </c>
      <c r="C53" s="326">
        <f>M104+M106+M107</f>
        <v>167</v>
      </c>
      <c r="D53" s="326">
        <f>M105</f>
        <v>122</v>
      </c>
      <c r="E53" s="326"/>
      <c r="F53" s="326"/>
      <c r="H53" s="55" t="s">
        <v>2319</v>
      </c>
      <c r="I53" s="456" t="s">
        <v>2330</v>
      </c>
      <c r="J53" s="466">
        <v>334.0</v>
      </c>
      <c r="K53" s="233" t="s">
        <v>234</v>
      </c>
      <c r="L53" s="233">
        <v>0.0</v>
      </c>
      <c r="M53" s="233">
        <v>0.0</v>
      </c>
      <c r="N53" s="233" t="s">
        <v>234</v>
      </c>
      <c r="O53" s="233">
        <v>0.0</v>
      </c>
      <c r="P53" s="233">
        <v>0.0</v>
      </c>
      <c r="Q53" s="233">
        <v>0.0</v>
      </c>
      <c r="R53" s="233">
        <v>0.0</v>
      </c>
    </row>
    <row r="54">
      <c r="A54" s="463" t="s">
        <v>256</v>
      </c>
      <c r="B54" s="466">
        <v>514.0</v>
      </c>
      <c r="C54" s="326">
        <f>N106+N107</f>
        <v>252</v>
      </c>
      <c r="D54" s="326">
        <f>N105</f>
        <v>65</v>
      </c>
      <c r="E54" s="326"/>
      <c r="F54" s="326"/>
      <c r="H54" s="55" t="s">
        <v>2319</v>
      </c>
      <c r="I54" s="456" t="s">
        <v>2331</v>
      </c>
      <c r="J54" s="466">
        <v>96.0</v>
      </c>
      <c r="K54" s="233" t="s">
        <v>234</v>
      </c>
      <c r="L54" s="233">
        <v>0.0</v>
      </c>
      <c r="M54" s="233">
        <v>0.0</v>
      </c>
      <c r="N54" s="233">
        <v>0.0</v>
      </c>
      <c r="O54" s="233" t="s">
        <v>234</v>
      </c>
      <c r="P54" s="233" t="s">
        <v>234</v>
      </c>
      <c r="Q54" s="233">
        <v>0.0</v>
      </c>
      <c r="R54" s="233">
        <v>0.0</v>
      </c>
    </row>
    <row r="55">
      <c r="A55" s="463" t="s">
        <v>257</v>
      </c>
      <c r="B55" s="466">
        <v>96.0</v>
      </c>
      <c r="C55" s="326">
        <f>O107</f>
        <v>45</v>
      </c>
      <c r="D55" s="326">
        <f>O105</f>
        <v>21</v>
      </c>
      <c r="E55" s="326"/>
      <c r="F55" s="326"/>
      <c r="H55" s="55" t="s">
        <v>2319</v>
      </c>
      <c r="I55" s="456" t="s">
        <v>2130</v>
      </c>
      <c r="J55" s="466">
        <v>120.0</v>
      </c>
      <c r="K55" s="233" t="s">
        <v>234</v>
      </c>
      <c r="L55" s="233" t="s">
        <v>234</v>
      </c>
      <c r="M55" s="233">
        <v>0.0</v>
      </c>
      <c r="N55" s="233" t="s">
        <v>234</v>
      </c>
      <c r="O55" s="233" t="s">
        <v>234</v>
      </c>
      <c r="P55" s="233">
        <v>0.0</v>
      </c>
      <c r="Q55" s="233">
        <v>0.0</v>
      </c>
      <c r="R55" s="233" t="s">
        <v>234</v>
      </c>
    </row>
    <row r="56">
      <c r="A56" s="463" t="s">
        <v>258</v>
      </c>
      <c r="B56" s="466">
        <v>120.0</v>
      </c>
      <c r="C56" s="326">
        <f>P106+P107</f>
        <v>59</v>
      </c>
      <c r="D56" s="326">
        <f>P105</f>
        <v>16</v>
      </c>
      <c r="E56" s="326"/>
      <c r="F56" s="326"/>
      <c r="H56" s="55" t="s">
        <v>2332</v>
      </c>
      <c r="I56" s="456" t="s">
        <v>2333</v>
      </c>
      <c r="J56" s="466">
        <v>11.0</v>
      </c>
      <c r="K56" s="233">
        <v>0.0</v>
      </c>
      <c r="L56" s="233">
        <v>0.0</v>
      </c>
      <c r="M56" s="233" t="s">
        <v>234</v>
      </c>
      <c r="N56" s="233" t="s">
        <v>234</v>
      </c>
      <c r="O56" s="233">
        <v>11.0</v>
      </c>
      <c r="P56" s="233">
        <v>0.0</v>
      </c>
      <c r="Q56" s="233" t="s">
        <v>234</v>
      </c>
      <c r="R56" s="233">
        <v>0.0</v>
      </c>
    </row>
    <row r="57">
      <c r="A57" s="463" t="s">
        <v>259</v>
      </c>
      <c r="B57" s="466">
        <v>26.0</v>
      </c>
      <c r="C57" s="324" t="s">
        <v>29</v>
      </c>
      <c r="D57" s="324" t="s">
        <v>29</v>
      </c>
      <c r="E57" s="326"/>
      <c r="F57" s="326"/>
      <c r="H57" s="55" t="s">
        <v>2319</v>
      </c>
      <c r="I57" s="456" t="s">
        <v>2334</v>
      </c>
      <c r="J57" s="464">
        <v>1145.0</v>
      </c>
      <c r="K57" s="233">
        <v>14.0</v>
      </c>
      <c r="L57" s="233" t="s">
        <v>234</v>
      </c>
      <c r="M57" s="233" t="s">
        <v>234</v>
      </c>
      <c r="N57" s="233">
        <v>18.0</v>
      </c>
      <c r="O57" s="233">
        <v>24.0</v>
      </c>
      <c r="P57" s="233">
        <v>0.0</v>
      </c>
      <c r="Q57" s="233">
        <v>0.0</v>
      </c>
      <c r="R57" s="233">
        <v>17.0</v>
      </c>
    </row>
    <row r="58">
      <c r="A58" s="463" t="s">
        <v>260</v>
      </c>
      <c r="B58" s="464">
        <v>837.0</v>
      </c>
      <c r="C58" s="326">
        <f>R104+R106+R107</f>
        <v>416</v>
      </c>
      <c r="D58" s="326">
        <f>R105</f>
        <v>239</v>
      </c>
      <c r="E58" s="326"/>
      <c r="F58" s="326"/>
      <c r="H58" s="55" t="s">
        <v>2319</v>
      </c>
      <c r="I58" s="456" t="s">
        <v>2335</v>
      </c>
      <c r="J58" s="466">
        <v>368.0</v>
      </c>
      <c r="K58" s="233">
        <v>15.0</v>
      </c>
      <c r="L58" s="233">
        <v>12.0</v>
      </c>
      <c r="M58" s="233">
        <v>0.0</v>
      </c>
      <c r="N58" s="233" t="s">
        <v>234</v>
      </c>
      <c r="O58" s="233">
        <v>37.0</v>
      </c>
      <c r="P58" s="233">
        <v>0.0</v>
      </c>
      <c r="Q58" s="233">
        <v>0.0</v>
      </c>
      <c r="R58" s="233" t="s">
        <v>234</v>
      </c>
    </row>
    <row r="59">
      <c r="A59" s="463" t="s">
        <v>261</v>
      </c>
      <c r="B59" s="466">
        <v>63.0</v>
      </c>
      <c r="C59" s="326">
        <f>J124+J126</f>
        <v>24</v>
      </c>
      <c r="D59" s="326">
        <f>J125</f>
        <v>18</v>
      </c>
      <c r="E59" s="326"/>
      <c r="F59" s="326"/>
      <c r="H59" s="55" t="s">
        <v>2319</v>
      </c>
      <c r="I59" s="456" t="s">
        <v>2319</v>
      </c>
      <c r="J59" s="466">
        <v>182.0</v>
      </c>
      <c r="K59" s="233" t="s">
        <v>234</v>
      </c>
      <c r="L59" s="233" t="s">
        <v>234</v>
      </c>
      <c r="M59" s="233">
        <v>0.0</v>
      </c>
      <c r="N59" s="233" t="s">
        <v>234</v>
      </c>
      <c r="O59" s="233" t="s">
        <v>234</v>
      </c>
      <c r="P59" s="233">
        <v>0.0</v>
      </c>
      <c r="Q59" s="233">
        <v>0.0</v>
      </c>
      <c r="R59" s="233" t="s">
        <v>234</v>
      </c>
    </row>
    <row r="60">
      <c r="A60" s="463" t="s">
        <v>262</v>
      </c>
      <c r="B60" s="466">
        <v>435.0</v>
      </c>
      <c r="C60" s="326">
        <f>K126+K127</f>
        <v>107</v>
      </c>
      <c r="D60" s="326">
        <f>K125</f>
        <v>193</v>
      </c>
      <c r="E60" s="326"/>
      <c r="F60" s="326"/>
      <c r="H60" s="55" t="s">
        <v>2319</v>
      </c>
      <c r="I60" s="456" t="s">
        <v>2336</v>
      </c>
      <c r="J60" s="466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  <c r="Q60" s="233">
        <v>0.0</v>
      </c>
      <c r="R60" s="233">
        <v>0.0</v>
      </c>
    </row>
    <row r="61">
      <c r="A61" s="463" t="s">
        <v>263</v>
      </c>
      <c r="B61" s="466">
        <v>244.0</v>
      </c>
      <c r="C61" s="326">
        <f>L126+L127</f>
        <v>152</v>
      </c>
      <c r="D61" s="326">
        <f>L125</f>
        <v>64</v>
      </c>
      <c r="E61" s="326"/>
      <c r="F61" s="326"/>
      <c r="I61" s="456" t="s">
        <v>2217</v>
      </c>
      <c r="J61" s="464">
        <v>15018.0</v>
      </c>
      <c r="K61" s="233">
        <v>210.0</v>
      </c>
      <c r="L61" s="233">
        <v>69.0</v>
      </c>
      <c r="M61" s="233">
        <v>35.0</v>
      </c>
      <c r="N61" s="233">
        <v>205.0</v>
      </c>
      <c r="O61" s="233">
        <v>615.0</v>
      </c>
      <c r="P61" s="233">
        <v>18.0</v>
      </c>
      <c r="Q61" s="233" t="s">
        <v>234</v>
      </c>
      <c r="R61" s="233">
        <v>161.0</v>
      </c>
    </row>
    <row r="62">
      <c r="A62" s="463" t="s">
        <v>264</v>
      </c>
      <c r="B62" s="466">
        <v>152.0</v>
      </c>
      <c r="C62" s="326">
        <f>M126+M127</f>
        <v>87</v>
      </c>
      <c r="D62" s="326">
        <f>M125</f>
        <v>21</v>
      </c>
      <c r="E62" s="326"/>
      <c r="F62" s="326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33">
        <v>0.0</v>
      </c>
      <c r="K64" s="233">
        <v>0.0</v>
      </c>
      <c r="L64" s="233">
        <v>59.0</v>
      </c>
      <c r="M64" s="233">
        <v>0.0</v>
      </c>
      <c r="N64" s="233">
        <v>0.0</v>
      </c>
      <c r="O64" s="233">
        <v>37.0</v>
      </c>
      <c r="P64" s="233">
        <v>22.0</v>
      </c>
      <c r="Q64" s="233">
        <v>0.0</v>
      </c>
      <c r="R64" s="233">
        <v>57.0</v>
      </c>
    </row>
    <row r="65">
      <c r="H65" s="55" t="s">
        <v>2321</v>
      </c>
      <c r="I65" s="473" t="s">
        <v>2322</v>
      </c>
      <c r="J65" s="233">
        <v>19.0</v>
      </c>
      <c r="K65" s="233">
        <v>13.0</v>
      </c>
      <c r="L65" s="235">
        <v>1107.0</v>
      </c>
      <c r="M65" s="233">
        <v>56.0</v>
      </c>
      <c r="N65" s="233" t="s">
        <v>234</v>
      </c>
      <c r="O65" s="235">
        <v>1177.0</v>
      </c>
      <c r="P65" s="233">
        <v>277.0</v>
      </c>
      <c r="Q65" s="233">
        <v>13.0</v>
      </c>
      <c r="R65" s="235">
        <v>1544.0</v>
      </c>
    </row>
    <row r="66">
      <c r="H66" s="55" t="s">
        <v>1397</v>
      </c>
      <c r="I66" s="473" t="s">
        <v>1397</v>
      </c>
      <c r="J66" s="233" t="s">
        <v>234</v>
      </c>
      <c r="K66" s="233" t="s">
        <v>234</v>
      </c>
      <c r="L66" s="233">
        <v>283.0</v>
      </c>
      <c r="M66" s="233" t="s">
        <v>234</v>
      </c>
      <c r="N66" s="233" t="s">
        <v>234</v>
      </c>
      <c r="O66" s="233">
        <v>216.0</v>
      </c>
      <c r="P66" s="233">
        <v>190.0</v>
      </c>
      <c r="Q66" s="233" t="s">
        <v>234</v>
      </c>
      <c r="R66" s="233">
        <v>463.0</v>
      </c>
    </row>
    <row r="67">
      <c r="H67" s="55" t="s">
        <v>1397</v>
      </c>
      <c r="I67" s="473" t="s">
        <v>2323</v>
      </c>
      <c r="J67" s="233">
        <v>15.0</v>
      </c>
      <c r="K67" s="233">
        <v>11.0</v>
      </c>
      <c r="L67" s="233">
        <v>201.0</v>
      </c>
      <c r="M67" s="233">
        <v>51.0</v>
      </c>
      <c r="N67" s="233" t="s">
        <v>234</v>
      </c>
      <c r="O67" s="235">
        <v>1067.0</v>
      </c>
      <c r="P67" s="233">
        <v>245.0</v>
      </c>
      <c r="Q67" s="233" t="s">
        <v>234</v>
      </c>
      <c r="R67" s="235">
        <v>1700.0</v>
      </c>
    </row>
    <row r="68">
      <c r="H68" s="55" t="s">
        <v>2319</v>
      </c>
      <c r="I68" s="473" t="s">
        <v>2324</v>
      </c>
      <c r="J68" s="233" t="s">
        <v>234</v>
      </c>
      <c r="K68" s="233">
        <v>0.0</v>
      </c>
      <c r="L68" s="233" t="s">
        <v>234</v>
      </c>
      <c r="M68" s="233" t="s">
        <v>234</v>
      </c>
      <c r="N68" s="233">
        <v>0.0</v>
      </c>
      <c r="O68" s="233">
        <v>49.0</v>
      </c>
      <c r="P68" s="233">
        <v>34.0</v>
      </c>
      <c r="Q68" s="233">
        <v>0.0</v>
      </c>
      <c r="R68" s="233">
        <v>77.0</v>
      </c>
    </row>
    <row r="69">
      <c r="H69" s="55" t="s">
        <v>2319</v>
      </c>
      <c r="I69" s="473"/>
      <c r="J69" s="233">
        <v>0.0</v>
      </c>
      <c r="K69" s="233">
        <v>0.0</v>
      </c>
      <c r="L69" s="233">
        <v>0.0</v>
      </c>
      <c r="M69" s="233" t="s">
        <v>234</v>
      </c>
      <c r="N69" s="233">
        <v>0.0</v>
      </c>
      <c r="O69" s="233" t="s">
        <v>234</v>
      </c>
      <c r="P69" s="233" t="s">
        <v>234</v>
      </c>
      <c r="Q69" s="233">
        <v>0.0</v>
      </c>
      <c r="R69" s="233" t="s">
        <v>234</v>
      </c>
    </row>
    <row r="70">
      <c r="H70" s="55" t="s">
        <v>2326</v>
      </c>
      <c r="I70" s="473" t="s">
        <v>2327</v>
      </c>
      <c r="J70" s="233" t="s">
        <v>234</v>
      </c>
      <c r="K70" s="233" t="s">
        <v>234</v>
      </c>
      <c r="L70" s="233">
        <v>62.0</v>
      </c>
      <c r="M70" s="233" t="s">
        <v>234</v>
      </c>
      <c r="N70" s="233" t="s">
        <v>234</v>
      </c>
      <c r="O70" s="233">
        <v>119.0</v>
      </c>
      <c r="P70" s="233">
        <v>58.0</v>
      </c>
      <c r="Q70" s="233">
        <v>0.0</v>
      </c>
      <c r="R70" s="233">
        <v>324.0</v>
      </c>
    </row>
    <row r="71">
      <c r="H71" s="55" t="s">
        <v>2326</v>
      </c>
      <c r="I71" s="473" t="s">
        <v>2328</v>
      </c>
      <c r="J71" s="233">
        <v>0.0</v>
      </c>
      <c r="K71" s="233">
        <v>0.0</v>
      </c>
      <c r="L71" s="233">
        <v>74.0</v>
      </c>
      <c r="M71" s="233">
        <v>0.0</v>
      </c>
      <c r="N71" s="233">
        <v>0.0</v>
      </c>
      <c r="O71" s="233">
        <v>0.0</v>
      </c>
      <c r="P71" s="233">
        <v>0.0</v>
      </c>
      <c r="Q71" s="233">
        <v>0.0</v>
      </c>
      <c r="R71" s="233">
        <v>0.0</v>
      </c>
    </row>
    <row r="72">
      <c r="H72" s="55" t="s">
        <v>2319</v>
      </c>
      <c r="I72" s="473" t="s">
        <v>2329</v>
      </c>
      <c r="J72" s="233" t="s">
        <v>234</v>
      </c>
      <c r="K72" s="233" t="s">
        <v>234</v>
      </c>
      <c r="L72" s="233">
        <v>49.0</v>
      </c>
      <c r="M72" s="233" t="s">
        <v>234</v>
      </c>
      <c r="N72" s="233">
        <v>0.0</v>
      </c>
      <c r="O72" s="233">
        <v>44.0</v>
      </c>
      <c r="P72" s="233">
        <v>23.0</v>
      </c>
      <c r="Q72" s="233">
        <v>0.0</v>
      </c>
      <c r="R72" s="233">
        <v>72.0</v>
      </c>
    </row>
    <row r="73">
      <c r="H73" s="55" t="s">
        <v>2319</v>
      </c>
      <c r="I73" s="473" t="s">
        <v>2330</v>
      </c>
      <c r="J73" s="233">
        <v>0.0</v>
      </c>
      <c r="K73" s="233">
        <v>0.0</v>
      </c>
      <c r="L73" s="233" t="s">
        <v>234</v>
      </c>
      <c r="M73" s="233">
        <v>0.0</v>
      </c>
      <c r="N73" s="233">
        <v>0.0</v>
      </c>
      <c r="O73" s="233">
        <v>17.0</v>
      </c>
      <c r="P73" s="233">
        <v>50.0</v>
      </c>
      <c r="Q73" s="233">
        <v>0.0</v>
      </c>
      <c r="R73" s="233">
        <v>33.0</v>
      </c>
    </row>
    <row r="74">
      <c r="H74" s="55" t="s">
        <v>2319</v>
      </c>
      <c r="I74" s="473" t="s">
        <v>2331</v>
      </c>
      <c r="J74" s="233">
        <v>0.0</v>
      </c>
      <c r="K74" s="233">
        <v>0.0</v>
      </c>
      <c r="L74" s="233">
        <v>0.0</v>
      </c>
      <c r="M74" s="233" t="s">
        <v>234</v>
      </c>
      <c r="N74" s="233">
        <v>0.0</v>
      </c>
      <c r="O74" s="233" t="s">
        <v>234</v>
      </c>
      <c r="P74" s="233" t="s">
        <v>234</v>
      </c>
      <c r="Q74" s="233">
        <v>0.0</v>
      </c>
      <c r="R74" s="233" t="s">
        <v>234</v>
      </c>
    </row>
    <row r="75">
      <c r="H75" s="55" t="s">
        <v>2319</v>
      </c>
      <c r="I75" s="473" t="s">
        <v>2130</v>
      </c>
      <c r="J75" s="233">
        <v>0.0</v>
      </c>
      <c r="K75" s="233">
        <v>0.0</v>
      </c>
      <c r="L75" s="233">
        <v>18.0</v>
      </c>
      <c r="M75" s="233" t="s">
        <v>234</v>
      </c>
      <c r="N75" s="233">
        <v>0.0</v>
      </c>
      <c r="O75" s="233">
        <v>25.0</v>
      </c>
      <c r="P75" s="233">
        <v>24.0</v>
      </c>
      <c r="Q75" s="233" t="s">
        <v>234</v>
      </c>
      <c r="R75" s="233">
        <v>76.0</v>
      </c>
    </row>
    <row r="76">
      <c r="H76" s="55" t="s">
        <v>2332</v>
      </c>
      <c r="I76" s="473" t="s">
        <v>2333</v>
      </c>
      <c r="J76" s="233">
        <v>0.0</v>
      </c>
      <c r="K76" s="233">
        <v>0.0</v>
      </c>
      <c r="L76" s="233">
        <v>89.0</v>
      </c>
      <c r="M76" s="233">
        <v>0.0</v>
      </c>
      <c r="N76" s="233" t="s">
        <v>234</v>
      </c>
      <c r="O76" s="233">
        <v>17.0</v>
      </c>
      <c r="P76" s="233">
        <v>0.0</v>
      </c>
      <c r="Q76" s="233">
        <v>0.0</v>
      </c>
      <c r="R76" s="233">
        <v>108.0</v>
      </c>
    </row>
    <row r="77">
      <c r="H77" s="55" t="s">
        <v>2319</v>
      </c>
      <c r="I77" s="473" t="s">
        <v>2334</v>
      </c>
      <c r="J77" s="233" t="s">
        <v>234</v>
      </c>
      <c r="K77" s="233" t="s">
        <v>234</v>
      </c>
      <c r="L77" s="233">
        <v>129.0</v>
      </c>
      <c r="M77" s="233" t="s">
        <v>234</v>
      </c>
      <c r="N77" s="233" t="s">
        <v>234</v>
      </c>
      <c r="O77" s="233">
        <v>145.0</v>
      </c>
      <c r="P77" s="233">
        <v>99.0</v>
      </c>
      <c r="Q77" s="233" t="s">
        <v>234</v>
      </c>
      <c r="R77" s="233">
        <v>262.0</v>
      </c>
    </row>
    <row r="78">
      <c r="H78" s="55" t="s">
        <v>2319</v>
      </c>
      <c r="I78" s="473" t="s">
        <v>2335</v>
      </c>
      <c r="J78" s="233" t="s">
        <v>234</v>
      </c>
      <c r="K78" s="233">
        <v>0.0</v>
      </c>
      <c r="L78" s="233">
        <v>91.0</v>
      </c>
      <c r="M78" s="233">
        <v>15.0</v>
      </c>
      <c r="N78" s="233" t="s">
        <v>234</v>
      </c>
      <c r="O78" s="233">
        <v>144.0</v>
      </c>
      <c r="P78" s="233">
        <v>123.0</v>
      </c>
      <c r="Q78" s="233">
        <v>0.0</v>
      </c>
      <c r="R78" s="233">
        <v>155.0</v>
      </c>
    </row>
    <row r="79">
      <c r="H79" s="55" t="s">
        <v>2319</v>
      </c>
      <c r="I79" s="473" t="s">
        <v>2319</v>
      </c>
      <c r="J79" s="233">
        <v>0.0</v>
      </c>
      <c r="K79" s="233">
        <v>0.0</v>
      </c>
      <c r="L79" s="233">
        <v>18.0</v>
      </c>
      <c r="M79" s="233" t="s">
        <v>234</v>
      </c>
      <c r="N79" s="233" t="s">
        <v>234</v>
      </c>
      <c r="O79" s="233">
        <v>52.0</v>
      </c>
      <c r="P79" s="233">
        <v>24.0</v>
      </c>
      <c r="Q79" s="233" t="s">
        <v>234</v>
      </c>
      <c r="R79" s="233">
        <v>101.0</v>
      </c>
    </row>
    <row r="80">
      <c r="H80" s="55" t="s">
        <v>2319</v>
      </c>
      <c r="I80" s="473" t="s">
        <v>2336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  <c r="Q80" s="233">
        <v>0.0</v>
      </c>
      <c r="R80" s="233">
        <v>0.0</v>
      </c>
    </row>
    <row r="81">
      <c r="I81" s="473" t="s">
        <v>2217</v>
      </c>
      <c r="J81" s="233">
        <v>61.0</v>
      </c>
      <c r="K81" s="233">
        <v>36.0</v>
      </c>
      <c r="L81" s="235">
        <v>2205.0</v>
      </c>
      <c r="M81" s="233">
        <v>153.0</v>
      </c>
      <c r="N81" s="233">
        <v>22.0</v>
      </c>
      <c r="O81" s="235">
        <v>3119.0</v>
      </c>
      <c r="P81" s="235">
        <v>1176.0</v>
      </c>
      <c r="Q81" s="233">
        <v>26.0</v>
      </c>
      <c r="R81" s="235">
        <v>4996.0</v>
      </c>
    </row>
    <row r="83">
      <c r="I83" s="456" t="s">
        <v>2122</v>
      </c>
      <c r="J83" s="329" t="s">
        <v>244</v>
      </c>
      <c r="K83" s="329" t="s">
        <v>245</v>
      </c>
      <c r="L83" s="329" t="s">
        <v>246</v>
      </c>
      <c r="M83" s="329" t="s">
        <v>247</v>
      </c>
      <c r="N83" s="329" t="s">
        <v>248</v>
      </c>
      <c r="O83" s="329" t="s">
        <v>249</v>
      </c>
      <c r="P83" s="329" t="s">
        <v>250</v>
      </c>
      <c r="Q83" s="329" t="s">
        <v>143</v>
      </c>
      <c r="R83" s="329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33">
        <v>195.0</v>
      </c>
      <c r="L85" s="233">
        <v>429.0</v>
      </c>
      <c r="M85" s="233">
        <v>98.0</v>
      </c>
      <c r="N85" s="233">
        <v>25.0</v>
      </c>
      <c r="O85" s="233">
        <v>137.0</v>
      </c>
      <c r="P85" s="233">
        <v>111.0</v>
      </c>
      <c r="Q85" s="233">
        <v>46.0</v>
      </c>
      <c r="R85" s="233">
        <v>127.0</v>
      </c>
    </row>
    <row r="86">
      <c r="H86" s="55" t="s">
        <v>1397</v>
      </c>
      <c r="I86" s="456" t="s">
        <v>1397</v>
      </c>
      <c r="J86" s="466">
        <v>448.0</v>
      </c>
      <c r="K86" s="233">
        <v>66.0</v>
      </c>
      <c r="L86" s="233">
        <v>150.0</v>
      </c>
      <c r="M86" s="233">
        <v>75.0</v>
      </c>
      <c r="N86" s="233">
        <v>29.0</v>
      </c>
      <c r="O86" s="233">
        <v>128.0</v>
      </c>
      <c r="P86" s="233">
        <v>148.0</v>
      </c>
      <c r="Q86" s="233">
        <v>34.0</v>
      </c>
      <c r="R86" s="233">
        <v>84.0</v>
      </c>
    </row>
    <row r="87">
      <c r="H87" s="55" t="s">
        <v>1397</v>
      </c>
      <c r="I87" s="456" t="s">
        <v>2323</v>
      </c>
      <c r="J87" s="466">
        <v>128.0</v>
      </c>
      <c r="K87" s="233">
        <v>208.0</v>
      </c>
      <c r="L87" s="233">
        <v>311.0</v>
      </c>
      <c r="M87" s="233">
        <v>19.0</v>
      </c>
      <c r="N87" s="233">
        <v>16.0</v>
      </c>
      <c r="O87" s="233">
        <v>36.0</v>
      </c>
      <c r="P87" s="233">
        <v>86.0</v>
      </c>
      <c r="Q87" s="233" t="s">
        <v>234</v>
      </c>
      <c r="R87" s="233">
        <v>84.0</v>
      </c>
    </row>
    <row r="88">
      <c r="H88" s="55" t="s">
        <v>2319</v>
      </c>
      <c r="I88" s="456" t="s">
        <v>2324</v>
      </c>
      <c r="J88" s="466">
        <v>45.0</v>
      </c>
      <c r="K88" s="233">
        <v>0.0</v>
      </c>
      <c r="L88" s="233">
        <v>0.0</v>
      </c>
      <c r="M88" s="233">
        <v>0.0</v>
      </c>
      <c r="N88" s="233">
        <v>0.0</v>
      </c>
      <c r="O88" s="233" t="s">
        <v>234</v>
      </c>
      <c r="P88" s="233" t="s">
        <v>234</v>
      </c>
      <c r="Q88" s="233">
        <v>0.0</v>
      </c>
      <c r="R88" s="233" t="s">
        <v>234</v>
      </c>
    </row>
    <row r="89">
      <c r="H89" s="55" t="s">
        <v>2319</v>
      </c>
      <c r="I89" s="456"/>
      <c r="J89" s="466" t="s">
        <v>234</v>
      </c>
      <c r="K89" s="233">
        <v>0.0</v>
      </c>
      <c r="L89" s="233">
        <v>0.0</v>
      </c>
      <c r="M89" s="233">
        <v>0.0</v>
      </c>
      <c r="N89" s="233">
        <v>0.0</v>
      </c>
      <c r="O89" s="233">
        <v>0.0</v>
      </c>
      <c r="P89" s="233">
        <v>0.0</v>
      </c>
      <c r="Q89" s="233">
        <v>0.0</v>
      </c>
      <c r="R89" s="233" t="s">
        <v>234</v>
      </c>
    </row>
    <row r="90">
      <c r="H90" s="55" t="s">
        <v>2326</v>
      </c>
      <c r="I90" s="456" t="s">
        <v>2327</v>
      </c>
      <c r="J90" s="466">
        <v>107.0</v>
      </c>
      <c r="K90" s="233" t="s">
        <v>234</v>
      </c>
      <c r="L90" s="233">
        <v>48.0</v>
      </c>
      <c r="M90" s="233" t="s">
        <v>234</v>
      </c>
      <c r="N90" s="233" t="s">
        <v>234</v>
      </c>
      <c r="O90" s="233">
        <v>13.0</v>
      </c>
      <c r="P90" s="233">
        <v>14.0</v>
      </c>
      <c r="Q90" s="233" t="s">
        <v>234</v>
      </c>
      <c r="R90" s="233" t="s">
        <v>234</v>
      </c>
    </row>
    <row r="91">
      <c r="H91" s="55" t="s">
        <v>2326</v>
      </c>
      <c r="I91" s="456" t="s">
        <v>2328</v>
      </c>
      <c r="J91" s="466">
        <v>34.0</v>
      </c>
      <c r="K91" s="233">
        <v>0.0</v>
      </c>
      <c r="L91" s="233">
        <v>16.0</v>
      </c>
      <c r="M91" s="233">
        <v>0.0</v>
      </c>
      <c r="N91" s="233" t="s">
        <v>234</v>
      </c>
      <c r="O91" s="233">
        <v>0.0</v>
      </c>
      <c r="P91" s="233">
        <v>0.0</v>
      </c>
      <c r="Q91" s="233">
        <v>0.0</v>
      </c>
      <c r="R91" s="233">
        <v>0.0</v>
      </c>
    </row>
    <row r="92">
      <c r="H92" s="55" t="s">
        <v>2319</v>
      </c>
      <c r="I92" s="456" t="s">
        <v>2329</v>
      </c>
      <c r="J92" s="466">
        <v>12.0</v>
      </c>
      <c r="K92" s="233" t="s">
        <v>234</v>
      </c>
      <c r="L92" s="233" t="s">
        <v>234</v>
      </c>
      <c r="M92" s="233" t="s">
        <v>234</v>
      </c>
      <c r="N92" s="233">
        <v>0.0</v>
      </c>
      <c r="O92" s="233" t="s">
        <v>234</v>
      </c>
      <c r="P92" s="233" t="s">
        <v>234</v>
      </c>
      <c r="Q92" s="233">
        <v>0.0</v>
      </c>
      <c r="R92" s="233" t="s">
        <v>234</v>
      </c>
    </row>
    <row r="93">
      <c r="H93" s="55" t="s">
        <v>2319</v>
      </c>
      <c r="I93" s="456" t="s">
        <v>2330</v>
      </c>
      <c r="J93" s="466" t="s">
        <v>234</v>
      </c>
      <c r="K93" s="233">
        <v>0.0</v>
      </c>
      <c r="L93" s="233">
        <v>0.0</v>
      </c>
      <c r="M93" s="233">
        <v>0.0</v>
      </c>
      <c r="N93" s="233">
        <v>0.0</v>
      </c>
      <c r="O93" s="233">
        <v>0.0</v>
      </c>
      <c r="P93" s="233">
        <v>0.0</v>
      </c>
      <c r="Q93" s="233" t="s">
        <v>234</v>
      </c>
      <c r="R93" s="233" t="s">
        <v>234</v>
      </c>
    </row>
    <row r="94">
      <c r="H94" s="55" t="s">
        <v>2319</v>
      </c>
      <c r="I94" s="456" t="s">
        <v>2331</v>
      </c>
      <c r="J94" s="466" t="s">
        <v>234</v>
      </c>
      <c r="K94" s="233" t="s">
        <v>234</v>
      </c>
      <c r="L94" s="233">
        <v>0.0</v>
      </c>
      <c r="M94" s="233">
        <v>0.0</v>
      </c>
      <c r="N94" s="233">
        <v>0.0</v>
      </c>
      <c r="O94" s="233">
        <v>0.0</v>
      </c>
      <c r="P94" s="233" t="s">
        <v>234</v>
      </c>
      <c r="Q94" s="233">
        <v>0.0</v>
      </c>
      <c r="R94" s="233" t="s">
        <v>234</v>
      </c>
    </row>
    <row r="95">
      <c r="H95" s="55" t="s">
        <v>2319</v>
      </c>
      <c r="I95" s="456" t="s">
        <v>2130</v>
      </c>
      <c r="J95" s="466">
        <v>17.0</v>
      </c>
      <c r="K95" s="233">
        <v>14.0</v>
      </c>
      <c r="L95" s="233">
        <v>12.0</v>
      </c>
      <c r="M95" s="233" t="s">
        <v>234</v>
      </c>
      <c r="N95" s="233" t="s">
        <v>234</v>
      </c>
      <c r="O95" s="233" t="s">
        <v>234</v>
      </c>
      <c r="P95" s="233" t="s">
        <v>234</v>
      </c>
      <c r="Q95" s="233" t="s">
        <v>234</v>
      </c>
      <c r="R95" s="233" t="s">
        <v>234</v>
      </c>
    </row>
    <row r="96">
      <c r="H96" s="55" t="s">
        <v>2332</v>
      </c>
      <c r="I96" s="456" t="s">
        <v>2333</v>
      </c>
      <c r="J96" s="466">
        <v>14.0</v>
      </c>
      <c r="K96" s="233" t="s">
        <v>234</v>
      </c>
      <c r="L96" s="233" t="s">
        <v>234</v>
      </c>
      <c r="M96" s="233" t="s">
        <v>234</v>
      </c>
      <c r="N96" s="233">
        <v>0.0</v>
      </c>
      <c r="O96" s="233">
        <v>0.0</v>
      </c>
      <c r="P96" s="233">
        <v>0.0</v>
      </c>
      <c r="Q96" s="233" t="s">
        <v>234</v>
      </c>
      <c r="R96" s="233" t="s">
        <v>234</v>
      </c>
    </row>
    <row r="97">
      <c r="H97" s="55" t="s">
        <v>2319</v>
      </c>
      <c r="I97" s="456" t="s">
        <v>2334</v>
      </c>
      <c r="J97" s="466">
        <v>77.0</v>
      </c>
      <c r="K97" s="233">
        <v>47.0</v>
      </c>
      <c r="L97" s="233">
        <v>91.0</v>
      </c>
      <c r="M97" s="233">
        <v>32.0</v>
      </c>
      <c r="N97" s="233">
        <v>17.0</v>
      </c>
      <c r="O97" s="233">
        <v>39.0</v>
      </c>
      <c r="P97" s="233">
        <v>60.0</v>
      </c>
      <c r="Q97" s="233">
        <v>11.0</v>
      </c>
      <c r="R97" s="233" t="s">
        <v>234</v>
      </c>
    </row>
    <row r="98">
      <c r="H98" s="55" t="s">
        <v>2319</v>
      </c>
      <c r="I98" s="456" t="s">
        <v>2335</v>
      </c>
      <c r="J98" s="466">
        <v>102.0</v>
      </c>
      <c r="K98" s="233">
        <v>61.0</v>
      </c>
      <c r="L98" s="233">
        <v>33.0</v>
      </c>
      <c r="M98" s="233" t="s">
        <v>234</v>
      </c>
      <c r="N98" s="233" t="s">
        <v>234</v>
      </c>
      <c r="O98" s="233">
        <v>13.0</v>
      </c>
      <c r="P98" s="233">
        <v>41.0</v>
      </c>
      <c r="Q98" s="233" t="s">
        <v>234</v>
      </c>
      <c r="R98" s="233">
        <v>30.0</v>
      </c>
    </row>
    <row r="99">
      <c r="H99" s="55" t="s">
        <v>2319</v>
      </c>
      <c r="I99" s="456" t="s">
        <v>2319</v>
      </c>
      <c r="J99" s="466" t="s">
        <v>234</v>
      </c>
      <c r="K99" s="233" t="s">
        <v>234</v>
      </c>
      <c r="L99" s="233">
        <v>49.0</v>
      </c>
      <c r="M99" s="233">
        <v>0.0</v>
      </c>
      <c r="N99" s="233" t="s">
        <v>234</v>
      </c>
      <c r="O99" s="233">
        <v>0.0</v>
      </c>
      <c r="P99" s="233" t="s">
        <v>234</v>
      </c>
      <c r="Q99" s="233">
        <v>0.0</v>
      </c>
      <c r="R99" s="233" t="s">
        <v>234</v>
      </c>
    </row>
    <row r="100">
      <c r="H100" s="55" t="s">
        <v>2319</v>
      </c>
      <c r="I100" s="456" t="s">
        <v>2336</v>
      </c>
      <c r="J100" s="466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  <c r="Q100" s="233">
        <v>0.0</v>
      </c>
      <c r="R100" s="233">
        <v>0.0</v>
      </c>
    </row>
    <row r="101">
      <c r="I101" s="456" t="s">
        <v>2217</v>
      </c>
      <c r="J101" s="464">
        <v>1655.0</v>
      </c>
      <c r="K101" s="233">
        <v>620.0</v>
      </c>
      <c r="L101" s="235">
        <v>1170.0</v>
      </c>
      <c r="M101" s="233">
        <v>260.0</v>
      </c>
      <c r="N101" s="233">
        <v>115.0</v>
      </c>
      <c r="O101" s="233">
        <v>387.0</v>
      </c>
      <c r="P101" s="235">
        <v>494.0</v>
      </c>
      <c r="Q101" s="233">
        <v>116.0</v>
      </c>
      <c r="R101" s="233">
        <v>376.0</v>
      </c>
    </row>
    <row r="103">
      <c r="I103" s="456" t="s">
        <v>2122</v>
      </c>
      <c r="J103" s="329" t="s">
        <v>252</v>
      </c>
      <c r="K103" s="329" t="s">
        <v>253</v>
      </c>
      <c r="L103" s="329" t="s">
        <v>254</v>
      </c>
      <c r="M103" s="329" t="s">
        <v>255</v>
      </c>
      <c r="N103" s="329" t="s">
        <v>256</v>
      </c>
      <c r="O103" s="329" t="s">
        <v>257</v>
      </c>
      <c r="P103" s="329" t="s">
        <v>258</v>
      </c>
      <c r="Q103" s="329" t="s">
        <v>259</v>
      </c>
      <c r="R103" s="329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33">
        <v>18.0</v>
      </c>
      <c r="L105" s="233">
        <v>95.0</v>
      </c>
      <c r="M105" s="233">
        <v>122.0</v>
      </c>
      <c r="N105" s="233">
        <v>65.0</v>
      </c>
      <c r="O105" s="233">
        <v>21.0</v>
      </c>
      <c r="P105" s="233">
        <v>16.0</v>
      </c>
      <c r="Q105" s="233" t="s">
        <v>234</v>
      </c>
      <c r="R105" s="233">
        <v>239.0</v>
      </c>
    </row>
    <row r="106">
      <c r="H106" s="55" t="s">
        <v>1397</v>
      </c>
      <c r="I106" s="456" t="s">
        <v>1397</v>
      </c>
      <c r="J106" s="466" t="s">
        <v>234</v>
      </c>
      <c r="K106" s="233">
        <v>23.0</v>
      </c>
      <c r="L106" s="233">
        <v>48.0</v>
      </c>
      <c r="M106" s="233">
        <v>47.0</v>
      </c>
      <c r="N106" s="233">
        <v>68.0</v>
      </c>
      <c r="O106" s="233" t="s">
        <v>234</v>
      </c>
      <c r="P106" s="233">
        <v>37.0</v>
      </c>
      <c r="Q106" s="233" t="s">
        <v>234</v>
      </c>
      <c r="R106" s="233">
        <v>242.0</v>
      </c>
    </row>
    <row r="107">
      <c r="H107" s="55" t="s">
        <v>1397</v>
      </c>
      <c r="I107" s="456" t="s">
        <v>2323</v>
      </c>
      <c r="J107" s="466" t="s">
        <v>234</v>
      </c>
      <c r="K107" s="233">
        <v>26.0</v>
      </c>
      <c r="L107" s="233">
        <v>74.0</v>
      </c>
      <c r="M107" s="233">
        <v>52.0</v>
      </c>
      <c r="N107" s="233">
        <v>184.0</v>
      </c>
      <c r="O107" s="233">
        <v>45.0</v>
      </c>
      <c r="P107" s="233">
        <v>22.0</v>
      </c>
      <c r="Q107" s="233" t="s">
        <v>234</v>
      </c>
      <c r="R107" s="233">
        <v>158.0</v>
      </c>
    </row>
    <row r="108">
      <c r="H108" s="55" t="s">
        <v>2319</v>
      </c>
      <c r="I108" s="456" t="s">
        <v>2324</v>
      </c>
      <c r="J108" s="466">
        <v>0.0</v>
      </c>
      <c r="K108" s="233">
        <v>0.0</v>
      </c>
      <c r="L108" s="233">
        <v>0.0</v>
      </c>
      <c r="M108" s="233">
        <v>15.0</v>
      </c>
      <c r="N108" s="233" t="s">
        <v>234</v>
      </c>
      <c r="O108" s="233">
        <v>0.0</v>
      </c>
      <c r="P108" s="233" t="s">
        <v>234</v>
      </c>
      <c r="Q108" s="233">
        <v>0.0</v>
      </c>
      <c r="R108" s="233" t="s">
        <v>234</v>
      </c>
    </row>
    <row r="109">
      <c r="H109" s="55" t="s">
        <v>2319</v>
      </c>
      <c r="I109" s="456"/>
      <c r="J109" s="466">
        <v>0.0</v>
      </c>
      <c r="K109" s="233">
        <v>0.0</v>
      </c>
      <c r="L109" s="233">
        <v>0.0</v>
      </c>
      <c r="M109" s="233" t="s">
        <v>234</v>
      </c>
      <c r="N109" s="233">
        <v>0.0</v>
      </c>
      <c r="O109" s="233">
        <v>0.0</v>
      </c>
      <c r="P109" s="233" t="s">
        <v>234</v>
      </c>
      <c r="Q109" s="233">
        <v>0.0</v>
      </c>
      <c r="R109" s="233" t="s">
        <v>234</v>
      </c>
    </row>
    <row r="110">
      <c r="H110" s="55" t="s">
        <v>2326</v>
      </c>
      <c r="I110" s="456" t="s">
        <v>2327</v>
      </c>
      <c r="J110" s="466">
        <v>0.0</v>
      </c>
      <c r="K110" s="233">
        <v>0.0</v>
      </c>
      <c r="L110" s="233">
        <v>17.0</v>
      </c>
      <c r="M110" s="233">
        <v>14.0</v>
      </c>
      <c r="N110" s="233">
        <v>26.0</v>
      </c>
      <c r="O110" s="233">
        <v>0.0</v>
      </c>
      <c r="P110" s="233" t="s">
        <v>234</v>
      </c>
      <c r="Q110" s="233" t="s">
        <v>234</v>
      </c>
      <c r="R110" s="233">
        <v>18.0</v>
      </c>
    </row>
    <row r="111">
      <c r="H111" s="55" t="s">
        <v>2326</v>
      </c>
      <c r="I111" s="456" t="s">
        <v>2328</v>
      </c>
      <c r="J111" s="466">
        <v>0.0</v>
      </c>
      <c r="K111" s="233">
        <v>0.0</v>
      </c>
      <c r="L111" s="233">
        <v>0.0</v>
      </c>
      <c r="M111" s="233">
        <v>25.0</v>
      </c>
      <c r="N111" s="233">
        <v>0.0</v>
      </c>
      <c r="O111" s="233">
        <v>0.0</v>
      </c>
      <c r="P111" s="233">
        <v>0.0</v>
      </c>
      <c r="Q111" s="233">
        <v>0.0</v>
      </c>
      <c r="R111" s="233">
        <v>0.0</v>
      </c>
    </row>
    <row r="112">
      <c r="H112" s="55" t="s">
        <v>2319</v>
      </c>
      <c r="I112" s="456" t="s">
        <v>2329</v>
      </c>
      <c r="J112" s="466">
        <v>0.0</v>
      </c>
      <c r="K112" s="233">
        <v>0.0</v>
      </c>
      <c r="L112" s="233" t="s">
        <v>234</v>
      </c>
      <c r="M112" s="233">
        <v>0.0</v>
      </c>
      <c r="N112" s="233" t="s">
        <v>234</v>
      </c>
      <c r="O112" s="233">
        <v>0.0</v>
      </c>
      <c r="P112" s="233">
        <v>0.0</v>
      </c>
      <c r="Q112" s="233">
        <v>0.0</v>
      </c>
      <c r="R112" s="233" t="s">
        <v>234</v>
      </c>
    </row>
    <row r="113">
      <c r="H113" s="55" t="s">
        <v>2319</v>
      </c>
      <c r="I113" s="456" t="s">
        <v>2330</v>
      </c>
      <c r="J113" s="466">
        <v>0.0</v>
      </c>
      <c r="K113" s="233" t="s">
        <v>234</v>
      </c>
      <c r="L113" s="233">
        <v>0.0</v>
      </c>
      <c r="M113" s="233" t="s">
        <v>234</v>
      </c>
      <c r="N113" s="233" t="s">
        <v>234</v>
      </c>
      <c r="O113" s="233" t="s">
        <v>234</v>
      </c>
      <c r="P113" s="233" t="s">
        <v>234</v>
      </c>
      <c r="Q113" s="233" t="s">
        <v>234</v>
      </c>
      <c r="R113" s="233">
        <v>20.0</v>
      </c>
    </row>
    <row r="114">
      <c r="H114" s="55" t="s">
        <v>2319</v>
      </c>
      <c r="I114" s="456" t="s">
        <v>2331</v>
      </c>
      <c r="J114" s="466">
        <v>0.0</v>
      </c>
      <c r="K114" s="233">
        <v>0.0</v>
      </c>
      <c r="L114" s="233" t="s">
        <v>234</v>
      </c>
      <c r="M114" s="233" t="s">
        <v>234</v>
      </c>
      <c r="N114" s="233">
        <v>38.0</v>
      </c>
      <c r="O114" s="233">
        <v>0.0</v>
      </c>
      <c r="P114" s="233" t="s">
        <v>234</v>
      </c>
      <c r="Q114" s="233" t="s">
        <v>234</v>
      </c>
      <c r="R114" s="233" t="s">
        <v>234</v>
      </c>
    </row>
    <row r="115">
      <c r="H115" s="55" t="s">
        <v>2319</v>
      </c>
      <c r="I115" s="456" t="s">
        <v>2130</v>
      </c>
      <c r="J115" s="466">
        <v>0.0</v>
      </c>
      <c r="K115" s="233">
        <v>0.0</v>
      </c>
      <c r="L115" s="233" t="s">
        <v>234</v>
      </c>
      <c r="M115" s="233" t="s">
        <v>234</v>
      </c>
      <c r="N115" s="233" t="s">
        <v>234</v>
      </c>
      <c r="O115" s="233">
        <v>0.0</v>
      </c>
      <c r="P115" s="233">
        <v>0.0</v>
      </c>
      <c r="Q115" s="233">
        <v>0.0</v>
      </c>
      <c r="R115" s="233">
        <v>11.0</v>
      </c>
    </row>
    <row r="116">
      <c r="H116" s="55" t="s">
        <v>2332</v>
      </c>
      <c r="I116" s="456" t="s">
        <v>2333</v>
      </c>
      <c r="J116" s="466">
        <v>0.0</v>
      </c>
      <c r="K116" s="233" t="s">
        <v>234</v>
      </c>
      <c r="L116" s="233">
        <v>0.0</v>
      </c>
      <c r="M116" s="233" t="s">
        <v>234</v>
      </c>
      <c r="N116" s="233">
        <v>21.0</v>
      </c>
      <c r="O116" s="233" t="s">
        <v>234</v>
      </c>
      <c r="P116" s="233">
        <v>0.0</v>
      </c>
      <c r="Q116" s="233">
        <v>0.0</v>
      </c>
      <c r="R116" s="233">
        <v>0.0</v>
      </c>
    </row>
    <row r="117">
      <c r="A117" s="384"/>
      <c r="B117" s="371"/>
      <c r="C117" s="371"/>
      <c r="D117" s="384"/>
      <c r="E117" s="371"/>
      <c r="F117" s="371"/>
      <c r="G117" s="371"/>
      <c r="H117" s="55" t="s">
        <v>2319</v>
      </c>
      <c r="I117" s="456" t="s">
        <v>2334</v>
      </c>
      <c r="J117" s="466">
        <v>0.0</v>
      </c>
      <c r="K117" s="233">
        <v>0.0</v>
      </c>
      <c r="L117" s="233">
        <v>21.0</v>
      </c>
      <c r="M117" s="233">
        <v>31.0</v>
      </c>
      <c r="N117" s="233">
        <v>20.0</v>
      </c>
      <c r="O117" s="233">
        <v>0.0</v>
      </c>
      <c r="P117" s="233">
        <v>16.0</v>
      </c>
      <c r="Q117" s="233" t="s">
        <v>234</v>
      </c>
      <c r="R117" s="233">
        <v>105.0</v>
      </c>
    </row>
    <row r="118">
      <c r="A118" s="384"/>
      <c r="B118" s="371"/>
      <c r="C118" s="371"/>
      <c r="D118" s="384"/>
      <c r="E118" s="371"/>
      <c r="F118" s="371"/>
      <c r="G118" s="371"/>
      <c r="H118" s="384" t="s">
        <v>2319</v>
      </c>
      <c r="I118" s="456" t="s">
        <v>2335</v>
      </c>
      <c r="J118" s="466">
        <v>0.0</v>
      </c>
      <c r="K118" s="233" t="s">
        <v>234</v>
      </c>
      <c r="L118" s="233">
        <v>29.0</v>
      </c>
      <c r="M118" s="233">
        <v>46.0</v>
      </c>
      <c r="N118" s="233">
        <v>49.0</v>
      </c>
      <c r="O118" s="233" t="s">
        <v>234</v>
      </c>
      <c r="P118" s="233">
        <v>0.0</v>
      </c>
      <c r="Q118" s="233" t="s">
        <v>234</v>
      </c>
      <c r="R118" s="233" t="s">
        <v>234</v>
      </c>
    </row>
    <row r="119">
      <c r="A119" s="384"/>
      <c r="B119" s="371"/>
      <c r="C119" s="371"/>
      <c r="D119" s="384"/>
      <c r="E119" s="371"/>
      <c r="F119" s="371"/>
      <c r="G119" s="371"/>
      <c r="H119" s="384" t="s">
        <v>2319</v>
      </c>
      <c r="I119" s="456" t="s">
        <v>2319</v>
      </c>
      <c r="J119" s="466" t="s">
        <v>234</v>
      </c>
      <c r="K119" s="233" t="s">
        <v>234</v>
      </c>
      <c r="L119" s="233" t="s">
        <v>234</v>
      </c>
      <c r="M119" s="233" t="s">
        <v>234</v>
      </c>
      <c r="N119" s="233" t="s">
        <v>234</v>
      </c>
      <c r="O119" s="233" t="s">
        <v>234</v>
      </c>
      <c r="P119" s="233" t="s">
        <v>234</v>
      </c>
      <c r="Q119" s="233" t="s">
        <v>234</v>
      </c>
      <c r="R119" s="233" t="s">
        <v>234</v>
      </c>
    </row>
    <row r="120">
      <c r="A120" s="384"/>
      <c r="B120" s="371"/>
      <c r="C120" s="371"/>
      <c r="D120" s="384"/>
      <c r="E120" s="371"/>
      <c r="F120" s="371"/>
      <c r="G120" s="371"/>
      <c r="H120" s="384" t="s">
        <v>2319</v>
      </c>
      <c r="I120" s="456" t="s">
        <v>2336</v>
      </c>
      <c r="J120" s="466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  <c r="Q120" s="233">
        <v>0.0</v>
      </c>
      <c r="R120" s="233">
        <v>0.0</v>
      </c>
    </row>
    <row r="121">
      <c r="A121" s="384"/>
      <c r="B121" s="371"/>
      <c r="C121" s="371"/>
      <c r="D121" s="384"/>
      <c r="E121" s="371"/>
      <c r="F121" s="371"/>
      <c r="G121" s="371"/>
      <c r="H121" s="384"/>
      <c r="I121" s="456" t="s">
        <v>2217</v>
      </c>
      <c r="J121" s="464">
        <v>11.0</v>
      </c>
      <c r="K121" s="233">
        <v>85.0</v>
      </c>
      <c r="L121" s="235">
        <v>305.0</v>
      </c>
      <c r="M121" s="233">
        <v>446.0</v>
      </c>
      <c r="N121" s="233">
        <v>514.0</v>
      </c>
      <c r="O121" s="233">
        <v>96.0</v>
      </c>
      <c r="P121" s="235">
        <v>120.0</v>
      </c>
      <c r="Q121" s="233">
        <v>26.0</v>
      </c>
      <c r="R121" s="235">
        <v>837.0</v>
      </c>
    </row>
    <row r="122">
      <c r="A122" s="384"/>
      <c r="B122" s="371"/>
      <c r="C122" s="371"/>
      <c r="D122" s="384"/>
      <c r="E122" s="371"/>
      <c r="F122" s="371"/>
      <c r="G122" s="371"/>
      <c r="H122" s="384"/>
    </row>
    <row r="123">
      <c r="A123" s="384"/>
      <c r="B123" s="371"/>
      <c r="C123" s="371"/>
      <c r="D123" s="384"/>
      <c r="E123" s="371"/>
      <c r="F123" s="371"/>
      <c r="G123" s="371"/>
      <c r="H123" s="384"/>
      <c r="I123" s="456" t="s">
        <v>2122</v>
      </c>
      <c r="J123" s="329" t="s">
        <v>261</v>
      </c>
      <c r="K123" s="329" t="s">
        <v>262</v>
      </c>
      <c r="L123" s="329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4"/>
      <c r="B124" s="371"/>
      <c r="C124" s="371"/>
      <c r="D124" s="384"/>
      <c r="E124" s="371"/>
      <c r="F124" s="371"/>
      <c r="G124" s="371"/>
      <c r="H124" s="384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4"/>
      <c r="B125" s="371"/>
      <c r="C125" s="371"/>
      <c r="D125" s="384"/>
      <c r="E125" s="371"/>
      <c r="F125" s="371"/>
      <c r="G125" s="371"/>
      <c r="H125" s="384" t="s">
        <v>2321</v>
      </c>
      <c r="I125" s="456" t="s">
        <v>2322</v>
      </c>
      <c r="J125" s="466">
        <v>18.0</v>
      </c>
      <c r="K125" s="233">
        <v>193.0</v>
      </c>
      <c r="L125" s="233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4"/>
      <c r="B126" s="371"/>
      <c r="C126" s="371"/>
      <c r="D126" s="384"/>
      <c r="E126" s="371"/>
      <c r="F126" s="371"/>
      <c r="G126" s="371"/>
      <c r="H126" s="384" t="s">
        <v>1397</v>
      </c>
      <c r="I126" s="456" t="s">
        <v>1397</v>
      </c>
      <c r="J126" s="466">
        <v>24.0</v>
      </c>
      <c r="K126" s="233">
        <v>84.0</v>
      </c>
      <c r="L126" s="233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4"/>
      <c r="B127" s="371"/>
      <c r="C127" s="371"/>
      <c r="D127" s="384"/>
      <c r="E127" s="371"/>
      <c r="F127" s="371"/>
      <c r="G127" s="371"/>
      <c r="H127" s="384" t="s">
        <v>1397</v>
      </c>
      <c r="I127" s="456" t="s">
        <v>2323</v>
      </c>
      <c r="J127" s="466" t="s">
        <v>234</v>
      </c>
      <c r="K127" s="233">
        <v>23.0</v>
      </c>
      <c r="L127" s="233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4"/>
      <c r="B128" s="371"/>
      <c r="C128" s="371"/>
      <c r="D128" s="384"/>
      <c r="E128" s="371"/>
      <c r="F128" s="371"/>
      <c r="G128" s="371"/>
      <c r="H128" s="384" t="s">
        <v>2319</v>
      </c>
      <c r="I128" s="456" t="s">
        <v>2324</v>
      </c>
      <c r="J128" s="466">
        <v>0.0</v>
      </c>
      <c r="K128" s="233" t="s">
        <v>234</v>
      </c>
      <c r="L128" s="233">
        <v>0.0</v>
      </c>
      <c r="M128" s="478">
        <v>13.0</v>
      </c>
      <c r="N128" s="477"/>
      <c r="O128" s="55"/>
      <c r="P128" s="55"/>
      <c r="Q128" s="55"/>
      <c r="R128" s="55"/>
    </row>
    <row r="129">
      <c r="A129" s="384"/>
      <c r="B129" s="371"/>
      <c r="C129" s="371"/>
      <c r="D129" s="384"/>
      <c r="E129" s="371"/>
      <c r="F129" s="371"/>
      <c r="G129" s="371"/>
      <c r="H129" s="384" t="s">
        <v>2319</v>
      </c>
      <c r="I129" s="456"/>
      <c r="J129" s="466" t="s">
        <v>234</v>
      </c>
      <c r="K129" s="233">
        <v>0.0</v>
      </c>
      <c r="L129" s="233">
        <v>0.0</v>
      </c>
      <c r="M129" s="478">
        <v>0.0</v>
      </c>
      <c r="N129" s="477"/>
      <c r="O129" s="55"/>
      <c r="P129" s="55"/>
      <c r="Q129" s="55"/>
      <c r="R129" s="55"/>
    </row>
    <row r="130">
      <c r="A130" s="384"/>
      <c r="B130" s="371"/>
      <c r="C130" s="371"/>
      <c r="D130" s="384"/>
      <c r="E130" s="371"/>
      <c r="F130" s="371"/>
      <c r="G130" s="371"/>
      <c r="H130" s="384" t="s">
        <v>2326</v>
      </c>
      <c r="I130" s="456" t="s">
        <v>2327</v>
      </c>
      <c r="J130" s="466" t="s">
        <v>234</v>
      </c>
      <c r="K130" s="233" t="s">
        <v>234</v>
      </c>
      <c r="L130" s="233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4"/>
      <c r="B131" s="371"/>
      <c r="C131" s="371"/>
      <c r="D131" s="384"/>
      <c r="E131" s="371"/>
      <c r="F131" s="371"/>
      <c r="G131" s="371"/>
      <c r="H131" s="384" t="s">
        <v>2326</v>
      </c>
      <c r="I131" s="456" t="s">
        <v>2328</v>
      </c>
      <c r="J131" s="466">
        <v>0.0</v>
      </c>
      <c r="K131" s="233">
        <v>0.0</v>
      </c>
      <c r="L131" s="233">
        <v>0.0</v>
      </c>
      <c r="M131" s="478">
        <v>0.0</v>
      </c>
      <c r="N131" s="477"/>
      <c r="O131" s="55"/>
      <c r="P131" s="55"/>
      <c r="Q131" s="55"/>
      <c r="R131" s="55"/>
    </row>
    <row r="132">
      <c r="A132" s="384"/>
      <c r="B132" s="371"/>
      <c r="C132" s="371"/>
      <c r="D132" s="384"/>
      <c r="E132" s="371"/>
      <c r="F132" s="371"/>
      <c r="G132" s="371"/>
      <c r="H132" s="384" t="s">
        <v>2319</v>
      </c>
      <c r="I132" s="456" t="s">
        <v>2329</v>
      </c>
      <c r="J132" s="466">
        <v>0.0</v>
      </c>
      <c r="K132" s="233" t="s">
        <v>234</v>
      </c>
      <c r="L132" s="233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4"/>
      <c r="B133" s="371"/>
      <c r="C133" s="371"/>
      <c r="D133" s="384"/>
      <c r="E133" s="371"/>
      <c r="F133" s="371"/>
      <c r="G133" s="371"/>
      <c r="H133" s="384" t="s">
        <v>2319</v>
      </c>
      <c r="I133" s="456" t="s">
        <v>2330</v>
      </c>
      <c r="J133" s="466">
        <v>0.0</v>
      </c>
      <c r="K133" s="233" t="s">
        <v>234</v>
      </c>
      <c r="L133" s="233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4"/>
      <c r="B134" s="371"/>
      <c r="C134" s="371"/>
      <c r="D134" s="384"/>
      <c r="E134" s="371"/>
      <c r="F134" s="371"/>
      <c r="G134" s="371"/>
      <c r="H134" s="384" t="s">
        <v>2319</v>
      </c>
      <c r="I134" s="456" t="s">
        <v>2331</v>
      </c>
      <c r="J134" s="466" t="s">
        <v>234</v>
      </c>
      <c r="K134" s="233" t="s">
        <v>234</v>
      </c>
      <c r="L134" s="233">
        <v>0.0</v>
      </c>
      <c r="M134" s="478">
        <v>0.0</v>
      </c>
      <c r="N134" s="477"/>
      <c r="O134" s="55"/>
      <c r="P134" s="55"/>
      <c r="Q134" s="55"/>
      <c r="R134" s="55"/>
    </row>
    <row r="135">
      <c r="A135" s="384"/>
      <c r="B135" s="371"/>
      <c r="C135" s="371"/>
      <c r="D135" s="384"/>
      <c r="E135" s="371"/>
      <c r="F135" s="371"/>
      <c r="G135" s="371"/>
      <c r="H135" s="384" t="s">
        <v>2319</v>
      </c>
      <c r="I135" s="456" t="s">
        <v>2130</v>
      </c>
      <c r="J135" s="466">
        <v>0.0</v>
      </c>
      <c r="K135" s="233" t="s">
        <v>234</v>
      </c>
      <c r="L135" s="233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4"/>
      <c r="B136" s="371"/>
      <c r="C136" s="371"/>
      <c r="D136" s="384"/>
      <c r="E136" s="371"/>
      <c r="F136" s="371"/>
      <c r="G136" s="371"/>
      <c r="H136" s="384" t="s">
        <v>2332</v>
      </c>
      <c r="I136" s="456" t="s">
        <v>2333</v>
      </c>
      <c r="J136" s="466" t="s">
        <v>234</v>
      </c>
      <c r="K136" s="233">
        <v>18.0</v>
      </c>
      <c r="L136" s="233">
        <v>0.0</v>
      </c>
      <c r="M136" s="478">
        <v>0.0</v>
      </c>
      <c r="N136" s="477"/>
      <c r="O136" s="55"/>
      <c r="P136" s="55"/>
      <c r="Q136" s="55"/>
      <c r="R136" s="55"/>
    </row>
    <row r="137">
      <c r="A137" s="384"/>
      <c r="B137" s="371"/>
      <c r="C137" s="371"/>
      <c r="D137" s="384"/>
      <c r="E137" s="371"/>
      <c r="F137" s="371"/>
      <c r="G137" s="371"/>
      <c r="H137" s="384" t="s">
        <v>2319</v>
      </c>
      <c r="I137" s="456" t="s">
        <v>2334</v>
      </c>
      <c r="J137" s="466" t="s">
        <v>234</v>
      </c>
      <c r="K137" s="233">
        <v>32.0</v>
      </c>
      <c r="L137" s="233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4"/>
      <c r="B138" s="371"/>
      <c r="C138" s="371"/>
      <c r="D138" s="384"/>
      <c r="E138" s="371"/>
      <c r="F138" s="371"/>
      <c r="G138" s="371"/>
      <c r="H138" s="384" t="s">
        <v>2319</v>
      </c>
      <c r="I138" s="456" t="s">
        <v>2335</v>
      </c>
      <c r="J138" s="466">
        <v>0.0</v>
      </c>
      <c r="K138" s="233">
        <v>47.0</v>
      </c>
      <c r="L138" s="233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4" t="s">
        <v>2319</v>
      </c>
      <c r="I139" s="456" t="s">
        <v>2319</v>
      </c>
      <c r="J139" s="466" t="s">
        <v>234</v>
      </c>
      <c r="K139" s="233" t="s">
        <v>234</v>
      </c>
      <c r="L139" s="233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4" t="s">
        <v>2319</v>
      </c>
      <c r="I140" s="456" t="s">
        <v>2336</v>
      </c>
      <c r="J140" s="466">
        <v>0.0</v>
      </c>
      <c r="K140" s="233">
        <v>0.0</v>
      </c>
      <c r="L140" s="233">
        <v>0.0</v>
      </c>
      <c r="M140" s="478">
        <v>0.0</v>
      </c>
      <c r="N140" s="477"/>
      <c r="O140" s="55"/>
      <c r="P140" s="313"/>
      <c r="Q140" s="55"/>
      <c r="R140" s="313"/>
    </row>
    <row r="141">
      <c r="A141" s="55"/>
      <c r="D141" s="55"/>
      <c r="H141" s="384"/>
      <c r="I141" s="456" t="s">
        <v>2217</v>
      </c>
      <c r="J141" s="464">
        <v>63.0</v>
      </c>
      <c r="K141" s="233">
        <v>435.0</v>
      </c>
      <c r="L141" s="235">
        <v>244.0</v>
      </c>
      <c r="M141" s="478">
        <v>152.0</v>
      </c>
    </row>
    <row r="142">
      <c r="A142" s="55"/>
      <c r="D142" s="55"/>
      <c r="H142" s="384"/>
      <c r="I142" s="371"/>
      <c r="J142" s="384"/>
      <c r="K142" s="479"/>
      <c r="L142" s="371"/>
    </row>
    <row r="143">
      <c r="A143" s="55"/>
      <c r="D143" s="55"/>
      <c r="H143" s="384"/>
      <c r="I143" s="371"/>
      <c r="J143" s="384"/>
      <c r="K143" s="479"/>
      <c r="L143" s="371"/>
    </row>
    <row r="144">
      <c r="A144" s="55"/>
      <c r="D144" s="55"/>
      <c r="H144" s="384"/>
      <c r="I144" s="371"/>
      <c r="J144" s="384"/>
      <c r="K144" s="479"/>
      <c r="L144" s="371"/>
    </row>
    <row r="145">
      <c r="A145" s="55"/>
      <c r="D145" s="55"/>
      <c r="H145" s="384"/>
      <c r="I145" s="371"/>
      <c r="J145" s="384"/>
      <c r="K145" s="479"/>
      <c r="L145" s="371"/>
    </row>
    <row r="146">
      <c r="A146" s="55"/>
      <c r="D146" s="55"/>
      <c r="H146" s="384"/>
      <c r="I146" s="371"/>
      <c r="J146" s="384"/>
      <c r="K146" s="479"/>
      <c r="L146" s="371"/>
    </row>
    <row r="147">
      <c r="A147" s="287" t="s">
        <v>2186</v>
      </c>
      <c r="B147" s="288"/>
      <c r="C147" s="288"/>
      <c r="D147" s="287" t="s">
        <v>2117</v>
      </c>
      <c r="E147" s="288"/>
      <c r="F147" s="288"/>
      <c r="G147" s="288"/>
      <c r="H147" s="287" t="s">
        <v>2119</v>
      </c>
      <c r="I147" s="288"/>
      <c r="J147" s="287" t="s">
        <v>2120</v>
      </c>
      <c r="K147" s="480">
        <v>43922.0</v>
      </c>
      <c r="L147" s="288"/>
    </row>
    <row r="148">
      <c r="A148" s="356"/>
      <c r="B148" s="356"/>
      <c r="C148" s="356"/>
      <c r="D148" s="356"/>
      <c r="E148" s="356"/>
      <c r="F148" s="356"/>
      <c r="G148" s="362" t="s">
        <v>2337</v>
      </c>
      <c r="H148" s="362" t="s">
        <v>2338</v>
      </c>
      <c r="I148" s="362" t="s">
        <v>2339</v>
      </c>
      <c r="J148" s="362" t="s">
        <v>2340</v>
      </c>
      <c r="K148" s="362" t="s">
        <v>2341</v>
      </c>
    </row>
    <row r="149">
      <c r="A149" s="231" t="s">
        <v>2342</v>
      </c>
      <c r="C149" s="55">
        <v>0.0</v>
      </c>
      <c r="D149" s="55" t="s">
        <v>2343</v>
      </c>
      <c r="E149" s="55">
        <v>2020.0</v>
      </c>
      <c r="F149" s="347">
        <v>43922.0</v>
      </c>
      <c r="G149" s="361"/>
      <c r="H149" s="361"/>
      <c r="I149" s="361"/>
      <c r="J149" s="361"/>
      <c r="K149" s="361"/>
    </row>
    <row r="150">
      <c r="A150" s="231" t="s">
        <v>206</v>
      </c>
      <c r="C150" s="55">
        <v>1.0</v>
      </c>
      <c r="D150" s="55" t="s">
        <v>2343</v>
      </c>
      <c r="E150" s="55">
        <v>2020.0</v>
      </c>
      <c r="F150" s="347">
        <v>43922.0</v>
      </c>
      <c r="G150" s="361"/>
      <c r="H150" s="361"/>
      <c r="I150" s="361"/>
      <c r="J150" s="361"/>
      <c r="K150" s="361"/>
    </row>
    <row r="151">
      <c r="A151" s="231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7">
        <v>43922.0</v>
      </c>
      <c r="G151" s="481"/>
      <c r="H151" s="481"/>
      <c r="I151" s="481"/>
      <c r="J151" s="481"/>
      <c r="K151" s="481"/>
    </row>
    <row r="152">
      <c r="A152" s="231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7">
        <v>43922.0</v>
      </c>
      <c r="G152" s="481"/>
      <c r="H152" s="481"/>
      <c r="I152" s="481"/>
      <c r="J152" s="481"/>
      <c r="K152" s="481"/>
    </row>
    <row r="153">
      <c r="A153" s="231" t="s">
        <v>211</v>
      </c>
      <c r="C153" s="55">
        <v>4.0</v>
      </c>
      <c r="D153" s="55" t="s">
        <v>2343</v>
      </c>
      <c r="E153" s="55">
        <v>2020.0</v>
      </c>
      <c r="F153" s="347">
        <v>43922.0</v>
      </c>
      <c r="G153" s="361"/>
      <c r="H153" s="361"/>
      <c r="I153" s="361"/>
      <c r="J153" s="361"/>
      <c r="K153" s="361"/>
    </row>
    <row r="154">
      <c r="A154" s="231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7">
        <v>43922.0</v>
      </c>
      <c r="G154" s="481"/>
      <c r="H154" s="481"/>
      <c r="I154" s="481"/>
      <c r="J154" s="481"/>
      <c r="K154" s="481"/>
    </row>
    <row r="155">
      <c r="A155" s="231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7">
        <v>43922.0</v>
      </c>
      <c r="G155" s="481"/>
      <c r="H155" s="481"/>
      <c r="I155" s="481"/>
      <c r="J155" s="481"/>
      <c r="K155" s="481"/>
    </row>
    <row r="156">
      <c r="A156" s="231" t="s">
        <v>214</v>
      </c>
      <c r="C156" s="55">
        <v>7.0</v>
      </c>
      <c r="D156" s="55" t="s">
        <v>2343</v>
      </c>
      <c r="E156" s="55">
        <v>2020.0</v>
      </c>
      <c r="F156" s="347">
        <v>43922.0</v>
      </c>
      <c r="G156" s="361"/>
      <c r="H156" s="361"/>
      <c r="I156" s="361"/>
      <c r="J156" s="361"/>
      <c r="K156" s="361"/>
    </row>
    <row r="157">
      <c r="A157" s="231" t="s">
        <v>215</v>
      </c>
      <c r="C157" s="55">
        <v>8.0</v>
      </c>
      <c r="D157" s="55" t="s">
        <v>2343</v>
      </c>
      <c r="E157" s="55">
        <v>2020.0</v>
      </c>
      <c r="F157" s="347">
        <v>43922.0</v>
      </c>
      <c r="G157" s="361"/>
      <c r="H157" s="361"/>
      <c r="I157" s="361"/>
      <c r="J157" s="361"/>
      <c r="K157" s="361"/>
    </row>
    <row r="158">
      <c r="A158" s="231" t="s">
        <v>216</v>
      </c>
      <c r="C158" s="55">
        <v>9.0</v>
      </c>
      <c r="D158" s="55" t="s">
        <v>2343</v>
      </c>
      <c r="E158" s="55">
        <v>2020.0</v>
      </c>
      <c r="F158" s="347">
        <v>43922.0</v>
      </c>
      <c r="G158" s="361"/>
      <c r="H158" s="361"/>
      <c r="I158" s="361"/>
      <c r="J158" s="361"/>
      <c r="K158" s="361"/>
    </row>
    <row r="159">
      <c r="A159" s="231" t="s">
        <v>217</v>
      </c>
      <c r="C159" s="55">
        <v>10.0</v>
      </c>
      <c r="D159" s="55" t="s">
        <v>2343</v>
      </c>
      <c r="E159" s="55">
        <v>2020.0</v>
      </c>
      <c r="F159" s="347">
        <v>43922.0</v>
      </c>
      <c r="G159" s="361"/>
      <c r="H159" s="361"/>
      <c r="I159" s="361"/>
      <c r="J159" s="361"/>
      <c r="K159" s="361"/>
    </row>
    <row r="160">
      <c r="A160" s="231" t="s">
        <v>218</v>
      </c>
      <c r="C160" s="55">
        <v>11.0</v>
      </c>
      <c r="D160" s="55" t="s">
        <v>2343</v>
      </c>
      <c r="E160" s="55">
        <v>2020.0</v>
      </c>
      <c r="F160" s="347">
        <v>43922.0</v>
      </c>
      <c r="G160" s="361"/>
      <c r="H160" s="361"/>
      <c r="I160" s="361"/>
      <c r="J160" s="361"/>
      <c r="K160" s="361"/>
    </row>
    <row r="161">
      <c r="A161" s="231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7">
        <v>43922.0</v>
      </c>
      <c r="G161" s="481"/>
      <c r="H161" s="481"/>
      <c r="I161" s="481"/>
      <c r="J161" s="481"/>
      <c r="K161" s="481"/>
    </row>
    <row r="162">
      <c r="A162" s="231" t="s">
        <v>220</v>
      </c>
      <c r="C162" s="55">
        <v>13.0</v>
      </c>
      <c r="D162" s="55" t="s">
        <v>2343</v>
      </c>
      <c r="E162" s="55">
        <v>2020.0</v>
      </c>
      <c r="F162" s="347">
        <v>43922.0</v>
      </c>
      <c r="G162" s="361"/>
      <c r="H162" s="361"/>
      <c r="I162" s="361"/>
      <c r="J162" s="361"/>
      <c r="K162" s="361"/>
    </row>
    <row r="163">
      <c r="A163" s="231" t="s">
        <v>221</v>
      </c>
      <c r="C163" s="55">
        <v>14.0</v>
      </c>
      <c r="D163" s="55" t="s">
        <v>2343</v>
      </c>
      <c r="E163" s="55">
        <v>2020.0</v>
      </c>
      <c r="F163" s="347">
        <v>43922.0</v>
      </c>
      <c r="G163" s="361"/>
      <c r="H163" s="361"/>
      <c r="I163" s="361"/>
      <c r="J163" s="361"/>
      <c r="K163" s="361"/>
    </row>
    <row r="164">
      <c r="A164" s="231" t="s">
        <v>222</v>
      </c>
      <c r="C164" s="55">
        <v>15.0</v>
      </c>
      <c r="D164" s="55" t="s">
        <v>2343</v>
      </c>
      <c r="E164" s="55">
        <v>2020.0</v>
      </c>
      <c r="F164" s="347">
        <v>43922.0</v>
      </c>
      <c r="G164" s="361"/>
      <c r="H164" s="361"/>
      <c r="I164" s="361"/>
      <c r="J164" s="361"/>
      <c r="K164" s="361"/>
    </row>
    <row r="165">
      <c r="A165" s="231" t="s">
        <v>223</v>
      </c>
      <c r="C165" s="55">
        <v>16.0</v>
      </c>
      <c r="D165" s="55" t="s">
        <v>2343</v>
      </c>
      <c r="E165" s="55">
        <v>2020.0</v>
      </c>
      <c r="F165" s="347">
        <v>43922.0</v>
      </c>
      <c r="G165" s="361"/>
      <c r="H165" s="361"/>
      <c r="I165" s="361"/>
      <c r="J165" s="361"/>
      <c r="K165" s="361"/>
    </row>
    <row r="166">
      <c r="A166" s="231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7">
        <v>43922.0</v>
      </c>
      <c r="G166" s="481"/>
      <c r="H166" s="481"/>
      <c r="I166" s="481"/>
      <c r="J166" s="481"/>
      <c r="K166" s="481"/>
    </row>
    <row r="167">
      <c r="A167" s="231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7">
        <v>43922.0</v>
      </c>
      <c r="G167" s="481"/>
      <c r="H167" s="481"/>
      <c r="I167" s="481"/>
      <c r="J167" s="481"/>
      <c r="K167" s="481"/>
    </row>
    <row r="168">
      <c r="A168" s="231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7">
        <v>43922.0</v>
      </c>
      <c r="G168" s="481"/>
      <c r="H168" s="481"/>
      <c r="I168" s="481"/>
      <c r="J168" s="481"/>
      <c r="K168" s="481"/>
    </row>
    <row r="169">
      <c r="A169" s="231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7">
        <v>43922.0</v>
      </c>
      <c r="G169" s="481"/>
      <c r="H169" s="481"/>
      <c r="I169" s="481"/>
      <c r="J169" s="481"/>
      <c r="K169" s="481"/>
    </row>
    <row r="170">
      <c r="A170" s="231" t="s">
        <v>228</v>
      </c>
      <c r="C170" s="55">
        <v>21.0</v>
      </c>
      <c r="D170" s="55" t="s">
        <v>2343</v>
      </c>
      <c r="E170" s="55">
        <v>2020.0</v>
      </c>
      <c r="F170" s="347">
        <v>43922.0</v>
      </c>
      <c r="G170" s="361"/>
      <c r="H170" s="361"/>
      <c r="I170" s="361"/>
      <c r="J170" s="361"/>
      <c r="K170" s="361"/>
    </row>
    <row r="171">
      <c r="A171" s="231" t="s">
        <v>229</v>
      </c>
      <c r="C171" s="55">
        <v>22.0</v>
      </c>
      <c r="D171" s="55" t="s">
        <v>2343</v>
      </c>
      <c r="E171" s="55">
        <v>2020.0</v>
      </c>
      <c r="F171" s="347">
        <v>43922.0</v>
      </c>
      <c r="G171" s="361"/>
      <c r="H171" s="361"/>
      <c r="I171" s="361"/>
      <c r="J171" s="361"/>
      <c r="K171" s="361"/>
    </row>
    <row r="172">
      <c r="A172" s="231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7">
        <v>43922.0</v>
      </c>
      <c r="G172" s="481"/>
      <c r="H172" s="481"/>
      <c r="I172" s="481"/>
      <c r="J172" s="481"/>
      <c r="K172" s="481"/>
    </row>
    <row r="173">
      <c r="A173" s="231" t="s">
        <v>231</v>
      </c>
      <c r="C173" s="55">
        <v>24.0</v>
      </c>
      <c r="D173" s="55" t="s">
        <v>2343</v>
      </c>
      <c r="E173" s="55">
        <v>2020.0</v>
      </c>
      <c r="F173" s="347">
        <v>43922.0</v>
      </c>
      <c r="G173" s="361"/>
      <c r="H173" s="361"/>
      <c r="I173" s="361"/>
      <c r="J173" s="361"/>
      <c r="K173" s="361"/>
    </row>
    <row r="174">
      <c r="A174" s="231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7">
        <v>43922.0</v>
      </c>
      <c r="G174" s="481"/>
      <c r="H174" s="481"/>
      <c r="I174" s="481"/>
      <c r="J174" s="481"/>
      <c r="K174" s="481"/>
    </row>
    <row r="175">
      <c r="A175" s="231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7">
        <v>43922.0</v>
      </c>
      <c r="G175" s="481"/>
      <c r="H175" s="481"/>
      <c r="I175" s="481"/>
      <c r="J175" s="481"/>
      <c r="K175" s="481"/>
    </row>
    <row r="176">
      <c r="A176" s="231" t="s">
        <v>235</v>
      </c>
      <c r="C176" s="55">
        <v>27.0</v>
      </c>
      <c r="D176" s="55" t="s">
        <v>2343</v>
      </c>
      <c r="E176" s="55">
        <v>2020.0</v>
      </c>
      <c r="F176" s="347">
        <v>43922.0</v>
      </c>
      <c r="G176" s="361"/>
      <c r="H176" s="361"/>
      <c r="I176" s="361"/>
      <c r="J176" s="361"/>
      <c r="K176" s="361"/>
    </row>
    <row r="177">
      <c r="A177" s="231" t="s">
        <v>236</v>
      </c>
      <c r="C177" s="55">
        <v>28.0</v>
      </c>
      <c r="D177" s="55" t="s">
        <v>2343</v>
      </c>
      <c r="E177" s="55">
        <v>2020.0</v>
      </c>
      <c r="F177" s="347">
        <v>43922.0</v>
      </c>
      <c r="G177" s="361"/>
      <c r="H177" s="361"/>
      <c r="I177" s="361"/>
      <c r="J177" s="361"/>
      <c r="K177" s="361"/>
    </row>
    <row r="178">
      <c r="A178" s="231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7">
        <v>43922.0</v>
      </c>
      <c r="G178" s="481"/>
      <c r="H178" s="481"/>
      <c r="I178" s="481"/>
      <c r="J178" s="481"/>
      <c r="K178" s="481"/>
    </row>
    <row r="179">
      <c r="A179" s="231" t="s">
        <v>237</v>
      </c>
      <c r="C179" s="55">
        <v>30.0</v>
      </c>
      <c r="D179" s="55" t="s">
        <v>2343</v>
      </c>
      <c r="E179" s="55">
        <v>2020.0</v>
      </c>
      <c r="F179" s="347">
        <v>43922.0</v>
      </c>
      <c r="G179" s="361"/>
      <c r="H179" s="361"/>
      <c r="I179" s="361"/>
      <c r="J179" s="361"/>
      <c r="K179" s="361"/>
    </row>
    <row r="180">
      <c r="A180" s="231" t="s">
        <v>238</v>
      </c>
      <c r="C180" s="55">
        <v>31.0</v>
      </c>
      <c r="D180" s="55" t="s">
        <v>2343</v>
      </c>
      <c r="E180" s="55">
        <v>2020.0</v>
      </c>
      <c r="F180" s="347">
        <v>43922.0</v>
      </c>
      <c r="G180" s="361"/>
      <c r="H180" s="361"/>
      <c r="I180" s="361"/>
      <c r="J180" s="361"/>
      <c r="K180" s="361"/>
    </row>
    <row r="181">
      <c r="A181" s="231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7">
        <v>43922.0</v>
      </c>
      <c r="G181" s="481"/>
      <c r="H181" s="481"/>
      <c r="I181" s="481"/>
      <c r="J181" s="481"/>
      <c r="K181" s="481"/>
    </row>
    <row r="182">
      <c r="A182" s="231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7">
        <v>43922.0</v>
      </c>
      <c r="G182" s="481"/>
      <c r="H182" s="481"/>
      <c r="I182" s="481"/>
      <c r="J182" s="481"/>
      <c r="K182" s="481"/>
    </row>
    <row r="183">
      <c r="A183" s="231" t="s">
        <v>241</v>
      </c>
      <c r="C183" s="55">
        <v>34.0</v>
      </c>
      <c r="D183" s="55" t="s">
        <v>2343</v>
      </c>
      <c r="E183" s="55">
        <v>2020.0</v>
      </c>
      <c r="F183" s="347">
        <v>43922.0</v>
      </c>
      <c r="G183" s="361"/>
      <c r="H183" s="361"/>
      <c r="I183" s="361"/>
      <c r="J183" s="361"/>
      <c r="K183" s="361"/>
    </row>
    <row r="184">
      <c r="A184" s="231" t="s">
        <v>242</v>
      </c>
      <c r="C184" s="55">
        <v>35.0</v>
      </c>
      <c r="D184" s="55" t="s">
        <v>2343</v>
      </c>
      <c r="E184" s="55">
        <v>2020.0</v>
      </c>
      <c r="F184" s="347">
        <v>43922.0</v>
      </c>
      <c r="G184" s="361"/>
      <c r="H184" s="361"/>
      <c r="I184" s="361"/>
      <c r="J184" s="361"/>
      <c r="K184" s="361"/>
    </row>
    <row r="185">
      <c r="A185" s="231" t="s">
        <v>243</v>
      </c>
      <c r="C185" s="55">
        <v>36.0</v>
      </c>
      <c r="D185" s="55" t="s">
        <v>2343</v>
      </c>
      <c r="E185" s="55">
        <v>2020.0</v>
      </c>
      <c r="F185" s="347">
        <v>43922.0</v>
      </c>
      <c r="G185" s="361"/>
      <c r="H185" s="361"/>
      <c r="I185" s="361"/>
      <c r="J185" s="361"/>
      <c r="K185" s="361"/>
    </row>
    <row r="186">
      <c r="A186" s="231" t="s">
        <v>244</v>
      </c>
      <c r="C186" s="55">
        <v>37.0</v>
      </c>
      <c r="D186" s="55" t="s">
        <v>2343</v>
      </c>
      <c r="E186" s="55">
        <v>2020.0</v>
      </c>
      <c r="F186" s="347">
        <v>43922.0</v>
      </c>
      <c r="G186" s="361"/>
      <c r="H186" s="361"/>
      <c r="I186" s="361"/>
      <c r="J186" s="361"/>
      <c r="K186" s="361"/>
    </row>
    <row r="187">
      <c r="A187" s="231" t="s">
        <v>245</v>
      </c>
      <c r="C187" s="55">
        <v>38.0</v>
      </c>
      <c r="D187" s="55" t="s">
        <v>2343</v>
      </c>
      <c r="E187" s="55">
        <v>2020.0</v>
      </c>
      <c r="F187" s="347">
        <v>43922.0</v>
      </c>
      <c r="G187" s="361"/>
      <c r="H187" s="361"/>
      <c r="I187" s="361"/>
      <c r="J187" s="361"/>
      <c r="K187" s="361"/>
    </row>
    <row r="188">
      <c r="A188" s="231" t="s">
        <v>246</v>
      </c>
      <c r="C188" s="55">
        <v>39.0</v>
      </c>
      <c r="D188" s="55" t="s">
        <v>2343</v>
      </c>
      <c r="E188" s="55">
        <v>2020.0</v>
      </c>
      <c r="F188" s="347">
        <v>43922.0</v>
      </c>
      <c r="G188" s="361"/>
      <c r="H188" s="361"/>
      <c r="I188" s="361"/>
      <c r="J188" s="361"/>
      <c r="K188" s="361"/>
    </row>
    <row r="189">
      <c r="A189" s="231" t="s">
        <v>247</v>
      </c>
      <c r="C189" s="55">
        <v>40.0</v>
      </c>
      <c r="D189" s="55" t="s">
        <v>2343</v>
      </c>
      <c r="E189" s="55">
        <v>2020.0</v>
      </c>
      <c r="F189" s="347">
        <v>43922.0</v>
      </c>
      <c r="G189" s="361"/>
      <c r="H189" s="361"/>
      <c r="I189" s="361"/>
      <c r="J189" s="361"/>
      <c r="K189" s="361"/>
    </row>
    <row r="190">
      <c r="A190" s="231" t="s">
        <v>248</v>
      </c>
      <c r="C190" s="55">
        <v>41.0</v>
      </c>
      <c r="D190" s="55" t="s">
        <v>2343</v>
      </c>
      <c r="E190" s="55">
        <v>2020.0</v>
      </c>
      <c r="F190" s="347">
        <v>43922.0</v>
      </c>
      <c r="G190" s="361"/>
      <c r="H190" s="361"/>
      <c r="I190" s="361"/>
      <c r="J190" s="361"/>
      <c r="K190" s="361"/>
    </row>
    <row r="191">
      <c r="A191" s="231" t="s">
        <v>249</v>
      </c>
      <c r="C191" s="55">
        <v>42.0</v>
      </c>
      <c r="D191" s="55" t="s">
        <v>2343</v>
      </c>
      <c r="E191" s="55">
        <v>2020.0</v>
      </c>
      <c r="F191" s="347">
        <v>43922.0</v>
      </c>
      <c r="G191" s="361"/>
      <c r="H191" s="361"/>
      <c r="I191" s="361"/>
      <c r="J191" s="361"/>
      <c r="K191" s="361"/>
    </row>
    <row r="192">
      <c r="A192" s="231" t="s">
        <v>250</v>
      </c>
      <c r="C192" s="55">
        <v>43.0</v>
      </c>
      <c r="D192" s="55" t="s">
        <v>2343</v>
      </c>
      <c r="E192" s="55">
        <v>2020.0</v>
      </c>
      <c r="F192" s="347">
        <v>43922.0</v>
      </c>
      <c r="G192" s="361"/>
      <c r="H192" s="361"/>
      <c r="I192" s="361"/>
      <c r="J192" s="361"/>
      <c r="K192" s="361"/>
    </row>
    <row r="193">
      <c r="A193" s="231" t="s">
        <v>143</v>
      </c>
      <c r="C193" s="55">
        <v>44.0</v>
      </c>
      <c r="D193" s="55" t="s">
        <v>2343</v>
      </c>
      <c r="E193" s="55">
        <v>2020.0</v>
      </c>
      <c r="F193" s="347">
        <v>43922.0</v>
      </c>
      <c r="G193" s="361"/>
      <c r="H193" s="361"/>
      <c r="I193" s="361"/>
      <c r="J193" s="361"/>
      <c r="K193" s="361"/>
    </row>
    <row r="194">
      <c r="A194" s="231" t="s">
        <v>251</v>
      </c>
      <c r="C194" s="55">
        <v>45.0</v>
      </c>
      <c r="D194" s="55" t="s">
        <v>2343</v>
      </c>
      <c r="E194" s="55">
        <v>2020.0</v>
      </c>
      <c r="F194" s="347">
        <v>43922.0</v>
      </c>
      <c r="G194" s="361"/>
      <c r="H194" s="361"/>
      <c r="I194" s="361"/>
      <c r="J194" s="361"/>
      <c r="K194" s="361"/>
    </row>
    <row r="195">
      <c r="A195" s="231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7">
        <v>43922.0</v>
      </c>
      <c r="G195" s="481"/>
      <c r="H195" s="481"/>
      <c r="I195" s="481"/>
      <c r="J195" s="481"/>
      <c r="K195" s="481"/>
    </row>
    <row r="196">
      <c r="A196" s="231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7">
        <v>43922.0</v>
      </c>
      <c r="G196" s="481"/>
      <c r="H196" s="481"/>
      <c r="I196" s="481"/>
      <c r="J196" s="481"/>
      <c r="K196" s="481"/>
    </row>
    <row r="197">
      <c r="A197" s="231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7">
        <v>43922.0</v>
      </c>
      <c r="G197" s="481"/>
      <c r="H197" s="481"/>
      <c r="I197" s="481"/>
      <c r="J197" s="481"/>
      <c r="K197" s="481"/>
    </row>
    <row r="198">
      <c r="A198" s="231" t="s">
        <v>255</v>
      </c>
      <c r="C198" s="55">
        <v>49.0</v>
      </c>
      <c r="D198" s="55" t="s">
        <v>2343</v>
      </c>
      <c r="E198" s="55">
        <v>2020.0</v>
      </c>
      <c r="F198" s="347">
        <v>43922.0</v>
      </c>
      <c r="G198" s="361"/>
      <c r="H198" s="361"/>
      <c r="I198" s="361"/>
      <c r="J198" s="361"/>
      <c r="K198" s="361"/>
    </row>
    <row r="199">
      <c r="A199" s="231" t="s">
        <v>256</v>
      </c>
      <c r="C199" s="55">
        <v>50.0</v>
      </c>
      <c r="D199" s="55" t="s">
        <v>2343</v>
      </c>
      <c r="E199" s="55">
        <v>2020.0</v>
      </c>
      <c r="F199" s="347">
        <v>43922.0</v>
      </c>
      <c r="G199" s="361"/>
      <c r="H199" s="361"/>
      <c r="I199" s="361"/>
      <c r="J199" s="361"/>
      <c r="K199" s="361"/>
    </row>
    <row r="200">
      <c r="A200" s="231" t="s">
        <v>257</v>
      </c>
      <c r="C200" s="55">
        <v>51.0</v>
      </c>
      <c r="D200" s="55" t="s">
        <v>2343</v>
      </c>
      <c r="E200" s="55">
        <v>2020.0</v>
      </c>
      <c r="F200" s="347">
        <v>43922.0</v>
      </c>
      <c r="G200" s="361"/>
      <c r="H200" s="361"/>
      <c r="I200" s="361"/>
      <c r="J200" s="361"/>
      <c r="K200" s="361"/>
    </row>
    <row r="201">
      <c r="A201" s="231" t="s">
        <v>258</v>
      </c>
      <c r="C201" s="55">
        <v>52.0</v>
      </c>
      <c r="D201" s="55" t="s">
        <v>2343</v>
      </c>
      <c r="E201" s="55">
        <v>2020.0</v>
      </c>
      <c r="F201" s="347">
        <v>43922.0</v>
      </c>
      <c r="G201" s="361"/>
      <c r="H201" s="361"/>
      <c r="I201" s="361"/>
      <c r="J201" s="361"/>
      <c r="K201" s="361"/>
    </row>
    <row r="202">
      <c r="A202" s="231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7">
        <v>43922.0</v>
      </c>
      <c r="G202" s="481"/>
      <c r="H202" s="481"/>
      <c r="I202" s="481"/>
      <c r="J202" s="481"/>
      <c r="K202" s="481"/>
    </row>
    <row r="203">
      <c r="A203" s="231" t="s">
        <v>260</v>
      </c>
      <c r="C203" s="55">
        <v>54.0</v>
      </c>
      <c r="D203" s="55" t="s">
        <v>2343</v>
      </c>
      <c r="E203" s="55">
        <v>2020.0</v>
      </c>
      <c r="F203" s="347">
        <v>43922.0</v>
      </c>
      <c r="G203" s="361"/>
      <c r="H203" s="361"/>
      <c r="I203" s="361"/>
      <c r="J203" s="361"/>
      <c r="K203" s="361"/>
    </row>
    <row r="204">
      <c r="A204" s="231" t="s">
        <v>261</v>
      </c>
      <c r="C204" s="55">
        <v>55.0</v>
      </c>
      <c r="D204" s="55" t="s">
        <v>2343</v>
      </c>
      <c r="E204" s="55">
        <v>2020.0</v>
      </c>
      <c r="F204" s="347">
        <v>43922.0</v>
      </c>
      <c r="G204" s="361"/>
      <c r="H204" s="361"/>
      <c r="I204" s="361"/>
      <c r="J204" s="361"/>
      <c r="K204" s="361"/>
    </row>
    <row r="205">
      <c r="A205" s="231" t="s">
        <v>262</v>
      </c>
      <c r="C205" s="55">
        <v>56.0</v>
      </c>
      <c r="D205" s="55" t="s">
        <v>2343</v>
      </c>
      <c r="E205" s="55">
        <v>2020.0</v>
      </c>
      <c r="F205" s="347">
        <v>43922.0</v>
      </c>
      <c r="G205" s="361"/>
      <c r="H205" s="361"/>
      <c r="I205" s="361"/>
      <c r="J205" s="361"/>
      <c r="K205" s="361"/>
      <c r="S205" s="288"/>
      <c r="T205" s="288"/>
      <c r="U205" s="288"/>
      <c r="V205" s="288"/>
      <c r="W205" s="288"/>
      <c r="X205" s="288"/>
      <c r="Y205" s="288"/>
      <c r="Z205" s="288"/>
    </row>
    <row r="206">
      <c r="A206" s="231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7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31" t="s">
        <v>264</v>
      </c>
      <c r="C207" s="55">
        <v>58.0</v>
      </c>
      <c r="D207" s="55" t="s">
        <v>2343</v>
      </c>
      <c r="E207" s="55">
        <v>2020.0</v>
      </c>
      <c r="F207" s="347">
        <v>43922.0</v>
      </c>
      <c r="G207" s="361"/>
      <c r="H207" s="361"/>
      <c r="I207" s="361"/>
      <c r="J207" s="361"/>
      <c r="K207" s="361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88"/>
      <c r="O211" s="288"/>
      <c r="P211" s="288"/>
      <c r="Q211" s="288"/>
      <c r="R211" s="288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0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3">
        <v>2983.0</v>
      </c>
      <c r="C364" s="313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3" t="s">
        <v>2114</v>
      </c>
    </row>
    <row r="3">
      <c r="A3" s="334" t="s">
        <v>267</v>
      </c>
      <c r="B3" s="256">
        <f t="array" ref="B3">VLOOKUP($A3,CO_DEMO,2,FALSE)</f>
        <v>519572</v>
      </c>
      <c r="C3" s="335">
        <f>IFERROR(HLOOKUP(A3,'CO Data'!$A$5:$DM$31,3,FALSE),"NULL")</f>
        <v>263</v>
      </c>
      <c r="D3" s="258">
        <f>IFERROR(IF(vlookup(A3,'CO Data'!$A$321:$B$376,2,FALSE)="&lt;11 foster homes","2",vlookup(A3,'CO Data'!$A$321:$B$376,2,FALSE)),"2")</f>
        <v>3</v>
      </c>
      <c r="E3" s="258">
        <f>IFERROR((HLOOKUP(A3,'CO Data'!$A$5:$DM$31,19,FALSE)+HLOOKUP(A3,'CO Data'!$A$5:$DM$31,20,FALSE)+HLOOKUP(A3,'CO Data'!$A$5:$DM$31,21,FALSE)),"NULL")</f>
        <v>117</v>
      </c>
      <c r="F3" s="258">
        <f>IFERROR((HLOOKUP(A3,'CO Data'!$A$5:$DM$31,17,FALSE)+HLOOKUP(A3,'CO Data'!$A$5:$DM$31,18,FALSE)),"NULL")</f>
        <v>123</v>
      </c>
      <c r="G3" s="258" t="s">
        <v>29</v>
      </c>
      <c r="H3" s="259">
        <f>IFERROR(IF(vlookup(A3,'CO Data'!$A$255:$B$316,2,FALSE)="&lt;11","NULL",vlookup(A3,'CO Data'!$A$255:$B$316,2,FALSE)),"NULL")</f>
        <v>337</v>
      </c>
      <c r="I3" s="260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59">
        <f>IFERROR(IF(vlookup(A3,'CO Data'!$A$380:$B$442,2,FALSE)="&lt;11","NULL",vlookup(A3,'CO Data'!$A$380:$B$442,2,FALSE)),"NULL")</f>
        <v>507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Numbers'!$A$247:$D$310,4,FALSE),"NULL")</f>
        <v>142</v>
      </c>
      <c r="Q3" s="336" t="s">
        <v>29</v>
      </c>
    </row>
    <row r="4">
      <c r="A4" s="193" t="s">
        <v>268</v>
      </c>
      <c r="B4" s="194">
        <f t="array" ref="B4">VLOOKUP($A4,CO_DEMO,2,FALSE)</f>
        <v>16376</v>
      </c>
      <c r="C4" s="337">
        <f>IFERROR(HLOOKUP(A4,'CO Data'!$A$5:$DM$31,3,FALSE),"NULL")</f>
        <v>19</v>
      </c>
      <c r="D4" s="270">
        <f>IFERROR(IF(vlookup(A4,'CO Data'!$A$321:$B$376,2,FALSE)="&lt;11 foster homes","2",vlookup(A4,'CO Data'!$A$321:$B$376,2,FALSE)),"2")</f>
        <v>3</v>
      </c>
      <c r="E4" s="270">
        <f>IFERROR((HLOOKUP(A4,'CO Data'!$A$5:$DM$31,19,FALSE)+HLOOKUP(A4,'CO Data'!$A$5:$DM$31,20,FALSE)+HLOOKUP(A4,'CO Data'!$A$5:$DM$31,21,FALSE)),"NULL")</f>
        <v>7</v>
      </c>
      <c r="F4" s="270">
        <f>IFERROR((HLOOKUP(A4,'CO Data'!$A$5:$DM$31,17,FALSE)+HLOOKUP(A4,'CO Data'!$A$5:$DM$31,18,FALSE)),"NULL")</f>
        <v>9</v>
      </c>
      <c r="G4" s="270" t="s">
        <v>29</v>
      </c>
      <c r="H4" s="271">
        <f>IFERROR(IF(vlookup(A4,'CO Data'!$A$255:$B$316,2,FALSE)="&lt;11","NULL",vlookup(A4,'CO Data'!$A$255:$B$316,2,FALSE)),"NULL")</f>
        <v>25</v>
      </c>
      <c r="I4" s="272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71">
        <f>IFERROR(IF(vlookup(A4,'CO Data'!$A$380:$B$442,2,FALSE)="&lt;11","NULL",vlookup(A4,'CO Data'!$A$380:$B$442,2,FALSE)),"NULL")</f>
        <v>30</v>
      </c>
      <c r="M4" s="276" t="s">
        <v>29</v>
      </c>
      <c r="N4" s="276" t="s">
        <v>29</v>
      </c>
      <c r="O4" s="276" t="s">
        <v>29</v>
      </c>
      <c r="P4" s="277">
        <f>ifna(vlookup(A4,'Population &amp; Church Numbers'!$A$247:$D$310,4,FALSE),"NULL")</f>
        <v>16</v>
      </c>
      <c r="Q4" s="338" t="s">
        <v>29</v>
      </c>
    </row>
    <row r="5">
      <c r="A5" s="334" t="s">
        <v>269</v>
      </c>
      <c r="B5" s="256">
        <f t="array" ref="B5">VLOOKUP($A5,CO_DEMO,2,FALSE)</f>
        <v>655070</v>
      </c>
      <c r="C5" s="335">
        <f>IFERROR(HLOOKUP(A5,'CO Data'!$A$5:$DM$31,3,FALSE),"NULL")</f>
        <v>371</v>
      </c>
      <c r="D5" s="258">
        <f>IFERROR(IF(vlookup(A5,'CO Data'!$A$321:$B$376,2,FALSE)="&lt;11 foster homes","2",vlookup(A5,'CO Data'!$A$321:$B$376,2,FALSE)),"2")</f>
        <v>3</v>
      </c>
      <c r="E5" s="258">
        <f>IFERROR((HLOOKUP(A5,'CO Data'!$A$5:$DM$31,19,FALSE)+HLOOKUP(A5,'CO Data'!$A$5:$DM$31,20,FALSE)+HLOOKUP(A5,'CO Data'!$A$5:$DM$31,21,FALSE)),"NULL")</f>
        <v>199</v>
      </c>
      <c r="F5" s="258">
        <f>IFERROR((HLOOKUP(A5,'CO Data'!$A$5:$DM$31,17,FALSE)+HLOOKUP(A5,'CO Data'!$A$5:$DM$31,18,FALSE)),"NULL")</f>
        <v>138</v>
      </c>
      <c r="G5" s="258" t="s">
        <v>29</v>
      </c>
      <c r="H5" s="259">
        <f>IFERROR(IF(vlookup(A5,'CO Data'!$A$255:$B$316,2,FALSE)="&lt;11","NULL",vlookup(A5,'CO Data'!$A$255:$B$316,2,FALSE)),"NULL")</f>
        <v>482</v>
      </c>
      <c r="I5" s="260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59">
        <f>IFERROR(IF(vlookup(A5,'CO Data'!$A$380:$B$442,2,FALSE)="&lt;11","NULL",vlookup(A5,'CO Data'!$A$380:$B$442,2,FALSE)),"NULL")</f>
        <v>809</v>
      </c>
      <c r="M5" s="265" t="s">
        <v>29</v>
      </c>
      <c r="N5" s="265" t="s">
        <v>29</v>
      </c>
      <c r="O5" s="265" t="s">
        <v>29</v>
      </c>
      <c r="P5" s="266">
        <f>ifna(vlookup(A5,'Population &amp; Church Numbers'!$A$247:$D$310,4,FALSE),"NULL")</f>
        <v>215</v>
      </c>
      <c r="Q5" s="336" t="s">
        <v>29</v>
      </c>
    </row>
    <row r="6">
      <c r="A6" s="193" t="s">
        <v>270</v>
      </c>
      <c r="B6" s="194">
        <f t="array" ref="B6">VLOOKUP($A6,CO_DEMO,2,FALSE)</f>
        <v>13359</v>
      </c>
      <c r="C6" s="337">
        <f>IFERROR(HLOOKUP(A6,'CO Data'!$A$5:$DM$31,3,FALSE),"NULL")</f>
        <v>14</v>
      </c>
      <c r="D6" s="270" t="str">
        <f>IFERROR(IF(vlookup(A6,'CO Data'!$A$321:$B$376,2,FALSE)="&lt;11 foster homes","2",vlookup(A6,'CO Data'!$A$321:$B$376,2,FALSE)),"2")</f>
        <v>2</v>
      </c>
      <c r="E6" s="270">
        <f>IFERROR((HLOOKUP(A6,'CO Data'!$A$5:$DM$31,19,FALSE)+HLOOKUP(A6,'CO Data'!$A$5:$DM$31,20,FALSE)+HLOOKUP(A6,'CO Data'!$A$5:$DM$31,21,FALSE)),"NULL")</f>
        <v>1</v>
      </c>
      <c r="F6" s="270">
        <f>IFERROR((HLOOKUP(A6,'CO Data'!$A$5:$DM$31,17,FALSE)+HLOOKUP(A6,'CO Data'!$A$5:$DM$31,18,FALSE)),"NULL")</f>
        <v>8</v>
      </c>
      <c r="G6" s="270" t="s">
        <v>29</v>
      </c>
      <c r="H6" s="271" t="str">
        <f>IFERROR(IF(vlookup(A6,'CO Data'!$A$255:$B$316,2,FALSE)="&lt;11","NULL",vlookup(A6,'CO Data'!$A$255:$B$316,2,FALSE)),"NULL")</f>
        <v>NULL</v>
      </c>
      <c r="I6" s="272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71">
        <f>IFERROR(IF(vlookup(A6,'CO Data'!$A$380:$B$442,2,FALSE)="&lt;11","NULL",vlookup(A6,'CO Data'!$A$380:$B$442,2,FALSE)),"NULL")</f>
        <v>19</v>
      </c>
      <c r="M6" s="276" t="s">
        <v>29</v>
      </c>
      <c r="N6" s="276" t="s">
        <v>29</v>
      </c>
      <c r="O6" s="276" t="s">
        <v>29</v>
      </c>
      <c r="P6" s="277">
        <f>ifna(vlookup(A6,'Population &amp; Church Numbers'!$A$247:$D$310,4,FALSE),"NULL")</f>
        <v>20</v>
      </c>
      <c r="Q6" s="338" t="s">
        <v>29</v>
      </c>
    </row>
    <row r="7">
      <c r="A7" s="334" t="s">
        <v>272</v>
      </c>
      <c r="B7" s="256">
        <f t="array" ref="B7">VLOOKUP($A7,CO_DEMO,2,FALSE)</f>
        <v>3506</v>
      </c>
      <c r="C7" s="335">
        <f>IFERROR(HLOOKUP(A7,'CO Data'!$A$5:$DM$31,3,FALSE),"NULL")</f>
        <v>2</v>
      </c>
      <c r="D7" s="258" t="str">
        <f>IFERROR(IF(vlookup(A7,'CO Data'!$A$321:$B$376,2,FALSE)="&lt;11 foster homes","2",vlookup(A7,'CO Data'!$A$321:$B$376,2,FALSE)),"2")</f>
        <v>2</v>
      </c>
      <c r="E7" s="258">
        <f>IFERROR((HLOOKUP(A7,'CO Data'!$A$5:$DM$31,19,FALSE)+HLOOKUP(A7,'CO Data'!$A$5:$DM$31,20,FALSE)+HLOOKUP(A7,'CO Data'!$A$5:$DM$31,21,FALSE)),"NULL")</f>
        <v>1</v>
      </c>
      <c r="F7" s="258">
        <f>IFERROR((HLOOKUP(A7,'CO Data'!$A$5:$DM$31,17,FALSE)+HLOOKUP(A7,'CO Data'!$A$5:$DM$31,18,FALSE)),"NULL")</f>
        <v>1</v>
      </c>
      <c r="G7" s="258" t="s">
        <v>29</v>
      </c>
      <c r="H7" s="259" t="str">
        <f>IFERROR(IF(vlookup(A7,'CO Data'!$A$255:$B$316,2,FALSE)="&lt;11","NULL",vlookup(A7,'CO Data'!$A$255:$B$316,2,FALSE)),"NULL")</f>
        <v>NULL</v>
      </c>
      <c r="I7" s="260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59" t="str">
        <f>IFERROR(IF(vlookup(A7,'CO Data'!$A$380:$B$442,2,FALSE)="&lt;11","NULL",vlookup(A7,'CO Data'!$A$380:$B$442,2,FALSE)),"NULL")</f>
        <v>NULL</v>
      </c>
      <c r="M7" s="265" t="s">
        <v>29</v>
      </c>
      <c r="N7" s="265" t="s">
        <v>29</v>
      </c>
      <c r="O7" s="265" t="s">
        <v>29</v>
      </c>
      <c r="P7" s="266">
        <f>ifna(vlookup(A7,'Population &amp; Church Numbers'!$A$247:$D$310,4,FALSE),"NULL")</f>
        <v>8</v>
      </c>
      <c r="Q7" s="336" t="s">
        <v>29</v>
      </c>
    </row>
    <row r="8">
      <c r="A8" s="193" t="s">
        <v>273</v>
      </c>
      <c r="B8" s="194">
        <f t="array" ref="B8">VLOOKUP($A8,CO_DEMO,2,FALSE)</f>
        <v>5650</v>
      </c>
      <c r="C8" s="337">
        <f>IFERROR(HLOOKUP(A8,'CO Data'!$A$5:$DM$31,3,FALSE),"NULL")</f>
        <v>1</v>
      </c>
      <c r="D8" s="270" t="str">
        <f>IFERROR(IF(vlookup(A8,'CO Data'!$A$321:$B$376,2,FALSE)="&lt;11 foster homes","2",vlookup(A8,'CO Data'!$A$321:$B$376,2,FALSE)),"2")</f>
        <v>2</v>
      </c>
      <c r="E8" s="270">
        <f>IFERROR((HLOOKUP(A8,'CO Data'!$A$5:$DM$31,19,FALSE)+HLOOKUP(A8,'CO Data'!$A$5:$DM$31,20,FALSE)+HLOOKUP(A8,'CO Data'!$A$5:$DM$31,21,FALSE)),"NULL")</f>
        <v>1</v>
      </c>
      <c r="F8" s="270">
        <f>IFERROR((HLOOKUP(A8,'CO Data'!$A$5:$DM$31,17,FALSE)+HLOOKUP(A8,'CO Data'!$A$5:$DM$31,18,FALSE)),"NULL")</f>
        <v>0</v>
      </c>
      <c r="G8" s="270" t="s">
        <v>29</v>
      </c>
      <c r="H8" s="271" t="str">
        <f>IFERROR(IF(vlookup(A8,'CO Data'!$A$255:$B$316,2,FALSE)="&lt;11","NULL",vlookup(A8,'CO Data'!$A$255:$B$316,2,FALSE)),"NULL")</f>
        <v>NULL</v>
      </c>
      <c r="I8" s="272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71">
        <f>IFERROR(IF(vlookup(A8,'CO Data'!$A$380:$B$442,2,FALSE)="&lt;11","NULL",vlookup(A8,'CO Data'!$A$380:$B$442,2,FALSE)),"NULL")</f>
        <v>13</v>
      </c>
      <c r="M8" s="276" t="s">
        <v>29</v>
      </c>
      <c r="N8" s="276" t="s">
        <v>29</v>
      </c>
      <c r="O8" s="276" t="s">
        <v>29</v>
      </c>
      <c r="P8" s="277">
        <f>ifna(vlookup(A8,'Population &amp; Church Numbers'!$A$247:$D$310,4,FALSE),"NULL")</f>
        <v>4</v>
      </c>
      <c r="Q8" s="338" t="s">
        <v>29</v>
      </c>
    </row>
    <row r="9">
      <c r="A9" s="334" t="s">
        <v>274</v>
      </c>
      <c r="B9" s="256">
        <f t="array" ref="B9">VLOOKUP($A9,CO_DEMO,2,FALSE)</f>
        <v>330758</v>
      </c>
      <c r="C9" s="335">
        <f>IFERROR(HLOOKUP(A9,'CO Data'!$A$5:$DM$31,3,FALSE),"NULL")</f>
        <v>97</v>
      </c>
      <c r="D9" s="258">
        <f>IFERROR(IF(vlookup(A9,'CO Data'!$A$321:$B$376,2,FALSE)="&lt;11 foster homes","2",vlookup(A9,'CO Data'!$A$321:$B$376,2,FALSE)),"2")</f>
        <v>2</v>
      </c>
      <c r="E9" s="258">
        <f>IFERROR((HLOOKUP(A9,'CO Data'!$A$5:$DM$31,19,FALSE)+HLOOKUP(A9,'CO Data'!$A$5:$DM$31,20,FALSE)+HLOOKUP(A9,'CO Data'!$A$5:$DM$31,21,FALSE)),"NULL")</f>
        <v>35</v>
      </c>
      <c r="F9" s="258">
        <f>IFERROR((HLOOKUP(A9,'CO Data'!$A$5:$DM$31,17,FALSE)+HLOOKUP(A9,'CO Data'!$A$5:$DM$31,18,FALSE)),"NULL")</f>
        <v>48</v>
      </c>
      <c r="G9" s="258" t="s">
        <v>29</v>
      </c>
      <c r="H9" s="259">
        <f>IFERROR(IF(vlookup(A9,'CO Data'!$A$255:$B$316,2,FALSE)="&lt;11","NULL",vlookup(A9,'CO Data'!$A$255:$B$316,2,FALSE)),"NULL")</f>
        <v>87</v>
      </c>
      <c r="I9" s="260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59">
        <f>IFERROR(IF(vlookup(A9,'CO Data'!$A$380:$B$442,2,FALSE)="&lt;11","NULL",vlookup(A9,'CO Data'!$A$380:$B$442,2,FALSE)),"NULL")</f>
        <v>171</v>
      </c>
      <c r="M9" s="265" t="s">
        <v>29</v>
      </c>
      <c r="N9" s="265" t="s">
        <v>29</v>
      </c>
      <c r="O9" s="265" t="s">
        <v>29</v>
      </c>
      <c r="P9" s="266">
        <f>ifna(vlookup(A9,'Population &amp; Church Numbers'!$A$247:$D$310,4,FALSE),"NULL")</f>
        <v>127</v>
      </c>
      <c r="Q9" s="336" t="s">
        <v>29</v>
      </c>
    </row>
    <row r="10">
      <c r="A10" s="193" t="s">
        <v>275</v>
      </c>
      <c r="B10" s="194">
        <f t="array" ref="B10">VLOOKUP($A10,CO_DEMO,2,FALSE)</f>
        <v>74112</v>
      </c>
      <c r="C10" s="337">
        <f>IFERROR(HLOOKUP(A10,'CO Data'!$A$5:$DM$31,3,FALSE),"NULL")</f>
        <v>6</v>
      </c>
      <c r="D10" s="270">
        <f>IFERROR(IF(vlookup(A10,'CO Data'!$A$321:$B$376,2,FALSE)="&lt;11 foster homes","2",vlookup(A10,'CO Data'!$A$321:$B$376,2,FALSE)),"2")</f>
        <v>2</v>
      </c>
      <c r="E10" s="270">
        <f>IFERROR((HLOOKUP(A10,'CO Data'!$A$5:$DM$31,19,FALSE)+HLOOKUP(A10,'CO Data'!$A$5:$DM$31,20,FALSE)+HLOOKUP(A10,'CO Data'!$A$5:$DM$31,21,FALSE)),"NULL")</f>
        <v>4</v>
      </c>
      <c r="F10" s="270">
        <f>IFERROR((HLOOKUP(A10,'CO Data'!$A$5:$DM$31,17,FALSE)+HLOOKUP(A10,'CO Data'!$A$5:$DM$31,18,FALSE)),"NULL")</f>
        <v>1</v>
      </c>
      <c r="G10" s="270" t="s">
        <v>29</v>
      </c>
      <c r="H10" s="271">
        <f>IFERROR(IF(vlookup(A10,'CO Data'!$A$255:$B$316,2,FALSE)="&lt;11","NULL",vlookup(A10,'CO Data'!$A$255:$B$316,2,FALSE)),"NULL")</f>
        <v>24</v>
      </c>
      <c r="I10" s="272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71">
        <f>IFERROR(IF(vlookup(A10,'CO Data'!$A$380:$B$442,2,FALSE)="&lt;11","NULL",vlookup(A10,'CO Data'!$A$380:$B$442,2,FALSE)),"NULL")</f>
        <v>20</v>
      </c>
      <c r="M10" s="276" t="s">
        <v>29</v>
      </c>
      <c r="N10" s="276" t="s">
        <v>29</v>
      </c>
      <c r="O10" s="276" t="s">
        <v>29</v>
      </c>
      <c r="P10" s="277">
        <f>ifna(vlookup(A10,'Population &amp; Church Numbers'!$A$247:$D$310,4,FALSE),"NULL")</f>
        <v>23</v>
      </c>
      <c r="Q10" s="338" t="s">
        <v>29</v>
      </c>
    </row>
    <row r="11">
      <c r="A11" s="334" t="s">
        <v>276</v>
      </c>
      <c r="B11" s="256">
        <f t="array" ref="B11">VLOOKUP($A11,CO_DEMO,2,FALSE)</f>
        <v>19476</v>
      </c>
      <c r="C11" s="335">
        <f>IFERROR(HLOOKUP(A11,'CO Data'!$A$5:$DM$31,3,FALSE),"NULL")</f>
        <v>10</v>
      </c>
      <c r="D11" s="258" t="str">
        <f>IFERROR(IF(vlookup(A11,'CO Data'!$A$321:$B$376,2,FALSE)="&lt;11 foster homes","2",vlookup(A11,'CO Data'!$A$321:$B$376,2,FALSE)),"2")</f>
        <v>2</v>
      </c>
      <c r="E11" s="258">
        <f>IFERROR((HLOOKUP(A11,'CO Data'!$A$5:$DM$31,19,FALSE)+HLOOKUP(A11,'CO Data'!$A$5:$DM$31,20,FALSE)+HLOOKUP(A11,'CO Data'!$A$5:$DM$31,21,FALSE)),"NULL")</f>
        <v>8</v>
      </c>
      <c r="F11" s="258">
        <f>IFERROR((HLOOKUP(A11,'CO Data'!$A$5:$DM$31,17,FALSE)+HLOOKUP(A11,'CO Data'!$A$5:$DM$31,18,FALSE)),"NULL")</f>
        <v>1</v>
      </c>
      <c r="G11" s="258" t="s">
        <v>29</v>
      </c>
      <c r="H11" s="259">
        <f>IFERROR(IF(vlookup(A11,'CO Data'!$A$255:$B$316,2,FALSE)="&lt;11","NULL",vlookup(A11,'CO Data'!$A$255:$B$316,2,FALSE)),"NULL")</f>
        <v>13</v>
      </c>
      <c r="I11" s="260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59">
        <f>IFERROR(IF(vlookup(A11,'CO Data'!$A$380:$B$442,2,FALSE)="&lt;11","NULL",vlookup(A11,'CO Data'!$A$380:$B$442,2,FALSE)),"NULL")</f>
        <v>28</v>
      </c>
      <c r="M11" s="265" t="s">
        <v>29</v>
      </c>
      <c r="N11" s="265" t="s">
        <v>29</v>
      </c>
      <c r="O11" s="265" t="s">
        <v>29</v>
      </c>
      <c r="P11" s="266">
        <f>ifna(vlookup(A11,'Population &amp; Church Numbers'!$A$247:$D$310,4,FALSE),"NULL")</f>
        <v>30</v>
      </c>
      <c r="Q11" s="336" t="s">
        <v>29</v>
      </c>
    </row>
    <row r="12">
      <c r="A12" s="193" t="s">
        <v>277</v>
      </c>
      <c r="B12" s="194">
        <f t="array" ref="B12">VLOOKUP($A12,CO_DEMO,2,FALSE)</f>
        <v>1748</v>
      </c>
      <c r="C12" s="337">
        <f>IFERROR(HLOOKUP(A12,'CO Data'!$A$5:$DM$31,3,FALSE),"NULL")</f>
        <v>5</v>
      </c>
      <c r="D12" s="270" t="str">
        <f>IFERROR(IF(vlookup(A12,'CO Data'!$A$321:$B$376,2,FALSE)="&lt;11 foster homes","2",vlookup(A12,'CO Data'!$A$321:$B$376,2,FALSE)),"2")</f>
        <v>2</v>
      </c>
      <c r="E12" s="270">
        <f>IFERROR((HLOOKUP(A12,'CO Data'!$A$5:$DM$31,19,FALSE)+HLOOKUP(A12,'CO Data'!$A$5:$DM$31,20,FALSE)+HLOOKUP(A12,'CO Data'!$A$5:$DM$31,21,FALSE)),"NULL")</f>
        <v>5</v>
      </c>
      <c r="F12" s="270">
        <f>IFERROR((HLOOKUP(A12,'CO Data'!$A$5:$DM$31,17,FALSE)+HLOOKUP(A12,'CO Data'!$A$5:$DM$31,18,FALSE)),"NULL")</f>
        <v>0</v>
      </c>
      <c r="G12" s="270" t="s">
        <v>29</v>
      </c>
      <c r="H12" s="271" t="str">
        <f>IFERROR(IF(vlookup(A12,'CO Data'!$A$255:$B$316,2,FALSE)="&lt;11","NULL",vlookup(A12,'CO Data'!$A$255:$B$316,2,FALSE)),"NULL")</f>
        <v>NULL</v>
      </c>
      <c r="I12" s="272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71" t="str">
        <f>IFERROR(IF(vlookup(A12,'CO Data'!$A$380:$B$442,2,FALSE)="&lt;11","NULL",vlookup(A12,'CO Data'!$A$380:$B$442,2,FALSE)),"NULL")</f>
        <v>NULL</v>
      </c>
      <c r="M12" s="276" t="s">
        <v>29</v>
      </c>
      <c r="N12" s="276" t="s">
        <v>29</v>
      </c>
      <c r="O12" s="276" t="s">
        <v>29</v>
      </c>
      <c r="P12" s="277">
        <f>ifna(vlookup(A12,'Population &amp; Church Numbers'!$A$247:$D$310,4,FALSE),"NULL")</f>
        <v>4</v>
      </c>
      <c r="Q12" s="338" t="s">
        <v>29</v>
      </c>
    </row>
    <row r="13">
      <c r="A13" s="334" t="s">
        <v>278</v>
      </c>
      <c r="B13" s="256">
        <f t="array" ref="B13">VLOOKUP($A13,CO_DEMO,2,FALSE)</f>
        <v>9397</v>
      </c>
      <c r="C13" s="335">
        <f>IFERROR(HLOOKUP(A13,'CO Data'!$A$5:$DM$31,3,FALSE),"NULL")</f>
        <v>4</v>
      </c>
      <c r="D13" s="258" t="str">
        <f>IFERROR(IF(vlookup(A13,'CO Data'!$A$321:$B$376,2,FALSE)="&lt;11 foster homes","2",vlookup(A13,'CO Data'!$A$321:$B$376,2,FALSE)),"2")</f>
        <v>2</v>
      </c>
      <c r="E13" s="258">
        <f>IFERROR((HLOOKUP(A13,'CO Data'!$A$5:$DM$31,19,FALSE)+HLOOKUP(A13,'CO Data'!$A$5:$DM$31,20,FALSE)+HLOOKUP(A13,'CO Data'!$A$5:$DM$31,21,FALSE)),"NULL")</f>
        <v>2</v>
      </c>
      <c r="F13" s="258">
        <f>IFERROR((HLOOKUP(A13,'CO Data'!$A$5:$DM$31,17,FALSE)+HLOOKUP(A13,'CO Data'!$A$5:$DM$31,18,FALSE)),"NULL")</f>
        <v>2</v>
      </c>
      <c r="G13" s="258" t="s">
        <v>29</v>
      </c>
      <c r="H13" s="259" t="str">
        <f>IFERROR(IF(vlookup(A13,'CO Data'!$A$255:$B$316,2,FALSE)="&lt;11","NULL",vlookup(A13,'CO Data'!$A$255:$B$316,2,FALSE)),"NULL")</f>
        <v>NULL</v>
      </c>
      <c r="I13" s="260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59">
        <f>IFERROR(IF(vlookup(A13,'CO Data'!$A$380:$B$442,2,FALSE)="&lt;11","NULL",vlookup(A13,'CO Data'!$A$380:$B$442,2,FALSE)),"NULL")</f>
        <v>16</v>
      </c>
      <c r="M13" s="265" t="s">
        <v>29</v>
      </c>
      <c r="N13" s="265" t="s">
        <v>29</v>
      </c>
      <c r="O13" s="265" t="s">
        <v>29</v>
      </c>
      <c r="P13" s="266">
        <f>ifna(vlookup(A13,'Population &amp; Church Numbers'!$A$247:$D$310,4,FALSE),"NULL")</f>
        <v>7</v>
      </c>
      <c r="Q13" s="336" t="s">
        <v>29</v>
      </c>
    </row>
    <row r="14">
      <c r="A14" s="193" t="s">
        <v>279</v>
      </c>
      <c r="B14" s="194">
        <f t="array" ref="B14">VLOOKUP($A14,CO_DEMO,2,FALSE)</f>
        <v>7461</v>
      </c>
      <c r="C14" s="337">
        <f>IFERROR(HLOOKUP(A14,'CO Data'!$A$5:$DM$31,3,FALSE),"NULL")</f>
        <v>2</v>
      </c>
      <c r="D14" s="270" t="str">
        <f>IFERROR(IF(vlookup(A14,'CO Data'!$A$321:$B$376,2,FALSE)="&lt;11 foster homes","2",vlookup(A14,'CO Data'!$A$321:$B$376,2,FALSE)),"2")</f>
        <v>2</v>
      </c>
      <c r="E14" s="270">
        <f>IFERROR((HLOOKUP(A14,'CO Data'!$A$5:$DM$31,19,FALSE)+HLOOKUP(A14,'CO Data'!$A$5:$DM$31,20,FALSE)+HLOOKUP(A14,'CO Data'!$A$5:$DM$31,21,FALSE)),"NULL")</f>
        <v>2</v>
      </c>
      <c r="F14" s="270">
        <f>IFERROR((HLOOKUP(A14,'CO Data'!$A$5:$DM$31,17,FALSE)+HLOOKUP(A14,'CO Data'!$A$5:$DM$31,18,FALSE)),"NULL")</f>
        <v>0</v>
      </c>
      <c r="G14" s="270" t="s">
        <v>29</v>
      </c>
      <c r="H14" s="271" t="str">
        <f>IFERROR(IF(vlookup(A14,'CO Data'!$A$255:$B$316,2,FALSE)="&lt;11","NULL",vlookup(A14,'CO Data'!$A$255:$B$316,2,FALSE)),"NULL")</f>
        <v>NULL</v>
      </c>
      <c r="I14" s="272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71">
        <f>IFERROR(IF(vlookup(A14,'CO Data'!$A$380:$B$442,2,FALSE)="&lt;11","NULL",vlookup(A14,'CO Data'!$A$380:$B$442,2,FALSE)),"NULL")</f>
        <v>13</v>
      </c>
      <c r="M14" s="276" t="s">
        <v>29</v>
      </c>
      <c r="N14" s="276" t="s">
        <v>29</v>
      </c>
      <c r="O14" s="276" t="s">
        <v>29</v>
      </c>
      <c r="P14" s="277">
        <f>ifna(vlookup(A14,'Population &amp; Church Numbers'!$A$247:$D$310,4,FALSE),"NULL")</f>
        <v>10</v>
      </c>
      <c r="Q14" s="338" t="s">
        <v>29</v>
      </c>
    </row>
    <row r="15">
      <c r="A15" s="334" t="s">
        <v>280</v>
      </c>
      <c r="B15" s="256">
        <f t="array" ref="B15">VLOOKUP($A15,CO_DEMO,2,FALSE)</f>
        <v>3499</v>
      </c>
      <c r="C15" s="335">
        <f>IFERROR(HLOOKUP(A15,'CO Data'!$A$5:$DM$31,3,FALSE),"NULL")</f>
        <v>14</v>
      </c>
      <c r="D15" s="258" t="str">
        <f>IFERROR(IF(vlookup(A15,'CO Data'!$A$321:$B$376,2,FALSE)="&lt;11 foster homes","2",vlookup(A15,'CO Data'!$A$321:$B$376,2,FALSE)),"2")</f>
        <v>2</v>
      </c>
      <c r="E15" s="258">
        <f>IFERROR((HLOOKUP(A15,'CO Data'!$A$5:$DM$31,19,FALSE)+HLOOKUP(A15,'CO Data'!$A$5:$DM$31,20,FALSE)+HLOOKUP(A15,'CO Data'!$A$5:$DM$31,21,FALSE)),"NULL")</f>
        <v>8</v>
      </c>
      <c r="F15" s="258">
        <f>IFERROR((HLOOKUP(A15,'CO Data'!$A$5:$DM$31,17,FALSE)+HLOOKUP(A15,'CO Data'!$A$5:$DM$31,18,FALSE)),"NULL")</f>
        <v>2</v>
      </c>
      <c r="G15" s="258" t="s">
        <v>29</v>
      </c>
      <c r="H15" s="259">
        <f>IFERROR(IF(vlookup(A15,'CO Data'!$A$255:$B$316,2,FALSE)="&lt;11","NULL",vlookup(A15,'CO Data'!$A$255:$B$316,2,FALSE)),"NULL")</f>
        <v>12</v>
      </c>
      <c r="I15" s="260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59">
        <f>IFERROR(IF(vlookup(A15,'CO Data'!$A$380:$B$442,2,FALSE)="&lt;11","NULL",vlookup(A15,'CO Data'!$A$380:$B$442,2,FALSE)),"NULL")</f>
        <v>17</v>
      </c>
      <c r="M15" s="265" t="s">
        <v>29</v>
      </c>
      <c r="N15" s="265" t="s">
        <v>29</v>
      </c>
      <c r="O15" s="265" t="s">
        <v>29</v>
      </c>
      <c r="P15" s="266">
        <f>ifna(vlookup(A15,'Population &amp; Church Numbers'!$A$247:$D$310,4,FALSE),"NULL")</f>
        <v>3</v>
      </c>
      <c r="Q15" s="336" t="s">
        <v>29</v>
      </c>
    </row>
    <row r="16">
      <c r="A16" s="193" t="s">
        <v>281</v>
      </c>
      <c r="B16" s="194">
        <f t="array" ref="B16">VLOOKUP($A16,CO_DEMO,2,FALSE)</f>
        <v>5922</v>
      </c>
      <c r="C16" s="337">
        <f>IFERROR(HLOOKUP(A16,'CO Data'!$A$5:$DM$31,3,FALSE),"NULL")</f>
        <v>10</v>
      </c>
      <c r="D16" s="270" t="str">
        <f>IFERROR(IF(vlookup(A16,'CO Data'!$A$321:$B$376,2,FALSE)="&lt;11 foster homes","2",vlookup(A16,'CO Data'!$A$321:$B$376,2,FALSE)),"2")</f>
        <v>2</v>
      </c>
      <c r="E16" s="270">
        <f>IFERROR((HLOOKUP(A16,'CO Data'!$A$5:$DM$31,19,FALSE)+HLOOKUP(A16,'CO Data'!$A$5:$DM$31,20,FALSE)+HLOOKUP(A16,'CO Data'!$A$5:$DM$31,21,FALSE)),"NULL")</f>
        <v>10</v>
      </c>
      <c r="F16" s="270">
        <f>IFERROR((HLOOKUP(A16,'CO Data'!$A$5:$DM$31,17,FALSE)+HLOOKUP(A16,'CO Data'!$A$5:$DM$31,18,FALSE)),"NULL")</f>
        <v>0</v>
      </c>
      <c r="G16" s="270" t="s">
        <v>29</v>
      </c>
      <c r="H16" s="271" t="str">
        <f>IFERROR(IF(vlookup(A16,'CO Data'!$A$255:$B$316,2,FALSE)="&lt;11","NULL",vlookup(A16,'CO Data'!$A$255:$B$316,2,FALSE)),"NULL")</f>
        <v>NULL</v>
      </c>
      <c r="I16" s="272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71" t="str">
        <f>IFERROR(IF(vlookup(A16,'CO Data'!$A$380:$B$442,2,FALSE)="&lt;11","NULL",vlookup(A16,'CO Data'!$A$380:$B$442,2,FALSE)),"NULL")</f>
        <v>NULL</v>
      </c>
      <c r="M16" s="276" t="s">
        <v>29</v>
      </c>
      <c r="N16" s="276" t="s">
        <v>29</v>
      </c>
      <c r="O16" s="276" t="s">
        <v>29</v>
      </c>
      <c r="P16" s="277">
        <f>ifna(vlookup(A16,'Population &amp; Church Numbers'!$A$247:$D$310,4,FALSE),"NULL")</f>
        <v>5</v>
      </c>
      <c r="Q16" s="338" t="s">
        <v>29</v>
      </c>
    </row>
    <row r="17">
      <c r="A17" s="334" t="s">
        <v>282</v>
      </c>
      <c r="B17" s="256">
        <f t="array" ref="B17">VLOOKUP($A17,CO_DEMO,2,FALSE)</f>
        <v>4704</v>
      </c>
      <c r="C17" s="335">
        <f>IFERROR(HLOOKUP(A17,'CO Data'!$A$5:$DM$31,3,FALSE),"NULL")</f>
        <v>4</v>
      </c>
      <c r="D17" s="258" t="str">
        <f>IFERROR(IF(vlookup(A17,'CO Data'!$A$321:$B$376,2,FALSE)="&lt;11 foster homes","2",vlookup(A17,'CO Data'!$A$321:$B$376,2,FALSE)),"2")</f>
        <v>2</v>
      </c>
      <c r="E17" s="258">
        <f>IFERROR((HLOOKUP(A17,'CO Data'!$A$5:$DM$31,19,FALSE)+HLOOKUP(A17,'CO Data'!$A$5:$DM$31,20,FALSE)+HLOOKUP(A17,'CO Data'!$A$5:$DM$31,21,FALSE)),"NULL")</f>
        <v>3</v>
      </c>
      <c r="F17" s="258">
        <f>IFERROR((HLOOKUP(A17,'CO Data'!$A$5:$DM$31,17,FALSE)+HLOOKUP(A17,'CO Data'!$A$5:$DM$31,18,FALSE)),"NULL")</f>
        <v>0</v>
      </c>
      <c r="G17" s="258" t="s">
        <v>29</v>
      </c>
      <c r="H17" s="259" t="str">
        <f>IFERROR(IF(vlookup(A17,'CO Data'!$A$255:$B$316,2,FALSE)="&lt;11","NULL",vlookup(A17,'CO Data'!$A$255:$B$316,2,FALSE)),"NULL")</f>
        <v>NULL</v>
      </c>
      <c r="I17" s="260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59" t="str">
        <f>IFERROR(IF(vlookup(A17,'CO Data'!$A$380:$B$442,2,FALSE)="&lt;11","NULL",vlookup(A17,'CO Data'!$A$380:$B$442,2,FALSE)),"NULL")</f>
        <v>NULL</v>
      </c>
      <c r="M17" s="265" t="s">
        <v>29</v>
      </c>
      <c r="N17" s="265" t="s">
        <v>29</v>
      </c>
      <c r="O17" s="265" t="s">
        <v>29</v>
      </c>
      <c r="P17" s="266">
        <f>ifna(vlookup(A17,'Population &amp; Church Numbers'!$A$247:$D$310,4,FALSE),"NULL")</f>
        <v>11</v>
      </c>
      <c r="Q17" s="336" t="s">
        <v>29</v>
      </c>
    </row>
    <row r="18">
      <c r="A18" s="193" t="s">
        <v>283</v>
      </c>
      <c r="B18" s="194">
        <f t="array" ref="B18">VLOOKUP($A18,CO_DEMO,2,FALSE)</f>
        <v>31196</v>
      </c>
      <c r="C18" s="337">
        <f>IFERROR(HLOOKUP(A18,'CO Data'!$A$5:$DM$31,3,FALSE),"NULL")</f>
        <v>74</v>
      </c>
      <c r="D18" s="270">
        <f>IFERROR(IF(vlookup(A18,'CO Data'!$A$321:$B$376,2,FALSE)="&lt;11 foster homes","2",vlookup(A18,'CO Data'!$A$321:$B$376,2,FALSE)),"2")</f>
        <v>4</v>
      </c>
      <c r="E18" s="270">
        <f>IFERROR((HLOOKUP(A18,'CO Data'!$A$5:$DM$31,19,FALSE)+HLOOKUP(A18,'CO Data'!$A$5:$DM$31,20,FALSE)+HLOOKUP(A18,'CO Data'!$A$5:$DM$31,21,FALSE)),"NULL")</f>
        <v>46</v>
      </c>
      <c r="F18" s="270">
        <f>IFERROR((HLOOKUP(A18,'CO Data'!$A$5:$DM$31,17,FALSE)+HLOOKUP(A18,'CO Data'!$A$5:$DM$31,18,FALSE)),"NULL")</f>
        <v>9</v>
      </c>
      <c r="G18" s="270" t="s">
        <v>29</v>
      </c>
      <c r="H18" s="271">
        <f>IFERROR(IF(vlookup(A18,'CO Data'!$A$255:$B$316,2,FALSE)="&lt;11","NULL",vlookup(A18,'CO Data'!$A$255:$B$316,2,FALSE)),"NULL")</f>
        <v>54</v>
      </c>
      <c r="I18" s="272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71">
        <f>IFERROR(IF(vlookup(A18,'CO Data'!$A$380:$B$442,2,FALSE)="&lt;11","NULL",vlookup(A18,'CO Data'!$A$380:$B$442,2,FALSE)),"NULL")</f>
        <v>62</v>
      </c>
      <c r="M18" s="276" t="s">
        <v>29</v>
      </c>
      <c r="N18" s="276" t="s">
        <v>29</v>
      </c>
      <c r="O18" s="276" t="s">
        <v>29</v>
      </c>
      <c r="P18" s="277">
        <f>ifna(vlookup(A18,'Population &amp; Church Numbers'!$A$247:$D$310,4,FALSE),"NULL")</f>
        <v>47</v>
      </c>
      <c r="Q18" s="338" t="s">
        <v>29</v>
      </c>
    </row>
    <row r="19">
      <c r="A19" s="334" t="s">
        <v>284</v>
      </c>
      <c r="B19" s="256">
        <f t="array" ref="B19">VLOOKUP($A19,CO_DEMO,2,FALSE)</f>
        <v>715522</v>
      </c>
      <c r="C19" s="335">
        <f>IFERROR(HLOOKUP(A19,'CO Data'!$A$5:$DM$31,3,FALSE),"NULL")</f>
        <v>506</v>
      </c>
      <c r="D19" s="258">
        <f>IFERROR(IF(vlookup(A19,'CO Data'!$A$321:$B$376,2,FALSE)="&lt;11 foster homes","2",vlookup(A19,'CO Data'!$A$321:$B$376,2,FALSE)),"2")</f>
        <v>3</v>
      </c>
      <c r="E19" s="258">
        <f>IFERROR((HLOOKUP(A19,'CO Data'!$A$5:$DM$31,19,FALSE)+HLOOKUP(A19,'CO Data'!$A$5:$DM$31,20,FALSE)+HLOOKUP(A19,'CO Data'!$A$5:$DM$31,21,FALSE)),"NULL")</f>
        <v>213</v>
      </c>
      <c r="F19" s="258">
        <f>IFERROR((HLOOKUP(A19,'CO Data'!$A$5:$DM$31,17,FALSE)+HLOOKUP(A19,'CO Data'!$A$5:$DM$31,18,FALSE)),"NULL")</f>
        <v>254</v>
      </c>
      <c r="G19" s="258" t="s">
        <v>29</v>
      </c>
      <c r="H19" s="259">
        <f>IFERROR(IF(vlookup(A19,'CO Data'!$A$255:$B$316,2,FALSE)="&lt;11","NULL",vlookup(A19,'CO Data'!$A$255:$B$316,2,FALSE)),"NULL")</f>
        <v>400</v>
      </c>
      <c r="I19" s="260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59">
        <f>IFERROR(IF(vlookup(A19,'CO Data'!$A$380:$B$442,2,FALSE)="&lt;11","NULL",vlookup(A19,'CO Data'!$A$380:$B$442,2,FALSE)),"NULL")</f>
        <v>734</v>
      </c>
      <c r="M19" s="265" t="s">
        <v>29</v>
      </c>
      <c r="N19" s="265" t="s">
        <v>29</v>
      </c>
      <c r="O19" s="265" t="s">
        <v>29</v>
      </c>
      <c r="P19" s="266">
        <f>ifna(vlookup(A19,'Population &amp; Church Numbers'!$A$247:$D$310,4,FALSE),"NULL")</f>
        <v>292</v>
      </c>
      <c r="Q19" s="336" t="s">
        <v>29</v>
      </c>
    </row>
    <row r="20">
      <c r="A20" s="193" t="s">
        <v>285</v>
      </c>
      <c r="B20" s="194">
        <f t="array" ref="B20">VLOOKUP($A20,CO_DEMO,2,FALSE)</f>
        <v>2326</v>
      </c>
      <c r="C20" s="337">
        <f>IFERROR(HLOOKUP(A20,'CO Data'!$A$5:$DM$31,3,FALSE),"NULL")</f>
        <v>1</v>
      </c>
      <c r="D20" s="270" t="str">
        <f>IFERROR(IF(vlookup(A20,'CO Data'!$A$321:$B$376,2,FALSE)="&lt;11 foster homes","2",vlookup(A20,'CO Data'!$A$321:$B$376,2,FALSE)),"2")</f>
        <v>2</v>
      </c>
      <c r="E20" s="270">
        <f>IFERROR((HLOOKUP(A20,'CO Data'!$A$5:$DM$31,19,FALSE)+HLOOKUP(A20,'CO Data'!$A$5:$DM$31,20,FALSE)+HLOOKUP(A20,'CO Data'!$A$5:$DM$31,21,FALSE)),"NULL")</f>
        <v>0</v>
      </c>
      <c r="F20" s="270">
        <f>IFERROR((HLOOKUP(A20,'CO Data'!$A$5:$DM$31,17,FALSE)+HLOOKUP(A20,'CO Data'!$A$5:$DM$31,18,FALSE)),"NULL")</f>
        <v>1</v>
      </c>
      <c r="G20" s="270" t="s">
        <v>29</v>
      </c>
      <c r="H20" s="271" t="str">
        <f>IFERROR(IF(vlookup(A20,'CO Data'!$A$255:$B$316,2,FALSE)="&lt;11","NULL",vlookup(A20,'CO Data'!$A$255:$B$316,2,FALSE)),"NULL")</f>
        <v>NULL</v>
      </c>
      <c r="I20" s="272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71" t="str">
        <f>IFERROR(IF(vlookup(A20,'CO Data'!$A$380:$B$442,2,FALSE)="&lt;11","NULL",vlookup(A20,'CO Data'!$A$380:$B$442,2,FALSE)),"NULL")</f>
        <v>NULL</v>
      </c>
      <c r="M20" s="276" t="s">
        <v>29</v>
      </c>
      <c r="N20" s="276" t="s">
        <v>29</v>
      </c>
      <c r="O20" s="276" t="s">
        <v>29</v>
      </c>
      <c r="P20" s="277">
        <f>ifna(vlookup(A20,'Population &amp; Church Numbers'!$A$247:$D$310,4,FALSE),"NULL")</f>
        <v>7</v>
      </c>
      <c r="Q20" s="338" t="s">
        <v>29</v>
      </c>
    </row>
    <row r="21">
      <c r="A21" s="334" t="s">
        <v>286</v>
      </c>
      <c r="B21" s="256">
        <f t="array" ref="B21">VLOOKUP($A21,CO_DEMO,2,FALSE)</f>
        <v>357978</v>
      </c>
      <c r="C21" s="335">
        <f>IFERROR(HLOOKUP(A21,'CO Data'!$A$5:$DM$31,3,FALSE),"NULL")</f>
        <v>73</v>
      </c>
      <c r="D21" s="258">
        <f>IFERROR(IF(vlookup(A21,'CO Data'!$A$321:$B$376,2,FALSE)="&lt;11 foster homes","2",vlookup(A21,'CO Data'!$A$321:$B$376,2,FALSE)),"2")</f>
        <v>3</v>
      </c>
      <c r="E21" s="258">
        <f>IFERROR((HLOOKUP(A21,'CO Data'!$A$5:$DM$31,19,FALSE)+HLOOKUP(A21,'CO Data'!$A$5:$DM$31,20,FALSE)+HLOOKUP(A21,'CO Data'!$A$5:$DM$31,21,FALSE)),"NULL")</f>
        <v>31</v>
      </c>
      <c r="F21" s="258">
        <f>IFERROR((HLOOKUP(A21,'CO Data'!$A$5:$DM$31,17,FALSE)+HLOOKUP(A21,'CO Data'!$A$5:$DM$31,18,FALSE)),"NULL")</f>
        <v>31</v>
      </c>
      <c r="G21" s="258" t="s">
        <v>29</v>
      </c>
      <c r="H21" s="259">
        <f>IFERROR(IF(vlookup(A21,'CO Data'!$A$255:$B$316,2,FALSE)="&lt;11","NULL",vlookup(A21,'CO Data'!$A$255:$B$316,2,FALSE)),"NULL")</f>
        <v>172</v>
      </c>
      <c r="I21" s="260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59">
        <f>IFERROR(IF(vlookup(A21,'CO Data'!$A$380:$B$442,2,FALSE)="&lt;11","NULL",vlookup(A21,'CO Data'!$A$380:$B$442,2,FALSE)),"NULL")</f>
        <v>236</v>
      </c>
      <c r="M21" s="265" t="s">
        <v>29</v>
      </c>
      <c r="N21" s="265" t="s">
        <v>29</v>
      </c>
      <c r="O21" s="265" t="s">
        <v>29</v>
      </c>
      <c r="P21" s="266">
        <f>ifna(vlookup(A21,'Population &amp; Church Numbers'!$A$247:$D$310,4,FALSE),"NULL")</f>
        <v>76</v>
      </c>
      <c r="Q21" s="336" t="s">
        <v>29</v>
      </c>
    </row>
    <row r="22">
      <c r="A22" s="193" t="s">
        <v>287</v>
      </c>
      <c r="B22" s="194">
        <f t="array" ref="B22">VLOOKUP($A22,CO_DEMO,2,FALSE)</f>
        <v>55731</v>
      </c>
      <c r="C22" s="337">
        <f>IFERROR(HLOOKUP(A22,'CO Data'!$A$5:$DM$31,3,FALSE),"NULL")</f>
        <v>3</v>
      </c>
      <c r="D22" s="270" t="str">
        <f>IFERROR(IF(vlookup(A22,'CO Data'!$A$321:$B$376,2,FALSE)="&lt;11 foster homes","2",vlookup(A22,'CO Data'!$A$321:$B$376,2,FALSE)),"2")</f>
        <v>2</v>
      </c>
      <c r="E22" s="270">
        <f>IFERROR((HLOOKUP(A22,'CO Data'!$A$5:$DM$31,19,FALSE)+HLOOKUP(A22,'CO Data'!$A$5:$DM$31,20,FALSE)+HLOOKUP(A22,'CO Data'!$A$5:$DM$31,21,FALSE)),"NULL")</f>
        <v>1</v>
      </c>
      <c r="F22" s="270">
        <f>IFERROR((HLOOKUP(A22,'CO Data'!$A$5:$DM$31,17,FALSE)+HLOOKUP(A22,'CO Data'!$A$5:$DM$31,18,FALSE)),"NULL")</f>
        <v>2</v>
      </c>
      <c r="G22" s="270" t="s">
        <v>29</v>
      </c>
      <c r="H22" s="271" t="str">
        <f>IFERROR(IF(vlookup(A22,'CO Data'!$A$255:$B$316,2,FALSE)="&lt;11","NULL",vlookup(A22,'CO Data'!$A$255:$B$316,2,FALSE)),"NULL")</f>
        <v>NULL</v>
      </c>
      <c r="I22" s="272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71">
        <f>IFERROR(IF(vlookup(A22,'CO Data'!$A$380:$B$442,2,FALSE)="&lt;11","NULL",vlookup(A22,'CO Data'!$A$380:$B$442,2,FALSE)),"NULL")</f>
        <v>29</v>
      </c>
      <c r="M22" s="276" t="s">
        <v>29</v>
      </c>
      <c r="N22" s="276" t="s">
        <v>29</v>
      </c>
      <c r="O22" s="276" t="s">
        <v>29</v>
      </c>
      <c r="P22" s="277">
        <f>ifna(vlookup(A22,'Population &amp; Church Numbers'!$A$247:$D$310,4,FALSE),"NULL")</f>
        <v>30</v>
      </c>
      <c r="Q22" s="338" t="s">
        <v>29</v>
      </c>
    </row>
    <row r="23">
      <c r="A23" s="334" t="s">
        <v>289</v>
      </c>
      <c r="B23" s="256">
        <f t="array" ref="B23">VLOOKUP($A23,CO_DEMO,2,FALSE)</f>
        <v>730395</v>
      </c>
      <c r="C23" s="335">
        <f>IFERROR(HLOOKUP(A23,'CO Data'!$A$5:$DM$31,3,FALSE),"NULL")</f>
        <v>614</v>
      </c>
      <c r="D23" s="258">
        <f>IFERROR(IF(vlookup(A23,'CO Data'!$A$321:$B$376,2,FALSE)="&lt;11 foster homes","2",vlookup(A23,'CO Data'!$A$321:$B$376,2,FALSE)),"2")</f>
        <v>4</v>
      </c>
      <c r="E23" s="258">
        <f>IFERROR((HLOOKUP(A23,'CO Data'!$A$5:$DM$31,19,FALSE)+HLOOKUP(A23,'CO Data'!$A$5:$DM$31,20,FALSE)+HLOOKUP(A23,'CO Data'!$A$5:$DM$31,21,FALSE)),"NULL")</f>
        <v>368</v>
      </c>
      <c r="F23" s="258">
        <f>IFERROR((HLOOKUP(A23,'CO Data'!$A$5:$DM$31,17,FALSE)+HLOOKUP(A23,'CO Data'!$A$5:$DM$31,18,FALSE)),"NULL")</f>
        <v>175</v>
      </c>
      <c r="G23" s="258" t="s">
        <v>29</v>
      </c>
      <c r="H23" s="259">
        <f>IFERROR(IF(vlookup(A23,'CO Data'!$A$255:$B$316,2,FALSE)="&lt;11","NULL",vlookup(A23,'CO Data'!$A$255:$B$316,2,FALSE)),"NULL")</f>
        <v>496</v>
      </c>
      <c r="I23" s="260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59">
        <f>IFERROR(IF(vlookup(A23,'CO Data'!$A$380:$B$442,2,FALSE)="&lt;11","NULL",vlookup(A23,'CO Data'!$A$380:$B$442,2,FALSE)),"NULL")</f>
        <v>879</v>
      </c>
      <c r="M23" s="265" t="s">
        <v>29</v>
      </c>
      <c r="N23" s="265" t="s">
        <v>29</v>
      </c>
      <c r="O23" s="265" t="s">
        <v>29</v>
      </c>
      <c r="P23" s="266">
        <f>ifna(vlookup(A23,'Population &amp; Church Numbers'!$A$247:$D$310,4,FALSE),"NULL")</f>
        <v>306</v>
      </c>
      <c r="Q23" s="336" t="s">
        <v>29</v>
      </c>
    </row>
    <row r="24">
      <c r="A24" s="193" t="s">
        <v>288</v>
      </c>
      <c r="B24" s="194">
        <f t="array" ref="B24">VLOOKUP($A24,CO_DEMO,2,FALSE)</f>
        <v>26062</v>
      </c>
      <c r="C24" s="337">
        <f>IFERROR(HLOOKUP(A24,'CO Data'!$A$5:$DM$31,3,FALSE),"NULL")</f>
        <v>11</v>
      </c>
      <c r="D24" s="270">
        <f>IFERROR(IF(vlookup(A24,'CO Data'!$A$321:$B$376,2,FALSE)="&lt;11 foster homes","2",vlookup(A24,'CO Data'!$A$321:$B$376,2,FALSE)),"2")</f>
        <v>4</v>
      </c>
      <c r="E24" s="270">
        <f>IFERROR((HLOOKUP(A24,'CO Data'!$A$5:$DM$31,19,FALSE)+HLOOKUP(A24,'CO Data'!$A$5:$DM$31,20,FALSE)+HLOOKUP(A24,'CO Data'!$A$5:$DM$31,21,FALSE)),"NULL")</f>
        <v>3</v>
      </c>
      <c r="F24" s="270">
        <f>IFERROR((HLOOKUP(A24,'CO Data'!$A$5:$DM$31,17,FALSE)+HLOOKUP(A24,'CO Data'!$A$5:$DM$31,18,FALSE)),"NULL")</f>
        <v>3</v>
      </c>
      <c r="G24" s="270" t="s">
        <v>29</v>
      </c>
      <c r="H24" s="271">
        <f>IFERROR(IF(vlookup(A24,'CO Data'!$A$255:$B$316,2,FALSE)="&lt;11","NULL",vlookup(A24,'CO Data'!$A$255:$B$316,2,FALSE)),"NULL")</f>
        <v>16</v>
      </c>
      <c r="I24" s="272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71">
        <f>IFERROR(IF(vlookup(A24,'CO Data'!$A$380:$B$442,2,FALSE)="&lt;11","NULL",vlookup(A24,'CO Data'!$A$380:$B$442,2,FALSE)),"NULL")</f>
        <v>24</v>
      </c>
      <c r="M24" s="276" t="s">
        <v>29</v>
      </c>
      <c r="N24" s="276" t="s">
        <v>29</v>
      </c>
      <c r="O24" s="276" t="s">
        <v>29</v>
      </c>
      <c r="P24" s="277">
        <f>ifna(vlookup(A24,'Population &amp; Church Numbers'!$A$247:$D$310,4,FALSE),"NULL")</f>
        <v>18</v>
      </c>
      <c r="Q24" s="338" t="s">
        <v>29</v>
      </c>
    </row>
    <row r="25">
      <c r="A25" s="334" t="s">
        <v>290</v>
      </c>
      <c r="B25" s="256">
        <f t="array" ref="B25">VLOOKUP($A25,CO_DEMO,2,FALSE)</f>
        <v>48939</v>
      </c>
      <c r="C25" s="335">
        <f>IFERROR(HLOOKUP(A25,'CO Data'!$A$5:$DM$31,3,FALSE),"NULL")</f>
        <v>33</v>
      </c>
      <c r="D25" s="258">
        <f>IFERROR(IF(vlookup(A25,'CO Data'!$A$321:$B$376,2,FALSE)="&lt;11 foster homes","2",vlookup(A25,'CO Data'!$A$321:$B$376,2,FALSE)),"2")</f>
        <v>3</v>
      </c>
      <c r="E25" s="258">
        <f>IFERROR((HLOOKUP(A25,'CO Data'!$A$5:$DM$31,19,FALSE)+HLOOKUP(A25,'CO Data'!$A$5:$DM$31,20,FALSE)+HLOOKUP(A25,'CO Data'!$A$5:$DM$31,21,FALSE)),"NULL")</f>
        <v>19</v>
      </c>
      <c r="F25" s="258">
        <f>IFERROR((HLOOKUP(A25,'CO Data'!$A$5:$DM$31,17,FALSE)+HLOOKUP(A25,'CO Data'!$A$5:$DM$31,18,FALSE)),"NULL")</f>
        <v>11</v>
      </c>
      <c r="G25" s="258" t="s">
        <v>29</v>
      </c>
      <c r="H25" s="259">
        <f>IFERROR(IF(vlookup(A25,'CO Data'!$A$255:$B$316,2,FALSE)="&lt;11","NULL",vlookup(A25,'CO Data'!$A$255:$B$316,2,FALSE)),"NULL")</f>
        <v>34</v>
      </c>
      <c r="I25" s="260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59">
        <f>IFERROR(IF(vlookup(A25,'CO Data'!$A$380:$B$442,2,FALSE)="&lt;11","NULL",vlookup(A25,'CO Data'!$A$380:$B$442,2,FALSE)),"NULL")</f>
        <v>100</v>
      </c>
      <c r="M25" s="265" t="s">
        <v>29</v>
      </c>
      <c r="N25" s="265" t="s">
        <v>29</v>
      </c>
      <c r="O25" s="265" t="s">
        <v>29</v>
      </c>
      <c r="P25" s="266">
        <f>ifna(vlookup(A25,'Population &amp; Church Numbers'!$A$247:$D$310,4,FALSE),"NULL")</f>
        <v>39</v>
      </c>
      <c r="Q25" s="336" t="s">
        <v>29</v>
      </c>
    </row>
    <row r="26">
      <c r="A26" s="193" t="s">
        <v>291</v>
      </c>
      <c r="B26" s="194">
        <f t="array" ref="B26">VLOOKUP($A26,CO_DEMO,2,FALSE)</f>
        <v>61685</v>
      </c>
      <c r="C26" s="337">
        <f>IFERROR(HLOOKUP(A26,'CO Data'!$A$5:$DM$31,3,FALSE),"NULL")</f>
        <v>26</v>
      </c>
      <c r="D26" s="270" t="str">
        <f>IFERROR(IF(vlookup(A26,'CO Data'!$A$321:$B$376,2,FALSE)="&lt;11 foster homes","2",vlookup(A26,'CO Data'!$A$321:$B$376,2,FALSE)),"2")</f>
        <v>2</v>
      </c>
      <c r="E26" s="270">
        <f>IFERROR((HLOOKUP(A26,'CO Data'!$A$5:$DM$31,19,FALSE)+HLOOKUP(A26,'CO Data'!$A$5:$DM$31,20,FALSE)+HLOOKUP(A26,'CO Data'!$A$5:$DM$31,21,FALSE)),"NULL")</f>
        <v>12</v>
      </c>
      <c r="F26" s="270">
        <f>IFERROR((HLOOKUP(A26,'CO Data'!$A$5:$DM$31,17,FALSE)+HLOOKUP(A26,'CO Data'!$A$5:$DM$31,18,FALSE)),"NULL")</f>
        <v>11</v>
      </c>
      <c r="G26" s="270" t="s">
        <v>29</v>
      </c>
      <c r="H26" s="271">
        <f>IFERROR(IF(vlookup(A26,'CO Data'!$A$255:$B$316,2,FALSE)="&lt;11","NULL",vlookup(A26,'CO Data'!$A$255:$B$316,2,FALSE)),"NULL")</f>
        <v>24</v>
      </c>
      <c r="I26" s="272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71">
        <f>IFERROR(IF(vlookup(A26,'CO Data'!$A$380:$B$442,2,FALSE)="&lt;11","NULL",vlookup(A26,'CO Data'!$A$380:$B$442,2,FALSE)),"NULL")</f>
        <v>61</v>
      </c>
      <c r="M26" s="276" t="s">
        <v>29</v>
      </c>
      <c r="N26" s="276" t="s">
        <v>29</v>
      </c>
      <c r="O26" s="276" t="s">
        <v>29</v>
      </c>
      <c r="P26" s="277">
        <f>ifna(vlookup(A26,'Population &amp; Church Numbers'!$A$247:$D$310,4,FALSE),"NULL")</f>
        <v>49</v>
      </c>
      <c r="Q26" s="338" t="s">
        <v>29</v>
      </c>
    </row>
    <row r="27">
      <c r="A27" s="334" t="s">
        <v>292</v>
      </c>
      <c r="B27" s="256">
        <f t="array" ref="B27">VLOOKUP($A27,CO_DEMO,2,FALSE)</f>
        <v>5808</v>
      </c>
      <c r="C27" s="335">
        <f>IFERROR(HLOOKUP(A27,'CO Data'!$A$5:$DM$31,3,FALSE),"NULL")</f>
        <v>1</v>
      </c>
      <c r="D27" s="258" t="str">
        <f>IFERROR(IF(vlookup(A27,'CO Data'!$A$321:$B$376,2,FALSE)="&lt;11 foster homes","2",vlookup(A27,'CO Data'!$A$321:$B$376,2,FALSE)),"2")</f>
        <v>2</v>
      </c>
      <c r="E27" s="258">
        <f>IFERROR((HLOOKUP(A27,'CO Data'!$A$5:$DM$31,19,FALSE)+HLOOKUP(A27,'CO Data'!$A$5:$DM$31,20,FALSE)+HLOOKUP(A27,'CO Data'!$A$5:$DM$31,21,FALSE)),"NULL")</f>
        <v>0</v>
      </c>
      <c r="F27" s="258">
        <f>IFERROR((HLOOKUP(A27,'CO Data'!$A$5:$DM$31,17,FALSE)+HLOOKUP(A27,'CO Data'!$A$5:$DM$31,18,FALSE)),"NULL")</f>
        <v>1</v>
      </c>
      <c r="G27" s="258" t="s">
        <v>29</v>
      </c>
      <c r="H27" s="259" t="str">
        <f>IFERROR(IF(vlookup(A27,'CO Data'!$A$255:$B$316,2,FALSE)="&lt;11","NULL",vlookup(A27,'CO Data'!$A$255:$B$316,2,FALSE)),"NULL")</f>
        <v>NULL</v>
      </c>
      <c r="I27" s="260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59" t="str">
        <f>IFERROR(IF(vlookup(A27,'CO Data'!$A$380:$B$442,2,FALSE)="&lt;11","NULL",vlookup(A27,'CO Data'!$A$380:$B$442,2,FALSE)),"NULL")</f>
        <v>NULL</v>
      </c>
      <c r="M27" s="265" t="s">
        <v>29</v>
      </c>
      <c r="N27" s="265" t="s">
        <v>29</v>
      </c>
      <c r="O27" s="265" t="s">
        <v>29</v>
      </c>
      <c r="P27" s="266">
        <f>ifna(vlookup(A27,'Population &amp; Church Numbers'!$A$247:$D$310,4,FALSE),"NULL")</f>
        <v>3</v>
      </c>
      <c r="Q27" s="336" t="s">
        <v>29</v>
      </c>
    </row>
    <row r="28">
      <c r="A28" s="193" t="s">
        <v>293</v>
      </c>
      <c r="B28" s="194">
        <f t="array" ref="B28">VLOOKUP($A28,CO_DEMO,2,FALSE)</f>
        <v>15717</v>
      </c>
      <c r="C28" s="337">
        <f>IFERROR(HLOOKUP(A28,'CO Data'!$A$5:$DM$31,3,FALSE),"NULL")</f>
        <v>4</v>
      </c>
      <c r="D28" s="270" t="str">
        <f>IFERROR(IF(vlookup(A28,'CO Data'!$A$321:$B$376,2,FALSE)="&lt;11 foster homes","2",vlookup(A28,'CO Data'!$A$321:$B$376,2,FALSE)),"2")</f>
        <v>2</v>
      </c>
      <c r="E28" s="270">
        <f>IFERROR((HLOOKUP(A28,'CO Data'!$A$5:$DM$31,19,FALSE)+HLOOKUP(A28,'CO Data'!$A$5:$DM$31,20,FALSE)+HLOOKUP(A28,'CO Data'!$A$5:$DM$31,21,FALSE)),"NULL")</f>
        <v>1</v>
      </c>
      <c r="F28" s="270">
        <f>IFERROR((HLOOKUP(A28,'CO Data'!$A$5:$DM$31,17,FALSE)+HLOOKUP(A28,'CO Data'!$A$5:$DM$31,18,FALSE)),"NULL")</f>
        <v>0</v>
      </c>
      <c r="G28" s="270" t="s">
        <v>29</v>
      </c>
      <c r="H28" s="271" t="str">
        <f>IFERROR(IF(vlookup(A28,'CO Data'!$A$255:$B$316,2,FALSE)="&lt;11","NULL",vlookup(A28,'CO Data'!$A$255:$B$316,2,FALSE)),"NULL")</f>
        <v>NULL</v>
      </c>
      <c r="I28" s="272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71" t="str">
        <f>IFERROR(IF(vlookup(A28,'CO Data'!$A$380:$B$442,2,FALSE)="&lt;11","NULL",vlookup(A28,'CO Data'!$A$380:$B$442,2,FALSE)),"NULL")</f>
        <v>NULL</v>
      </c>
      <c r="M28" s="276" t="s">
        <v>29</v>
      </c>
      <c r="N28" s="276" t="s">
        <v>29</v>
      </c>
      <c r="O28" s="276" t="s">
        <v>29</v>
      </c>
      <c r="P28" s="277">
        <f>ifna(vlookup(A28,'Population &amp; Church Numbers'!$A$247:$D$310,4,FALSE),"NULL")</f>
        <v>15</v>
      </c>
      <c r="Q28" s="338" t="s">
        <v>29</v>
      </c>
    </row>
    <row r="29">
      <c r="A29" s="334" t="s">
        <v>294</v>
      </c>
      <c r="B29" s="256">
        <f t="array" ref="B29">VLOOKUP($A29,CO_DEMO,2,FALSE)</f>
        <v>16918</v>
      </c>
      <c r="C29" s="335">
        <f>IFERROR(HLOOKUP(A29,'CO Data'!$A$5:$DM$31,3,FALSE),"NULL")</f>
        <v>7</v>
      </c>
      <c r="D29" s="258" t="str">
        <f>IFERROR(IF(vlookup(A29,'CO Data'!$A$321:$B$376,2,FALSE)="&lt;11 foster homes","2",vlookup(A29,'CO Data'!$A$321:$B$376,2,FALSE)),"2")</f>
        <v>2</v>
      </c>
      <c r="E29" s="258">
        <f>IFERROR((HLOOKUP(A29,'CO Data'!$A$5:$DM$31,19,FALSE)+HLOOKUP(A29,'CO Data'!$A$5:$DM$31,20,FALSE)+HLOOKUP(A29,'CO Data'!$A$5:$DM$31,21,FALSE)),"NULL")</f>
        <v>3</v>
      </c>
      <c r="F29" s="258">
        <f>IFERROR((HLOOKUP(A29,'CO Data'!$A$5:$DM$31,17,FALSE)+HLOOKUP(A29,'CO Data'!$A$5:$DM$31,18,FALSE)),"NULL")</f>
        <v>4</v>
      </c>
      <c r="G29" s="258" t="s">
        <v>29</v>
      </c>
      <c r="H29" s="259" t="str">
        <f>IFERROR(IF(vlookup(A29,'CO Data'!$A$255:$B$316,2,FALSE)="&lt;11","NULL",vlookup(A29,'CO Data'!$A$255:$B$316,2,FALSE)),"NULL")</f>
        <v>NULL</v>
      </c>
      <c r="I29" s="260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59">
        <f>IFERROR(IF(vlookup(A29,'CO Data'!$A$380:$B$442,2,FALSE)="&lt;11","NULL",vlookup(A29,'CO Data'!$A$380:$B$442,2,FALSE)),"NULL")</f>
        <v>13</v>
      </c>
      <c r="M29" s="265" t="s">
        <v>29</v>
      </c>
      <c r="N29" s="265" t="s">
        <v>29</v>
      </c>
      <c r="O29" s="265" t="s">
        <v>29</v>
      </c>
      <c r="P29" s="266">
        <f>ifna(vlookup(A29,'Population &amp; Church Numbers'!$A$247:$D$310,4,FALSE),"NULL")</f>
        <v>15</v>
      </c>
      <c r="Q29" s="336" t="s">
        <v>29</v>
      </c>
    </row>
    <row r="30">
      <c r="A30" s="193" t="s">
        <v>295</v>
      </c>
      <c r="B30" s="194">
        <f t="array" ref="B30">VLOOKUP($A30,CO_DEMO,2,FALSE)</f>
        <v>788</v>
      </c>
      <c r="C30" s="337" t="str">
        <f>IFERROR(HLOOKUP(A30,'CO Data'!$A$5:$DM$31,3,FALSE),"NULL")</f>
        <v>NULL</v>
      </c>
      <c r="D30" s="270" t="str">
        <f>IFERROR(IF(vlookup(A30,'CO Data'!$A$321:$B$376,2,FALSE)="&lt;11 foster homes","2",vlookup(A30,'CO Data'!$A$321:$B$376,2,FALSE)),"2")</f>
        <v>2</v>
      </c>
      <c r="E30" s="270" t="str">
        <f>IFERROR((HLOOKUP(A30,'CO Data'!$A$5:$DM$31,19,FALSE)+HLOOKUP(A30,'CO Data'!$A$5:$DM$31,20,FALSE)+HLOOKUP(A30,'CO Data'!$A$5:$DM$31,21,FALSE)),"NULL")</f>
        <v>NULL</v>
      </c>
      <c r="F30" s="270" t="str">
        <f>IFERROR((HLOOKUP(A30,'CO Data'!$A$5:$DM$31,17,FALSE)+HLOOKUP(A30,'CO Data'!$A$5:$DM$31,18,FALSE)),"NULL")</f>
        <v>NULL</v>
      </c>
      <c r="G30" s="270" t="s">
        <v>29</v>
      </c>
      <c r="H30" s="271" t="str">
        <f>IFERROR(IF(vlookup(A30,'CO Data'!$A$255:$B$316,2,FALSE)="&lt;11","NULL",vlookup(A30,'CO Data'!$A$255:$B$316,2,FALSE)),"NULL")</f>
        <v>NULL</v>
      </c>
      <c r="I30" s="272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71" t="str">
        <f>IFERROR(IF(vlookup(A30,'CO Data'!$A$380:$B$442,2,FALSE)="&lt;11","NULL",vlookup(A30,'CO Data'!$A$380:$B$442,2,FALSE)),"NULL")</f>
        <v>NULL</v>
      </c>
      <c r="M30" s="276" t="s">
        <v>29</v>
      </c>
      <c r="N30" s="276" t="s">
        <v>29</v>
      </c>
      <c r="O30" s="276" t="s">
        <v>29</v>
      </c>
      <c r="P30" s="277" t="str">
        <f>ifna(vlookup(A30,'Population &amp; Church Numbers'!$A$247:$D$310,4,FALSE),"NULL")</f>
        <v>NULL</v>
      </c>
      <c r="Q30" s="338" t="s">
        <v>29</v>
      </c>
    </row>
    <row r="31">
      <c r="A31" s="334" t="s">
        <v>296</v>
      </c>
      <c r="B31" s="256">
        <f t="array" ref="B31">VLOOKUP($A31,CO_DEMO,2,FALSE)</f>
        <v>6820</v>
      </c>
      <c r="C31" s="335">
        <f>IFERROR(HLOOKUP(A31,'CO Data'!$A$5:$DM$31,3,FALSE),"NULL")</f>
        <v>12</v>
      </c>
      <c r="D31" s="258" t="str">
        <f>IFERROR(IF(vlookup(A31,'CO Data'!$A$321:$B$376,2,FALSE)="&lt;11 foster homes","2",vlookup(A31,'CO Data'!$A$321:$B$376,2,FALSE)),"2")</f>
        <v>2</v>
      </c>
      <c r="E31" s="258">
        <f>IFERROR((HLOOKUP(A31,'CO Data'!$A$5:$DM$31,19,FALSE)+HLOOKUP(A31,'CO Data'!$A$5:$DM$31,20,FALSE)+HLOOKUP(A31,'CO Data'!$A$5:$DM$31,21,FALSE)),"NULL")</f>
        <v>9</v>
      </c>
      <c r="F31" s="258">
        <f>IFERROR((HLOOKUP(A31,'CO Data'!$A$5:$DM$31,17,FALSE)+HLOOKUP(A31,'CO Data'!$A$5:$DM$31,18,FALSE)),"NULL")</f>
        <v>1</v>
      </c>
      <c r="G31" s="258" t="s">
        <v>29</v>
      </c>
      <c r="H31" s="259" t="str">
        <f>IFERROR(IF(vlookup(A31,'CO Data'!$A$255:$B$316,2,FALSE)="&lt;11","NULL",vlookup(A31,'CO Data'!$A$255:$B$316,2,FALSE)),"NULL")</f>
        <v>NULL</v>
      </c>
      <c r="I31" s="260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59">
        <f>IFERROR(IF(vlookup(A31,'CO Data'!$A$380:$B$442,2,FALSE)="&lt;11","NULL",vlookup(A31,'CO Data'!$A$380:$B$442,2,FALSE)),"NULL")</f>
        <v>31</v>
      </c>
      <c r="M31" s="265" t="s">
        <v>29</v>
      </c>
      <c r="N31" s="265" t="s">
        <v>29</v>
      </c>
      <c r="O31" s="265" t="s">
        <v>29</v>
      </c>
      <c r="P31" s="266">
        <f>ifna(vlookup(A31,'Population &amp; Church Numbers'!$A$247:$D$310,4,FALSE),"NULL")</f>
        <v>16</v>
      </c>
      <c r="Q31" s="336" t="s">
        <v>29</v>
      </c>
    </row>
    <row r="32">
      <c r="A32" s="193" t="s">
        <v>65</v>
      </c>
      <c r="B32" s="194">
        <f t="array" ref="B32">VLOOKUP($A32,CO_DEMO,2,FALSE)</f>
        <v>1379</v>
      </c>
      <c r="C32" s="337" t="str">
        <f>IFERROR(HLOOKUP(A32,'CO Data'!$A$5:$DM$31,3,FALSE),"NULL")</f>
        <v>NULL</v>
      </c>
      <c r="D32" s="270" t="str">
        <f>IFERROR(IF(vlookup(A32,'CO Data'!$A$321:$B$376,2,FALSE)="&lt;11 foster homes","2",vlookup(A32,'CO Data'!$A$321:$B$376,2,FALSE)),"2")</f>
        <v>2</v>
      </c>
      <c r="E32" s="270" t="str">
        <f>IFERROR((HLOOKUP(A32,'CO Data'!$A$5:$DM$31,19,FALSE)+HLOOKUP(A32,'CO Data'!$A$5:$DM$31,20,FALSE)+HLOOKUP(A32,'CO Data'!$A$5:$DM$31,21,FALSE)),"NULL")</f>
        <v>NULL</v>
      </c>
      <c r="F32" s="270" t="str">
        <f>IFERROR((HLOOKUP(A32,'CO Data'!$A$5:$DM$31,17,FALSE)+HLOOKUP(A32,'CO Data'!$A$5:$DM$31,18,FALSE)),"NULL")</f>
        <v>NULL</v>
      </c>
      <c r="G32" s="270" t="s">
        <v>29</v>
      </c>
      <c r="H32" s="271" t="str">
        <f>IFERROR(IF(vlookup(A32,'CO Data'!$A$255:$B$316,2,FALSE)="&lt;11","NULL",vlookup(A32,'CO Data'!$A$255:$B$316,2,FALSE)),"NULL")</f>
        <v>NULL</v>
      </c>
      <c r="I32" s="272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71" t="str">
        <f>IFERROR(IF(vlookup(A32,'CO Data'!$A$380:$B$442,2,FALSE)="&lt;11","NULL",vlookup(A32,'CO Data'!$A$380:$B$442,2,FALSE)),"NULL")</f>
        <v>NULL</v>
      </c>
      <c r="M32" s="276" t="s">
        <v>29</v>
      </c>
      <c r="N32" s="276" t="s">
        <v>29</v>
      </c>
      <c r="O32" s="276" t="s">
        <v>29</v>
      </c>
      <c r="P32" s="277">
        <f>ifna(vlookup(A32,'Population &amp; Church Numbers'!$A$247:$D$310,4,FALSE),"NULL")</f>
        <v>2</v>
      </c>
      <c r="Q32" s="338" t="s">
        <v>29</v>
      </c>
    </row>
    <row r="33">
      <c r="A33" s="334" t="s">
        <v>66</v>
      </c>
      <c r="B33" s="256">
        <f t="array" ref="B33">VLOOKUP($A33,CO_DEMO,2,FALSE)</f>
        <v>582910</v>
      </c>
      <c r="C33" s="335">
        <f>IFERROR(HLOOKUP(A33,'CO Data'!$A$5:$DM$31,3,FALSE),"NULL")</f>
        <v>223</v>
      </c>
      <c r="D33" s="258">
        <f>IFERROR(IF(vlookup(A33,'CO Data'!$A$321:$B$376,2,FALSE)="&lt;11 foster homes","2",vlookup(A33,'CO Data'!$A$321:$B$376,2,FALSE)),"2")</f>
        <v>3</v>
      </c>
      <c r="E33" s="258">
        <f>IFERROR((HLOOKUP(A33,'CO Data'!$A$5:$DM$31,19,FALSE)+HLOOKUP(A33,'CO Data'!$A$5:$DM$31,20,FALSE)+HLOOKUP(A33,'CO Data'!$A$5:$DM$31,21,FALSE)),"NULL")</f>
        <v>85</v>
      </c>
      <c r="F33" s="258">
        <f>IFERROR((HLOOKUP(A33,'CO Data'!$A$5:$DM$31,17,FALSE)+HLOOKUP(A33,'CO Data'!$A$5:$DM$31,18,FALSE)),"NULL")</f>
        <v>105</v>
      </c>
      <c r="G33" s="258" t="s">
        <v>29</v>
      </c>
      <c r="H33" s="259">
        <f>IFERROR(IF(vlookup(A33,'CO Data'!$A$255:$B$316,2,FALSE)="&lt;11","NULL",vlookup(A33,'CO Data'!$A$255:$B$316,2,FALSE)),"NULL")</f>
        <v>324</v>
      </c>
      <c r="I33" s="260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59">
        <f>IFERROR(IF(vlookup(A33,'CO Data'!$A$380:$B$442,2,FALSE)="&lt;11","NULL",vlookup(A33,'CO Data'!$A$380:$B$442,2,FALSE)),"NULL")</f>
        <v>377</v>
      </c>
      <c r="M33" s="265" t="s">
        <v>29</v>
      </c>
      <c r="N33" s="265" t="s">
        <v>29</v>
      </c>
      <c r="O33" s="265" t="s">
        <v>29</v>
      </c>
      <c r="P33" s="266">
        <f>ifna(vlookup(A33,'Population &amp; Church Numbers'!$A$247:$D$310,4,FALSE),"NULL")</f>
        <v>224</v>
      </c>
      <c r="Q33" s="336" t="s">
        <v>29</v>
      </c>
    </row>
    <row r="34">
      <c r="A34" s="193" t="s">
        <v>297</v>
      </c>
      <c r="B34" s="194">
        <f t="array" ref="B34">VLOOKUP($A34,CO_DEMO,2,FALSE)</f>
        <v>1446</v>
      </c>
      <c r="C34" s="337" t="str">
        <f>IFERROR(HLOOKUP(A34,'CO Data'!$A$5:$DM$31,3,FALSE),"NULL")</f>
        <v>NULL</v>
      </c>
      <c r="D34" s="270" t="str">
        <f>IFERROR(IF(vlookup(A34,'CO Data'!$A$321:$B$376,2,FALSE)="&lt;11 foster homes","2",vlookup(A34,'CO Data'!$A$321:$B$376,2,FALSE)),"2")</f>
        <v>2</v>
      </c>
      <c r="E34" s="270" t="str">
        <f>IFERROR((HLOOKUP(A34,'CO Data'!$A$5:$DM$31,19,FALSE)+HLOOKUP(A34,'CO Data'!$A$5:$DM$31,20,FALSE)+HLOOKUP(A34,'CO Data'!$A$5:$DM$31,21,FALSE)),"NULL")</f>
        <v>NULL</v>
      </c>
      <c r="F34" s="270" t="str">
        <f>IFERROR((HLOOKUP(A34,'CO Data'!$A$5:$DM$31,17,FALSE)+HLOOKUP(A34,'CO Data'!$A$5:$DM$31,18,FALSE)),"NULL")</f>
        <v>NULL</v>
      </c>
      <c r="G34" s="270" t="s">
        <v>29</v>
      </c>
      <c r="H34" s="271" t="str">
        <f>IFERROR(IF(vlookup(A34,'CO Data'!$A$255:$B$316,2,FALSE)="&lt;11","NULL",vlookup(A34,'CO Data'!$A$255:$B$316,2,FALSE)),"NULL")</f>
        <v>NULL</v>
      </c>
      <c r="I34" s="272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71" t="str">
        <f>IFERROR(IF(vlookup(A34,'CO Data'!$A$380:$B$442,2,FALSE)="&lt;11","NULL",vlookup(A34,'CO Data'!$A$380:$B$442,2,FALSE)),"NULL")</f>
        <v>NULL</v>
      </c>
      <c r="M34" s="276" t="s">
        <v>29</v>
      </c>
      <c r="N34" s="276" t="s">
        <v>29</v>
      </c>
      <c r="O34" s="276" t="s">
        <v>29</v>
      </c>
      <c r="P34" s="277">
        <f>ifna(vlookup(A34,'Population &amp; Church Numbers'!$A$247:$D$310,4,FALSE),"NULL")</f>
        <v>7</v>
      </c>
      <c r="Q34" s="338" t="s">
        <v>29</v>
      </c>
    </row>
    <row r="35">
      <c r="A35" s="334" t="s">
        <v>298</v>
      </c>
      <c r="B35" s="256">
        <f t="array" ref="B35">VLOOKUP($A35,CO_DEMO,2,FALSE)</f>
        <v>7087</v>
      </c>
      <c r="C35" s="335">
        <f>IFERROR(HLOOKUP(A35,'CO Data'!$A$5:$DM$31,3,FALSE),"NULL")</f>
        <v>8</v>
      </c>
      <c r="D35" s="258" t="str">
        <f>IFERROR(IF(vlookup(A35,'CO Data'!$A$321:$B$376,2,FALSE)="&lt;11 foster homes","2",vlookup(A35,'CO Data'!$A$321:$B$376,2,FALSE)),"2")</f>
        <v>2</v>
      </c>
      <c r="E35" s="258">
        <f>IFERROR((HLOOKUP(A35,'CO Data'!$A$5:$DM$31,19,FALSE)+HLOOKUP(A35,'CO Data'!$A$5:$DM$31,20,FALSE)+HLOOKUP(A35,'CO Data'!$A$5:$DM$31,21,FALSE)),"NULL")</f>
        <v>2</v>
      </c>
      <c r="F35" s="258">
        <f>IFERROR((HLOOKUP(A35,'CO Data'!$A$5:$DM$31,17,FALSE)+HLOOKUP(A35,'CO Data'!$A$5:$DM$31,18,FALSE)),"NULL")</f>
        <v>3</v>
      </c>
      <c r="G35" s="258" t="s">
        <v>29</v>
      </c>
      <c r="H35" s="259" t="str">
        <f>IFERROR(IF(vlookup(A35,'CO Data'!$A$255:$B$316,2,FALSE)="&lt;11","NULL",vlookup(A35,'CO Data'!$A$255:$B$316,2,FALSE)),"NULL")</f>
        <v>NULL</v>
      </c>
      <c r="I35" s="260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59">
        <f>IFERROR(IF(vlookup(A35,'CO Data'!$A$380:$B$442,2,FALSE)="&lt;11","NULL",vlookup(A35,'CO Data'!$A$380:$B$442,2,FALSE)),"NULL")</f>
        <v>15</v>
      </c>
      <c r="M35" s="265" t="s">
        <v>29</v>
      </c>
      <c r="N35" s="265" t="s">
        <v>29</v>
      </c>
      <c r="O35" s="265" t="s">
        <v>29</v>
      </c>
      <c r="P35" s="266">
        <f>ifna(vlookup(A35,'Population &amp; Church Numbers'!$A$247:$D$310,4,FALSE),"NULL")</f>
        <v>21</v>
      </c>
      <c r="Q35" s="336" t="s">
        <v>29</v>
      </c>
    </row>
    <row r="36">
      <c r="A36" s="193" t="s">
        <v>224</v>
      </c>
      <c r="B36" s="194">
        <f t="array" ref="B36">VLOOKUP($A36,CO_DEMO,2,FALSE)</f>
        <v>7436</v>
      </c>
      <c r="C36" s="337">
        <f>IFERROR(HLOOKUP(A36,'CO Data'!$A$5:$DM$31,3,FALSE),"NULL")</f>
        <v>3</v>
      </c>
      <c r="D36" s="270" t="str">
        <f>IFERROR(IF(vlookup(A36,'CO Data'!$A$321:$B$376,2,FALSE)="&lt;11 foster homes","2",vlookup(A36,'CO Data'!$A$321:$B$376,2,FALSE)),"2")</f>
        <v>2</v>
      </c>
      <c r="E36" s="270">
        <f>IFERROR((HLOOKUP(A36,'CO Data'!$A$5:$DM$31,19,FALSE)+HLOOKUP(A36,'CO Data'!$A$5:$DM$31,20,FALSE)+HLOOKUP(A36,'CO Data'!$A$5:$DM$31,21,FALSE)),"NULL")</f>
        <v>0</v>
      </c>
      <c r="F36" s="270">
        <f>IFERROR((HLOOKUP(A36,'CO Data'!$A$5:$DM$31,17,FALSE)+HLOOKUP(A36,'CO Data'!$A$5:$DM$31,18,FALSE)),"NULL")</f>
        <v>3</v>
      </c>
      <c r="G36" s="270" t="s">
        <v>29</v>
      </c>
      <c r="H36" s="271" t="str">
        <f>IFERROR(IF(vlookup(A36,'CO Data'!$A$255:$B$316,2,FALSE)="&lt;11","NULL",vlookup(A36,'CO Data'!$A$255:$B$316,2,FALSE)),"NULL")</f>
        <v>NULL</v>
      </c>
      <c r="I36" s="272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71" t="str">
        <f>IFERROR(IF(vlookup(A36,'CO Data'!$A$380:$B$442,2,FALSE)="&lt;11","NULL",vlookup(A36,'CO Data'!$A$380:$B$442,2,FALSE)),"NULL")</f>
        <v>NULL</v>
      </c>
      <c r="M36" s="276" t="s">
        <v>29</v>
      </c>
      <c r="N36" s="276" t="s">
        <v>29</v>
      </c>
      <c r="O36" s="276" t="s">
        <v>29</v>
      </c>
      <c r="P36" s="277">
        <f>ifna(vlookup(A36,'Population &amp; Church Numbers'!$A$247:$D$310,4,FALSE),"NULL")</f>
        <v>8</v>
      </c>
      <c r="Q36" s="338" t="s">
        <v>29</v>
      </c>
    </row>
    <row r="37">
      <c r="A37" s="334" t="s">
        <v>299</v>
      </c>
      <c r="B37" s="256">
        <f t="array" ref="B37">VLOOKUP($A37,CO_DEMO,2,FALSE)</f>
        <v>55638</v>
      </c>
      <c r="C37" s="335">
        <f>IFERROR(HLOOKUP(A37,'CO Data'!$A$5:$DM$31,3,FALSE),"NULL")</f>
        <v>10</v>
      </c>
      <c r="D37" s="258">
        <f>IFERROR(IF(vlookup(A37,'CO Data'!$A$321:$B$376,2,FALSE)="&lt;11 foster homes","2",vlookup(A37,'CO Data'!$A$321:$B$376,2,FALSE)),"2")</f>
        <v>3</v>
      </c>
      <c r="E37" s="258">
        <f>IFERROR((HLOOKUP(A37,'CO Data'!$A$5:$DM$31,19,FALSE)+HLOOKUP(A37,'CO Data'!$A$5:$DM$31,20,FALSE)+HLOOKUP(A37,'CO Data'!$A$5:$DM$31,21,FALSE)),"NULL")</f>
        <v>6</v>
      </c>
      <c r="F37" s="258">
        <f>IFERROR((HLOOKUP(A37,'CO Data'!$A$5:$DM$31,17,FALSE)+HLOOKUP(A37,'CO Data'!$A$5:$DM$31,18,FALSE)),"NULL")</f>
        <v>3</v>
      </c>
      <c r="G37" s="258" t="s">
        <v>29</v>
      </c>
      <c r="H37" s="259">
        <f>IFERROR(IF(vlookup(A37,'CO Data'!$A$255:$B$316,2,FALSE)="&lt;11","NULL",vlookup(A37,'CO Data'!$A$255:$B$316,2,FALSE)),"NULL")</f>
        <v>24</v>
      </c>
      <c r="I37" s="260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59">
        <f>IFERROR(IF(vlookup(A37,'CO Data'!$A$380:$B$442,2,FALSE)="&lt;11","NULL",vlookup(A37,'CO Data'!$A$380:$B$442,2,FALSE)),"NULL")</f>
        <v>65</v>
      </c>
      <c r="M37" s="265" t="s">
        <v>29</v>
      </c>
      <c r="N37" s="265" t="s">
        <v>29</v>
      </c>
      <c r="O37" s="265" t="s">
        <v>29</v>
      </c>
      <c r="P37" s="266">
        <f>ifna(vlookup(A37,'Population &amp; Church Numbers'!$A$247:$D$310,4,FALSE),"NULL")</f>
        <v>45</v>
      </c>
      <c r="Q37" s="336" t="s">
        <v>29</v>
      </c>
    </row>
    <row r="38">
      <c r="A38" s="193" t="s">
        <v>300</v>
      </c>
      <c r="B38" s="194">
        <f t="array" ref="B38">VLOOKUP($A38,CO_DEMO,2,FALSE)</f>
        <v>359066</v>
      </c>
      <c r="C38" s="337">
        <f>IFERROR(HLOOKUP(A38,'CO Data'!$A$5:$DM$31,3,FALSE),"NULL")</f>
        <v>194</v>
      </c>
      <c r="D38" s="270">
        <f>IFERROR(IF(vlookup(A38,'CO Data'!$A$321:$B$376,2,FALSE)="&lt;11 foster homes","2",vlookup(A38,'CO Data'!$A$321:$B$376,2,FALSE)),"2")</f>
        <v>2</v>
      </c>
      <c r="E38" s="270">
        <f>IFERROR((HLOOKUP(A38,'CO Data'!$A$5:$DM$31,19,FALSE)+HLOOKUP(A38,'CO Data'!$A$5:$DM$31,20,FALSE)+HLOOKUP(A38,'CO Data'!$A$5:$DM$31,21,FALSE)),"NULL")</f>
        <v>68</v>
      </c>
      <c r="F38" s="270">
        <f>IFERROR((HLOOKUP(A38,'CO Data'!$A$5:$DM$31,17,FALSE)+HLOOKUP(A38,'CO Data'!$A$5:$DM$31,18,FALSE)),"NULL")</f>
        <v>90</v>
      </c>
      <c r="G38" s="270" t="s">
        <v>29</v>
      </c>
      <c r="H38" s="271">
        <f>IFERROR(IF(vlookup(A38,'CO Data'!$A$255:$B$316,2,FALSE)="&lt;11","NULL",vlookup(A38,'CO Data'!$A$255:$B$316,2,FALSE)),"NULL")</f>
        <v>207</v>
      </c>
      <c r="I38" s="272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71">
        <f>IFERROR(IF(vlookup(A38,'CO Data'!$A$380:$B$442,2,FALSE)="&lt;11","NULL",vlookup(A38,'CO Data'!$A$380:$B$442,2,FALSE)),"NULL")</f>
        <v>693</v>
      </c>
      <c r="M38" s="276" t="s">
        <v>29</v>
      </c>
      <c r="N38" s="276" t="s">
        <v>29</v>
      </c>
      <c r="O38" s="276" t="s">
        <v>29</v>
      </c>
      <c r="P38" s="277">
        <f>ifna(vlookup(A38,'Population &amp; Church Numbers'!$A$247:$D$310,4,FALSE),"NULL")</f>
        <v>167</v>
      </c>
      <c r="Q38" s="338" t="s">
        <v>29</v>
      </c>
    </row>
    <row r="39">
      <c r="A39" s="334" t="s">
        <v>301</v>
      </c>
      <c r="B39" s="256">
        <f t="array" ref="B39">VLOOKUP($A39,CO_DEMO,2,FALSE)</f>
        <v>14555</v>
      </c>
      <c r="C39" s="335">
        <f>IFERROR(HLOOKUP(A39,'CO Data'!$A$5:$DM$31,3,FALSE),"NULL")</f>
        <v>20</v>
      </c>
      <c r="D39" s="258" t="str">
        <f>IFERROR(IF(vlookup(A39,'CO Data'!$A$321:$B$376,2,FALSE)="&lt;11 foster homes","2",vlookup(A39,'CO Data'!$A$321:$B$376,2,FALSE)),"2")</f>
        <v>2</v>
      </c>
      <c r="E39" s="258">
        <f>IFERROR((HLOOKUP(A39,'CO Data'!$A$5:$DM$31,19,FALSE)+HLOOKUP(A39,'CO Data'!$A$5:$DM$31,20,FALSE)+HLOOKUP(A39,'CO Data'!$A$5:$DM$31,21,FALSE)),"NULL")</f>
        <v>9</v>
      </c>
      <c r="F39" s="258">
        <f>IFERROR((HLOOKUP(A39,'CO Data'!$A$5:$DM$31,17,FALSE)+HLOOKUP(A39,'CO Data'!$A$5:$DM$31,18,FALSE)),"NULL")</f>
        <v>11</v>
      </c>
      <c r="G39" s="258" t="s">
        <v>29</v>
      </c>
      <c r="H39" s="259">
        <f>IFERROR(IF(vlookup(A39,'CO Data'!$A$255:$B$316,2,FALSE)="&lt;11","NULL",vlookup(A39,'CO Data'!$A$255:$B$316,2,FALSE)),"NULL")</f>
        <v>22</v>
      </c>
      <c r="I39" s="260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59">
        <f>IFERROR(IF(vlookup(A39,'CO Data'!$A$380:$B$442,2,FALSE)="&lt;11","NULL",vlookup(A39,'CO Data'!$A$380:$B$442,2,FALSE)),"NULL")</f>
        <v>28</v>
      </c>
      <c r="M39" s="265" t="s">
        <v>29</v>
      </c>
      <c r="N39" s="265" t="s">
        <v>29</v>
      </c>
      <c r="O39" s="265" t="s">
        <v>29</v>
      </c>
      <c r="P39" s="266">
        <f>ifna(vlookup(A39,'Population &amp; Church Numbers'!$A$247:$D$310,4,FALSE),"NULL")</f>
        <v>15</v>
      </c>
      <c r="Q39" s="336" t="s">
        <v>29</v>
      </c>
    </row>
    <row r="40">
      <c r="A40" s="193" t="s">
        <v>176</v>
      </c>
      <c r="B40" s="194">
        <f t="array" ref="B40">VLOOKUP($A40,CO_DEMO,2,FALSE)</f>
        <v>5675</v>
      </c>
      <c r="C40" s="337">
        <f>IFERROR(HLOOKUP(A40,'CO Data'!$A$5:$DM$31,3,FALSE),"NULL")</f>
        <v>7</v>
      </c>
      <c r="D40" s="270" t="str">
        <f>IFERROR(IF(vlookup(A40,'CO Data'!$A$321:$B$376,2,FALSE)="&lt;11 foster homes","2",vlookup(A40,'CO Data'!$A$321:$B$376,2,FALSE)),"2")</f>
        <v>2</v>
      </c>
      <c r="E40" s="270">
        <f>IFERROR((HLOOKUP(A40,'CO Data'!$A$5:$DM$31,19,FALSE)+HLOOKUP(A40,'CO Data'!$A$5:$DM$31,20,FALSE)+HLOOKUP(A40,'CO Data'!$A$5:$DM$31,21,FALSE)),"NULL")</f>
        <v>4</v>
      </c>
      <c r="F40" s="270">
        <f>IFERROR((HLOOKUP(A40,'CO Data'!$A$5:$DM$31,17,FALSE)+HLOOKUP(A40,'CO Data'!$A$5:$DM$31,18,FALSE)),"NULL")</f>
        <v>3</v>
      </c>
      <c r="G40" s="270" t="s">
        <v>29</v>
      </c>
      <c r="H40" s="271" t="str">
        <f>IFERROR(IF(vlookup(A40,'CO Data'!$A$255:$B$316,2,FALSE)="&lt;11","NULL",vlookup(A40,'CO Data'!$A$255:$B$316,2,FALSE)),"NULL")</f>
        <v>NULL</v>
      </c>
      <c r="I40" s="272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71">
        <f>IFERROR(IF(vlookup(A40,'CO Data'!$A$380:$B$442,2,FALSE)="&lt;11","NULL",vlookup(A40,'CO Data'!$A$380:$B$442,2,FALSE)),"NULL")</f>
        <v>13</v>
      </c>
      <c r="M40" s="276" t="s">
        <v>29</v>
      </c>
      <c r="N40" s="276" t="s">
        <v>29</v>
      </c>
      <c r="O40" s="276" t="s">
        <v>29</v>
      </c>
      <c r="P40" s="277">
        <f>ifna(vlookup(A40,'Population &amp; Church Numbers'!$A$247:$D$310,4,FALSE),"NULL")</f>
        <v>17</v>
      </c>
      <c r="Q40" s="338" t="s">
        <v>29</v>
      </c>
    </row>
    <row r="41">
      <c r="A41" s="334" t="s">
        <v>178</v>
      </c>
      <c r="B41" s="256">
        <f t="array" ref="B41">VLOOKUP($A41,CO_DEMO,2,FALSE)</f>
        <v>21528</v>
      </c>
      <c r="C41" s="335">
        <f>IFERROR(HLOOKUP(A41,'CO Data'!$A$5:$DM$31,3,FALSE),"NULL")</f>
        <v>43</v>
      </c>
      <c r="D41" s="258">
        <f>IFERROR(IF(vlookup(A41,'CO Data'!$A$321:$B$376,2,FALSE)="&lt;11 foster homes","2",vlookup(A41,'CO Data'!$A$321:$B$376,2,FALSE)),"2")</f>
        <v>3</v>
      </c>
      <c r="E41" s="258">
        <f>IFERROR((HLOOKUP(A41,'CO Data'!$A$5:$DM$31,19,FALSE)+HLOOKUP(A41,'CO Data'!$A$5:$DM$31,20,FALSE)+HLOOKUP(A41,'CO Data'!$A$5:$DM$31,21,FALSE)),"NULL")</f>
        <v>11</v>
      </c>
      <c r="F41" s="258">
        <f>IFERROR((HLOOKUP(A41,'CO Data'!$A$5:$DM$31,17,FALSE)+HLOOKUP(A41,'CO Data'!$A$5:$DM$31,18,FALSE)),"NULL")</f>
        <v>26</v>
      </c>
      <c r="G41" s="258" t="s">
        <v>29</v>
      </c>
      <c r="H41" s="259">
        <f>IFERROR(IF(vlookup(A41,'CO Data'!$A$255:$B$316,2,FALSE)="&lt;11","NULL",vlookup(A41,'CO Data'!$A$255:$B$316,2,FALSE)),"NULL")</f>
        <v>25</v>
      </c>
      <c r="I41" s="260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59">
        <f>IFERROR(IF(vlookup(A41,'CO Data'!$A$380:$B$442,2,FALSE)="&lt;11","NULL",vlookup(A41,'CO Data'!$A$380:$B$442,2,FALSE)),"NULL")</f>
        <v>33</v>
      </c>
      <c r="M41" s="265" t="s">
        <v>29</v>
      </c>
      <c r="N41" s="265" t="s">
        <v>29</v>
      </c>
      <c r="O41" s="265" t="s">
        <v>29</v>
      </c>
      <c r="P41" s="266">
        <f>ifna(vlookup(A41,'Population &amp; Church Numbers'!$A$247:$D$310,4,FALSE),"NULL")</f>
        <v>33</v>
      </c>
      <c r="Q41" s="336" t="s">
        <v>29</v>
      </c>
    </row>
    <row r="42">
      <c r="A42" s="193" t="s">
        <v>302</v>
      </c>
      <c r="B42" s="194">
        <f t="array" ref="B42">VLOOKUP($A42,CO_DEMO,2,FALSE)</f>
        <v>155703</v>
      </c>
      <c r="C42" s="337">
        <f>IFERROR(HLOOKUP(A42,'CO Data'!$A$5:$DM$31,3,FALSE),"NULL")</f>
        <v>173</v>
      </c>
      <c r="D42" s="270">
        <f>IFERROR(IF(vlookup(A42,'CO Data'!$A$321:$B$376,2,FALSE)="&lt;11 foster homes","2",vlookup(A42,'CO Data'!$A$321:$B$376,2,FALSE)),"2")</f>
        <v>3</v>
      </c>
      <c r="E42" s="270">
        <f>IFERROR((HLOOKUP(A42,'CO Data'!$A$5:$DM$31,19,FALSE)+HLOOKUP(A42,'CO Data'!$A$5:$DM$31,20,FALSE)+HLOOKUP(A42,'CO Data'!$A$5:$DM$31,21,FALSE)),"NULL")</f>
        <v>92</v>
      </c>
      <c r="F42" s="270">
        <f>IFERROR((HLOOKUP(A42,'CO Data'!$A$5:$DM$31,17,FALSE)+HLOOKUP(A42,'CO Data'!$A$5:$DM$31,18,FALSE)),"NULL")</f>
        <v>47</v>
      </c>
      <c r="G42" s="270" t="s">
        <v>29</v>
      </c>
      <c r="H42" s="271">
        <f>IFERROR(IF(vlookup(A42,'CO Data'!$A$255:$B$316,2,FALSE)="&lt;11","NULL",vlookup(A42,'CO Data'!$A$255:$B$316,2,FALSE)),"NULL")</f>
        <v>130</v>
      </c>
      <c r="I42" s="272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71">
        <f>IFERROR(IF(vlookup(A42,'CO Data'!$A$380:$B$442,2,FALSE)="&lt;11","NULL",vlookup(A42,'CO Data'!$A$380:$B$442,2,FALSE)),"NULL")</f>
        <v>200</v>
      </c>
      <c r="M42" s="276" t="s">
        <v>29</v>
      </c>
      <c r="N42" s="276" t="s">
        <v>29</v>
      </c>
      <c r="O42" s="276" t="s">
        <v>29</v>
      </c>
      <c r="P42" s="277">
        <f>ifna(vlookup(A42,'Population &amp; Church Numbers'!$A$247:$D$310,4,FALSE),"NULL")</f>
        <v>109</v>
      </c>
      <c r="Q42" s="338" t="s">
        <v>29</v>
      </c>
    </row>
    <row r="43">
      <c r="A43" s="334" t="s">
        <v>303</v>
      </c>
      <c r="B43" s="256">
        <f t="array" ref="B43">VLOOKUP($A43,CO_DEMO,2,FALSE)</f>
        <v>865</v>
      </c>
      <c r="C43" s="335" t="str">
        <f>IFERROR(HLOOKUP(A43,'CO Data'!$A$5:$DM$31,3,FALSE),"NULL")</f>
        <v>NULL</v>
      </c>
      <c r="D43" s="258" t="str">
        <f>IFERROR(IF(vlookup(A43,'CO Data'!$A$321:$B$376,2,FALSE)="&lt;11 foster homes","2",vlookup(A43,'CO Data'!$A$321:$B$376,2,FALSE)),"2")</f>
        <v>2</v>
      </c>
      <c r="E43" s="258" t="str">
        <f>IFERROR((HLOOKUP(A43,'CO Data'!$A$5:$DM$31,19,FALSE)+HLOOKUP(A43,'CO Data'!$A$5:$DM$31,20,FALSE)+HLOOKUP(A43,'CO Data'!$A$5:$DM$31,21,FALSE)),"NULL")</f>
        <v>NULL</v>
      </c>
      <c r="F43" s="258" t="str">
        <f>IFERROR((HLOOKUP(A43,'CO Data'!$A$5:$DM$31,17,FALSE)+HLOOKUP(A43,'CO Data'!$A$5:$DM$31,18,FALSE)),"NULL")</f>
        <v>NULL</v>
      </c>
      <c r="G43" s="258" t="s">
        <v>29</v>
      </c>
      <c r="H43" s="259" t="str">
        <f>IFERROR(IF(vlookup(A43,'CO Data'!$A$255:$B$316,2,FALSE)="&lt;11","NULL",vlookup(A43,'CO Data'!$A$255:$B$316,2,FALSE)),"NULL")</f>
        <v>NULL</v>
      </c>
      <c r="I43" s="260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59" t="str">
        <f>IFERROR(IF(vlookup(A43,'CO Data'!$A$380:$B$442,2,FALSE)="&lt;11","NULL",vlookup(A43,'CO Data'!$A$380:$B$442,2,FALSE)),"NULL")</f>
        <v>NULL</v>
      </c>
      <c r="M43" s="265" t="s">
        <v>29</v>
      </c>
      <c r="N43" s="265" t="s">
        <v>29</v>
      </c>
      <c r="O43" s="265" t="s">
        <v>29</v>
      </c>
      <c r="P43" s="266">
        <f>ifna(vlookup(A43,'Population &amp; Church Numbers'!$A$247:$D$310,4,FALSE),"NULL")</f>
        <v>2</v>
      </c>
      <c r="Q43" s="336" t="s">
        <v>29</v>
      </c>
    </row>
    <row r="44">
      <c r="A44" s="193" t="s">
        <v>304</v>
      </c>
      <c r="B44" s="194">
        <f t="array" ref="B44">VLOOKUP($A44,CO_DEMO,2,FALSE)</f>
        <v>13292</v>
      </c>
      <c r="C44" s="337">
        <f>IFERROR(HLOOKUP(A44,'CO Data'!$A$5:$DM$31,3,FALSE),"NULL")</f>
        <v>2</v>
      </c>
      <c r="D44" s="270" t="str">
        <f>IFERROR(IF(vlookup(A44,'CO Data'!$A$321:$B$376,2,FALSE)="&lt;11 foster homes","2",vlookup(A44,'CO Data'!$A$321:$B$376,2,FALSE)),"2")</f>
        <v>2</v>
      </c>
      <c r="E44" s="270">
        <f>IFERROR((HLOOKUP(A44,'CO Data'!$A$5:$DM$31,19,FALSE)+HLOOKUP(A44,'CO Data'!$A$5:$DM$31,20,FALSE)+HLOOKUP(A44,'CO Data'!$A$5:$DM$31,21,FALSE)),"NULL")</f>
        <v>0</v>
      </c>
      <c r="F44" s="270">
        <f>IFERROR((HLOOKUP(A44,'CO Data'!$A$5:$DM$31,17,FALSE)+HLOOKUP(A44,'CO Data'!$A$5:$DM$31,18,FALSE)),"NULL")</f>
        <v>1</v>
      </c>
      <c r="G44" s="270" t="s">
        <v>29</v>
      </c>
      <c r="H44" s="271">
        <f>IFERROR(IF(vlookup(A44,'CO Data'!$A$255:$B$316,2,FALSE)="&lt;11","NULL",vlookup(A44,'CO Data'!$A$255:$B$316,2,FALSE)),"NULL")</f>
        <v>13</v>
      </c>
      <c r="I44" s="272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71">
        <f>IFERROR(IF(vlookup(A44,'CO Data'!$A$380:$B$442,2,FALSE)="&lt;11","NULL",vlookup(A44,'CO Data'!$A$380:$B$442,2,FALSE)),"NULL")</f>
        <v>18</v>
      </c>
      <c r="M44" s="276" t="s">
        <v>29</v>
      </c>
      <c r="N44" s="276" t="s">
        <v>29</v>
      </c>
      <c r="O44" s="276" t="s">
        <v>29</v>
      </c>
      <c r="P44" s="277">
        <f>ifna(vlookup(A44,'Population &amp; Church Numbers'!$A$247:$D$310,4,FALSE),"NULL")</f>
        <v>16</v>
      </c>
      <c r="Q44" s="338" t="s">
        <v>29</v>
      </c>
    </row>
    <row r="45">
      <c r="A45" s="334" t="s">
        <v>305</v>
      </c>
      <c r="B45" s="256">
        <f t="array" ref="B45">VLOOKUP($A45,CO_DEMO,2,FALSE)</f>
        <v>25849</v>
      </c>
      <c r="C45" s="335">
        <f>IFERROR(HLOOKUP(A45,'CO Data'!$A$5:$DM$31,3,FALSE),"NULL")</f>
        <v>14</v>
      </c>
      <c r="D45" s="258" t="str">
        <f>IFERROR(IF(vlookup(A45,'CO Data'!$A$321:$B$376,2,FALSE)="&lt;11 foster homes","2",vlookup(A45,'CO Data'!$A$321:$B$376,2,FALSE)),"2")</f>
        <v>2</v>
      </c>
      <c r="E45" s="258">
        <f>IFERROR((HLOOKUP(A45,'CO Data'!$A$5:$DM$31,19,FALSE)+HLOOKUP(A45,'CO Data'!$A$5:$DM$31,20,FALSE)+HLOOKUP(A45,'CO Data'!$A$5:$DM$31,21,FALSE)),"NULL")</f>
        <v>4</v>
      </c>
      <c r="F45" s="258">
        <f>IFERROR((HLOOKUP(A45,'CO Data'!$A$5:$DM$31,17,FALSE)+HLOOKUP(A45,'CO Data'!$A$5:$DM$31,18,FALSE)),"NULL")</f>
        <v>9</v>
      </c>
      <c r="G45" s="258" t="s">
        <v>29</v>
      </c>
      <c r="H45" s="259">
        <f>IFERROR(IF(vlookup(A45,'CO Data'!$A$255:$B$316,2,FALSE)="&lt;11","NULL",vlookup(A45,'CO Data'!$A$255:$B$316,2,FALSE)),"NULL")</f>
        <v>19</v>
      </c>
      <c r="I45" s="260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59">
        <f>IFERROR(IF(vlookup(A45,'CO Data'!$A$380:$B$442,2,FALSE)="&lt;11","NULL",vlookup(A45,'CO Data'!$A$380:$B$442,2,FALSE)),"NULL")</f>
        <v>33</v>
      </c>
      <c r="M45" s="265" t="s">
        <v>29</v>
      </c>
      <c r="N45" s="265" t="s">
        <v>29</v>
      </c>
      <c r="O45" s="265" t="s">
        <v>29</v>
      </c>
      <c r="P45" s="266">
        <f>ifna(vlookup(A45,'Population &amp; Church Numbers'!$A$247:$D$310,4,FALSE),"NULL")</f>
        <v>31</v>
      </c>
      <c r="Q45" s="336" t="s">
        <v>29</v>
      </c>
    </row>
    <row r="46">
      <c r="A46" s="193" t="s">
        <v>306</v>
      </c>
      <c r="B46" s="194">
        <f t="array" ref="B46">VLOOKUP($A46,CO_DEMO,2,FALSE)</f>
        <v>42679</v>
      </c>
      <c r="C46" s="337">
        <f>IFERROR(HLOOKUP(A46,'CO Data'!$A$5:$DM$31,3,FALSE),"NULL")</f>
        <v>65</v>
      </c>
      <c r="D46" s="270">
        <f>IFERROR(IF(vlookup(A46,'CO Data'!$A$321:$B$376,2,FALSE)="&lt;11 foster homes","2",vlookup(A46,'CO Data'!$A$321:$B$376,2,FALSE)),"2")</f>
        <v>4</v>
      </c>
      <c r="E46" s="270">
        <f>IFERROR((HLOOKUP(A46,'CO Data'!$A$5:$DM$31,19,FALSE)+HLOOKUP(A46,'CO Data'!$A$5:$DM$31,20,FALSE)+HLOOKUP(A46,'CO Data'!$A$5:$DM$31,21,FALSE)),"NULL")</f>
        <v>48</v>
      </c>
      <c r="F46" s="270">
        <f>IFERROR((HLOOKUP(A46,'CO Data'!$A$5:$DM$31,17,FALSE)+HLOOKUP(A46,'CO Data'!$A$5:$DM$31,18,FALSE)),"NULL")</f>
        <v>12</v>
      </c>
      <c r="G46" s="270" t="s">
        <v>29</v>
      </c>
      <c r="H46" s="271">
        <f>IFERROR(IF(vlookup(A46,'CO Data'!$A$255:$B$316,2,FALSE)="&lt;11","NULL",vlookup(A46,'CO Data'!$A$255:$B$316,2,FALSE)),"NULL")</f>
        <v>89</v>
      </c>
      <c r="I46" s="272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71">
        <f>IFERROR(IF(vlookup(A46,'CO Data'!$A$380:$B$442,2,FALSE)="&lt;11","NULL",vlookup(A46,'CO Data'!$A$380:$B$442,2,FALSE)),"NULL")</f>
        <v>73</v>
      </c>
      <c r="M46" s="276" t="s">
        <v>29</v>
      </c>
      <c r="N46" s="276" t="s">
        <v>29</v>
      </c>
      <c r="O46" s="276" t="s">
        <v>29</v>
      </c>
      <c r="P46" s="277">
        <f>ifna(vlookup(A46,'Population &amp; Church Numbers'!$A$247:$D$310,4,FALSE),"NULL")</f>
        <v>42</v>
      </c>
      <c r="Q46" s="338" t="s">
        <v>29</v>
      </c>
    </row>
    <row r="47">
      <c r="A47" s="334" t="s">
        <v>81</v>
      </c>
      <c r="B47" s="256">
        <f t="array" ref="B47">VLOOKUP($A47,CO_DEMO,2,FALSE)</f>
        <v>29111</v>
      </c>
      <c r="C47" s="335">
        <f>IFERROR(HLOOKUP(A47,'CO Data'!$A$5:$DM$31,3,FALSE),"NULL")</f>
        <v>26</v>
      </c>
      <c r="D47" s="258" t="str">
        <f>IFERROR(IF(vlookup(A47,'CO Data'!$A$321:$B$376,2,FALSE)="&lt;11 foster homes","2",vlookup(A47,'CO Data'!$A$321:$B$376,2,FALSE)),"2")</f>
        <v>2</v>
      </c>
      <c r="E47" s="258">
        <f>IFERROR((HLOOKUP(A47,'CO Data'!$A$5:$DM$31,19,FALSE)+HLOOKUP(A47,'CO Data'!$A$5:$DM$31,20,FALSE)+HLOOKUP(A47,'CO Data'!$A$5:$DM$31,21,FALSE)),"NULL")</f>
        <v>4</v>
      </c>
      <c r="F47" s="258">
        <f>IFERROR((HLOOKUP(A47,'CO Data'!$A$5:$DM$31,17,FALSE)+HLOOKUP(A47,'CO Data'!$A$5:$DM$31,18,FALSE)),"NULL")</f>
        <v>20</v>
      </c>
      <c r="G47" s="258" t="s">
        <v>29</v>
      </c>
      <c r="H47" s="259">
        <f>IFERROR(IF(vlookup(A47,'CO Data'!$A$255:$B$316,2,FALSE)="&lt;11","NULL",vlookup(A47,'CO Data'!$A$255:$B$316,2,FALSE)),"NULL")</f>
        <v>28</v>
      </c>
      <c r="I47" s="260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59">
        <f>IFERROR(IF(vlookup(A47,'CO Data'!$A$380:$B$442,2,FALSE)="&lt;11","NULL",vlookup(A47,'CO Data'!$A$380:$B$442,2,FALSE)),"NULL")</f>
        <v>69</v>
      </c>
      <c r="M47" s="265" t="s">
        <v>29</v>
      </c>
      <c r="N47" s="265" t="s">
        <v>29</v>
      </c>
      <c r="O47" s="265" t="s">
        <v>29</v>
      </c>
      <c r="P47" s="266">
        <f>ifna(vlookup(A47,'Population &amp; Church Numbers'!$A$247:$D$310,4,FALSE),"NULL")</f>
        <v>37</v>
      </c>
      <c r="Q47" s="336" t="s">
        <v>29</v>
      </c>
    </row>
    <row r="48">
      <c r="A48" s="193" t="s">
        <v>307</v>
      </c>
      <c r="B48" s="194">
        <f t="array" ref="B48">VLOOKUP($A48,CO_DEMO,2,FALSE)</f>
        <v>18690</v>
      </c>
      <c r="C48" s="337">
        <f>IFERROR(HLOOKUP(A48,'CO Data'!$A$5:$DM$31,3,FALSE),"NULL")</f>
        <v>17</v>
      </c>
      <c r="D48" s="270" t="str">
        <f>IFERROR(IF(vlookup(A48,'CO Data'!$A$321:$B$376,2,FALSE)="&lt;11 foster homes","2",vlookup(A48,'CO Data'!$A$321:$B$376,2,FALSE)),"2")</f>
        <v>2</v>
      </c>
      <c r="E48" s="270">
        <f>IFERROR((HLOOKUP(A48,'CO Data'!$A$5:$DM$31,19,FALSE)+HLOOKUP(A48,'CO Data'!$A$5:$DM$31,20,FALSE)+HLOOKUP(A48,'CO Data'!$A$5:$DM$31,21,FALSE)),"NULL")</f>
        <v>10</v>
      </c>
      <c r="F48" s="270">
        <f>IFERROR((HLOOKUP(A48,'CO Data'!$A$5:$DM$31,17,FALSE)+HLOOKUP(A48,'CO Data'!$A$5:$DM$31,18,FALSE)),"NULL")</f>
        <v>5</v>
      </c>
      <c r="G48" s="270" t="s">
        <v>29</v>
      </c>
      <c r="H48" s="271">
        <f>IFERROR(IF(vlookup(A48,'CO Data'!$A$255:$B$316,2,FALSE)="&lt;11","NULL",vlookup(A48,'CO Data'!$A$255:$B$316,2,FALSE)),"NULL")</f>
        <v>15</v>
      </c>
      <c r="I48" s="272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71">
        <f>IFERROR(IF(vlookup(A48,'CO Data'!$A$380:$B$442,2,FALSE)="&lt;11","NULL",vlookup(A48,'CO Data'!$A$380:$B$442,2,FALSE)),"NULL")</f>
        <v>24</v>
      </c>
      <c r="M48" s="276" t="s">
        <v>29</v>
      </c>
      <c r="N48" s="276" t="s">
        <v>29</v>
      </c>
      <c r="O48" s="276" t="s">
        <v>29</v>
      </c>
      <c r="P48" s="277">
        <f>ifna(vlookup(A48,'Population &amp; Church Numbers'!$A$247:$D$310,4,FALSE),"NULL")</f>
        <v>33</v>
      </c>
      <c r="Q48" s="338" t="s">
        <v>29</v>
      </c>
    </row>
    <row r="49">
      <c r="A49" s="334" t="s">
        <v>308</v>
      </c>
      <c r="B49" s="256">
        <f t="array" ref="B49">VLOOKUP($A49,CO_DEMO,2,FALSE)</f>
        <v>4874</v>
      </c>
      <c r="C49" s="335" t="str">
        <f>IFERROR(HLOOKUP(A49,'CO Data'!$A$5:$DM$31,3,FALSE),"NULL")</f>
        <v>NULL</v>
      </c>
      <c r="D49" s="258" t="str">
        <f>IFERROR(IF(vlookup(A49,'CO Data'!$A$321:$B$376,2,FALSE)="&lt;11 foster homes","2",vlookup(A49,'CO Data'!$A$321:$B$376,2,FALSE)),"2")</f>
        <v>2</v>
      </c>
      <c r="E49" s="258" t="str">
        <f>IFERROR((HLOOKUP(A49,'CO Data'!$A$5:$DM$31,19,FALSE)+HLOOKUP(A49,'CO Data'!$A$5:$DM$31,20,FALSE)+HLOOKUP(A49,'CO Data'!$A$5:$DM$31,21,FALSE)),"NULL")</f>
        <v>NULL</v>
      </c>
      <c r="F49" s="258" t="str">
        <f>IFERROR((HLOOKUP(A49,'CO Data'!$A$5:$DM$31,17,FALSE)+HLOOKUP(A49,'CO Data'!$A$5:$DM$31,18,FALSE)),"NULL")</f>
        <v>NULL</v>
      </c>
      <c r="G49" s="258" t="s">
        <v>29</v>
      </c>
      <c r="H49" s="259" t="str">
        <f>IFERROR(IF(vlookup(A49,'CO Data'!$A$255:$B$316,2,FALSE)="&lt;11","NULL",vlookup(A49,'CO Data'!$A$255:$B$316,2,FALSE)),"NULL")</f>
        <v>NULL</v>
      </c>
      <c r="I49" s="260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59" t="str">
        <f>IFERROR(IF(vlookup(A49,'CO Data'!$A$380:$B$442,2,FALSE)="&lt;11","NULL",vlookup(A49,'CO Data'!$A$380:$B$442,2,FALSE)),"NULL")</f>
        <v>NULL</v>
      </c>
      <c r="M49" s="265" t="s">
        <v>29</v>
      </c>
      <c r="N49" s="265" t="s">
        <v>29</v>
      </c>
      <c r="O49" s="265" t="s">
        <v>29</v>
      </c>
      <c r="P49" s="266">
        <f>ifna(vlookup(A49,'Population &amp; Church Numbers'!$A$247:$D$310,4,FALSE),"NULL")</f>
        <v>6</v>
      </c>
      <c r="Q49" s="336" t="s">
        <v>29</v>
      </c>
    </row>
    <row r="50">
      <c r="A50" s="193" t="s">
        <v>309</v>
      </c>
      <c r="B50" s="194">
        <f t="array" ref="B50">VLOOKUP($A50,CO_DEMO,2,FALSE)</f>
        <v>17390</v>
      </c>
      <c r="C50" s="337">
        <f>IFERROR(HLOOKUP(A50,'CO Data'!$A$5:$DM$31,3,FALSE),"NULL")</f>
        <v>14</v>
      </c>
      <c r="D50" s="270" t="str">
        <f>IFERROR(IF(vlookup(A50,'CO Data'!$A$321:$B$376,2,FALSE)="&lt;11 foster homes","2",vlookup(A50,'CO Data'!$A$321:$B$376,2,FALSE)),"2")</f>
        <v>2</v>
      </c>
      <c r="E50" s="270">
        <f>IFERROR((HLOOKUP(A50,'CO Data'!$A$5:$DM$31,19,FALSE)+HLOOKUP(A50,'CO Data'!$A$5:$DM$31,20,FALSE)+HLOOKUP(A50,'CO Data'!$A$5:$DM$31,21,FALSE)),"NULL")</f>
        <v>4</v>
      </c>
      <c r="F50" s="270">
        <f>IFERROR((HLOOKUP(A50,'CO Data'!$A$5:$DM$31,17,FALSE)+HLOOKUP(A50,'CO Data'!$A$5:$DM$31,18,FALSE)),"NULL")</f>
        <v>10</v>
      </c>
      <c r="G50" s="270" t="s">
        <v>29</v>
      </c>
      <c r="H50" s="271">
        <f>IFERROR(IF(vlookup(A50,'CO Data'!$A$255:$B$316,2,FALSE)="&lt;11","NULL",vlookup(A50,'CO Data'!$A$255:$B$316,2,FALSE)),"NULL")</f>
        <v>14</v>
      </c>
      <c r="I50" s="272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71">
        <f>IFERROR(IF(vlookup(A50,'CO Data'!$A$380:$B$442,2,FALSE)="&lt;11","NULL",vlookup(A50,'CO Data'!$A$380:$B$442,2,FALSE)),"NULL")</f>
        <v>17</v>
      </c>
      <c r="M50" s="276" t="s">
        <v>29</v>
      </c>
      <c r="N50" s="276" t="s">
        <v>29</v>
      </c>
      <c r="O50" s="276" t="s">
        <v>29</v>
      </c>
      <c r="P50" s="277">
        <f>ifna(vlookup(A50,'Population &amp; Church Numbers'!$A$247:$D$310,4,FALSE),"NULL")</f>
        <v>14</v>
      </c>
      <c r="Q50" s="338" t="s">
        <v>29</v>
      </c>
    </row>
    <row r="51">
      <c r="A51" s="334" t="s">
        <v>185</v>
      </c>
      <c r="B51" s="256">
        <f t="array" ref="B51">VLOOKUP($A51,CO_DEMO,2,FALSE)</f>
        <v>4530</v>
      </c>
      <c r="C51" s="335" t="str">
        <f>IFERROR(HLOOKUP(A51,'CO Data'!$A$5:$DM$31,3,FALSE),"NULL")</f>
        <v>NULL</v>
      </c>
      <c r="D51" s="258" t="str">
        <f>IFERROR(IF(vlookup(A51,'CO Data'!$A$321:$B$376,2,FALSE)="&lt;11 foster homes","2",vlookup(A51,'CO Data'!$A$321:$B$376,2,FALSE)),"2")</f>
        <v>2</v>
      </c>
      <c r="E51" s="258" t="str">
        <f>IFERROR((HLOOKUP(A51,'CO Data'!$A$5:$DM$31,19,FALSE)+HLOOKUP(A51,'CO Data'!$A$5:$DM$31,20,FALSE)+HLOOKUP(A51,'CO Data'!$A$5:$DM$31,21,FALSE)),"NULL")</f>
        <v>NULL</v>
      </c>
      <c r="F51" s="258" t="str">
        <f>IFERROR((HLOOKUP(A51,'CO Data'!$A$5:$DM$31,17,FALSE)+HLOOKUP(A51,'CO Data'!$A$5:$DM$31,18,FALSE)),"NULL")</f>
        <v>NULL</v>
      </c>
      <c r="G51" s="258" t="s">
        <v>29</v>
      </c>
      <c r="H51" s="259" t="str">
        <f>IFERROR(IF(vlookup(A51,'CO Data'!$A$255:$B$316,2,FALSE)="&lt;11","NULL",vlookup(A51,'CO Data'!$A$255:$B$316,2,FALSE)),"NULL")</f>
        <v>NULL</v>
      </c>
      <c r="I51" s="260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59" t="str">
        <f>IFERROR(IF(vlookup(A51,'CO Data'!$A$380:$B$442,2,FALSE)="&lt;11","NULL",vlookup(A51,'CO Data'!$A$380:$B$442,2,FALSE)),"NULL")</f>
        <v>NULL</v>
      </c>
      <c r="M51" s="265" t="s">
        <v>29</v>
      </c>
      <c r="N51" s="265" t="s">
        <v>29</v>
      </c>
      <c r="O51" s="265" t="s">
        <v>29</v>
      </c>
      <c r="P51" s="266">
        <f>ifna(vlookup(A51,'Population &amp; Church Numbers'!$A$247:$D$310,4,FALSE),"NULL")</f>
        <v>12</v>
      </c>
      <c r="Q51" s="336" t="s">
        <v>29</v>
      </c>
    </row>
    <row r="52">
      <c r="A52" s="193" t="s">
        <v>310</v>
      </c>
      <c r="B52" s="194">
        <f t="array" ref="B52">VLOOKUP($A52,CO_DEMO,2,FALSE)</f>
        <v>17358</v>
      </c>
      <c r="C52" s="337">
        <f>IFERROR(HLOOKUP(A52,'CO Data'!$A$5:$DM$31,3,FALSE),"NULL")</f>
        <v>1</v>
      </c>
      <c r="D52" s="270" t="str">
        <f>IFERROR(IF(vlookup(A52,'CO Data'!$A$321:$B$376,2,FALSE)="&lt;11 foster homes","2",vlookup(A52,'CO Data'!$A$321:$B$376,2,FALSE)),"2")</f>
        <v>2</v>
      </c>
      <c r="E52" s="270">
        <f>IFERROR((HLOOKUP(A52,'CO Data'!$A$5:$DM$31,19,FALSE)+HLOOKUP(A52,'CO Data'!$A$5:$DM$31,20,FALSE)+HLOOKUP(A52,'CO Data'!$A$5:$DM$31,21,FALSE)),"NULL")</f>
        <v>0</v>
      </c>
      <c r="F52" s="270">
        <f>IFERROR((HLOOKUP(A52,'CO Data'!$A$5:$DM$31,17,FALSE)+HLOOKUP(A52,'CO Data'!$A$5:$DM$31,18,FALSE)),"NULL")</f>
        <v>1</v>
      </c>
      <c r="G52" s="270" t="s">
        <v>29</v>
      </c>
      <c r="H52" s="271" t="str">
        <f>IFERROR(IF(vlookup(A52,'CO Data'!$A$255:$B$316,2,FALSE)="&lt;11","NULL",vlookup(A52,'CO Data'!$A$255:$B$316,2,FALSE)),"NULL")</f>
        <v>NULL</v>
      </c>
      <c r="I52" s="272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71" t="str">
        <f>IFERROR(IF(vlookup(A52,'CO Data'!$A$380:$B$442,2,FALSE)="&lt;11","NULL",vlookup(A52,'CO Data'!$A$380:$B$442,2,FALSE)),"NULL")</f>
        <v>NULL</v>
      </c>
      <c r="M52" s="276" t="s">
        <v>29</v>
      </c>
      <c r="N52" s="276" t="s">
        <v>29</v>
      </c>
      <c r="O52" s="276" t="s">
        <v>29</v>
      </c>
      <c r="P52" s="277">
        <f>ifna(vlookup(A52,'Population &amp; Church Numbers'!$A$247:$D$310,4,FALSE),"NULL")</f>
        <v>13</v>
      </c>
      <c r="Q52" s="338" t="s">
        <v>29</v>
      </c>
    </row>
    <row r="53">
      <c r="A53" s="334" t="s">
        <v>311</v>
      </c>
      <c r="B53" s="256">
        <f t="array" ref="B53">VLOOKUP($A53,CO_DEMO,2,FALSE)</f>
        <v>11999</v>
      </c>
      <c r="C53" s="335">
        <f>IFERROR(HLOOKUP(A53,'CO Data'!$A$5:$DM$31,3,FALSE),"NULL")</f>
        <v>5</v>
      </c>
      <c r="D53" s="258" t="str">
        <f>IFERROR(IF(vlookup(A53,'CO Data'!$A$321:$B$376,2,FALSE)="&lt;11 foster homes","2",vlookup(A53,'CO Data'!$A$321:$B$376,2,FALSE)),"2")</f>
        <v>2</v>
      </c>
      <c r="E53" s="258">
        <f>IFERROR((HLOOKUP(A53,'CO Data'!$A$5:$DM$31,19,FALSE)+HLOOKUP(A53,'CO Data'!$A$5:$DM$31,20,FALSE)+HLOOKUP(A53,'CO Data'!$A$5:$DM$31,21,FALSE)),"NULL")</f>
        <v>2</v>
      </c>
      <c r="F53" s="258">
        <f>IFERROR((HLOOKUP(A53,'CO Data'!$A$5:$DM$31,17,FALSE)+HLOOKUP(A53,'CO Data'!$A$5:$DM$31,18,FALSE)),"NULL")</f>
        <v>1</v>
      </c>
      <c r="G53" s="258" t="s">
        <v>29</v>
      </c>
      <c r="H53" s="259" t="str">
        <f>IFERROR(IF(vlookup(A53,'CO Data'!$A$255:$B$316,2,FALSE)="&lt;11","NULL",vlookup(A53,'CO Data'!$A$255:$B$316,2,FALSE)),"NULL")</f>
        <v>NULL</v>
      </c>
      <c r="I53" s="260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59">
        <f>IFERROR(IF(vlookup(A53,'CO Data'!$A$380:$B$442,2,FALSE)="&lt;11","NULL",vlookup(A53,'CO Data'!$A$380:$B$442,2,FALSE)),"NULL")</f>
        <v>14</v>
      </c>
      <c r="M53" s="265" t="s">
        <v>29</v>
      </c>
      <c r="N53" s="265" t="s">
        <v>29</v>
      </c>
      <c r="O53" s="265" t="s">
        <v>29</v>
      </c>
      <c r="P53" s="266">
        <f>ifna(vlookup(A53,'Population &amp; Church Numbers'!$A$247:$D$310,4,FALSE),"NULL")</f>
        <v>26</v>
      </c>
      <c r="Q53" s="336" t="s">
        <v>29</v>
      </c>
    </row>
    <row r="54">
      <c r="A54" s="193" t="s">
        <v>312</v>
      </c>
      <c r="B54" s="194">
        <f t="array" ref="B54">VLOOKUP($A54,CO_DEMO,2,FALSE)</f>
        <v>168162</v>
      </c>
      <c r="C54" s="337">
        <f>IFERROR(HLOOKUP(A54,'CO Data'!$A$5:$DM$31,3,FALSE),"NULL")</f>
        <v>162</v>
      </c>
      <c r="D54" s="270">
        <f>IFERROR(IF(vlookup(A54,'CO Data'!$A$321:$B$376,2,FALSE)="&lt;11 foster homes","2",vlookup(A54,'CO Data'!$A$321:$B$376,2,FALSE)),"2")</f>
        <v>4</v>
      </c>
      <c r="E54" s="270">
        <f>IFERROR((HLOOKUP(A54,'CO Data'!$A$5:$DM$31,19,FALSE)+HLOOKUP(A54,'CO Data'!$A$5:$DM$31,20,FALSE)+HLOOKUP(A54,'CO Data'!$A$5:$DM$31,21,FALSE)),"NULL")</f>
        <v>59</v>
      </c>
      <c r="F54" s="270">
        <f>IFERROR((HLOOKUP(A54,'CO Data'!$A$5:$DM$31,17,FALSE)+HLOOKUP(A54,'CO Data'!$A$5:$DM$31,18,FALSE)),"NULL")</f>
        <v>63</v>
      </c>
      <c r="G54" s="270" t="s">
        <v>29</v>
      </c>
      <c r="H54" s="271">
        <f>IFERROR(IF(vlookup(A54,'CO Data'!$A$255:$B$316,2,FALSE)="&lt;11","NULL",vlookup(A54,'CO Data'!$A$255:$B$316,2,FALSE)),"NULL")</f>
        <v>120</v>
      </c>
      <c r="I54" s="272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71">
        <f>IFERROR(IF(vlookup(A54,'CO Data'!$A$380:$B$442,2,FALSE)="&lt;11","NULL",vlookup(A54,'CO Data'!$A$380:$B$442,2,FALSE)),"NULL")</f>
        <v>363</v>
      </c>
      <c r="M54" s="276" t="s">
        <v>29</v>
      </c>
      <c r="N54" s="276" t="s">
        <v>29</v>
      </c>
      <c r="O54" s="276" t="s">
        <v>29</v>
      </c>
      <c r="P54" s="277">
        <f>ifna(vlookup(A54,'Population &amp; Church Numbers'!$A$247:$D$310,4,FALSE),"NULL")</f>
        <v>105</v>
      </c>
      <c r="Q54" s="338" t="s">
        <v>29</v>
      </c>
    </row>
    <row r="55">
      <c r="A55" s="334" t="s">
        <v>313</v>
      </c>
      <c r="B55" s="256">
        <f t="array" ref="B55">VLOOKUP($A55,CO_DEMO,2,FALSE)</f>
        <v>6529</v>
      </c>
      <c r="C55" s="335">
        <f>IFERROR(HLOOKUP(A55,'CO Data'!$A$5:$DM$31,3,FALSE),"NULL")</f>
        <v>13</v>
      </c>
      <c r="D55" s="258" t="str">
        <f>IFERROR(IF(vlookup(A55,'CO Data'!$A$321:$B$376,2,FALSE)="&lt;11 foster homes","2",vlookup(A55,'CO Data'!$A$321:$B$376,2,FALSE)),"2")</f>
        <v>2</v>
      </c>
      <c r="E55" s="258">
        <f>IFERROR((HLOOKUP(A55,'CO Data'!$A$5:$DM$31,19,FALSE)+HLOOKUP(A55,'CO Data'!$A$5:$DM$31,20,FALSE)+HLOOKUP(A55,'CO Data'!$A$5:$DM$31,21,FALSE)),"NULL")</f>
        <v>5</v>
      </c>
      <c r="F55" s="258">
        <f>IFERROR((HLOOKUP(A55,'CO Data'!$A$5:$DM$31,17,FALSE)+HLOOKUP(A55,'CO Data'!$A$5:$DM$31,18,FALSE)),"NULL")</f>
        <v>6</v>
      </c>
      <c r="G55" s="258" t="s">
        <v>29</v>
      </c>
      <c r="H55" s="259" t="str">
        <f>IFERROR(IF(vlookup(A55,'CO Data'!$A$255:$B$316,2,FALSE)="&lt;11","NULL",vlookup(A55,'CO Data'!$A$255:$B$316,2,FALSE)),"NULL")</f>
        <v>NULL</v>
      </c>
      <c r="I55" s="260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59" t="str">
        <f>IFERROR(IF(vlookup(A55,'CO Data'!$A$380:$B$442,2,FALSE)="&lt;11","NULL",vlookup(A55,'CO Data'!$A$380:$B$442,2,FALSE)),"NULL")</f>
        <v>NULL</v>
      </c>
      <c r="M55" s="265" t="s">
        <v>29</v>
      </c>
      <c r="N55" s="265" t="s">
        <v>29</v>
      </c>
      <c r="O55" s="265" t="s">
        <v>29</v>
      </c>
      <c r="P55" s="266">
        <f>ifna(vlookup(A55,'Population &amp; Church Numbers'!$A$247:$D$310,4,FALSE),"NULL")</f>
        <v>12</v>
      </c>
      <c r="Q55" s="336" t="s">
        <v>29</v>
      </c>
    </row>
    <row r="56">
      <c r="A56" s="193" t="s">
        <v>314</v>
      </c>
      <c r="B56" s="194">
        <f t="array" ref="B56">VLOOKUP($A56,CO_DEMO,2,FALSE)</f>
        <v>11539</v>
      </c>
      <c r="C56" s="337">
        <f>IFERROR(HLOOKUP(A56,'CO Data'!$A$5:$DM$31,3,FALSE),"NULL")</f>
        <v>12</v>
      </c>
      <c r="D56" s="270" t="str">
        <f>IFERROR(IF(vlookup(A56,'CO Data'!$A$321:$B$376,2,FALSE)="&lt;11 foster homes","2",vlookup(A56,'CO Data'!$A$321:$B$376,2,FALSE)),"2")</f>
        <v>2</v>
      </c>
      <c r="E56" s="270">
        <f>IFERROR((HLOOKUP(A56,'CO Data'!$A$5:$DM$31,19,FALSE)+HLOOKUP(A56,'CO Data'!$A$5:$DM$31,20,FALSE)+HLOOKUP(A56,'CO Data'!$A$5:$DM$31,21,FALSE)),"NULL")</f>
        <v>5</v>
      </c>
      <c r="F56" s="270">
        <f>IFERROR((HLOOKUP(A56,'CO Data'!$A$5:$DM$31,17,FALSE)+HLOOKUP(A56,'CO Data'!$A$5:$DM$31,18,FALSE)),"NULL")</f>
        <v>4</v>
      </c>
      <c r="G56" s="270" t="s">
        <v>29</v>
      </c>
      <c r="H56" s="271">
        <f>IFERROR(IF(vlookup(A56,'CO Data'!$A$255:$B$316,2,FALSE)="&lt;11","NULL",vlookup(A56,'CO Data'!$A$255:$B$316,2,FALSE)),"NULL")</f>
        <v>13</v>
      </c>
      <c r="I56" s="272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71">
        <f>IFERROR(IF(vlookup(A56,'CO Data'!$A$380:$B$442,2,FALSE)="&lt;11","NULL",vlookup(A56,'CO Data'!$A$380:$B$442,2,FALSE)),"NULL")</f>
        <v>25</v>
      </c>
      <c r="M56" s="276" t="s">
        <v>29</v>
      </c>
      <c r="N56" s="276" t="s">
        <v>29</v>
      </c>
      <c r="O56" s="276" t="s">
        <v>29</v>
      </c>
      <c r="P56" s="277">
        <f>ifna(vlookup(A56,'Population &amp; Church Numbers'!$A$247:$D$310,4,FALSE),"NULL")</f>
        <v>26</v>
      </c>
      <c r="Q56" s="338" t="s">
        <v>29</v>
      </c>
    </row>
    <row r="57">
      <c r="A57" s="334" t="s">
        <v>315</v>
      </c>
      <c r="B57" s="256">
        <f t="array" ref="B57">VLOOKUP($A57,CO_DEMO,2,FALSE)</f>
        <v>24829</v>
      </c>
      <c r="C57" s="335">
        <f>IFERROR(HLOOKUP(A57,'CO Data'!$A$5:$DM$31,3,FALSE),"NULL")</f>
        <v>6</v>
      </c>
      <c r="D57" s="258" t="str">
        <f>IFERROR(IF(vlookup(A57,'CO Data'!$A$321:$B$376,2,FALSE)="&lt;11 foster homes","2",vlookup(A57,'CO Data'!$A$321:$B$376,2,FALSE)),"2")</f>
        <v>2</v>
      </c>
      <c r="E57" s="258">
        <f>IFERROR((HLOOKUP(A57,'CO Data'!$A$5:$DM$31,19,FALSE)+HLOOKUP(A57,'CO Data'!$A$5:$DM$31,20,FALSE)+HLOOKUP(A57,'CO Data'!$A$5:$DM$31,21,FALSE)),"NULL")</f>
        <v>5</v>
      </c>
      <c r="F57" s="258">
        <f>IFERROR((HLOOKUP(A57,'CO Data'!$A$5:$DM$31,17,FALSE)+HLOOKUP(A57,'CO Data'!$A$5:$DM$31,18,FALSE)),"NULL")</f>
        <v>1</v>
      </c>
      <c r="G57" s="258" t="s">
        <v>29</v>
      </c>
      <c r="H57" s="259" t="str">
        <f>IFERROR(IF(vlookup(A57,'CO Data'!$A$255:$B$316,2,FALSE)="&lt;11","NULL",vlookup(A57,'CO Data'!$A$255:$B$316,2,FALSE)),"NULL")</f>
        <v>NULL</v>
      </c>
      <c r="I57" s="260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59">
        <f>IFERROR(IF(vlookup(A57,'CO Data'!$A$380:$B$442,2,FALSE)="&lt;11","NULL",vlookup(A57,'CO Data'!$A$380:$B$442,2,FALSE)),"NULL")</f>
        <v>13</v>
      </c>
      <c r="M57" s="265" t="s">
        <v>29</v>
      </c>
      <c r="N57" s="265" t="s">
        <v>29</v>
      </c>
      <c r="O57" s="265" t="s">
        <v>29</v>
      </c>
      <c r="P57" s="266">
        <f>ifna(vlookup(A57,'Population &amp; Church Numbers'!$A$247:$D$310,4,FALSE),"NULL")</f>
        <v>14</v>
      </c>
      <c r="Q57" s="336" t="s">
        <v>29</v>
      </c>
    </row>
    <row r="58">
      <c r="A58" s="193" t="s">
        <v>316</v>
      </c>
      <c r="B58" s="194">
        <f t="array" ref="B58">VLOOKUP($A58,CO_DEMO,2,FALSE)</f>
        <v>6368</v>
      </c>
      <c r="C58" s="337">
        <f>IFERROR(HLOOKUP(A58,'CO Data'!$A$5:$DM$31,3,FALSE),"NULL")</f>
        <v>10</v>
      </c>
      <c r="D58" s="270" t="str">
        <f>IFERROR(IF(vlookup(A58,'CO Data'!$A$321:$B$376,2,FALSE)="&lt;11 foster homes","2",vlookup(A58,'CO Data'!$A$321:$B$376,2,FALSE)),"2")</f>
        <v>2</v>
      </c>
      <c r="E58" s="270">
        <f>IFERROR((HLOOKUP(A58,'CO Data'!$A$5:$DM$31,19,FALSE)+HLOOKUP(A58,'CO Data'!$A$5:$DM$31,20,FALSE)+HLOOKUP(A58,'CO Data'!$A$5:$DM$31,21,FALSE)),"NULL")</f>
        <v>1</v>
      </c>
      <c r="F58" s="270">
        <f>IFERROR((HLOOKUP(A58,'CO Data'!$A$5:$DM$31,17,FALSE)+HLOOKUP(A58,'CO Data'!$A$5:$DM$31,18,FALSE)),"NULL")</f>
        <v>5</v>
      </c>
      <c r="G58" s="270" t="s">
        <v>29</v>
      </c>
      <c r="H58" s="271" t="str">
        <f>IFERROR(IF(vlookup(A58,'CO Data'!$A$255:$B$316,2,FALSE)="&lt;11","NULL",vlookup(A58,'CO Data'!$A$255:$B$316,2,FALSE)),"NULL")</f>
        <v>NULL</v>
      </c>
      <c r="I58" s="272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71">
        <f>IFERROR(IF(vlookup(A58,'CO Data'!$A$380:$B$442,2,FALSE)="&lt;11","NULL",vlookup(A58,'CO Data'!$A$380:$B$442,2,FALSE)),"NULL")</f>
        <v>14</v>
      </c>
      <c r="M58" s="276" t="s">
        <v>29</v>
      </c>
      <c r="N58" s="276" t="s">
        <v>29</v>
      </c>
      <c r="O58" s="276" t="s">
        <v>29</v>
      </c>
      <c r="P58" s="277">
        <f>ifna(vlookup(A58,'Population &amp; Church Numbers'!$A$247:$D$310,4,FALSE),"NULL")</f>
        <v>3</v>
      </c>
      <c r="Q58" s="338" t="s">
        <v>29</v>
      </c>
    </row>
    <row r="59">
      <c r="A59" s="334" t="s">
        <v>317</v>
      </c>
      <c r="B59" s="256">
        <f t="array" ref="B59">VLOOKUP($A59,CO_DEMO,2,FALSE)</f>
        <v>705</v>
      </c>
      <c r="C59" s="335" t="str">
        <f>IFERROR(HLOOKUP(A59,'CO Data'!$A$5:$DM$31,3,FALSE),"NULL")</f>
        <v>NULL</v>
      </c>
      <c r="D59" s="258" t="str">
        <f>IFERROR(IF(vlookup(A59,'CO Data'!$A$321:$B$376,2,FALSE)="&lt;11 foster homes","2",vlookup(A59,'CO Data'!$A$321:$B$376,2,FALSE)),"2")</f>
        <v>2</v>
      </c>
      <c r="E59" s="258" t="str">
        <f>IFERROR((HLOOKUP(A59,'CO Data'!$A$5:$DM$31,19,FALSE)+HLOOKUP(A59,'CO Data'!$A$5:$DM$31,20,FALSE)+HLOOKUP(A59,'CO Data'!$A$5:$DM$31,21,FALSE)),"NULL")</f>
        <v>NULL</v>
      </c>
      <c r="F59" s="258" t="str">
        <f>IFERROR((HLOOKUP(A59,'CO Data'!$A$5:$DM$31,17,FALSE)+HLOOKUP(A59,'CO Data'!$A$5:$DM$31,18,FALSE)),"NULL")</f>
        <v>NULL</v>
      </c>
      <c r="G59" s="258" t="s">
        <v>29</v>
      </c>
      <c r="H59" s="259" t="str">
        <f>IFERROR(IF(vlookup(A59,'CO Data'!$A$255:$B$316,2,FALSE)="&lt;11","NULL",vlookup(A59,'CO Data'!$A$255:$B$316,2,FALSE)),"NULL")</f>
        <v>NULL</v>
      </c>
      <c r="I59" s="260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59" t="str">
        <f>IFERROR(IF(vlookup(A59,'CO Data'!$A$380:$B$442,2,FALSE)="&lt;11","NULL",vlookup(A59,'CO Data'!$A$380:$B$442,2,FALSE)),"NULL")</f>
        <v>NULL</v>
      </c>
      <c r="M59" s="265" t="s">
        <v>29</v>
      </c>
      <c r="N59" s="265" t="s">
        <v>29</v>
      </c>
      <c r="O59" s="265" t="s">
        <v>29</v>
      </c>
      <c r="P59" s="266">
        <f>ifna(vlookup(A59,'Population &amp; Church Numbers'!$A$247:$D$310,4,FALSE),"NULL")</f>
        <v>3</v>
      </c>
      <c r="Q59" s="336" t="s">
        <v>29</v>
      </c>
    </row>
    <row r="60">
      <c r="A60" s="193" t="s">
        <v>318</v>
      </c>
      <c r="B60" s="194">
        <f t="array" ref="B60">VLOOKUP($A60,CO_DEMO,2,FALSE)</f>
        <v>8072</v>
      </c>
      <c r="C60" s="337">
        <f>IFERROR(HLOOKUP(A60,'CO Data'!$A$5:$DM$31,3,FALSE),"NULL")</f>
        <v>3</v>
      </c>
      <c r="D60" s="270" t="str">
        <f>IFERROR(IF(vlookup(A60,'CO Data'!$A$321:$B$376,2,FALSE)="&lt;11 foster homes","2",vlookup(A60,'CO Data'!$A$321:$B$376,2,FALSE)),"2")</f>
        <v>2</v>
      </c>
      <c r="E60" s="270">
        <f>IFERROR((HLOOKUP(A60,'CO Data'!$A$5:$DM$31,19,FALSE)+HLOOKUP(A60,'CO Data'!$A$5:$DM$31,20,FALSE)+HLOOKUP(A60,'CO Data'!$A$5:$DM$31,21,FALSE)),"NULL")</f>
        <v>1</v>
      </c>
      <c r="F60" s="270">
        <f>IFERROR((HLOOKUP(A60,'CO Data'!$A$5:$DM$31,17,FALSE)+HLOOKUP(A60,'CO Data'!$A$5:$DM$31,18,FALSE)),"NULL")</f>
        <v>2</v>
      </c>
      <c r="G60" s="270" t="s">
        <v>29</v>
      </c>
      <c r="H60" s="271" t="str">
        <f>IFERROR(IF(vlookup(A60,'CO Data'!$A$255:$B$316,2,FALSE)="&lt;11","NULL",vlookup(A60,'CO Data'!$A$255:$B$316,2,FALSE)),"NULL")</f>
        <v>NULL</v>
      </c>
      <c r="I60" s="272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71" t="str">
        <f>IFERROR(IF(vlookup(A60,'CO Data'!$A$380:$B$442,2,FALSE)="&lt;11","NULL",vlookup(A60,'CO Data'!$A$380:$B$442,2,FALSE)),"NULL")</f>
        <v>NULL</v>
      </c>
      <c r="M60" s="276" t="s">
        <v>29</v>
      </c>
      <c r="N60" s="276" t="s">
        <v>29</v>
      </c>
      <c r="O60" s="276" t="s">
        <v>29</v>
      </c>
      <c r="P60" s="277">
        <f>ifna(vlookup(A60,'Population &amp; Church Numbers'!$A$247:$D$310,4,FALSE),"NULL")</f>
        <v>7</v>
      </c>
      <c r="Q60" s="338" t="s">
        <v>29</v>
      </c>
    </row>
    <row r="61">
      <c r="A61" s="334" t="s">
        <v>319</v>
      </c>
      <c r="B61" s="256">
        <f t="array" ref="B61">VLOOKUP($A61,CO_DEMO,2,FALSE)</f>
        <v>2404</v>
      </c>
      <c r="C61" s="335" t="str">
        <f>IFERROR(HLOOKUP(A61,'CO Data'!$A$5:$DM$31,3,FALSE),"NULL")</f>
        <v>NULL</v>
      </c>
      <c r="D61" s="258" t="str">
        <f>IFERROR(IF(vlookup(A61,'CO Data'!$A$321:$B$376,2,FALSE)="&lt;11 foster homes","2",vlookup(A61,'CO Data'!$A$321:$B$376,2,FALSE)),"2")</f>
        <v>2</v>
      </c>
      <c r="E61" s="258" t="str">
        <f>IFERROR((HLOOKUP(A61,'CO Data'!$A$5:$DM$31,19,FALSE)+HLOOKUP(A61,'CO Data'!$A$5:$DM$31,20,FALSE)+HLOOKUP(A61,'CO Data'!$A$5:$DM$31,21,FALSE)),"NULL")</f>
        <v>NULL</v>
      </c>
      <c r="F61" s="258" t="str">
        <f>IFERROR((HLOOKUP(A61,'CO Data'!$A$5:$DM$31,17,FALSE)+HLOOKUP(A61,'CO Data'!$A$5:$DM$31,18,FALSE)),"NULL")</f>
        <v>NULL</v>
      </c>
      <c r="G61" s="258" t="s">
        <v>29</v>
      </c>
      <c r="H61" s="259" t="str">
        <f>IFERROR(IF(vlookup(A61,'CO Data'!$A$255:$B$316,2,FALSE)="&lt;11","NULL",vlookup(A61,'CO Data'!$A$255:$B$316,2,FALSE)),"NULL")</f>
        <v>NULL</v>
      </c>
      <c r="I61" s="260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59" t="str">
        <f>IFERROR(IF(vlookup(A61,'CO Data'!$A$380:$B$442,2,FALSE)="&lt;11","NULL",vlookup(A61,'CO Data'!$A$380:$B$442,2,FALSE)),"NULL")</f>
        <v>NULL</v>
      </c>
      <c r="M61" s="265" t="s">
        <v>29</v>
      </c>
      <c r="N61" s="265" t="s">
        <v>29</v>
      </c>
      <c r="O61" s="265" t="s">
        <v>29</v>
      </c>
      <c r="P61" s="266">
        <f>ifna(vlookup(A61,'Population &amp; Church Numbers'!$A$247:$D$310,4,FALSE),"NULL")</f>
        <v>6</v>
      </c>
      <c r="Q61" s="336" t="s">
        <v>29</v>
      </c>
    </row>
    <row r="62">
      <c r="A62" s="193" t="s">
        <v>320</v>
      </c>
      <c r="B62" s="194">
        <f t="array" ref="B62">VLOOKUP($A62,CO_DEMO,2,FALSE)</f>
        <v>31055</v>
      </c>
      <c r="C62" s="337">
        <f>IFERROR(HLOOKUP(A62,'CO Data'!$A$5:$DM$31,3,FALSE),"NULL")</f>
        <v>6</v>
      </c>
      <c r="D62" s="270" t="str">
        <f>IFERROR(IF(vlookup(A62,'CO Data'!$A$321:$B$376,2,FALSE)="&lt;11 foster homes","2",vlookup(A62,'CO Data'!$A$321:$B$376,2,FALSE)),"2")</f>
        <v>2</v>
      </c>
      <c r="E62" s="270">
        <f>IFERROR((HLOOKUP(A62,'CO Data'!$A$5:$DM$31,19,FALSE)+HLOOKUP(A62,'CO Data'!$A$5:$DM$31,20,FALSE)+HLOOKUP(A62,'CO Data'!$A$5:$DM$31,21,FALSE)),"NULL")</f>
        <v>0</v>
      </c>
      <c r="F62" s="270">
        <f>IFERROR((HLOOKUP(A62,'CO Data'!$A$5:$DM$31,17,FALSE)+HLOOKUP(A62,'CO Data'!$A$5:$DM$31,18,FALSE)),"NULL")</f>
        <v>5</v>
      </c>
      <c r="G62" s="270" t="s">
        <v>29</v>
      </c>
      <c r="H62" s="271" t="str">
        <f>IFERROR(IF(vlookup(A62,'CO Data'!$A$255:$B$316,2,FALSE)="&lt;11","NULL",vlookup(A62,'CO Data'!$A$255:$B$316,2,FALSE)),"NULL")</f>
        <v>NULL</v>
      </c>
      <c r="I62" s="272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71" t="str">
        <f>IFERROR(IF(vlookup(A62,'CO Data'!$A$380:$B$442,2,FALSE)="&lt;11","NULL",vlookup(A62,'CO Data'!$A$380:$B$442,2,FALSE)),"NULL")</f>
        <v>NULL</v>
      </c>
      <c r="M62" s="276" t="s">
        <v>29</v>
      </c>
      <c r="N62" s="276" t="s">
        <v>29</v>
      </c>
      <c r="O62" s="276" t="s">
        <v>29</v>
      </c>
      <c r="P62" s="277">
        <f>ifna(vlookup(A62,'Population &amp; Church Numbers'!$A$247:$D$310,4,FALSE),"NULL")</f>
        <v>20</v>
      </c>
      <c r="Q62" s="338" t="s">
        <v>29</v>
      </c>
    </row>
    <row r="63">
      <c r="A63" s="334" t="s">
        <v>321</v>
      </c>
      <c r="B63" s="256">
        <f t="array" ref="B63">VLOOKUP($A63,CO_DEMO,2,FALSE)</f>
        <v>24710</v>
      </c>
      <c r="C63" s="335">
        <f>IFERROR(HLOOKUP(A63,'CO Data'!$A$5:$DM$31,3,FALSE),"NULL")</f>
        <v>11</v>
      </c>
      <c r="D63" s="258" t="str">
        <f>IFERROR(IF(vlookup(A63,'CO Data'!$A$321:$B$376,2,FALSE)="&lt;11 foster homes","2",vlookup(A63,'CO Data'!$A$321:$B$376,2,FALSE)),"2")</f>
        <v>2</v>
      </c>
      <c r="E63" s="258">
        <f>IFERROR((HLOOKUP(A63,'CO Data'!$A$5:$DM$31,19,FALSE)+HLOOKUP(A63,'CO Data'!$A$5:$DM$31,20,FALSE)+HLOOKUP(A63,'CO Data'!$A$5:$DM$31,21,FALSE)),"NULL")</f>
        <v>6</v>
      </c>
      <c r="F63" s="258">
        <f>IFERROR((HLOOKUP(A63,'CO Data'!$A$5:$DM$31,17,FALSE)+HLOOKUP(A63,'CO Data'!$A$5:$DM$31,18,FALSE)),"NULL")</f>
        <v>3</v>
      </c>
      <c r="G63" s="258" t="s">
        <v>29</v>
      </c>
      <c r="H63" s="259" t="str">
        <f>IFERROR(IF(vlookup(A63,'CO Data'!$A$255:$B$316,2,FALSE)="&lt;11","NULL",vlookup(A63,'CO Data'!$A$255:$B$316,2,FALSE)),"NULL")</f>
        <v>NULL</v>
      </c>
      <c r="I63" s="260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59">
        <f>IFERROR(IF(vlookup(A63,'CO Data'!$A$380:$B$442,2,FALSE)="&lt;11","NULL",vlookup(A63,'CO Data'!$A$380:$B$442,2,FALSE)),"NULL")</f>
        <v>29</v>
      </c>
      <c r="M63" s="265" t="s">
        <v>29</v>
      </c>
      <c r="N63" s="265" t="s">
        <v>29</v>
      </c>
      <c r="O63" s="265" t="s">
        <v>29</v>
      </c>
      <c r="P63" s="266">
        <f>ifna(vlookup(A63,'Population &amp; Church Numbers'!$A$247:$D$310,4,FALSE),"NULL")</f>
        <v>21</v>
      </c>
      <c r="Q63" s="336" t="s">
        <v>29</v>
      </c>
    </row>
    <row r="64">
      <c r="A64" s="193" t="s">
        <v>94</v>
      </c>
      <c r="B64" s="194">
        <f t="array" ref="B64">VLOOKUP($A64,CO_DEMO,2,FALSE)</f>
        <v>4817</v>
      </c>
      <c r="C64" s="337">
        <f>IFERROR(HLOOKUP(A64,'CO Data'!$A$5:$DM$31,3,FALSE),"NULL")</f>
        <v>3</v>
      </c>
      <c r="D64" s="270" t="str">
        <f>IFERROR(IF(vlookup(A64,'CO Data'!$A$321:$B$376,2,FALSE)="&lt;11 foster homes","2",vlookup(A64,'CO Data'!$A$321:$B$376,2,FALSE)),"2")</f>
        <v>2</v>
      </c>
      <c r="E64" s="270">
        <f>IFERROR((HLOOKUP(A64,'CO Data'!$A$5:$DM$31,19,FALSE)+HLOOKUP(A64,'CO Data'!$A$5:$DM$31,20,FALSE)+HLOOKUP(A64,'CO Data'!$A$5:$DM$31,21,FALSE)),"NULL")</f>
        <v>0</v>
      </c>
      <c r="F64" s="270">
        <f>IFERROR((HLOOKUP(A64,'CO Data'!$A$5:$DM$31,17,FALSE)+HLOOKUP(A64,'CO Data'!$A$5:$DM$31,18,FALSE)),"NULL")</f>
        <v>0</v>
      </c>
      <c r="G64" s="270" t="s">
        <v>29</v>
      </c>
      <c r="H64" s="271" t="str">
        <f>IFERROR(IF(vlookup(A64,'CO Data'!$A$255:$B$316,2,FALSE)="&lt;11","NULL",vlookup(A64,'CO Data'!$A$255:$B$316,2,FALSE)),"NULL")</f>
        <v>NULL</v>
      </c>
      <c r="I64" s="272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71">
        <f>IFERROR(IF(vlookup(A64,'CO Data'!$A$380:$B$442,2,FALSE)="&lt;11","NULL",vlookup(A64,'CO Data'!$A$380:$B$442,2,FALSE)),"NULL")</f>
        <v>15</v>
      </c>
      <c r="M64" s="276" t="s">
        <v>29</v>
      </c>
      <c r="N64" s="276" t="s">
        <v>29</v>
      </c>
      <c r="O64" s="276" t="s">
        <v>29</v>
      </c>
      <c r="P64" s="277">
        <f>ifna(vlookup(A64,'Population &amp; Church Numbers'!$A$247:$D$310,4,FALSE),"NULL")</f>
        <v>13</v>
      </c>
      <c r="Q64" s="338" t="s">
        <v>29</v>
      </c>
    </row>
    <row r="65">
      <c r="A65" s="334" t="s">
        <v>322</v>
      </c>
      <c r="B65" s="256">
        <f t="array" ref="B65">VLOOKUP($A65,CO_DEMO,2,FALSE)</f>
        <v>328981</v>
      </c>
      <c r="C65" s="335">
        <f>IFERROR(HLOOKUP(A65,'CO Data'!$A$5:$DM$31,3,FALSE),"NULL")</f>
        <v>187</v>
      </c>
      <c r="D65" s="258">
        <f>IFERROR(IF(vlookup(A65,'CO Data'!$A$321:$B$376,2,FALSE)="&lt;11 foster homes","2",vlookup(A65,'CO Data'!$A$321:$B$376,2,FALSE)),"2")</f>
        <v>3</v>
      </c>
      <c r="E65" s="258">
        <f>IFERROR((HLOOKUP(A65,'CO Data'!$A$5:$DM$31,19,FALSE)+HLOOKUP(A65,'CO Data'!$A$5:$DM$31,20,FALSE)+HLOOKUP(A65,'CO Data'!$A$5:$DM$31,21,FALSE)),"NULL")</f>
        <v>85</v>
      </c>
      <c r="F65" s="258">
        <f>IFERROR((HLOOKUP(A65,'CO Data'!$A$5:$DM$31,17,FALSE)+HLOOKUP(A65,'CO Data'!$A$5:$DM$31,18,FALSE)),"NULL")</f>
        <v>75</v>
      </c>
      <c r="G65" s="258" t="s">
        <v>29</v>
      </c>
      <c r="H65" s="259">
        <f>IFERROR(IF(vlookup(A65,'CO Data'!$A$255:$B$316,2,FALSE)="&lt;11","NULL",vlookup(A65,'CO Data'!$A$255:$B$316,2,FALSE)),"NULL")</f>
        <v>232</v>
      </c>
      <c r="I65" s="260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59">
        <f>IFERROR(IF(vlookup(A65,'CO Data'!$A$380:$B$442,2,FALSE)="&lt;11","NULL",vlookup(A65,'CO Data'!$A$380:$B$442,2,FALSE)),"NULL")</f>
        <v>426</v>
      </c>
      <c r="M65" s="265" t="s">
        <v>29</v>
      </c>
      <c r="N65" s="265" t="s">
        <v>29</v>
      </c>
      <c r="O65" s="265" t="s">
        <v>29</v>
      </c>
      <c r="P65" s="266">
        <f>ifna(vlookup(A65,'Population &amp; Church Numbers'!$A$247:$D$310,4,FALSE),"NULL")</f>
        <v>151</v>
      </c>
      <c r="Q65" s="336" t="s">
        <v>29</v>
      </c>
    </row>
    <row r="66">
      <c r="A66" s="193" t="s">
        <v>145</v>
      </c>
      <c r="B66" s="194">
        <f t="array" ref="B66">VLOOKUP($A66,CO_DEMO,2,FALSE)</f>
        <v>9988</v>
      </c>
      <c r="C66" s="337">
        <f>IFERROR(HLOOKUP(A66,'CO Data'!$A$5:$DM$31,3,FALSE),"NULL")</f>
        <v>3</v>
      </c>
      <c r="D66" s="270" t="str">
        <f>IFERROR(IF(vlookup(A66,'CO Data'!$A$321:$B$376,2,FALSE)="&lt;11 foster homes","2",vlookup(A66,'CO Data'!$A$321:$B$376,2,FALSE)),"2")</f>
        <v>2</v>
      </c>
      <c r="E66" s="270">
        <f>IFERROR((HLOOKUP(A66,'CO Data'!$A$5:$DM$31,19,FALSE)+HLOOKUP(A66,'CO Data'!$A$5:$DM$31,20,FALSE)+HLOOKUP(A66,'CO Data'!$A$5:$DM$31,21,FALSE)),"NULL")</f>
        <v>0</v>
      </c>
      <c r="F66" s="270">
        <f>IFERROR((HLOOKUP(A66,'CO Data'!$A$5:$DM$31,17,FALSE)+HLOOKUP(A66,'CO Data'!$A$5:$DM$31,18,FALSE)),"NULL")</f>
        <v>3</v>
      </c>
      <c r="G66" s="270" t="s">
        <v>29</v>
      </c>
      <c r="H66" s="271" t="str">
        <f>IFERROR(IF(vlookup(A66,'CO Data'!$A$255:$B$316,2,FALSE)="&lt;11","NULL",vlookup(A66,'CO Data'!$A$255:$B$316,2,FALSE)),"NULL")</f>
        <v>NULL</v>
      </c>
      <c r="I66" s="272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71">
        <f>IFERROR(IF(vlookup(A66,'CO Data'!$A$380:$B$442,2,FALSE)="&lt;11","NULL",vlookup(A66,'CO Data'!$A$380:$B$442,2,FALSE)),"NULL")</f>
        <v>12</v>
      </c>
      <c r="M66" s="276" t="s">
        <v>29</v>
      </c>
      <c r="N66" s="276" t="s">
        <v>29</v>
      </c>
      <c r="O66" s="276" t="s">
        <v>29</v>
      </c>
      <c r="P66" s="277">
        <f>ifna(vlookup(A66,'Population &amp; Church Numbers'!$A$247:$D$310,4,FALSE),"NULL")</f>
        <v>25</v>
      </c>
      <c r="Q66" s="338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449"/>
      <c r="Q67" s="281"/>
    </row>
    <row r="68">
      <c r="A68" s="212" t="s">
        <v>2059</v>
      </c>
      <c r="B68" s="213"/>
      <c r="C68" s="214">
        <f>'CO Data'!DL7</f>
        <v>3538</v>
      </c>
      <c r="D68" s="215">
        <v>2.0</v>
      </c>
      <c r="E68" s="410">
        <f>SUM('CO Data'!DL23:DL25)</f>
        <v>1626</v>
      </c>
      <c r="F68" s="410">
        <f>SUM('CO Data'!DL21:DL22)</f>
        <v>1353</v>
      </c>
      <c r="G68" s="215">
        <f>'CO Data'!B251</f>
        <v>759</v>
      </c>
      <c r="H68" s="216">
        <f>'CO Data'!B316</f>
        <v>3585</v>
      </c>
      <c r="I68" s="217">
        <f>'CO Data'!B202</f>
        <v>393</v>
      </c>
      <c r="J68" s="544" t="s">
        <v>29</v>
      </c>
      <c r="K68" s="545">
        <f>'CO Data'!B497</f>
        <v>0.655</v>
      </c>
      <c r="L68" s="341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22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7" t="s">
        <v>2232</v>
      </c>
      <c r="B1" s="288"/>
      <c r="C1" s="288"/>
      <c r="D1" s="288"/>
      <c r="E1" s="287"/>
      <c r="F1" s="287"/>
      <c r="G1" s="287" t="s">
        <v>2117</v>
      </c>
      <c r="H1" s="549" t="s">
        <v>2416</v>
      </c>
      <c r="K1" s="287" t="s">
        <v>2119</v>
      </c>
      <c r="L1" s="289">
        <v>45448.0</v>
      </c>
      <c r="M1" s="287" t="s">
        <v>2120</v>
      </c>
      <c r="N1" s="289">
        <v>45382.0</v>
      </c>
      <c r="O1" s="288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58" t="s">
        <v>276</v>
      </c>
      <c r="S5" s="557"/>
      <c r="T5" s="358" t="s">
        <v>277</v>
      </c>
      <c r="U5" s="557"/>
      <c r="V5" s="358" t="s">
        <v>278</v>
      </c>
      <c r="W5" s="557"/>
      <c r="X5" s="358" t="s">
        <v>279</v>
      </c>
      <c r="Y5" s="557"/>
      <c r="Z5" s="358" t="s">
        <v>280</v>
      </c>
      <c r="AA5" s="557"/>
      <c r="AB5" s="358" t="s">
        <v>281</v>
      </c>
      <c r="AC5" s="557"/>
      <c r="AD5" s="358" t="s">
        <v>282</v>
      </c>
      <c r="AE5" s="557"/>
      <c r="AF5" s="358" t="s">
        <v>283</v>
      </c>
      <c r="AG5" s="557"/>
      <c r="AH5" s="358" t="s">
        <v>284</v>
      </c>
      <c r="AI5" s="557"/>
      <c r="AJ5" s="358" t="s">
        <v>2419</v>
      </c>
      <c r="AK5" s="557"/>
      <c r="AL5" s="358" t="s">
        <v>285</v>
      </c>
      <c r="AM5" s="557"/>
      <c r="AN5" s="358" t="s">
        <v>286</v>
      </c>
      <c r="AO5" s="557"/>
      <c r="AP5" s="358" t="s">
        <v>287</v>
      </c>
      <c r="AQ5" s="557"/>
      <c r="AR5" s="358" t="s">
        <v>289</v>
      </c>
      <c r="AS5" s="557"/>
      <c r="AT5" s="358" t="s">
        <v>288</v>
      </c>
      <c r="AU5" s="557"/>
      <c r="AV5" s="358" t="s">
        <v>290</v>
      </c>
      <c r="AW5" s="557"/>
      <c r="AX5" s="358" t="s">
        <v>291</v>
      </c>
      <c r="AY5" s="557"/>
      <c r="AZ5" s="358" t="s">
        <v>292</v>
      </c>
      <c r="BA5" s="557"/>
      <c r="BB5" s="358" t="s">
        <v>293</v>
      </c>
      <c r="BC5" s="557"/>
      <c r="BD5" s="358" t="s">
        <v>294</v>
      </c>
      <c r="BE5" s="557"/>
      <c r="BF5" s="358" t="s">
        <v>296</v>
      </c>
      <c r="BG5" s="557"/>
      <c r="BH5" s="358" t="s">
        <v>66</v>
      </c>
      <c r="BI5" s="557"/>
      <c r="BJ5" s="358" t="s">
        <v>298</v>
      </c>
      <c r="BK5" s="557"/>
      <c r="BL5" s="358" t="s">
        <v>299</v>
      </c>
      <c r="BM5" s="557"/>
      <c r="BN5" s="358" t="s">
        <v>224</v>
      </c>
      <c r="BO5" s="557"/>
      <c r="BP5" s="358" t="s">
        <v>300</v>
      </c>
      <c r="BQ5" s="557"/>
      <c r="BR5" s="358" t="s">
        <v>301</v>
      </c>
      <c r="BS5" s="557"/>
      <c r="BT5" s="358" t="s">
        <v>176</v>
      </c>
      <c r="BU5" s="557"/>
      <c r="BV5" s="358" t="s">
        <v>178</v>
      </c>
      <c r="BW5" s="557"/>
      <c r="BX5" s="358" t="s">
        <v>302</v>
      </c>
      <c r="BY5" s="557"/>
      <c r="BZ5" s="358" t="s">
        <v>304</v>
      </c>
      <c r="CA5" s="557"/>
      <c r="CB5" s="358" t="s">
        <v>305</v>
      </c>
      <c r="CC5" s="557"/>
      <c r="CD5" s="358" t="s">
        <v>306</v>
      </c>
      <c r="CE5" s="557"/>
      <c r="CF5" s="358" t="s">
        <v>81</v>
      </c>
      <c r="CG5" s="557"/>
      <c r="CH5" s="358" t="s">
        <v>307</v>
      </c>
      <c r="CI5" s="557"/>
      <c r="CJ5" s="358" t="s">
        <v>309</v>
      </c>
      <c r="CK5" s="557"/>
      <c r="CL5" s="358" t="s">
        <v>310</v>
      </c>
      <c r="CM5" s="557"/>
      <c r="CN5" s="358" t="s">
        <v>311</v>
      </c>
      <c r="CO5" s="557"/>
      <c r="CP5" s="358" t="s">
        <v>312</v>
      </c>
      <c r="CQ5" s="557"/>
      <c r="CR5" s="358" t="s">
        <v>313</v>
      </c>
      <c r="CS5" s="557"/>
      <c r="CT5" s="358" t="s">
        <v>314</v>
      </c>
      <c r="CU5" s="557"/>
      <c r="CV5" s="358" t="s">
        <v>315</v>
      </c>
      <c r="CW5" s="557"/>
      <c r="CX5" s="358" t="s">
        <v>316</v>
      </c>
      <c r="CY5" s="557"/>
      <c r="CZ5" s="358" t="s">
        <v>318</v>
      </c>
      <c r="DA5" s="557"/>
      <c r="DB5" s="358" t="s">
        <v>320</v>
      </c>
      <c r="DC5" s="557"/>
      <c r="DD5" s="358" t="s">
        <v>321</v>
      </c>
      <c r="DE5" s="557"/>
      <c r="DF5" s="358" t="s">
        <v>94</v>
      </c>
      <c r="DG5" s="557"/>
      <c r="DH5" s="358" t="s">
        <v>322</v>
      </c>
      <c r="DI5" s="557"/>
      <c r="DJ5" s="358" t="s">
        <v>145</v>
      </c>
      <c r="DK5" s="557"/>
      <c r="DL5" s="358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58" t="s">
        <v>2420</v>
      </c>
      <c r="S6" s="358" t="s">
        <v>2421</v>
      </c>
      <c r="T6" s="358" t="s">
        <v>2420</v>
      </c>
      <c r="U6" s="358" t="s">
        <v>2421</v>
      </c>
      <c r="V6" s="358" t="s">
        <v>2420</v>
      </c>
      <c r="W6" s="358" t="s">
        <v>2421</v>
      </c>
      <c r="X6" s="358" t="s">
        <v>2420</v>
      </c>
      <c r="Y6" s="358" t="s">
        <v>2421</v>
      </c>
      <c r="Z6" s="358" t="s">
        <v>2420</v>
      </c>
      <c r="AA6" s="358" t="s">
        <v>2421</v>
      </c>
      <c r="AB6" s="358" t="s">
        <v>2420</v>
      </c>
      <c r="AC6" s="358" t="s">
        <v>2421</v>
      </c>
      <c r="AD6" s="358" t="s">
        <v>2420</v>
      </c>
      <c r="AE6" s="358" t="s">
        <v>2421</v>
      </c>
      <c r="AF6" s="358" t="s">
        <v>2420</v>
      </c>
      <c r="AG6" s="358" t="s">
        <v>2421</v>
      </c>
      <c r="AH6" s="358" t="s">
        <v>2420</v>
      </c>
      <c r="AI6" s="358" t="s">
        <v>2421</v>
      </c>
      <c r="AJ6" s="358" t="s">
        <v>2420</v>
      </c>
      <c r="AK6" s="358" t="s">
        <v>2421</v>
      </c>
      <c r="AL6" s="358" t="s">
        <v>2420</v>
      </c>
      <c r="AM6" s="358" t="s">
        <v>2421</v>
      </c>
      <c r="AN6" s="358" t="s">
        <v>2420</v>
      </c>
      <c r="AO6" s="358" t="s">
        <v>2421</v>
      </c>
      <c r="AP6" s="358" t="s">
        <v>2420</v>
      </c>
      <c r="AQ6" s="358" t="s">
        <v>2421</v>
      </c>
      <c r="AR6" s="358" t="s">
        <v>2420</v>
      </c>
      <c r="AS6" s="358" t="s">
        <v>2421</v>
      </c>
      <c r="AT6" s="358" t="s">
        <v>2420</v>
      </c>
      <c r="AU6" s="358" t="s">
        <v>2421</v>
      </c>
      <c r="AV6" s="358" t="s">
        <v>2420</v>
      </c>
      <c r="AW6" s="358" t="s">
        <v>2421</v>
      </c>
      <c r="AX6" s="358" t="s">
        <v>2420</v>
      </c>
      <c r="AY6" s="358" t="s">
        <v>2421</v>
      </c>
      <c r="AZ6" s="358" t="s">
        <v>2420</v>
      </c>
      <c r="BA6" s="358" t="s">
        <v>2421</v>
      </c>
      <c r="BB6" s="358" t="s">
        <v>2420</v>
      </c>
      <c r="BC6" s="358" t="s">
        <v>2421</v>
      </c>
      <c r="BD6" s="358" t="s">
        <v>2420</v>
      </c>
      <c r="BE6" s="358" t="s">
        <v>2421</v>
      </c>
      <c r="BF6" s="358" t="s">
        <v>2420</v>
      </c>
      <c r="BG6" s="358" t="s">
        <v>2421</v>
      </c>
      <c r="BH6" s="358" t="s">
        <v>2420</v>
      </c>
      <c r="BI6" s="358" t="s">
        <v>2421</v>
      </c>
      <c r="BJ6" s="358" t="s">
        <v>2420</v>
      </c>
      <c r="BK6" s="358" t="s">
        <v>2421</v>
      </c>
      <c r="BL6" s="358" t="s">
        <v>2420</v>
      </c>
      <c r="BM6" s="358" t="s">
        <v>2421</v>
      </c>
      <c r="BN6" s="358" t="s">
        <v>2420</v>
      </c>
      <c r="BO6" s="358" t="s">
        <v>2421</v>
      </c>
      <c r="BP6" s="358" t="s">
        <v>2420</v>
      </c>
      <c r="BQ6" s="358" t="s">
        <v>2421</v>
      </c>
      <c r="BR6" s="358" t="s">
        <v>2420</v>
      </c>
      <c r="BS6" s="358" t="s">
        <v>2421</v>
      </c>
      <c r="BT6" s="358" t="s">
        <v>2420</v>
      </c>
      <c r="BU6" s="358" t="s">
        <v>2421</v>
      </c>
      <c r="BV6" s="358" t="s">
        <v>2420</v>
      </c>
      <c r="BW6" s="358" t="s">
        <v>2421</v>
      </c>
      <c r="BX6" s="358" t="s">
        <v>2420</v>
      </c>
      <c r="BY6" s="358" t="s">
        <v>2421</v>
      </c>
      <c r="BZ6" s="358" t="s">
        <v>2420</v>
      </c>
      <c r="CA6" s="358" t="s">
        <v>2421</v>
      </c>
      <c r="CB6" s="358" t="s">
        <v>2420</v>
      </c>
      <c r="CC6" s="358" t="s">
        <v>2421</v>
      </c>
      <c r="CD6" s="358" t="s">
        <v>2420</v>
      </c>
      <c r="CE6" s="358" t="s">
        <v>2421</v>
      </c>
      <c r="CF6" s="358" t="s">
        <v>2420</v>
      </c>
      <c r="CG6" s="358" t="s">
        <v>2421</v>
      </c>
      <c r="CH6" s="358" t="s">
        <v>2420</v>
      </c>
      <c r="CI6" s="358" t="s">
        <v>2421</v>
      </c>
      <c r="CJ6" s="358" t="s">
        <v>2420</v>
      </c>
      <c r="CK6" s="358" t="s">
        <v>2421</v>
      </c>
      <c r="CL6" s="358" t="s">
        <v>2420</v>
      </c>
      <c r="CM6" s="358" t="s">
        <v>2421</v>
      </c>
      <c r="CN6" s="358" t="s">
        <v>2420</v>
      </c>
      <c r="CO6" s="358" t="s">
        <v>2421</v>
      </c>
      <c r="CP6" s="358" t="s">
        <v>2420</v>
      </c>
      <c r="CQ6" s="358" t="s">
        <v>2421</v>
      </c>
      <c r="CR6" s="358" t="s">
        <v>2420</v>
      </c>
      <c r="CS6" s="358" t="s">
        <v>2421</v>
      </c>
      <c r="CT6" s="358" t="s">
        <v>2420</v>
      </c>
      <c r="CU6" s="358" t="s">
        <v>2421</v>
      </c>
      <c r="CV6" s="358" t="s">
        <v>2420</v>
      </c>
      <c r="CW6" s="358" t="s">
        <v>2421</v>
      </c>
      <c r="CX6" s="358" t="s">
        <v>2420</v>
      </c>
      <c r="CY6" s="358" t="s">
        <v>2421</v>
      </c>
      <c r="CZ6" s="358" t="s">
        <v>2420</v>
      </c>
      <c r="DA6" s="358" t="s">
        <v>2421</v>
      </c>
      <c r="DB6" s="358" t="s">
        <v>2420</v>
      </c>
      <c r="DC6" s="358" t="s">
        <v>2421</v>
      </c>
      <c r="DD6" s="358" t="s">
        <v>2420</v>
      </c>
      <c r="DE6" s="358" t="s">
        <v>2421</v>
      </c>
      <c r="DF6" s="358" t="s">
        <v>2420</v>
      </c>
      <c r="DG6" s="358" t="s">
        <v>2421</v>
      </c>
      <c r="DH6" s="358" t="s">
        <v>2420</v>
      </c>
      <c r="DI6" s="358" t="s">
        <v>2421</v>
      </c>
      <c r="DJ6" s="358" t="s">
        <v>2420</v>
      </c>
      <c r="DK6" s="358" t="s">
        <v>2421</v>
      </c>
      <c r="DL6" s="358" t="s">
        <v>2420</v>
      </c>
      <c r="DM6" s="358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33">
        <v>10.0</v>
      </c>
      <c r="S7" s="562">
        <v>1.0</v>
      </c>
      <c r="T7" s="233">
        <v>5.0</v>
      </c>
      <c r="U7" s="562">
        <v>1.0</v>
      </c>
      <c r="V7" s="233">
        <v>4.0</v>
      </c>
      <c r="W7" s="562">
        <v>1.0</v>
      </c>
      <c r="X7" s="233">
        <v>2.0</v>
      </c>
      <c r="Y7" s="562">
        <v>1.0</v>
      </c>
      <c r="Z7" s="233">
        <v>14.0</v>
      </c>
      <c r="AA7" s="562">
        <v>1.0</v>
      </c>
      <c r="AB7" s="233">
        <v>10.0</v>
      </c>
      <c r="AC7" s="562">
        <v>1.0</v>
      </c>
      <c r="AD7" s="233">
        <v>4.0</v>
      </c>
      <c r="AE7" s="562">
        <v>1.0</v>
      </c>
      <c r="AF7" s="233">
        <v>74.0</v>
      </c>
      <c r="AG7" s="562">
        <v>1.0</v>
      </c>
      <c r="AH7" s="233">
        <v>506.0</v>
      </c>
      <c r="AI7" s="562">
        <v>1.0</v>
      </c>
      <c r="AJ7" s="233">
        <v>110.0</v>
      </c>
      <c r="AK7" s="562">
        <v>1.0</v>
      </c>
      <c r="AL7" s="233">
        <v>1.0</v>
      </c>
      <c r="AM7" s="562">
        <v>1.0</v>
      </c>
      <c r="AN7" s="233">
        <v>73.0</v>
      </c>
      <c r="AO7" s="562">
        <v>1.0</v>
      </c>
      <c r="AP7" s="233">
        <v>3.0</v>
      </c>
      <c r="AQ7" s="562">
        <v>1.0</v>
      </c>
      <c r="AR7" s="233">
        <v>614.0</v>
      </c>
      <c r="AS7" s="562">
        <v>1.0</v>
      </c>
      <c r="AT7" s="233">
        <v>11.0</v>
      </c>
      <c r="AU7" s="562">
        <v>1.0</v>
      </c>
      <c r="AV7" s="233">
        <v>33.0</v>
      </c>
      <c r="AW7" s="562">
        <v>1.0</v>
      </c>
      <c r="AX7" s="233">
        <v>26.0</v>
      </c>
      <c r="AY7" s="562">
        <v>1.0</v>
      </c>
      <c r="AZ7" s="233">
        <v>1.0</v>
      </c>
      <c r="BA7" s="562">
        <v>1.0</v>
      </c>
      <c r="BB7" s="233">
        <v>4.0</v>
      </c>
      <c r="BC7" s="562">
        <v>1.0</v>
      </c>
      <c r="BD7" s="233">
        <v>7.0</v>
      </c>
      <c r="BE7" s="562">
        <v>1.0</v>
      </c>
      <c r="BF7" s="233">
        <v>12.0</v>
      </c>
      <c r="BG7" s="562">
        <v>1.0</v>
      </c>
      <c r="BH7" s="233">
        <v>223.0</v>
      </c>
      <c r="BI7" s="562">
        <v>1.0</v>
      </c>
      <c r="BJ7" s="233">
        <v>8.0</v>
      </c>
      <c r="BK7" s="562">
        <v>1.0</v>
      </c>
      <c r="BL7" s="233">
        <v>10.0</v>
      </c>
      <c r="BM7" s="562">
        <v>1.0</v>
      </c>
      <c r="BN7" s="233">
        <v>3.0</v>
      </c>
      <c r="BO7" s="562">
        <v>1.0</v>
      </c>
      <c r="BP7" s="233">
        <v>194.0</v>
      </c>
      <c r="BQ7" s="562">
        <v>1.0</v>
      </c>
      <c r="BR7" s="233">
        <v>20.0</v>
      </c>
      <c r="BS7" s="562">
        <v>1.0</v>
      </c>
      <c r="BT7" s="233">
        <v>7.0</v>
      </c>
      <c r="BU7" s="562">
        <v>1.0</v>
      </c>
      <c r="BV7" s="233">
        <v>43.0</v>
      </c>
      <c r="BW7" s="562">
        <v>1.0</v>
      </c>
      <c r="BX7" s="233">
        <v>173.0</v>
      </c>
      <c r="BY7" s="562">
        <v>1.0</v>
      </c>
      <c r="BZ7" s="233">
        <v>2.0</v>
      </c>
      <c r="CA7" s="562">
        <v>1.0</v>
      </c>
      <c r="CB7" s="233">
        <v>14.0</v>
      </c>
      <c r="CC7" s="562">
        <v>1.0</v>
      </c>
      <c r="CD7" s="233">
        <v>65.0</v>
      </c>
      <c r="CE7" s="562">
        <v>1.0</v>
      </c>
      <c r="CF7" s="233">
        <v>26.0</v>
      </c>
      <c r="CG7" s="562">
        <v>1.0</v>
      </c>
      <c r="CH7" s="233">
        <v>17.0</v>
      </c>
      <c r="CI7" s="562">
        <v>1.0</v>
      </c>
      <c r="CJ7" s="233">
        <v>14.0</v>
      </c>
      <c r="CK7" s="562">
        <v>1.0</v>
      </c>
      <c r="CL7" s="233">
        <v>1.0</v>
      </c>
      <c r="CM7" s="562">
        <v>1.0</v>
      </c>
      <c r="CN7" s="233">
        <v>5.0</v>
      </c>
      <c r="CO7" s="562">
        <v>1.0</v>
      </c>
      <c r="CP7" s="233">
        <v>162.0</v>
      </c>
      <c r="CQ7" s="562">
        <v>1.0</v>
      </c>
      <c r="CR7" s="233">
        <v>13.0</v>
      </c>
      <c r="CS7" s="562">
        <v>1.0</v>
      </c>
      <c r="CT7" s="233">
        <v>12.0</v>
      </c>
      <c r="CU7" s="562">
        <v>1.0</v>
      </c>
      <c r="CV7" s="233">
        <v>6.0</v>
      </c>
      <c r="CW7" s="562">
        <v>1.0</v>
      </c>
      <c r="CX7" s="233">
        <v>10.0</v>
      </c>
      <c r="CY7" s="562">
        <v>1.0</v>
      </c>
      <c r="CZ7" s="233">
        <v>3.0</v>
      </c>
      <c r="DA7" s="562">
        <v>1.0</v>
      </c>
      <c r="DB7" s="233">
        <v>6.0</v>
      </c>
      <c r="DC7" s="562">
        <v>1.0</v>
      </c>
      <c r="DD7" s="233">
        <v>11.0</v>
      </c>
      <c r="DE7" s="562">
        <v>1.0</v>
      </c>
      <c r="DF7" s="233">
        <v>3.0</v>
      </c>
      <c r="DG7" s="562">
        <v>1.0</v>
      </c>
      <c r="DH7" s="233">
        <v>187.0</v>
      </c>
      <c r="DI7" s="562">
        <v>1.0</v>
      </c>
      <c r="DJ7" s="233">
        <v>3.0</v>
      </c>
      <c r="DK7" s="562">
        <v>1.0</v>
      </c>
      <c r="DL7" s="233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33">
        <v>0.0</v>
      </c>
      <c r="S8" s="562">
        <v>0.0</v>
      </c>
      <c r="T8" s="233">
        <v>0.0</v>
      </c>
      <c r="U8" s="562">
        <v>0.0</v>
      </c>
      <c r="V8" s="233">
        <v>0.0</v>
      </c>
      <c r="W8" s="562">
        <v>0.0</v>
      </c>
      <c r="X8" s="233">
        <v>0.0</v>
      </c>
      <c r="Y8" s="562">
        <v>0.0</v>
      </c>
      <c r="Z8" s="233">
        <v>1.0</v>
      </c>
      <c r="AA8" s="562">
        <v>0.071</v>
      </c>
      <c r="AB8" s="233">
        <v>0.0</v>
      </c>
      <c r="AC8" s="562">
        <v>0.0</v>
      </c>
      <c r="AD8" s="233">
        <v>0.0</v>
      </c>
      <c r="AE8" s="562">
        <v>0.0</v>
      </c>
      <c r="AF8" s="233">
        <v>5.0</v>
      </c>
      <c r="AG8" s="562">
        <v>0.068</v>
      </c>
      <c r="AH8" s="233">
        <v>22.0</v>
      </c>
      <c r="AI8" s="562">
        <v>0.043</v>
      </c>
      <c r="AJ8" s="233">
        <v>97.0</v>
      </c>
      <c r="AK8" s="562">
        <v>0.882</v>
      </c>
      <c r="AL8" s="233">
        <v>0.0</v>
      </c>
      <c r="AM8" s="562">
        <v>0.0</v>
      </c>
      <c r="AN8" s="233">
        <v>7.0</v>
      </c>
      <c r="AO8" s="562">
        <v>0.096</v>
      </c>
      <c r="AP8" s="233">
        <v>0.0</v>
      </c>
      <c r="AQ8" s="562">
        <v>0.0</v>
      </c>
      <c r="AR8" s="233">
        <v>48.0</v>
      </c>
      <c r="AS8" s="562">
        <v>0.078</v>
      </c>
      <c r="AT8" s="233">
        <v>2.0</v>
      </c>
      <c r="AU8" s="562">
        <v>0.182</v>
      </c>
      <c r="AV8" s="233">
        <v>2.0</v>
      </c>
      <c r="AW8" s="562">
        <v>0.061</v>
      </c>
      <c r="AX8" s="233">
        <v>3.0</v>
      </c>
      <c r="AY8" s="562">
        <v>0.115</v>
      </c>
      <c r="AZ8" s="233">
        <v>0.0</v>
      </c>
      <c r="BA8" s="562">
        <v>0.0</v>
      </c>
      <c r="BB8" s="233">
        <v>3.0</v>
      </c>
      <c r="BC8" s="562">
        <v>0.75</v>
      </c>
      <c r="BD8" s="233">
        <v>0.0</v>
      </c>
      <c r="BE8" s="562">
        <v>0.0</v>
      </c>
      <c r="BF8" s="233">
        <v>1.0</v>
      </c>
      <c r="BG8" s="562">
        <v>0.083</v>
      </c>
      <c r="BH8" s="233">
        <v>11.0</v>
      </c>
      <c r="BI8" s="562">
        <v>0.049</v>
      </c>
      <c r="BJ8" s="233">
        <v>1.0</v>
      </c>
      <c r="BK8" s="562">
        <v>0.125</v>
      </c>
      <c r="BL8" s="233">
        <v>0.0</v>
      </c>
      <c r="BM8" s="562">
        <v>0.0</v>
      </c>
      <c r="BN8" s="233">
        <v>0.0</v>
      </c>
      <c r="BO8" s="562">
        <v>0.0</v>
      </c>
      <c r="BP8" s="233">
        <v>10.0</v>
      </c>
      <c r="BQ8" s="562">
        <v>0.052</v>
      </c>
      <c r="BR8" s="233">
        <v>0.0</v>
      </c>
      <c r="BS8" s="562">
        <v>0.0</v>
      </c>
      <c r="BT8" s="233">
        <v>0.0</v>
      </c>
      <c r="BU8" s="562">
        <v>0.0</v>
      </c>
      <c r="BV8" s="233">
        <v>2.0</v>
      </c>
      <c r="BW8" s="562">
        <v>0.047</v>
      </c>
      <c r="BX8" s="233">
        <v>17.0</v>
      </c>
      <c r="BY8" s="562">
        <v>0.098</v>
      </c>
      <c r="BZ8" s="233">
        <v>1.0</v>
      </c>
      <c r="CA8" s="562">
        <v>0.5</v>
      </c>
      <c r="CB8" s="233">
        <v>0.0</v>
      </c>
      <c r="CC8" s="562">
        <v>0.0</v>
      </c>
      <c r="CD8" s="233">
        <v>2.0</v>
      </c>
      <c r="CE8" s="562">
        <v>0.031</v>
      </c>
      <c r="CF8" s="233">
        <v>2.0</v>
      </c>
      <c r="CG8" s="562">
        <v>0.077</v>
      </c>
      <c r="CH8" s="233">
        <v>1.0</v>
      </c>
      <c r="CI8" s="562">
        <v>0.059</v>
      </c>
      <c r="CJ8" s="233">
        <v>0.0</v>
      </c>
      <c r="CK8" s="562">
        <v>0.0</v>
      </c>
      <c r="CL8" s="233">
        <v>0.0</v>
      </c>
      <c r="CM8" s="562">
        <v>0.0</v>
      </c>
      <c r="CN8" s="233">
        <v>1.0</v>
      </c>
      <c r="CO8" s="562">
        <v>0.2</v>
      </c>
      <c r="CP8" s="233">
        <v>15.0</v>
      </c>
      <c r="CQ8" s="562">
        <v>0.093</v>
      </c>
      <c r="CR8" s="233">
        <v>2.0</v>
      </c>
      <c r="CS8" s="562">
        <v>0.154</v>
      </c>
      <c r="CT8" s="233">
        <v>2.0</v>
      </c>
      <c r="CU8" s="562">
        <v>0.167</v>
      </c>
      <c r="CV8" s="233">
        <v>0.0</v>
      </c>
      <c r="CW8" s="562">
        <v>0.0</v>
      </c>
      <c r="CX8" s="233">
        <v>3.0</v>
      </c>
      <c r="CY8" s="562">
        <v>0.3</v>
      </c>
      <c r="CZ8" s="233">
        <v>0.0</v>
      </c>
      <c r="DA8" s="562">
        <v>0.0</v>
      </c>
      <c r="DB8" s="233">
        <v>1.0</v>
      </c>
      <c r="DC8" s="562">
        <v>0.167</v>
      </c>
      <c r="DD8" s="233">
        <v>2.0</v>
      </c>
      <c r="DE8" s="562">
        <v>0.182</v>
      </c>
      <c r="DF8" s="233">
        <v>0.0</v>
      </c>
      <c r="DG8" s="562">
        <v>0.0</v>
      </c>
      <c r="DH8" s="233">
        <v>8.0</v>
      </c>
      <c r="DI8" s="562">
        <v>0.043</v>
      </c>
      <c r="DJ8" s="233">
        <v>0.0</v>
      </c>
      <c r="DK8" s="562">
        <v>0.0</v>
      </c>
      <c r="DL8" s="233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33">
        <v>0.0</v>
      </c>
      <c r="S9" s="562">
        <v>0.0</v>
      </c>
      <c r="T9" s="233">
        <v>0.0</v>
      </c>
      <c r="U9" s="562">
        <v>0.0</v>
      </c>
      <c r="V9" s="233">
        <v>0.0</v>
      </c>
      <c r="W9" s="562">
        <v>0.0</v>
      </c>
      <c r="X9" s="233">
        <v>0.0</v>
      </c>
      <c r="Y9" s="562">
        <v>0.0</v>
      </c>
      <c r="Z9" s="233">
        <v>0.0</v>
      </c>
      <c r="AA9" s="562">
        <v>0.0</v>
      </c>
      <c r="AB9" s="233">
        <v>0.0</v>
      </c>
      <c r="AC9" s="562">
        <v>0.0</v>
      </c>
      <c r="AD9" s="233">
        <v>0.0</v>
      </c>
      <c r="AE9" s="562">
        <v>0.0</v>
      </c>
      <c r="AF9" s="233">
        <v>2.0</v>
      </c>
      <c r="AG9" s="562">
        <v>0.027</v>
      </c>
      <c r="AH9" s="233">
        <v>10.0</v>
      </c>
      <c r="AI9" s="562">
        <v>0.02</v>
      </c>
      <c r="AJ9" s="233">
        <v>2.0</v>
      </c>
      <c r="AK9" s="562">
        <v>0.018</v>
      </c>
      <c r="AL9" s="233">
        <v>0.0</v>
      </c>
      <c r="AM9" s="562">
        <v>0.0</v>
      </c>
      <c r="AN9" s="233">
        <v>1.0</v>
      </c>
      <c r="AO9" s="562">
        <v>0.014</v>
      </c>
      <c r="AP9" s="233">
        <v>0.0</v>
      </c>
      <c r="AQ9" s="562">
        <v>0.0</v>
      </c>
      <c r="AR9" s="233">
        <v>3.0</v>
      </c>
      <c r="AS9" s="562">
        <v>0.005</v>
      </c>
      <c r="AT9" s="233">
        <v>0.0</v>
      </c>
      <c r="AU9" s="562">
        <v>0.0</v>
      </c>
      <c r="AV9" s="233">
        <v>0.0</v>
      </c>
      <c r="AW9" s="562">
        <v>0.0</v>
      </c>
      <c r="AX9" s="233">
        <v>1.0</v>
      </c>
      <c r="AY9" s="562">
        <v>0.038</v>
      </c>
      <c r="AZ9" s="233">
        <v>0.0</v>
      </c>
      <c r="BA9" s="562">
        <v>0.0</v>
      </c>
      <c r="BB9" s="233">
        <v>0.0</v>
      </c>
      <c r="BC9" s="562">
        <v>0.0</v>
      </c>
      <c r="BD9" s="233">
        <v>0.0</v>
      </c>
      <c r="BE9" s="562">
        <v>0.0</v>
      </c>
      <c r="BF9" s="233">
        <v>0.0</v>
      </c>
      <c r="BG9" s="562">
        <v>0.0</v>
      </c>
      <c r="BH9" s="233">
        <v>4.0</v>
      </c>
      <c r="BI9" s="562">
        <v>0.018</v>
      </c>
      <c r="BJ9" s="233">
        <v>1.0</v>
      </c>
      <c r="BK9" s="562">
        <v>0.125</v>
      </c>
      <c r="BL9" s="233">
        <v>0.0</v>
      </c>
      <c r="BM9" s="562">
        <v>0.0</v>
      </c>
      <c r="BN9" s="233">
        <v>0.0</v>
      </c>
      <c r="BO9" s="562">
        <v>0.0</v>
      </c>
      <c r="BP9" s="233">
        <v>1.0</v>
      </c>
      <c r="BQ9" s="562">
        <v>0.005</v>
      </c>
      <c r="BR9" s="233">
        <v>0.0</v>
      </c>
      <c r="BS9" s="562">
        <v>0.0</v>
      </c>
      <c r="BT9" s="233">
        <v>0.0</v>
      </c>
      <c r="BU9" s="562">
        <v>0.0</v>
      </c>
      <c r="BV9" s="233">
        <v>1.0</v>
      </c>
      <c r="BW9" s="562">
        <v>0.023</v>
      </c>
      <c r="BX9" s="233">
        <v>4.0</v>
      </c>
      <c r="BY9" s="562">
        <v>0.023</v>
      </c>
      <c r="BZ9" s="233">
        <v>0.0</v>
      </c>
      <c r="CA9" s="562">
        <v>0.0</v>
      </c>
      <c r="CB9" s="233">
        <v>0.0</v>
      </c>
      <c r="CC9" s="562">
        <v>0.0</v>
      </c>
      <c r="CD9" s="233">
        <v>0.0</v>
      </c>
      <c r="CE9" s="562">
        <v>0.0</v>
      </c>
      <c r="CF9" s="233">
        <v>0.0</v>
      </c>
      <c r="CG9" s="562">
        <v>0.0</v>
      </c>
      <c r="CH9" s="233">
        <v>0.0</v>
      </c>
      <c r="CI9" s="562">
        <v>0.0</v>
      </c>
      <c r="CJ9" s="233">
        <v>0.0</v>
      </c>
      <c r="CK9" s="562">
        <v>0.0</v>
      </c>
      <c r="CL9" s="233">
        <v>0.0</v>
      </c>
      <c r="CM9" s="562">
        <v>0.0</v>
      </c>
      <c r="CN9" s="233">
        <v>0.0</v>
      </c>
      <c r="CO9" s="562">
        <v>0.0</v>
      </c>
      <c r="CP9" s="233">
        <v>1.0</v>
      </c>
      <c r="CQ9" s="562">
        <v>0.006</v>
      </c>
      <c r="CR9" s="233">
        <v>1.0</v>
      </c>
      <c r="CS9" s="562">
        <v>0.077</v>
      </c>
      <c r="CT9" s="233">
        <v>1.0</v>
      </c>
      <c r="CU9" s="562">
        <v>0.083</v>
      </c>
      <c r="CV9" s="233">
        <v>0.0</v>
      </c>
      <c r="CW9" s="562">
        <v>0.0</v>
      </c>
      <c r="CX9" s="233">
        <v>0.0</v>
      </c>
      <c r="CY9" s="562">
        <v>0.0</v>
      </c>
      <c r="CZ9" s="233">
        <v>0.0</v>
      </c>
      <c r="DA9" s="562">
        <v>0.0</v>
      </c>
      <c r="DB9" s="233">
        <v>1.0</v>
      </c>
      <c r="DC9" s="562">
        <v>0.167</v>
      </c>
      <c r="DD9" s="233">
        <v>0.0</v>
      </c>
      <c r="DE9" s="562">
        <v>0.0</v>
      </c>
      <c r="DF9" s="233">
        <v>0.0</v>
      </c>
      <c r="DG9" s="562">
        <v>0.0</v>
      </c>
      <c r="DH9" s="233">
        <v>0.0</v>
      </c>
      <c r="DI9" s="562">
        <v>0.0</v>
      </c>
      <c r="DJ9" s="233">
        <v>0.0</v>
      </c>
      <c r="DK9" s="562">
        <v>0.0</v>
      </c>
      <c r="DL9" s="233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33">
        <v>0.0</v>
      </c>
      <c r="S10" s="562">
        <v>0.0</v>
      </c>
      <c r="T10" s="233">
        <v>0.0</v>
      </c>
      <c r="U10" s="562">
        <v>0.0</v>
      </c>
      <c r="V10" s="233">
        <v>0.0</v>
      </c>
      <c r="W10" s="562">
        <v>0.0</v>
      </c>
      <c r="X10" s="233">
        <v>0.0</v>
      </c>
      <c r="Y10" s="562">
        <v>0.0</v>
      </c>
      <c r="Z10" s="233">
        <v>0.0</v>
      </c>
      <c r="AA10" s="562">
        <v>0.0</v>
      </c>
      <c r="AB10" s="233">
        <v>0.0</v>
      </c>
      <c r="AC10" s="562">
        <v>0.0</v>
      </c>
      <c r="AD10" s="233">
        <v>0.0</v>
      </c>
      <c r="AE10" s="562">
        <v>0.0</v>
      </c>
      <c r="AF10" s="233">
        <v>1.0</v>
      </c>
      <c r="AG10" s="562">
        <v>0.014</v>
      </c>
      <c r="AH10" s="233">
        <v>2.0</v>
      </c>
      <c r="AI10" s="562">
        <v>0.004</v>
      </c>
      <c r="AJ10" s="233">
        <v>4.0</v>
      </c>
      <c r="AK10" s="562">
        <v>0.036</v>
      </c>
      <c r="AL10" s="233">
        <v>0.0</v>
      </c>
      <c r="AM10" s="562">
        <v>0.0</v>
      </c>
      <c r="AN10" s="233">
        <v>3.0</v>
      </c>
      <c r="AO10" s="562">
        <v>0.041</v>
      </c>
      <c r="AP10" s="233">
        <v>0.0</v>
      </c>
      <c r="AQ10" s="562">
        <v>0.0</v>
      </c>
      <c r="AR10" s="233">
        <v>9.0</v>
      </c>
      <c r="AS10" s="562">
        <v>0.015</v>
      </c>
      <c r="AT10" s="233">
        <v>0.0</v>
      </c>
      <c r="AU10" s="562">
        <v>0.0</v>
      </c>
      <c r="AV10" s="233">
        <v>1.0</v>
      </c>
      <c r="AW10" s="562">
        <v>0.03</v>
      </c>
      <c r="AX10" s="233">
        <v>0.0</v>
      </c>
      <c r="AY10" s="562">
        <v>0.0</v>
      </c>
      <c r="AZ10" s="233">
        <v>0.0</v>
      </c>
      <c r="BA10" s="562">
        <v>0.0</v>
      </c>
      <c r="BB10" s="233">
        <v>0.0</v>
      </c>
      <c r="BC10" s="562">
        <v>0.0</v>
      </c>
      <c r="BD10" s="233">
        <v>0.0</v>
      </c>
      <c r="BE10" s="562">
        <v>0.0</v>
      </c>
      <c r="BF10" s="233">
        <v>1.0</v>
      </c>
      <c r="BG10" s="562">
        <v>0.083</v>
      </c>
      <c r="BH10" s="233">
        <v>5.0</v>
      </c>
      <c r="BI10" s="562">
        <v>0.022</v>
      </c>
      <c r="BJ10" s="233">
        <v>0.0</v>
      </c>
      <c r="BK10" s="562">
        <v>0.0</v>
      </c>
      <c r="BL10" s="233">
        <v>0.0</v>
      </c>
      <c r="BM10" s="562">
        <v>0.0</v>
      </c>
      <c r="BN10" s="233">
        <v>0.0</v>
      </c>
      <c r="BO10" s="562">
        <v>0.0</v>
      </c>
      <c r="BP10" s="233">
        <v>4.0</v>
      </c>
      <c r="BQ10" s="562">
        <v>0.021</v>
      </c>
      <c r="BR10" s="233">
        <v>0.0</v>
      </c>
      <c r="BS10" s="562">
        <v>0.0</v>
      </c>
      <c r="BT10" s="233">
        <v>0.0</v>
      </c>
      <c r="BU10" s="562">
        <v>0.0</v>
      </c>
      <c r="BV10" s="233">
        <v>1.0</v>
      </c>
      <c r="BW10" s="562">
        <v>0.023</v>
      </c>
      <c r="BX10" s="233">
        <v>5.0</v>
      </c>
      <c r="BY10" s="562">
        <v>0.029</v>
      </c>
      <c r="BZ10" s="233">
        <v>0.0</v>
      </c>
      <c r="CA10" s="562">
        <v>0.0</v>
      </c>
      <c r="CB10" s="233">
        <v>0.0</v>
      </c>
      <c r="CC10" s="562">
        <v>0.0</v>
      </c>
      <c r="CD10" s="233">
        <v>0.0</v>
      </c>
      <c r="CE10" s="562">
        <v>0.0</v>
      </c>
      <c r="CF10" s="233">
        <v>0.0</v>
      </c>
      <c r="CG10" s="562">
        <v>0.0</v>
      </c>
      <c r="CH10" s="233">
        <v>1.0</v>
      </c>
      <c r="CI10" s="562">
        <v>0.059</v>
      </c>
      <c r="CJ10" s="233">
        <v>0.0</v>
      </c>
      <c r="CK10" s="562">
        <v>0.0</v>
      </c>
      <c r="CL10" s="233">
        <v>0.0</v>
      </c>
      <c r="CM10" s="562">
        <v>0.0</v>
      </c>
      <c r="CN10" s="233">
        <v>1.0</v>
      </c>
      <c r="CO10" s="562">
        <v>0.2</v>
      </c>
      <c r="CP10" s="233">
        <v>3.0</v>
      </c>
      <c r="CQ10" s="562">
        <v>0.019</v>
      </c>
      <c r="CR10" s="233">
        <v>1.0</v>
      </c>
      <c r="CS10" s="562">
        <v>0.077</v>
      </c>
      <c r="CT10" s="233">
        <v>1.0</v>
      </c>
      <c r="CU10" s="562">
        <v>0.083</v>
      </c>
      <c r="CV10" s="233">
        <v>0.0</v>
      </c>
      <c r="CW10" s="562">
        <v>0.0</v>
      </c>
      <c r="CX10" s="233">
        <v>0.0</v>
      </c>
      <c r="CY10" s="562">
        <v>0.0</v>
      </c>
      <c r="CZ10" s="233">
        <v>0.0</v>
      </c>
      <c r="DA10" s="562">
        <v>0.0</v>
      </c>
      <c r="DB10" s="233">
        <v>0.0</v>
      </c>
      <c r="DC10" s="562">
        <v>0.0</v>
      </c>
      <c r="DD10" s="233">
        <v>1.0</v>
      </c>
      <c r="DE10" s="562">
        <v>0.091</v>
      </c>
      <c r="DF10" s="233">
        <v>0.0</v>
      </c>
      <c r="DG10" s="562">
        <v>0.0</v>
      </c>
      <c r="DH10" s="233">
        <v>0.0</v>
      </c>
      <c r="DI10" s="562">
        <v>0.0</v>
      </c>
      <c r="DJ10" s="233">
        <v>0.0</v>
      </c>
      <c r="DK10" s="562">
        <v>0.0</v>
      </c>
      <c r="DL10" s="233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33">
        <v>0.0</v>
      </c>
      <c r="S11" s="562">
        <v>0.0</v>
      </c>
      <c r="T11" s="233">
        <v>0.0</v>
      </c>
      <c r="U11" s="562">
        <v>0.0</v>
      </c>
      <c r="V11" s="233">
        <v>0.0</v>
      </c>
      <c r="W11" s="562">
        <v>0.0</v>
      </c>
      <c r="X11" s="233">
        <v>0.0</v>
      </c>
      <c r="Y11" s="562">
        <v>0.0</v>
      </c>
      <c r="Z11" s="233">
        <v>0.0</v>
      </c>
      <c r="AA11" s="562">
        <v>0.0</v>
      </c>
      <c r="AB11" s="233">
        <v>0.0</v>
      </c>
      <c r="AC11" s="562">
        <v>0.0</v>
      </c>
      <c r="AD11" s="233">
        <v>0.0</v>
      </c>
      <c r="AE11" s="562">
        <v>0.0</v>
      </c>
      <c r="AF11" s="233">
        <v>1.0</v>
      </c>
      <c r="AG11" s="562">
        <v>0.014</v>
      </c>
      <c r="AH11" s="233">
        <v>0.0</v>
      </c>
      <c r="AI11" s="562">
        <v>0.0</v>
      </c>
      <c r="AJ11" s="233">
        <v>4.0</v>
      </c>
      <c r="AK11" s="562">
        <v>0.036</v>
      </c>
      <c r="AL11" s="233">
        <v>0.0</v>
      </c>
      <c r="AM11" s="562">
        <v>0.0</v>
      </c>
      <c r="AN11" s="233">
        <v>2.0</v>
      </c>
      <c r="AO11" s="562">
        <v>0.027</v>
      </c>
      <c r="AP11" s="233">
        <v>0.0</v>
      </c>
      <c r="AQ11" s="562">
        <v>0.0</v>
      </c>
      <c r="AR11" s="233">
        <v>7.0</v>
      </c>
      <c r="AS11" s="562">
        <v>0.011</v>
      </c>
      <c r="AT11" s="233">
        <v>0.0</v>
      </c>
      <c r="AU11" s="562">
        <v>0.0</v>
      </c>
      <c r="AV11" s="233">
        <v>0.0</v>
      </c>
      <c r="AW11" s="562">
        <v>0.0</v>
      </c>
      <c r="AX11" s="233">
        <v>0.0</v>
      </c>
      <c r="AY11" s="562">
        <v>0.0</v>
      </c>
      <c r="AZ11" s="233">
        <v>0.0</v>
      </c>
      <c r="BA11" s="562">
        <v>0.0</v>
      </c>
      <c r="BB11" s="233">
        <v>0.0</v>
      </c>
      <c r="BC11" s="562">
        <v>0.0</v>
      </c>
      <c r="BD11" s="233">
        <v>0.0</v>
      </c>
      <c r="BE11" s="562">
        <v>0.0</v>
      </c>
      <c r="BF11" s="233">
        <v>0.0</v>
      </c>
      <c r="BG11" s="562">
        <v>0.0</v>
      </c>
      <c r="BH11" s="233">
        <v>2.0</v>
      </c>
      <c r="BI11" s="562">
        <v>0.009</v>
      </c>
      <c r="BJ11" s="233">
        <v>0.0</v>
      </c>
      <c r="BK11" s="562">
        <v>0.0</v>
      </c>
      <c r="BL11" s="233">
        <v>0.0</v>
      </c>
      <c r="BM11" s="562">
        <v>0.0</v>
      </c>
      <c r="BN11" s="233">
        <v>0.0</v>
      </c>
      <c r="BO11" s="562">
        <v>0.0</v>
      </c>
      <c r="BP11" s="233">
        <v>2.0</v>
      </c>
      <c r="BQ11" s="562">
        <v>0.01</v>
      </c>
      <c r="BR11" s="233">
        <v>0.0</v>
      </c>
      <c r="BS11" s="562">
        <v>0.0</v>
      </c>
      <c r="BT11" s="233">
        <v>0.0</v>
      </c>
      <c r="BU11" s="562">
        <v>0.0</v>
      </c>
      <c r="BV11" s="233">
        <v>1.0</v>
      </c>
      <c r="BW11" s="562">
        <v>0.023</v>
      </c>
      <c r="BX11" s="233">
        <v>4.0</v>
      </c>
      <c r="BY11" s="562">
        <v>0.023</v>
      </c>
      <c r="BZ11" s="233">
        <v>0.0</v>
      </c>
      <c r="CA11" s="562">
        <v>0.0</v>
      </c>
      <c r="CB11" s="233">
        <v>0.0</v>
      </c>
      <c r="CC11" s="562">
        <v>0.0</v>
      </c>
      <c r="CD11" s="233">
        <v>0.0</v>
      </c>
      <c r="CE11" s="562">
        <v>0.0</v>
      </c>
      <c r="CF11" s="233">
        <v>0.0</v>
      </c>
      <c r="CG11" s="562">
        <v>0.0</v>
      </c>
      <c r="CH11" s="233">
        <v>0.0</v>
      </c>
      <c r="CI11" s="562">
        <v>0.0</v>
      </c>
      <c r="CJ11" s="233">
        <v>0.0</v>
      </c>
      <c r="CK11" s="562">
        <v>0.0</v>
      </c>
      <c r="CL11" s="233">
        <v>0.0</v>
      </c>
      <c r="CM11" s="562">
        <v>0.0</v>
      </c>
      <c r="CN11" s="233">
        <v>1.0</v>
      </c>
      <c r="CO11" s="562">
        <v>0.2</v>
      </c>
      <c r="CP11" s="233">
        <v>3.0</v>
      </c>
      <c r="CQ11" s="562">
        <v>0.019</v>
      </c>
      <c r="CR11" s="233">
        <v>1.0</v>
      </c>
      <c r="CS11" s="562">
        <v>0.077</v>
      </c>
      <c r="CT11" s="233">
        <v>1.0</v>
      </c>
      <c r="CU11" s="562">
        <v>0.083</v>
      </c>
      <c r="CV11" s="233">
        <v>0.0</v>
      </c>
      <c r="CW11" s="562">
        <v>0.0</v>
      </c>
      <c r="CX11" s="233">
        <v>0.0</v>
      </c>
      <c r="CY11" s="562">
        <v>0.0</v>
      </c>
      <c r="CZ11" s="233">
        <v>0.0</v>
      </c>
      <c r="DA11" s="562">
        <v>0.0</v>
      </c>
      <c r="DB11" s="233">
        <v>0.0</v>
      </c>
      <c r="DC11" s="562">
        <v>0.0</v>
      </c>
      <c r="DD11" s="233">
        <v>1.0</v>
      </c>
      <c r="DE11" s="562">
        <v>0.091</v>
      </c>
      <c r="DF11" s="233">
        <v>0.0</v>
      </c>
      <c r="DG11" s="562">
        <v>0.0</v>
      </c>
      <c r="DH11" s="233">
        <v>0.0</v>
      </c>
      <c r="DI11" s="562">
        <v>0.0</v>
      </c>
      <c r="DJ11" s="233">
        <v>0.0</v>
      </c>
      <c r="DK11" s="562">
        <v>0.0</v>
      </c>
      <c r="DL11" s="233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33">
        <v>0.0</v>
      </c>
      <c r="S12" s="562">
        <v>0.0</v>
      </c>
      <c r="T12" s="233">
        <v>0.0</v>
      </c>
      <c r="U12" s="562">
        <v>0.0</v>
      </c>
      <c r="V12" s="233">
        <v>0.0</v>
      </c>
      <c r="W12" s="562">
        <v>0.0</v>
      </c>
      <c r="X12" s="233">
        <v>0.0</v>
      </c>
      <c r="Y12" s="562">
        <v>0.0</v>
      </c>
      <c r="Z12" s="233">
        <v>0.0</v>
      </c>
      <c r="AA12" s="562">
        <v>0.0</v>
      </c>
      <c r="AB12" s="233">
        <v>0.0</v>
      </c>
      <c r="AC12" s="562">
        <v>0.0</v>
      </c>
      <c r="AD12" s="233">
        <v>0.0</v>
      </c>
      <c r="AE12" s="562">
        <v>0.0</v>
      </c>
      <c r="AF12" s="233">
        <v>0.0</v>
      </c>
      <c r="AG12" s="562">
        <v>0.0</v>
      </c>
      <c r="AH12" s="233">
        <v>2.0</v>
      </c>
      <c r="AI12" s="562">
        <v>0.004</v>
      </c>
      <c r="AJ12" s="233">
        <v>0.0</v>
      </c>
      <c r="AK12" s="562">
        <v>0.0</v>
      </c>
      <c r="AL12" s="233">
        <v>0.0</v>
      </c>
      <c r="AM12" s="562">
        <v>0.0</v>
      </c>
      <c r="AN12" s="233">
        <v>1.0</v>
      </c>
      <c r="AO12" s="562">
        <v>0.014</v>
      </c>
      <c r="AP12" s="233">
        <v>0.0</v>
      </c>
      <c r="AQ12" s="562">
        <v>0.0</v>
      </c>
      <c r="AR12" s="233">
        <v>2.0</v>
      </c>
      <c r="AS12" s="562">
        <v>0.003</v>
      </c>
      <c r="AT12" s="233">
        <v>0.0</v>
      </c>
      <c r="AU12" s="562">
        <v>0.0</v>
      </c>
      <c r="AV12" s="233">
        <v>1.0</v>
      </c>
      <c r="AW12" s="562">
        <v>0.03</v>
      </c>
      <c r="AX12" s="233">
        <v>0.0</v>
      </c>
      <c r="AY12" s="562">
        <v>0.0</v>
      </c>
      <c r="AZ12" s="233">
        <v>0.0</v>
      </c>
      <c r="BA12" s="562">
        <v>0.0</v>
      </c>
      <c r="BB12" s="233">
        <v>0.0</v>
      </c>
      <c r="BC12" s="562">
        <v>0.0</v>
      </c>
      <c r="BD12" s="233">
        <v>0.0</v>
      </c>
      <c r="BE12" s="562">
        <v>0.0</v>
      </c>
      <c r="BF12" s="233">
        <v>1.0</v>
      </c>
      <c r="BG12" s="562">
        <v>0.083</v>
      </c>
      <c r="BH12" s="233">
        <v>3.0</v>
      </c>
      <c r="BI12" s="562">
        <v>0.013</v>
      </c>
      <c r="BJ12" s="233">
        <v>0.0</v>
      </c>
      <c r="BK12" s="562">
        <v>0.0</v>
      </c>
      <c r="BL12" s="233">
        <v>0.0</v>
      </c>
      <c r="BM12" s="562">
        <v>0.0</v>
      </c>
      <c r="BN12" s="233">
        <v>0.0</v>
      </c>
      <c r="BO12" s="562">
        <v>0.0</v>
      </c>
      <c r="BP12" s="233">
        <v>2.0</v>
      </c>
      <c r="BQ12" s="562">
        <v>0.01</v>
      </c>
      <c r="BR12" s="233">
        <v>0.0</v>
      </c>
      <c r="BS12" s="562">
        <v>0.0</v>
      </c>
      <c r="BT12" s="233">
        <v>0.0</v>
      </c>
      <c r="BU12" s="562">
        <v>0.0</v>
      </c>
      <c r="BV12" s="233">
        <v>0.0</v>
      </c>
      <c r="BW12" s="562">
        <v>0.0</v>
      </c>
      <c r="BX12" s="233">
        <v>1.0</v>
      </c>
      <c r="BY12" s="562">
        <v>0.006</v>
      </c>
      <c r="BZ12" s="233">
        <v>0.0</v>
      </c>
      <c r="CA12" s="562">
        <v>0.0</v>
      </c>
      <c r="CB12" s="233">
        <v>0.0</v>
      </c>
      <c r="CC12" s="562">
        <v>0.0</v>
      </c>
      <c r="CD12" s="233">
        <v>0.0</v>
      </c>
      <c r="CE12" s="562">
        <v>0.0</v>
      </c>
      <c r="CF12" s="233">
        <v>0.0</v>
      </c>
      <c r="CG12" s="562">
        <v>0.0</v>
      </c>
      <c r="CH12" s="233">
        <v>1.0</v>
      </c>
      <c r="CI12" s="562">
        <v>0.059</v>
      </c>
      <c r="CJ12" s="233">
        <v>0.0</v>
      </c>
      <c r="CK12" s="562">
        <v>0.0</v>
      </c>
      <c r="CL12" s="233">
        <v>0.0</v>
      </c>
      <c r="CM12" s="562">
        <v>0.0</v>
      </c>
      <c r="CN12" s="233">
        <v>0.0</v>
      </c>
      <c r="CO12" s="562">
        <v>0.0</v>
      </c>
      <c r="CP12" s="233">
        <v>0.0</v>
      </c>
      <c r="CQ12" s="562">
        <v>0.0</v>
      </c>
      <c r="CR12" s="233">
        <v>0.0</v>
      </c>
      <c r="CS12" s="562">
        <v>0.0</v>
      </c>
      <c r="CT12" s="233">
        <v>0.0</v>
      </c>
      <c r="CU12" s="562">
        <v>0.0</v>
      </c>
      <c r="CV12" s="233">
        <v>0.0</v>
      </c>
      <c r="CW12" s="562">
        <v>0.0</v>
      </c>
      <c r="CX12" s="233">
        <v>0.0</v>
      </c>
      <c r="CY12" s="562">
        <v>0.0</v>
      </c>
      <c r="CZ12" s="233">
        <v>0.0</v>
      </c>
      <c r="DA12" s="562">
        <v>0.0</v>
      </c>
      <c r="DB12" s="233">
        <v>0.0</v>
      </c>
      <c r="DC12" s="562">
        <v>0.0</v>
      </c>
      <c r="DD12" s="233">
        <v>0.0</v>
      </c>
      <c r="DE12" s="562">
        <v>0.0</v>
      </c>
      <c r="DF12" s="233">
        <v>0.0</v>
      </c>
      <c r="DG12" s="562">
        <v>0.0</v>
      </c>
      <c r="DH12" s="233">
        <v>0.0</v>
      </c>
      <c r="DI12" s="562">
        <v>0.0</v>
      </c>
      <c r="DJ12" s="233">
        <v>0.0</v>
      </c>
      <c r="DK12" s="562">
        <v>0.0</v>
      </c>
      <c r="DL12" s="233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33">
        <v>0.0</v>
      </c>
      <c r="S13" s="562">
        <v>0.0</v>
      </c>
      <c r="T13" s="233">
        <v>0.0</v>
      </c>
      <c r="U13" s="562">
        <v>0.0</v>
      </c>
      <c r="V13" s="233">
        <v>0.0</v>
      </c>
      <c r="W13" s="562">
        <v>0.0</v>
      </c>
      <c r="X13" s="233">
        <v>0.0</v>
      </c>
      <c r="Y13" s="562">
        <v>0.0</v>
      </c>
      <c r="Z13" s="233">
        <v>1.0</v>
      </c>
      <c r="AA13" s="562">
        <v>0.071</v>
      </c>
      <c r="AB13" s="233">
        <v>0.0</v>
      </c>
      <c r="AC13" s="562">
        <v>0.0</v>
      </c>
      <c r="AD13" s="233">
        <v>0.0</v>
      </c>
      <c r="AE13" s="562">
        <v>0.0</v>
      </c>
      <c r="AF13" s="233">
        <v>2.0</v>
      </c>
      <c r="AG13" s="562">
        <v>0.027</v>
      </c>
      <c r="AH13" s="233">
        <v>7.0</v>
      </c>
      <c r="AI13" s="562">
        <v>0.014</v>
      </c>
      <c r="AJ13" s="233">
        <v>20.0</v>
      </c>
      <c r="AK13" s="562">
        <v>0.182</v>
      </c>
      <c r="AL13" s="233">
        <v>0.0</v>
      </c>
      <c r="AM13" s="562">
        <v>0.0</v>
      </c>
      <c r="AN13" s="233">
        <v>3.0</v>
      </c>
      <c r="AO13" s="562">
        <v>0.041</v>
      </c>
      <c r="AP13" s="233">
        <v>0.0</v>
      </c>
      <c r="AQ13" s="562">
        <v>0.0</v>
      </c>
      <c r="AR13" s="233">
        <v>35.0</v>
      </c>
      <c r="AS13" s="562">
        <v>0.057</v>
      </c>
      <c r="AT13" s="233">
        <v>2.0</v>
      </c>
      <c r="AU13" s="562">
        <v>0.182</v>
      </c>
      <c r="AV13" s="233">
        <v>1.0</v>
      </c>
      <c r="AW13" s="562">
        <v>0.03</v>
      </c>
      <c r="AX13" s="233">
        <v>2.0</v>
      </c>
      <c r="AY13" s="562">
        <v>0.077</v>
      </c>
      <c r="AZ13" s="233">
        <v>0.0</v>
      </c>
      <c r="BA13" s="562">
        <v>0.0</v>
      </c>
      <c r="BB13" s="233">
        <v>3.0</v>
      </c>
      <c r="BC13" s="562">
        <v>0.75</v>
      </c>
      <c r="BD13" s="233">
        <v>0.0</v>
      </c>
      <c r="BE13" s="562">
        <v>0.0</v>
      </c>
      <c r="BF13" s="233">
        <v>0.0</v>
      </c>
      <c r="BG13" s="562">
        <v>0.0</v>
      </c>
      <c r="BH13" s="233">
        <v>1.0</v>
      </c>
      <c r="BI13" s="562">
        <v>0.004</v>
      </c>
      <c r="BJ13" s="233">
        <v>0.0</v>
      </c>
      <c r="BK13" s="562">
        <v>0.0</v>
      </c>
      <c r="BL13" s="233">
        <v>0.0</v>
      </c>
      <c r="BM13" s="562">
        <v>0.0</v>
      </c>
      <c r="BN13" s="233">
        <v>0.0</v>
      </c>
      <c r="BO13" s="562">
        <v>0.0</v>
      </c>
      <c r="BP13" s="233">
        <v>3.0</v>
      </c>
      <c r="BQ13" s="562">
        <v>0.015</v>
      </c>
      <c r="BR13" s="233">
        <v>0.0</v>
      </c>
      <c r="BS13" s="562">
        <v>0.0</v>
      </c>
      <c r="BT13" s="233">
        <v>0.0</v>
      </c>
      <c r="BU13" s="562">
        <v>0.0</v>
      </c>
      <c r="BV13" s="233">
        <v>0.0</v>
      </c>
      <c r="BW13" s="562">
        <v>0.0</v>
      </c>
      <c r="BX13" s="233">
        <v>7.0</v>
      </c>
      <c r="BY13" s="562">
        <v>0.04</v>
      </c>
      <c r="BZ13" s="233">
        <v>1.0</v>
      </c>
      <c r="CA13" s="562">
        <v>0.5</v>
      </c>
      <c r="CB13" s="233">
        <v>0.0</v>
      </c>
      <c r="CC13" s="562">
        <v>0.0</v>
      </c>
      <c r="CD13" s="233">
        <v>2.0</v>
      </c>
      <c r="CE13" s="562">
        <v>0.031</v>
      </c>
      <c r="CF13" s="233">
        <v>1.0</v>
      </c>
      <c r="CG13" s="562">
        <v>0.038</v>
      </c>
      <c r="CH13" s="233">
        <v>0.0</v>
      </c>
      <c r="CI13" s="562">
        <v>0.0</v>
      </c>
      <c r="CJ13" s="233">
        <v>0.0</v>
      </c>
      <c r="CK13" s="562">
        <v>0.0</v>
      </c>
      <c r="CL13" s="233">
        <v>0.0</v>
      </c>
      <c r="CM13" s="562">
        <v>0.0</v>
      </c>
      <c r="CN13" s="233">
        <v>0.0</v>
      </c>
      <c r="CO13" s="562">
        <v>0.0</v>
      </c>
      <c r="CP13" s="233">
        <v>9.0</v>
      </c>
      <c r="CQ13" s="562">
        <v>0.056</v>
      </c>
      <c r="CR13" s="233">
        <v>0.0</v>
      </c>
      <c r="CS13" s="562">
        <v>0.0</v>
      </c>
      <c r="CT13" s="233">
        <v>0.0</v>
      </c>
      <c r="CU13" s="562">
        <v>0.0</v>
      </c>
      <c r="CV13" s="233">
        <v>0.0</v>
      </c>
      <c r="CW13" s="562">
        <v>0.0</v>
      </c>
      <c r="CX13" s="233">
        <v>3.0</v>
      </c>
      <c r="CY13" s="562">
        <v>0.3</v>
      </c>
      <c r="CZ13" s="233">
        <v>0.0</v>
      </c>
      <c r="DA13" s="562">
        <v>0.0</v>
      </c>
      <c r="DB13" s="233">
        <v>0.0</v>
      </c>
      <c r="DC13" s="562">
        <v>0.0</v>
      </c>
      <c r="DD13" s="233">
        <v>1.0</v>
      </c>
      <c r="DE13" s="562">
        <v>0.091</v>
      </c>
      <c r="DF13" s="233">
        <v>0.0</v>
      </c>
      <c r="DG13" s="562">
        <v>0.0</v>
      </c>
      <c r="DH13" s="233">
        <v>7.0</v>
      </c>
      <c r="DI13" s="562">
        <v>0.037</v>
      </c>
      <c r="DJ13" s="233">
        <v>0.0</v>
      </c>
      <c r="DK13" s="562">
        <v>0.0</v>
      </c>
      <c r="DL13" s="233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33">
        <v>0.0</v>
      </c>
      <c r="S14" s="562">
        <v>0.0</v>
      </c>
      <c r="T14" s="233">
        <v>0.0</v>
      </c>
      <c r="U14" s="562">
        <v>0.0</v>
      </c>
      <c r="V14" s="233">
        <v>0.0</v>
      </c>
      <c r="W14" s="562">
        <v>0.0</v>
      </c>
      <c r="X14" s="233">
        <v>0.0</v>
      </c>
      <c r="Y14" s="562">
        <v>0.0</v>
      </c>
      <c r="Z14" s="233">
        <v>0.0</v>
      </c>
      <c r="AA14" s="562">
        <v>0.0</v>
      </c>
      <c r="AB14" s="233">
        <v>0.0</v>
      </c>
      <c r="AC14" s="562">
        <v>0.0</v>
      </c>
      <c r="AD14" s="233">
        <v>0.0</v>
      </c>
      <c r="AE14" s="562">
        <v>0.0</v>
      </c>
      <c r="AF14" s="233">
        <v>2.0</v>
      </c>
      <c r="AG14" s="562">
        <v>0.027</v>
      </c>
      <c r="AH14" s="233">
        <v>2.0</v>
      </c>
      <c r="AI14" s="562">
        <v>0.004</v>
      </c>
      <c r="AJ14" s="233">
        <v>17.0</v>
      </c>
      <c r="AK14" s="562">
        <v>0.155</v>
      </c>
      <c r="AL14" s="233">
        <v>0.0</v>
      </c>
      <c r="AM14" s="562">
        <v>0.0</v>
      </c>
      <c r="AN14" s="233">
        <v>3.0</v>
      </c>
      <c r="AO14" s="562">
        <v>0.041</v>
      </c>
      <c r="AP14" s="233">
        <v>0.0</v>
      </c>
      <c r="AQ14" s="562">
        <v>0.0</v>
      </c>
      <c r="AR14" s="233">
        <v>19.0</v>
      </c>
      <c r="AS14" s="562">
        <v>0.031</v>
      </c>
      <c r="AT14" s="233">
        <v>1.0</v>
      </c>
      <c r="AU14" s="562">
        <v>0.091</v>
      </c>
      <c r="AV14" s="233">
        <v>1.0</v>
      </c>
      <c r="AW14" s="562">
        <v>0.03</v>
      </c>
      <c r="AX14" s="233">
        <v>1.0</v>
      </c>
      <c r="AY14" s="562">
        <v>0.038</v>
      </c>
      <c r="AZ14" s="233">
        <v>0.0</v>
      </c>
      <c r="BA14" s="562">
        <v>0.0</v>
      </c>
      <c r="BB14" s="233">
        <v>2.0</v>
      </c>
      <c r="BC14" s="562">
        <v>0.5</v>
      </c>
      <c r="BD14" s="233">
        <v>0.0</v>
      </c>
      <c r="BE14" s="562">
        <v>0.0</v>
      </c>
      <c r="BF14" s="233">
        <v>0.0</v>
      </c>
      <c r="BG14" s="562">
        <v>0.0</v>
      </c>
      <c r="BH14" s="233">
        <v>1.0</v>
      </c>
      <c r="BI14" s="562">
        <v>0.004</v>
      </c>
      <c r="BJ14" s="233">
        <v>0.0</v>
      </c>
      <c r="BK14" s="562">
        <v>0.0</v>
      </c>
      <c r="BL14" s="233">
        <v>0.0</v>
      </c>
      <c r="BM14" s="562">
        <v>0.0</v>
      </c>
      <c r="BN14" s="233">
        <v>0.0</v>
      </c>
      <c r="BO14" s="562">
        <v>0.0</v>
      </c>
      <c r="BP14" s="233">
        <v>1.0</v>
      </c>
      <c r="BQ14" s="562">
        <v>0.005</v>
      </c>
      <c r="BR14" s="233">
        <v>0.0</v>
      </c>
      <c r="BS14" s="562">
        <v>0.0</v>
      </c>
      <c r="BT14" s="233">
        <v>0.0</v>
      </c>
      <c r="BU14" s="562">
        <v>0.0</v>
      </c>
      <c r="BV14" s="233">
        <v>0.0</v>
      </c>
      <c r="BW14" s="562">
        <v>0.0</v>
      </c>
      <c r="BX14" s="233">
        <v>6.0</v>
      </c>
      <c r="BY14" s="562">
        <v>0.035</v>
      </c>
      <c r="BZ14" s="233">
        <v>0.0</v>
      </c>
      <c r="CA14" s="562">
        <v>0.0</v>
      </c>
      <c r="CB14" s="233">
        <v>0.0</v>
      </c>
      <c r="CC14" s="562">
        <v>0.0</v>
      </c>
      <c r="CD14" s="233">
        <v>0.0</v>
      </c>
      <c r="CE14" s="562">
        <v>0.0</v>
      </c>
      <c r="CF14" s="233">
        <v>0.0</v>
      </c>
      <c r="CG14" s="562">
        <v>0.0</v>
      </c>
      <c r="CH14" s="233">
        <v>0.0</v>
      </c>
      <c r="CI14" s="562">
        <v>0.0</v>
      </c>
      <c r="CJ14" s="233">
        <v>0.0</v>
      </c>
      <c r="CK14" s="562">
        <v>0.0</v>
      </c>
      <c r="CL14" s="233">
        <v>0.0</v>
      </c>
      <c r="CM14" s="562">
        <v>0.0</v>
      </c>
      <c r="CN14" s="233">
        <v>0.0</v>
      </c>
      <c r="CO14" s="562">
        <v>0.0</v>
      </c>
      <c r="CP14" s="233">
        <v>4.0</v>
      </c>
      <c r="CQ14" s="562">
        <v>0.025</v>
      </c>
      <c r="CR14" s="233">
        <v>0.0</v>
      </c>
      <c r="CS14" s="562">
        <v>0.0</v>
      </c>
      <c r="CT14" s="233">
        <v>0.0</v>
      </c>
      <c r="CU14" s="562">
        <v>0.0</v>
      </c>
      <c r="CV14" s="233">
        <v>0.0</v>
      </c>
      <c r="CW14" s="562">
        <v>0.0</v>
      </c>
      <c r="CX14" s="233">
        <v>3.0</v>
      </c>
      <c r="CY14" s="562">
        <v>0.3</v>
      </c>
      <c r="CZ14" s="233">
        <v>0.0</v>
      </c>
      <c r="DA14" s="562">
        <v>0.0</v>
      </c>
      <c r="DB14" s="233">
        <v>0.0</v>
      </c>
      <c r="DC14" s="562">
        <v>0.0</v>
      </c>
      <c r="DD14" s="233">
        <v>1.0</v>
      </c>
      <c r="DE14" s="562">
        <v>0.091</v>
      </c>
      <c r="DF14" s="233">
        <v>0.0</v>
      </c>
      <c r="DG14" s="562">
        <v>0.0</v>
      </c>
      <c r="DH14" s="233">
        <v>5.0</v>
      </c>
      <c r="DI14" s="562">
        <v>0.027</v>
      </c>
      <c r="DJ14" s="233">
        <v>0.0</v>
      </c>
      <c r="DK14" s="562">
        <v>0.0</v>
      </c>
      <c r="DL14" s="233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33">
        <v>0.0</v>
      </c>
      <c r="S15" s="562">
        <v>0.0</v>
      </c>
      <c r="T15" s="233">
        <v>0.0</v>
      </c>
      <c r="U15" s="562">
        <v>0.0</v>
      </c>
      <c r="V15" s="233">
        <v>0.0</v>
      </c>
      <c r="W15" s="562">
        <v>0.0</v>
      </c>
      <c r="X15" s="233">
        <v>0.0</v>
      </c>
      <c r="Y15" s="562">
        <v>0.0</v>
      </c>
      <c r="Z15" s="233">
        <v>1.0</v>
      </c>
      <c r="AA15" s="562">
        <v>0.071</v>
      </c>
      <c r="AB15" s="233">
        <v>0.0</v>
      </c>
      <c r="AC15" s="562">
        <v>0.0</v>
      </c>
      <c r="AD15" s="233">
        <v>0.0</v>
      </c>
      <c r="AE15" s="562">
        <v>0.0</v>
      </c>
      <c r="AF15" s="233">
        <v>0.0</v>
      </c>
      <c r="AG15" s="562">
        <v>0.0</v>
      </c>
      <c r="AH15" s="233">
        <v>0.0</v>
      </c>
      <c r="AI15" s="562">
        <v>0.0</v>
      </c>
      <c r="AJ15" s="233">
        <v>0.0</v>
      </c>
      <c r="AK15" s="562">
        <v>0.0</v>
      </c>
      <c r="AL15" s="233">
        <v>0.0</v>
      </c>
      <c r="AM15" s="562">
        <v>0.0</v>
      </c>
      <c r="AN15" s="233">
        <v>0.0</v>
      </c>
      <c r="AO15" s="562">
        <v>0.0</v>
      </c>
      <c r="AP15" s="233">
        <v>0.0</v>
      </c>
      <c r="AQ15" s="562">
        <v>0.0</v>
      </c>
      <c r="AR15" s="233">
        <v>1.0</v>
      </c>
      <c r="AS15" s="562">
        <v>0.002</v>
      </c>
      <c r="AT15" s="233">
        <v>0.0</v>
      </c>
      <c r="AU15" s="562">
        <v>0.0</v>
      </c>
      <c r="AV15" s="233">
        <v>0.0</v>
      </c>
      <c r="AW15" s="562">
        <v>0.0</v>
      </c>
      <c r="AX15" s="233">
        <v>0.0</v>
      </c>
      <c r="AY15" s="562">
        <v>0.0</v>
      </c>
      <c r="AZ15" s="233">
        <v>0.0</v>
      </c>
      <c r="BA15" s="562">
        <v>0.0</v>
      </c>
      <c r="BB15" s="233">
        <v>0.0</v>
      </c>
      <c r="BC15" s="562">
        <v>0.0</v>
      </c>
      <c r="BD15" s="233">
        <v>0.0</v>
      </c>
      <c r="BE15" s="562">
        <v>0.0</v>
      </c>
      <c r="BF15" s="233">
        <v>0.0</v>
      </c>
      <c r="BG15" s="562">
        <v>0.0</v>
      </c>
      <c r="BH15" s="233">
        <v>0.0</v>
      </c>
      <c r="BI15" s="562">
        <v>0.0</v>
      </c>
      <c r="BJ15" s="233">
        <v>0.0</v>
      </c>
      <c r="BK15" s="562">
        <v>0.0</v>
      </c>
      <c r="BL15" s="233">
        <v>0.0</v>
      </c>
      <c r="BM15" s="562">
        <v>0.0</v>
      </c>
      <c r="BN15" s="233">
        <v>0.0</v>
      </c>
      <c r="BO15" s="562">
        <v>0.0</v>
      </c>
      <c r="BP15" s="233">
        <v>0.0</v>
      </c>
      <c r="BQ15" s="562">
        <v>0.0</v>
      </c>
      <c r="BR15" s="233">
        <v>0.0</v>
      </c>
      <c r="BS15" s="562">
        <v>0.0</v>
      </c>
      <c r="BT15" s="233">
        <v>0.0</v>
      </c>
      <c r="BU15" s="562">
        <v>0.0</v>
      </c>
      <c r="BV15" s="233">
        <v>0.0</v>
      </c>
      <c r="BW15" s="562">
        <v>0.0</v>
      </c>
      <c r="BX15" s="233">
        <v>0.0</v>
      </c>
      <c r="BY15" s="562">
        <v>0.0</v>
      </c>
      <c r="BZ15" s="233">
        <v>0.0</v>
      </c>
      <c r="CA15" s="562">
        <v>0.0</v>
      </c>
      <c r="CB15" s="233">
        <v>0.0</v>
      </c>
      <c r="CC15" s="562">
        <v>0.0</v>
      </c>
      <c r="CD15" s="233">
        <v>0.0</v>
      </c>
      <c r="CE15" s="562">
        <v>0.0</v>
      </c>
      <c r="CF15" s="233">
        <v>0.0</v>
      </c>
      <c r="CG15" s="562">
        <v>0.0</v>
      </c>
      <c r="CH15" s="233">
        <v>0.0</v>
      </c>
      <c r="CI15" s="562">
        <v>0.0</v>
      </c>
      <c r="CJ15" s="233">
        <v>0.0</v>
      </c>
      <c r="CK15" s="562">
        <v>0.0</v>
      </c>
      <c r="CL15" s="233">
        <v>0.0</v>
      </c>
      <c r="CM15" s="562">
        <v>0.0</v>
      </c>
      <c r="CN15" s="233">
        <v>0.0</v>
      </c>
      <c r="CO15" s="562">
        <v>0.0</v>
      </c>
      <c r="CP15" s="233">
        <v>0.0</v>
      </c>
      <c r="CQ15" s="562">
        <v>0.0</v>
      </c>
      <c r="CR15" s="233">
        <v>0.0</v>
      </c>
      <c r="CS15" s="562">
        <v>0.0</v>
      </c>
      <c r="CT15" s="233">
        <v>0.0</v>
      </c>
      <c r="CU15" s="562">
        <v>0.0</v>
      </c>
      <c r="CV15" s="233">
        <v>0.0</v>
      </c>
      <c r="CW15" s="562">
        <v>0.0</v>
      </c>
      <c r="CX15" s="233">
        <v>0.0</v>
      </c>
      <c r="CY15" s="562">
        <v>0.0</v>
      </c>
      <c r="CZ15" s="233">
        <v>0.0</v>
      </c>
      <c r="DA15" s="562">
        <v>0.0</v>
      </c>
      <c r="DB15" s="233">
        <v>0.0</v>
      </c>
      <c r="DC15" s="562">
        <v>0.0</v>
      </c>
      <c r="DD15" s="233">
        <v>0.0</v>
      </c>
      <c r="DE15" s="562">
        <v>0.0</v>
      </c>
      <c r="DF15" s="233">
        <v>0.0</v>
      </c>
      <c r="DG15" s="562">
        <v>0.0</v>
      </c>
      <c r="DH15" s="233">
        <v>0.0</v>
      </c>
      <c r="DI15" s="562">
        <v>0.0</v>
      </c>
      <c r="DJ15" s="233">
        <v>0.0</v>
      </c>
      <c r="DK15" s="562">
        <v>0.0</v>
      </c>
      <c r="DL15" s="233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33">
        <v>0.0</v>
      </c>
      <c r="S16" s="562">
        <v>0.0</v>
      </c>
      <c r="T16" s="233">
        <v>0.0</v>
      </c>
      <c r="U16" s="562">
        <v>0.0</v>
      </c>
      <c r="V16" s="233">
        <v>0.0</v>
      </c>
      <c r="W16" s="562">
        <v>0.0</v>
      </c>
      <c r="X16" s="233">
        <v>0.0</v>
      </c>
      <c r="Y16" s="562">
        <v>0.0</v>
      </c>
      <c r="Z16" s="233">
        <v>0.0</v>
      </c>
      <c r="AA16" s="562">
        <v>0.0</v>
      </c>
      <c r="AB16" s="233">
        <v>0.0</v>
      </c>
      <c r="AC16" s="562">
        <v>0.0</v>
      </c>
      <c r="AD16" s="233">
        <v>0.0</v>
      </c>
      <c r="AE16" s="562">
        <v>0.0</v>
      </c>
      <c r="AF16" s="233">
        <v>0.0</v>
      </c>
      <c r="AG16" s="562">
        <v>0.0</v>
      </c>
      <c r="AH16" s="233">
        <v>5.0</v>
      </c>
      <c r="AI16" s="562">
        <v>0.01</v>
      </c>
      <c r="AJ16" s="233">
        <v>3.0</v>
      </c>
      <c r="AK16" s="562">
        <v>0.027</v>
      </c>
      <c r="AL16" s="233">
        <v>0.0</v>
      </c>
      <c r="AM16" s="562">
        <v>0.0</v>
      </c>
      <c r="AN16" s="233">
        <v>0.0</v>
      </c>
      <c r="AO16" s="562">
        <v>0.0</v>
      </c>
      <c r="AP16" s="233">
        <v>0.0</v>
      </c>
      <c r="AQ16" s="562">
        <v>0.0</v>
      </c>
      <c r="AR16" s="233">
        <v>15.0</v>
      </c>
      <c r="AS16" s="562">
        <v>0.024</v>
      </c>
      <c r="AT16" s="233">
        <v>1.0</v>
      </c>
      <c r="AU16" s="562">
        <v>0.091</v>
      </c>
      <c r="AV16" s="233">
        <v>0.0</v>
      </c>
      <c r="AW16" s="562">
        <v>0.0</v>
      </c>
      <c r="AX16" s="233">
        <v>1.0</v>
      </c>
      <c r="AY16" s="562">
        <v>0.038</v>
      </c>
      <c r="AZ16" s="233">
        <v>0.0</v>
      </c>
      <c r="BA16" s="562">
        <v>0.0</v>
      </c>
      <c r="BB16" s="233">
        <v>1.0</v>
      </c>
      <c r="BC16" s="562">
        <v>0.25</v>
      </c>
      <c r="BD16" s="233">
        <v>0.0</v>
      </c>
      <c r="BE16" s="562">
        <v>0.0</v>
      </c>
      <c r="BF16" s="233">
        <v>0.0</v>
      </c>
      <c r="BG16" s="562">
        <v>0.0</v>
      </c>
      <c r="BH16" s="233">
        <v>0.0</v>
      </c>
      <c r="BI16" s="562">
        <v>0.0</v>
      </c>
      <c r="BJ16" s="233">
        <v>0.0</v>
      </c>
      <c r="BK16" s="562">
        <v>0.0</v>
      </c>
      <c r="BL16" s="233">
        <v>0.0</v>
      </c>
      <c r="BM16" s="562">
        <v>0.0</v>
      </c>
      <c r="BN16" s="233">
        <v>0.0</v>
      </c>
      <c r="BO16" s="562">
        <v>0.0</v>
      </c>
      <c r="BP16" s="233">
        <v>2.0</v>
      </c>
      <c r="BQ16" s="562">
        <v>0.01</v>
      </c>
      <c r="BR16" s="233">
        <v>0.0</v>
      </c>
      <c r="BS16" s="562">
        <v>0.0</v>
      </c>
      <c r="BT16" s="233">
        <v>0.0</v>
      </c>
      <c r="BU16" s="562">
        <v>0.0</v>
      </c>
      <c r="BV16" s="233">
        <v>0.0</v>
      </c>
      <c r="BW16" s="562">
        <v>0.0</v>
      </c>
      <c r="BX16" s="233">
        <v>1.0</v>
      </c>
      <c r="BY16" s="562">
        <v>0.006</v>
      </c>
      <c r="BZ16" s="233">
        <v>1.0</v>
      </c>
      <c r="CA16" s="562">
        <v>0.5</v>
      </c>
      <c r="CB16" s="233">
        <v>0.0</v>
      </c>
      <c r="CC16" s="562">
        <v>0.0</v>
      </c>
      <c r="CD16" s="233">
        <v>2.0</v>
      </c>
      <c r="CE16" s="562">
        <v>0.031</v>
      </c>
      <c r="CF16" s="233">
        <v>1.0</v>
      </c>
      <c r="CG16" s="562">
        <v>0.038</v>
      </c>
      <c r="CH16" s="233">
        <v>0.0</v>
      </c>
      <c r="CI16" s="562">
        <v>0.0</v>
      </c>
      <c r="CJ16" s="233">
        <v>0.0</v>
      </c>
      <c r="CK16" s="562">
        <v>0.0</v>
      </c>
      <c r="CL16" s="233">
        <v>0.0</v>
      </c>
      <c r="CM16" s="562">
        <v>0.0</v>
      </c>
      <c r="CN16" s="233">
        <v>0.0</v>
      </c>
      <c r="CO16" s="562">
        <v>0.0</v>
      </c>
      <c r="CP16" s="233">
        <v>5.0</v>
      </c>
      <c r="CQ16" s="562">
        <v>0.031</v>
      </c>
      <c r="CR16" s="233">
        <v>0.0</v>
      </c>
      <c r="CS16" s="562">
        <v>0.0</v>
      </c>
      <c r="CT16" s="233">
        <v>0.0</v>
      </c>
      <c r="CU16" s="562">
        <v>0.0</v>
      </c>
      <c r="CV16" s="233">
        <v>0.0</v>
      </c>
      <c r="CW16" s="562">
        <v>0.0</v>
      </c>
      <c r="CX16" s="233">
        <v>0.0</v>
      </c>
      <c r="CY16" s="562">
        <v>0.0</v>
      </c>
      <c r="CZ16" s="233">
        <v>0.0</v>
      </c>
      <c r="DA16" s="562">
        <v>0.0</v>
      </c>
      <c r="DB16" s="233">
        <v>0.0</v>
      </c>
      <c r="DC16" s="562">
        <v>0.0</v>
      </c>
      <c r="DD16" s="233">
        <v>0.0</v>
      </c>
      <c r="DE16" s="562">
        <v>0.0</v>
      </c>
      <c r="DF16" s="233">
        <v>0.0</v>
      </c>
      <c r="DG16" s="562">
        <v>0.0</v>
      </c>
      <c r="DH16" s="233">
        <v>2.0</v>
      </c>
      <c r="DI16" s="562">
        <v>0.011</v>
      </c>
      <c r="DJ16" s="233">
        <v>0.0</v>
      </c>
      <c r="DK16" s="562">
        <v>0.0</v>
      </c>
      <c r="DL16" s="233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33">
        <v>0.0</v>
      </c>
      <c r="S17" s="562">
        <v>0.0</v>
      </c>
      <c r="T17" s="233">
        <v>0.0</v>
      </c>
      <c r="U17" s="562">
        <v>0.0</v>
      </c>
      <c r="V17" s="233">
        <v>0.0</v>
      </c>
      <c r="W17" s="562">
        <v>0.0</v>
      </c>
      <c r="X17" s="233">
        <v>0.0</v>
      </c>
      <c r="Y17" s="562">
        <v>0.0</v>
      </c>
      <c r="Z17" s="233">
        <v>0.0</v>
      </c>
      <c r="AA17" s="562">
        <v>0.0</v>
      </c>
      <c r="AB17" s="233">
        <v>0.0</v>
      </c>
      <c r="AC17" s="562">
        <v>0.0</v>
      </c>
      <c r="AD17" s="233">
        <v>0.0</v>
      </c>
      <c r="AE17" s="562">
        <v>0.0</v>
      </c>
      <c r="AF17" s="233">
        <v>0.0</v>
      </c>
      <c r="AG17" s="562">
        <v>0.0</v>
      </c>
      <c r="AH17" s="233">
        <v>0.0</v>
      </c>
      <c r="AI17" s="562">
        <v>0.0</v>
      </c>
      <c r="AJ17" s="233">
        <v>0.0</v>
      </c>
      <c r="AK17" s="562">
        <v>0.0</v>
      </c>
      <c r="AL17" s="233">
        <v>0.0</v>
      </c>
      <c r="AM17" s="562">
        <v>0.0</v>
      </c>
      <c r="AN17" s="233">
        <v>0.0</v>
      </c>
      <c r="AO17" s="562">
        <v>0.0</v>
      </c>
      <c r="AP17" s="233">
        <v>0.0</v>
      </c>
      <c r="AQ17" s="562">
        <v>0.0</v>
      </c>
      <c r="AR17" s="233">
        <v>0.0</v>
      </c>
      <c r="AS17" s="562">
        <v>0.0</v>
      </c>
      <c r="AT17" s="233">
        <v>0.0</v>
      </c>
      <c r="AU17" s="562">
        <v>0.0</v>
      </c>
      <c r="AV17" s="233">
        <v>0.0</v>
      </c>
      <c r="AW17" s="562">
        <v>0.0</v>
      </c>
      <c r="AX17" s="233">
        <v>0.0</v>
      </c>
      <c r="AY17" s="562">
        <v>0.0</v>
      </c>
      <c r="AZ17" s="233">
        <v>0.0</v>
      </c>
      <c r="BA17" s="562">
        <v>0.0</v>
      </c>
      <c r="BB17" s="233">
        <v>0.0</v>
      </c>
      <c r="BC17" s="562">
        <v>0.0</v>
      </c>
      <c r="BD17" s="233">
        <v>0.0</v>
      </c>
      <c r="BE17" s="562">
        <v>0.0</v>
      </c>
      <c r="BF17" s="233">
        <v>0.0</v>
      </c>
      <c r="BG17" s="562">
        <v>0.0</v>
      </c>
      <c r="BH17" s="233">
        <v>0.0</v>
      </c>
      <c r="BI17" s="562">
        <v>0.0</v>
      </c>
      <c r="BJ17" s="233">
        <v>0.0</v>
      </c>
      <c r="BK17" s="562">
        <v>0.0</v>
      </c>
      <c r="BL17" s="233">
        <v>0.0</v>
      </c>
      <c r="BM17" s="562">
        <v>0.0</v>
      </c>
      <c r="BN17" s="233">
        <v>0.0</v>
      </c>
      <c r="BO17" s="562">
        <v>0.0</v>
      </c>
      <c r="BP17" s="233">
        <v>0.0</v>
      </c>
      <c r="BQ17" s="562">
        <v>0.0</v>
      </c>
      <c r="BR17" s="233">
        <v>0.0</v>
      </c>
      <c r="BS17" s="562">
        <v>0.0</v>
      </c>
      <c r="BT17" s="233">
        <v>0.0</v>
      </c>
      <c r="BU17" s="562">
        <v>0.0</v>
      </c>
      <c r="BV17" s="233">
        <v>0.0</v>
      </c>
      <c r="BW17" s="562">
        <v>0.0</v>
      </c>
      <c r="BX17" s="233">
        <v>0.0</v>
      </c>
      <c r="BY17" s="562">
        <v>0.0</v>
      </c>
      <c r="BZ17" s="233">
        <v>0.0</v>
      </c>
      <c r="CA17" s="562">
        <v>0.0</v>
      </c>
      <c r="CB17" s="233">
        <v>0.0</v>
      </c>
      <c r="CC17" s="562">
        <v>0.0</v>
      </c>
      <c r="CD17" s="233">
        <v>0.0</v>
      </c>
      <c r="CE17" s="562">
        <v>0.0</v>
      </c>
      <c r="CF17" s="233">
        <v>0.0</v>
      </c>
      <c r="CG17" s="562">
        <v>0.0</v>
      </c>
      <c r="CH17" s="233">
        <v>0.0</v>
      </c>
      <c r="CI17" s="562">
        <v>0.0</v>
      </c>
      <c r="CJ17" s="233">
        <v>0.0</v>
      </c>
      <c r="CK17" s="562">
        <v>0.0</v>
      </c>
      <c r="CL17" s="233">
        <v>0.0</v>
      </c>
      <c r="CM17" s="562">
        <v>0.0</v>
      </c>
      <c r="CN17" s="233">
        <v>0.0</v>
      </c>
      <c r="CO17" s="562">
        <v>0.0</v>
      </c>
      <c r="CP17" s="233">
        <v>0.0</v>
      </c>
      <c r="CQ17" s="562">
        <v>0.0</v>
      </c>
      <c r="CR17" s="233">
        <v>0.0</v>
      </c>
      <c r="CS17" s="562">
        <v>0.0</v>
      </c>
      <c r="CT17" s="233">
        <v>0.0</v>
      </c>
      <c r="CU17" s="562">
        <v>0.0</v>
      </c>
      <c r="CV17" s="233">
        <v>0.0</v>
      </c>
      <c r="CW17" s="562">
        <v>0.0</v>
      </c>
      <c r="CX17" s="233">
        <v>0.0</v>
      </c>
      <c r="CY17" s="562">
        <v>0.0</v>
      </c>
      <c r="CZ17" s="233">
        <v>0.0</v>
      </c>
      <c r="DA17" s="562">
        <v>0.0</v>
      </c>
      <c r="DB17" s="233">
        <v>0.0</v>
      </c>
      <c r="DC17" s="562">
        <v>0.0</v>
      </c>
      <c r="DD17" s="233">
        <v>0.0</v>
      </c>
      <c r="DE17" s="562">
        <v>0.0</v>
      </c>
      <c r="DF17" s="233">
        <v>0.0</v>
      </c>
      <c r="DG17" s="562">
        <v>0.0</v>
      </c>
      <c r="DH17" s="233">
        <v>0.0</v>
      </c>
      <c r="DI17" s="562">
        <v>0.0</v>
      </c>
      <c r="DJ17" s="233">
        <v>0.0</v>
      </c>
      <c r="DK17" s="562">
        <v>0.0</v>
      </c>
      <c r="DL17" s="233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33">
        <v>0.0</v>
      </c>
      <c r="S18" s="562">
        <v>0.0</v>
      </c>
      <c r="T18" s="233">
        <v>0.0</v>
      </c>
      <c r="U18" s="562">
        <v>0.0</v>
      </c>
      <c r="V18" s="233">
        <v>0.0</v>
      </c>
      <c r="W18" s="562">
        <v>0.0</v>
      </c>
      <c r="X18" s="233">
        <v>0.0</v>
      </c>
      <c r="Y18" s="562">
        <v>0.0</v>
      </c>
      <c r="Z18" s="233">
        <v>0.0</v>
      </c>
      <c r="AA18" s="562">
        <v>0.0</v>
      </c>
      <c r="AB18" s="233">
        <v>0.0</v>
      </c>
      <c r="AC18" s="562">
        <v>0.0</v>
      </c>
      <c r="AD18" s="233">
        <v>0.0</v>
      </c>
      <c r="AE18" s="562">
        <v>0.0</v>
      </c>
      <c r="AF18" s="233">
        <v>0.0</v>
      </c>
      <c r="AG18" s="562">
        <v>0.0</v>
      </c>
      <c r="AH18" s="233">
        <v>3.0</v>
      </c>
      <c r="AI18" s="562">
        <v>0.006</v>
      </c>
      <c r="AJ18" s="233">
        <v>71.0</v>
      </c>
      <c r="AK18" s="562">
        <v>0.645</v>
      </c>
      <c r="AL18" s="233">
        <v>0.0</v>
      </c>
      <c r="AM18" s="562">
        <v>0.0</v>
      </c>
      <c r="AN18" s="233">
        <v>0.0</v>
      </c>
      <c r="AO18" s="562">
        <v>0.0</v>
      </c>
      <c r="AP18" s="233">
        <v>0.0</v>
      </c>
      <c r="AQ18" s="562">
        <v>0.0</v>
      </c>
      <c r="AR18" s="233">
        <v>1.0</v>
      </c>
      <c r="AS18" s="562">
        <v>0.002</v>
      </c>
      <c r="AT18" s="233">
        <v>0.0</v>
      </c>
      <c r="AU18" s="562">
        <v>0.0</v>
      </c>
      <c r="AV18" s="233">
        <v>0.0</v>
      </c>
      <c r="AW18" s="562">
        <v>0.0</v>
      </c>
      <c r="AX18" s="233">
        <v>0.0</v>
      </c>
      <c r="AY18" s="562">
        <v>0.0</v>
      </c>
      <c r="AZ18" s="233">
        <v>0.0</v>
      </c>
      <c r="BA18" s="562">
        <v>0.0</v>
      </c>
      <c r="BB18" s="233">
        <v>0.0</v>
      </c>
      <c r="BC18" s="562">
        <v>0.0</v>
      </c>
      <c r="BD18" s="233">
        <v>0.0</v>
      </c>
      <c r="BE18" s="562">
        <v>0.0</v>
      </c>
      <c r="BF18" s="233">
        <v>0.0</v>
      </c>
      <c r="BG18" s="562">
        <v>0.0</v>
      </c>
      <c r="BH18" s="233">
        <v>1.0</v>
      </c>
      <c r="BI18" s="562">
        <v>0.004</v>
      </c>
      <c r="BJ18" s="233">
        <v>0.0</v>
      </c>
      <c r="BK18" s="562">
        <v>0.0</v>
      </c>
      <c r="BL18" s="233">
        <v>0.0</v>
      </c>
      <c r="BM18" s="562">
        <v>0.0</v>
      </c>
      <c r="BN18" s="233">
        <v>0.0</v>
      </c>
      <c r="BO18" s="562">
        <v>0.0</v>
      </c>
      <c r="BP18" s="233">
        <v>2.0</v>
      </c>
      <c r="BQ18" s="562">
        <v>0.01</v>
      </c>
      <c r="BR18" s="233">
        <v>0.0</v>
      </c>
      <c r="BS18" s="562">
        <v>0.0</v>
      </c>
      <c r="BT18" s="233">
        <v>0.0</v>
      </c>
      <c r="BU18" s="562">
        <v>0.0</v>
      </c>
      <c r="BV18" s="233">
        <v>0.0</v>
      </c>
      <c r="BW18" s="562">
        <v>0.0</v>
      </c>
      <c r="BX18" s="233">
        <v>1.0</v>
      </c>
      <c r="BY18" s="562">
        <v>0.006</v>
      </c>
      <c r="BZ18" s="233">
        <v>0.0</v>
      </c>
      <c r="CA18" s="562">
        <v>0.0</v>
      </c>
      <c r="CB18" s="233">
        <v>0.0</v>
      </c>
      <c r="CC18" s="562">
        <v>0.0</v>
      </c>
      <c r="CD18" s="233">
        <v>0.0</v>
      </c>
      <c r="CE18" s="562">
        <v>0.0</v>
      </c>
      <c r="CF18" s="233">
        <v>1.0</v>
      </c>
      <c r="CG18" s="562">
        <v>0.038</v>
      </c>
      <c r="CH18" s="233">
        <v>0.0</v>
      </c>
      <c r="CI18" s="562">
        <v>0.0</v>
      </c>
      <c r="CJ18" s="233">
        <v>0.0</v>
      </c>
      <c r="CK18" s="562">
        <v>0.0</v>
      </c>
      <c r="CL18" s="233">
        <v>0.0</v>
      </c>
      <c r="CM18" s="562">
        <v>0.0</v>
      </c>
      <c r="CN18" s="233">
        <v>0.0</v>
      </c>
      <c r="CO18" s="562">
        <v>0.0</v>
      </c>
      <c r="CP18" s="233">
        <v>2.0</v>
      </c>
      <c r="CQ18" s="562">
        <v>0.012</v>
      </c>
      <c r="CR18" s="233">
        <v>0.0</v>
      </c>
      <c r="CS18" s="562">
        <v>0.0</v>
      </c>
      <c r="CT18" s="233">
        <v>0.0</v>
      </c>
      <c r="CU18" s="562">
        <v>0.0</v>
      </c>
      <c r="CV18" s="233">
        <v>0.0</v>
      </c>
      <c r="CW18" s="562">
        <v>0.0</v>
      </c>
      <c r="CX18" s="233">
        <v>0.0</v>
      </c>
      <c r="CY18" s="562">
        <v>0.0</v>
      </c>
      <c r="CZ18" s="233">
        <v>0.0</v>
      </c>
      <c r="DA18" s="562">
        <v>0.0</v>
      </c>
      <c r="DB18" s="233">
        <v>0.0</v>
      </c>
      <c r="DC18" s="562">
        <v>0.0</v>
      </c>
      <c r="DD18" s="233">
        <v>0.0</v>
      </c>
      <c r="DE18" s="562">
        <v>0.0</v>
      </c>
      <c r="DF18" s="233">
        <v>0.0</v>
      </c>
      <c r="DG18" s="562">
        <v>0.0</v>
      </c>
      <c r="DH18" s="233">
        <v>1.0</v>
      </c>
      <c r="DI18" s="562">
        <v>0.005</v>
      </c>
      <c r="DJ18" s="233">
        <v>0.0</v>
      </c>
      <c r="DK18" s="562">
        <v>0.0</v>
      </c>
      <c r="DL18" s="233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33">
        <v>9.0</v>
      </c>
      <c r="S19" s="562">
        <v>0.9</v>
      </c>
      <c r="T19" s="233">
        <v>5.0</v>
      </c>
      <c r="U19" s="562">
        <v>1.0</v>
      </c>
      <c r="V19" s="233">
        <v>4.0</v>
      </c>
      <c r="W19" s="562">
        <v>1.0</v>
      </c>
      <c r="X19" s="233">
        <v>2.0</v>
      </c>
      <c r="Y19" s="562">
        <v>1.0</v>
      </c>
      <c r="Z19" s="233">
        <v>13.0</v>
      </c>
      <c r="AA19" s="562">
        <v>0.929</v>
      </c>
      <c r="AB19" s="233">
        <v>10.0</v>
      </c>
      <c r="AC19" s="562">
        <v>1.0</v>
      </c>
      <c r="AD19" s="233">
        <v>3.0</v>
      </c>
      <c r="AE19" s="562">
        <v>0.75</v>
      </c>
      <c r="AF19" s="233">
        <v>67.0</v>
      </c>
      <c r="AG19" s="562">
        <v>0.905</v>
      </c>
      <c r="AH19" s="233">
        <v>476.0</v>
      </c>
      <c r="AI19" s="562">
        <v>0.941</v>
      </c>
      <c r="AJ19" s="233">
        <v>2.0</v>
      </c>
      <c r="AK19" s="562">
        <v>0.018</v>
      </c>
      <c r="AL19" s="233">
        <v>1.0</v>
      </c>
      <c r="AM19" s="562">
        <v>1.0</v>
      </c>
      <c r="AN19" s="233">
        <v>63.0</v>
      </c>
      <c r="AO19" s="562">
        <v>0.863</v>
      </c>
      <c r="AP19" s="233">
        <v>3.0</v>
      </c>
      <c r="AQ19" s="562">
        <v>1.0</v>
      </c>
      <c r="AR19" s="233">
        <v>550.0</v>
      </c>
      <c r="AS19" s="562">
        <v>0.896</v>
      </c>
      <c r="AT19" s="233">
        <v>9.0</v>
      </c>
      <c r="AU19" s="562">
        <v>0.818</v>
      </c>
      <c r="AV19" s="233">
        <v>30.0</v>
      </c>
      <c r="AW19" s="562">
        <v>0.909</v>
      </c>
      <c r="AX19" s="233">
        <v>23.0</v>
      </c>
      <c r="AY19" s="562">
        <v>0.885</v>
      </c>
      <c r="AZ19" s="233">
        <v>1.0</v>
      </c>
      <c r="BA19" s="562">
        <v>1.0</v>
      </c>
      <c r="BB19" s="233">
        <v>1.0</v>
      </c>
      <c r="BC19" s="562">
        <v>0.25</v>
      </c>
      <c r="BD19" s="233">
        <v>7.0</v>
      </c>
      <c r="BE19" s="562">
        <v>1.0</v>
      </c>
      <c r="BF19" s="233">
        <v>11.0</v>
      </c>
      <c r="BG19" s="562">
        <v>0.917</v>
      </c>
      <c r="BH19" s="233">
        <v>199.0</v>
      </c>
      <c r="BI19" s="562">
        <v>0.892</v>
      </c>
      <c r="BJ19" s="233">
        <v>7.0</v>
      </c>
      <c r="BK19" s="562">
        <v>0.875</v>
      </c>
      <c r="BL19" s="233">
        <v>9.0</v>
      </c>
      <c r="BM19" s="562">
        <v>0.9</v>
      </c>
      <c r="BN19" s="233">
        <v>3.0</v>
      </c>
      <c r="BO19" s="562">
        <v>1.0</v>
      </c>
      <c r="BP19" s="233">
        <v>170.0</v>
      </c>
      <c r="BQ19" s="562">
        <v>0.876</v>
      </c>
      <c r="BR19" s="233">
        <v>20.0</v>
      </c>
      <c r="BS19" s="562">
        <v>1.0</v>
      </c>
      <c r="BT19" s="233">
        <v>7.0</v>
      </c>
      <c r="BU19" s="562">
        <v>1.0</v>
      </c>
      <c r="BV19" s="233">
        <v>39.0</v>
      </c>
      <c r="BW19" s="562">
        <v>0.907</v>
      </c>
      <c r="BX19" s="233">
        <v>147.0</v>
      </c>
      <c r="BY19" s="562">
        <v>0.85</v>
      </c>
      <c r="BZ19" s="233">
        <v>1.0</v>
      </c>
      <c r="CA19" s="562">
        <v>0.5</v>
      </c>
      <c r="CB19" s="233">
        <v>14.0</v>
      </c>
      <c r="CC19" s="562">
        <v>1.0</v>
      </c>
      <c r="CD19" s="233">
        <v>62.0</v>
      </c>
      <c r="CE19" s="562">
        <v>0.954</v>
      </c>
      <c r="CF19" s="233">
        <v>24.0</v>
      </c>
      <c r="CG19" s="562">
        <v>0.923</v>
      </c>
      <c r="CH19" s="233">
        <v>15.0</v>
      </c>
      <c r="CI19" s="562">
        <v>0.882</v>
      </c>
      <c r="CJ19" s="233">
        <v>14.0</v>
      </c>
      <c r="CK19" s="562">
        <v>1.0</v>
      </c>
      <c r="CL19" s="233">
        <v>1.0</v>
      </c>
      <c r="CM19" s="562">
        <v>1.0</v>
      </c>
      <c r="CN19" s="233">
        <v>3.0</v>
      </c>
      <c r="CO19" s="562">
        <v>0.6</v>
      </c>
      <c r="CP19" s="233">
        <v>139.0</v>
      </c>
      <c r="CQ19" s="562">
        <v>0.858</v>
      </c>
      <c r="CR19" s="233">
        <v>11.0</v>
      </c>
      <c r="CS19" s="562">
        <v>0.846</v>
      </c>
      <c r="CT19" s="233">
        <v>10.0</v>
      </c>
      <c r="CU19" s="562">
        <v>0.833</v>
      </c>
      <c r="CV19" s="233">
        <v>6.0</v>
      </c>
      <c r="CW19" s="562">
        <v>1.0</v>
      </c>
      <c r="CX19" s="233">
        <v>7.0</v>
      </c>
      <c r="CY19" s="562">
        <v>0.7</v>
      </c>
      <c r="CZ19" s="233">
        <v>3.0</v>
      </c>
      <c r="DA19" s="562">
        <v>1.0</v>
      </c>
      <c r="DB19" s="233">
        <v>5.0</v>
      </c>
      <c r="DC19" s="562">
        <v>0.833</v>
      </c>
      <c r="DD19" s="233">
        <v>9.0</v>
      </c>
      <c r="DE19" s="562">
        <v>0.818</v>
      </c>
      <c r="DF19" s="233">
        <v>3.0</v>
      </c>
      <c r="DG19" s="562">
        <v>1.0</v>
      </c>
      <c r="DH19" s="233">
        <v>174.0</v>
      </c>
      <c r="DI19" s="562">
        <v>0.93</v>
      </c>
      <c r="DJ19" s="233">
        <v>3.0</v>
      </c>
      <c r="DK19" s="562">
        <v>1.0</v>
      </c>
      <c r="DL19" s="233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33">
        <v>9.0</v>
      </c>
      <c r="S20" s="562">
        <v>0.9</v>
      </c>
      <c r="T20" s="233">
        <v>5.0</v>
      </c>
      <c r="U20" s="562">
        <v>1.0</v>
      </c>
      <c r="V20" s="233">
        <v>4.0</v>
      </c>
      <c r="W20" s="562">
        <v>1.0</v>
      </c>
      <c r="X20" s="233">
        <v>2.0</v>
      </c>
      <c r="Y20" s="562">
        <v>1.0</v>
      </c>
      <c r="Z20" s="233">
        <v>10.0</v>
      </c>
      <c r="AA20" s="562">
        <v>0.714</v>
      </c>
      <c r="AB20" s="233">
        <v>10.0</v>
      </c>
      <c r="AC20" s="562">
        <v>1.0</v>
      </c>
      <c r="AD20" s="233">
        <v>3.0</v>
      </c>
      <c r="AE20" s="562">
        <v>0.75</v>
      </c>
      <c r="AF20" s="233">
        <v>55.0</v>
      </c>
      <c r="AG20" s="562">
        <v>0.743</v>
      </c>
      <c r="AH20" s="233">
        <v>467.0</v>
      </c>
      <c r="AI20" s="562">
        <v>0.923</v>
      </c>
      <c r="AJ20" s="233">
        <v>1.0</v>
      </c>
      <c r="AK20" s="562">
        <v>0.009</v>
      </c>
      <c r="AL20" s="233">
        <v>1.0</v>
      </c>
      <c r="AM20" s="562">
        <v>1.0</v>
      </c>
      <c r="AN20" s="233">
        <v>62.0</v>
      </c>
      <c r="AO20" s="562">
        <v>0.849</v>
      </c>
      <c r="AP20" s="233">
        <v>3.0</v>
      </c>
      <c r="AQ20" s="562">
        <v>1.0</v>
      </c>
      <c r="AR20" s="233">
        <v>543.0</v>
      </c>
      <c r="AS20" s="562">
        <v>0.884</v>
      </c>
      <c r="AT20" s="233">
        <v>6.0</v>
      </c>
      <c r="AU20" s="562">
        <v>0.545</v>
      </c>
      <c r="AV20" s="233">
        <v>30.0</v>
      </c>
      <c r="AW20" s="562">
        <v>0.909</v>
      </c>
      <c r="AX20" s="233">
        <v>23.0</v>
      </c>
      <c r="AY20" s="562">
        <v>0.885</v>
      </c>
      <c r="AZ20" s="233">
        <v>1.0</v>
      </c>
      <c r="BA20" s="562">
        <v>1.0</v>
      </c>
      <c r="BB20" s="233">
        <v>1.0</v>
      </c>
      <c r="BC20" s="562">
        <v>0.25</v>
      </c>
      <c r="BD20" s="233">
        <v>7.0</v>
      </c>
      <c r="BE20" s="562">
        <v>1.0</v>
      </c>
      <c r="BF20" s="233">
        <v>10.0</v>
      </c>
      <c r="BG20" s="562">
        <v>0.833</v>
      </c>
      <c r="BH20" s="233">
        <v>190.0</v>
      </c>
      <c r="BI20" s="562">
        <v>0.852</v>
      </c>
      <c r="BJ20" s="233">
        <v>5.0</v>
      </c>
      <c r="BK20" s="562">
        <v>0.625</v>
      </c>
      <c r="BL20" s="233">
        <v>9.0</v>
      </c>
      <c r="BM20" s="562">
        <v>0.9</v>
      </c>
      <c r="BN20" s="233">
        <v>3.0</v>
      </c>
      <c r="BO20" s="562">
        <v>1.0</v>
      </c>
      <c r="BP20" s="233">
        <v>158.0</v>
      </c>
      <c r="BQ20" s="562">
        <v>0.814</v>
      </c>
      <c r="BR20" s="233">
        <v>20.0</v>
      </c>
      <c r="BS20" s="562">
        <v>1.0</v>
      </c>
      <c r="BT20" s="233">
        <v>7.0</v>
      </c>
      <c r="BU20" s="562">
        <v>1.0</v>
      </c>
      <c r="BV20" s="233">
        <v>37.0</v>
      </c>
      <c r="BW20" s="562">
        <v>0.86</v>
      </c>
      <c r="BX20" s="233">
        <v>139.0</v>
      </c>
      <c r="BY20" s="562">
        <v>0.803</v>
      </c>
      <c r="BZ20" s="233">
        <v>1.0</v>
      </c>
      <c r="CA20" s="562">
        <v>0.5</v>
      </c>
      <c r="CB20" s="233">
        <v>13.0</v>
      </c>
      <c r="CC20" s="562">
        <v>0.929</v>
      </c>
      <c r="CD20" s="233">
        <v>60.0</v>
      </c>
      <c r="CE20" s="562">
        <v>0.923</v>
      </c>
      <c r="CF20" s="233">
        <v>24.0</v>
      </c>
      <c r="CG20" s="562">
        <v>0.923</v>
      </c>
      <c r="CH20" s="233">
        <v>15.0</v>
      </c>
      <c r="CI20" s="562">
        <v>0.882</v>
      </c>
      <c r="CJ20" s="233">
        <v>14.0</v>
      </c>
      <c r="CK20" s="562">
        <v>1.0</v>
      </c>
      <c r="CL20" s="233">
        <v>1.0</v>
      </c>
      <c r="CM20" s="562">
        <v>1.0</v>
      </c>
      <c r="CN20" s="233">
        <v>3.0</v>
      </c>
      <c r="CO20" s="562">
        <v>0.6</v>
      </c>
      <c r="CP20" s="233">
        <v>122.0</v>
      </c>
      <c r="CQ20" s="562">
        <v>0.753</v>
      </c>
      <c r="CR20" s="233">
        <v>11.0</v>
      </c>
      <c r="CS20" s="562">
        <v>0.846</v>
      </c>
      <c r="CT20" s="233">
        <v>9.0</v>
      </c>
      <c r="CU20" s="562">
        <v>0.75</v>
      </c>
      <c r="CV20" s="233">
        <v>6.0</v>
      </c>
      <c r="CW20" s="562">
        <v>1.0</v>
      </c>
      <c r="CX20" s="233">
        <v>6.0</v>
      </c>
      <c r="CY20" s="562">
        <v>0.6</v>
      </c>
      <c r="CZ20" s="233">
        <v>3.0</v>
      </c>
      <c r="DA20" s="562">
        <v>1.0</v>
      </c>
      <c r="DB20" s="233">
        <v>5.0</v>
      </c>
      <c r="DC20" s="562">
        <v>0.833</v>
      </c>
      <c r="DD20" s="233">
        <v>9.0</v>
      </c>
      <c r="DE20" s="562">
        <v>0.818</v>
      </c>
      <c r="DF20" s="233">
        <v>0.0</v>
      </c>
      <c r="DG20" s="562">
        <v>0.0</v>
      </c>
      <c r="DH20" s="233">
        <v>160.0</v>
      </c>
      <c r="DI20" s="562">
        <v>0.856</v>
      </c>
      <c r="DJ20" s="233">
        <v>3.0</v>
      </c>
      <c r="DK20" s="562">
        <v>1.0</v>
      </c>
      <c r="DL20" s="233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33">
        <v>0.0</v>
      </c>
      <c r="S21" s="562">
        <v>0.0</v>
      </c>
      <c r="T21" s="233">
        <v>0.0</v>
      </c>
      <c r="U21" s="562">
        <v>0.0</v>
      </c>
      <c r="V21" s="233">
        <v>2.0</v>
      </c>
      <c r="W21" s="562">
        <v>0.5</v>
      </c>
      <c r="X21" s="233">
        <v>0.0</v>
      </c>
      <c r="Y21" s="562">
        <v>0.0</v>
      </c>
      <c r="Z21" s="233">
        <v>0.0</v>
      </c>
      <c r="AA21" s="562">
        <v>0.0</v>
      </c>
      <c r="AB21" s="233">
        <v>0.0</v>
      </c>
      <c r="AC21" s="562">
        <v>0.0</v>
      </c>
      <c r="AD21" s="233">
        <v>0.0</v>
      </c>
      <c r="AE21" s="562">
        <v>0.0</v>
      </c>
      <c r="AF21" s="233">
        <v>0.0</v>
      </c>
      <c r="AG21" s="562">
        <v>0.0</v>
      </c>
      <c r="AH21" s="233">
        <v>154.0</v>
      </c>
      <c r="AI21" s="562">
        <v>0.304</v>
      </c>
      <c r="AJ21" s="233">
        <v>0.0</v>
      </c>
      <c r="AK21" s="562">
        <v>0.0</v>
      </c>
      <c r="AL21" s="233">
        <v>1.0</v>
      </c>
      <c r="AM21" s="562">
        <v>1.0</v>
      </c>
      <c r="AN21" s="233">
        <v>24.0</v>
      </c>
      <c r="AO21" s="562">
        <v>0.329</v>
      </c>
      <c r="AP21" s="233">
        <v>2.0</v>
      </c>
      <c r="AQ21" s="562">
        <v>0.667</v>
      </c>
      <c r="AR21" s="233">
        <v>75.0</v>
      </c>
      <c r="AS21" s="562">
        <v>0.122</v>
      </c>
      <c r="AT21" s="233">
        <v>1.0</v>
      </c>
      <c r="AU21" s="562">
        <v>0.091</v>
      </c>
      <c r="AV21" s="233">
        <v>4.0</v>
      </c>
      <c r="AW21" s="562">
        <v>0.121</v>
      </c>
      <c r="AX21" s="233">
        <v>11.0</v>
      </c>
      <c r="AY21" s="562">
        <v>0.423</v>
      </c>
      <c r="AZ21" s="233">
        <v>0.0</v>
      </c>
      <c r="BA21" s="562">
        <v>0.0</v>
      </c>
      <c r="BB21" s="233">
        <v>0.0</v>
      </c>
      <c r="BC21" s="562">
        <v>0.0</v>
      </c>
      <c r="BD21" s="233">
        <v>3.0</v>
      </c>
      <c r="BE21" s="562">
        <v>0.429</v>
      </c>
      <c r="BF21" s="233">
        <v>0.0</v>
      </c>
      <c r="BG21" s="562">
        <v>0.0</v>
      </c>
      <c r="BH21" s="233">
        <v>41.0</v>
      </c>
      <c r="BI21" s="562">
        <v>0.184</v>
      </c>
      <c r="BJ21" s="233">
        <v>0.0</v>
      </c>
      <c r="BK21" s="562">
        <v>0.0</v>
      </c>
      <c r="BL21" s="233">
        <v>3.0</v>
      </c>
      <c r="BM21" s="562">
        <v>0.3</v>
      </c>
      <c r="BN21" s="233">
        <v>0.0</v>
      </c>
      <c r="BO21" s="562">
        <v>0.0</v>
      </c>
      <c r="BP21" s="233">
        <v>42.0</v>
      </c>
      <c r="BQ21" s="562">
        <v>0.216</v>
      </c>
      <c r="BR21" s="233">
        <v>0.0</v>
      </c>
      <c r="BS21" s="562">
        <v>0.0</v>
      </c>
      <c r="BT21" s="233">
        <v>0.0</v>
      </c>
      <c r="BU21" s="562">
        <v>0.0</v>
      </c>
      <c r="BV21" s="233">
        <v>16.0</v>
      </c>
      <c r="BW21" s="562">
        <v>0.372</v>
      </c>
      <c r="BX21" s="233">
        <v>31.0</v>
      </c>
      <c r="BY21" s="562">
        <v>0.179</v>
      </c>
      <c r="BZ21" s="233">
        <v>1.0</v>
      </c>
      <c r="CA21" s="562">
        <v>0.5</v>
      </c>
      <c r="CB21" s="233">
        <v>9.0</v>
      </c>
      <c r="CC21" s="562">
        <v>0.643</v>
      </c>
      <c r="CD21" s="233">
        <v>0.0</v>
      </c>
      <c r="CE21" s="562">
        <v>0.0</v>
      </c>
      <c r="CF21" s="233">
        <v>13.0</v>
      </c>
      <c r="CG21" s="562">
        <v>0.5</v>
      </c>
      <c r="CH21" s="233">
        <v>0.0</v>
      </c>
      <c r="CI21" s="562">
        <v>0.0</v>
      </c>
      <c r="CJ21" s="233">
        <v>9.0</v>
      </c>
      <c r="CK21" s="562">
        <v>0.643</v>
      </c>
      <c r="CL21" s="233">
        <v>1.0</v>
      </c>
      <c r="CM21" s="562">
        <v>1.0</v>
      </c>
      <c r="CN21" s="233">
        <v>0.0</v>
      </c>
      <c r="CO21" s="562">
        <v>0.0</v>
      </c>
      <c r="CP21" s="233">
        <v>18.0</v>
      </c>
      <c r="CQ21" s="562">
        <v>0.111</v>
      </c>
      <c r="CR21" s="233">
        <v>3.0</v>
      </c>
      <c r="CS21" s="562">
        <v>0.231</v>
      </c>
      <c r="CT21" s="233">
        <v>2.0</v>
      </c>
      <c r="CU21" s="562">
        <v>0.167</v>
      </c>
      <c r="CV21" s="233">
        <v>1.0</v>
      </c>
      <c r="CW21" s="562">
        <v>0.167</v>
      </c>
      <c r="CX21" s="233">
        <v>4.0</v>
      </c>
      <c r="CY21" s="562">
        <v>0.4</v>
      </c>
      <c r="CZ21" s="233">
        <v>2.0</v>
      </c>
      <c r="DA21" s="562">
        <v>0.667</v>
      </c>
      <c r="DB21" s="233">
        <v>5.0</v>
      </c>
      <c r="DC21" s="562">
        <v>0.833</v>
      </c>
      <c r="DD21" s="233">
        <v>2.0</v>
      </c>
      <c r="DE21" s="562">
        <v>0.182</v>
      </c>
      <c r="DF21" s="233">
        <v>0.0</v>
      </c>
      <c r="DG21" s="562">
        <v>0.0</v>
      </c>
      <c r="DH21" s="233">
        <v>41.0</v>
      </c>
      <c r="DI21" s="562">
        <v>0.219</v>
      </c>
      <c r="DJ21" s="233">
        <v>2.0</v>
      </c>
      <c r="DK21" s="562">
        <v>0.667</v>
      </c>
      <c r="DL21" s="233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33">
        <v>1.0</v>
      </c>
      <c r="S22" s="562">
        <v>0.1</v>
      </c>
      <c r="T22" s="233">
        <v>0.0</v>
      </c>
      <c r="U22" s="562">
        <v>0.0</v>
      </c>
      <c r="V22" s="233">
        <v>0.0</v>
      </c>
      <c r="W22" s="562">
        <v>0.0</v>
      </c>
      <c r="X22" s="233">
        <v>0.0</v>
      </c>
      <c r="Y22" s="562">
        <v>0.0</v>
      </c>
      <c r="Z22" s="233">
        <v>2.0</v>
      </c>
      <c r="AA22" s="562">
        <v>0.143</v>
      </c>
      <c r="AB22" s="233">
        <v>0.0</v>
      </c>
      <c r="AC22" s="562">
        <v>0.0</v>
      </c>
      <c r="AD22" s="233">
        <v>0.0</v>
      </c>
      <c r="AE22" s="562">
        <v>0.0</v>
      </c>
      <c r="AF22" s="233">
        <v>9.0</v>
      </c>
      <c r="AG22" s="562">
        <v>0.122</v>
      </c>
      <c r="AH22" s="233">
        <v>100.0</v>
      </c>
      <c r="AI22" s="562">
        <v>0.198</v>
      </c>
      <c r="AJ22" s="233">
        <v>0.0</v>
      </c>
      <c r="AK22" s="562">
        <v>0.0</v>
      </c>
      <c r="AL22" s="233">
        <v>0.0</v>
      </c>
      <c r="AM22" s="562">
        <v>0.0</v>
      </c>
      <c r="AN22" s="233">
        <v>7.0</v>
      </c>
      <c r="AO22" s="562">
        <v>0.096</v>
      </c>
      <c r="AP22" s="233">
        <v>0.0</v>
      </c>
      <c r="AQ22" s="562">
        <v>0.0</v>
      </c>
      <c r="AR22" s="233">
        <v>100.0</v>
      </c>
      <c r="AS22" s="562">
        <v>0.163</v>
      </c>
      <c r="AT22" s="233">
        <v>2.0</v>
      </c>
      <c r="AU22" s="562">
        <v>0.182</v>
      </c>
      <c r="AV22" s="233">
        <v>7.0</v>
      </c>
      <c r="AW22" s="562">
        <v>0.212</v>
      </c>
      <c r="AX22" s="233">
        <v>0.0</v>
      </c>
      <c r="AY22" s="562">
        <v>0.0</v>
      </c>
      <c r="AZ22" s="233">
        <v>1.0</v>
      </c>
      <c r="BA22" s="562">
        <v>1.0</v>
      </c>
      <c r="BB22" s="233">
        <v>0.0</v>
      </c>
      <c r="BC22" s="562">
        <v>0.0</v>
      </c>
      <c r="BD22" s="233">
        <v>1.0</v>
      </c>
      <c r="BE22" s="562">
        <v>0.143</v>
      </c>
      <c r="BF22" s="233">
        <v>1.0</v>
      </c>
      <c r="BG22" s="562">
        <v>0.083</v>
      </c>
      <c r="BH22" s="233">
        <v>64.0</v>
      </c>
      <c r="BI22" s="562">
        <v>0.287</v>
      </c>
      <c r="BJ22" s="233">
        <v>3.0</v>
      </c>
      <c r="BK22" s="562">
        <v>0.375</v>
      </c>
      <c r="BL22" s="233">
        <v>0.0</v>
      </c>
      <c r="BM22" s="562">
        <v>0.0</v>
      </c>
      <c r="BN22" s="233">
        <v>3.0</v>
      </c>
      <c r="BO22" s="562">
        <v>1.0</v>
      </c>
      <c r="BP22" s="233">
        <v>48.0</v>
      </c>
      <c r="BQ22" s="562">
        <v>0.247</v>
      </c>
      <c r="BR22" s="233">
        <v>11.0</v>
      </c>
      <c r="BS22" s="562">
        <v>0.55</v>
      </c>
      <c r="BT22" s="233">
        <v>3.0</v>
      </c>
      <c r="BU22" s="562">
        <v>0.429</v>
      </c>
      <c r="BV22" s="233">
        <v>10.0</v>
      </c>
      <c r="BW22" s="562">
        <v>0.233</v>
      </c>
      <c r="BX22" s="233">
        <v>16.0</v>
      </c>
      <c r="BY22" s="562">
        <v>0.092</v>
      </c>
      <c r="BZ22" s="233">
        <v>0.0</v>
      </c>
      <c r="CA22" s="562">
        <v>0.0</v>
      </c>
      <c r="CB22" s="233">
        <v>0.0</v>
      </c>
      <c r="CC22" s="562">
        <v>0.0</v>
      </c>
      <c r="CD22" s="233">
        <v>12.0</v>
      </c>
      <c r="CE22" s="562">
        <v>0.185</v>
      </c>
      <c r="CF22" s="233">
        <v>7.0</v>
      </c>
      <c r="CG22" s="562">
        <v>0.269</v>
      </c>
      <c r="CH22" s="233">
        <v>5.0</v>
      </c>
      <c r="CI22" s="562">
        <v>0.294</v>
      </c>
      <c r="CJ22" s="233">
        <v>1.0</v>
      </c>
      <c r="CK22" s="562">
        <v>0.071</v>
      </c>
      <c r="CL22" s="233">
        <v>0.0</v>
      </c>
      <c r="CM22" s="562">
        <v>0.0</v>
      </c>
      <c r="CN22" s="233">
        <v>1.0</v>
      </c>
      <c r="CO22" s="562">
        <v>0.2</v>
      </c>
      <c r="CP22" s="233">
        <v>45.0</v>
      </c>
      <c r="CQ22" s="562">
        <v>0.278</v>
      </c>
      <c r="CR22" s="233">
        <v>3.0</v>
      </c>
      <c r="CS22" s="562">
        <v>0.231</v>
      </c>
      <c r="CT22" s="233">
        <v>2.0</v>
      </c>
      <c r="CU22" s="562">
        <v>0.167</v>
      </c>
      <c r="CV22" s="233">
        <v>0.0</v>
      </c>
      <c r="CW22" s="562">
        <v>0.0</v>
      </c>
      <c r="CX22" s="233">
        <v>1.0</v>
      </c>
      <c r="CY22" s="562">
        <v>0.1</v>
      </c>
      <c r="CZ22" s="233">
        <v>0.0</v>
      </c>
      <c r="DA22" s="562">
        <v>0.0</v>
      </c>
      <c r="DB22" s="233">
        <v>0.0</v>
      </c>
      <c r="DC22" s="562">
        <v>0.0</v>
      </c>
      <c r="DD22" s="233">
        <v>1.0</v>
      </c>
      <c r="DE22" s="562">
        <v>0.091</v>
      </c>
      <c r="DF22" s="233">
        <v>0.0</v>
      </c>
      <c r="DG22" s="562">
        <v>0.0</v>
      </c>
      <c r="DH22" s="233">
        <v>34.0</v>
      </c>
      <c r="DI22" s="562">
        <v>0.182</v>
      </c>
      <c r="DJ22" s="233">
        <v>1.0</v>
      </c>
      <c r="DK22" s="562">
        <v>0.333</v>
      </c>
      <c r="DL22" s="233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33">
        <v>3.0</v>
      </c>
      <c r="S23" s="562">
        <v>0.3</v>
      </c>
      <c r="T23" s="233">
        <v>0.0</v>
      </c>
      <c r="U23" s="562">
        <v>0.0</v>
      </c>
      <c r="V23" s="233">
        <v>2.0</v>
      </c>
      <c r="W23" s="562">
        <v>0.5</v>
      </c>
      <c r="X23" s="233">
        <v>0.0</v>
      </c>
      <c r="Y23" s="562">
        <v>0.0</v>
      </c>
      <c r="Z23" s="233">
        <v>1.0</v>
      </c>
      <c r="AA23" s="562">
        <v>0.071</v>
      </c>
      <c r="AB23" s="233">
        <v>2.0</v>
      </c>
      <c r="AC23" s="562">
        <v>0.2</v>
      </c>
      <c r="AD23" s="233">
        <v>0.0</v>
      </c>
      <c r="AE23" s="562">
        <v>0.0</v>
      </c>
      <c r="AF23" s="233">
        <v>3.0</v>
      </c>
      <c r="AG23" s="562">
        <v>0.041</v>
      </c>
      <c r="AH23" s="233">
        <v>50.0</v>
      </c>
      <c r="AI23" s="562">
        <v>0.099</v>
      </c>
      <c r="AJ23" s="233">
        <v>1.0</v>
      </c>
      <c r="AK23" s="562">
        <v>0.009</v>
      </c>
      <c r="AL23" s="233">
        <v>0.0</v>
      </c>
      <c r="AM23" s="562">
        <v>0.0</v>
      </c>
      <c r="AN23" s="233">
        <v>16.0</v>
      </c>
      <c r="AO23" s="562">
        <v>0.219</v>
      </c>
      <c r="AP23" s="233">
        <v>1.0</v>
      </c>
      <c r="AQ23" s="562">
        <v>0.333</v>
      </c>
      <c r="AR23" s="233">
        <v>6.0</v>
      </c>
      <c r="AS23" s="562">
        <v>0.01</v>
      </c>
      <c r="AT23" s="233">
        <v>0.0</v>
      </c>
      <c r="AU23" s="562">
        <v>0.0</v>
      </c>
      <c r="AV23" s="233">
        <v>4.0</v>
      </c>
      <c r="AW23" s="562">
        <v>0.121</v>
      </c>
      <c r="AX23" s="233">
        <v>10.0</v>
      </c>
      <c r="AY23" s="562">
        <v>0.385</v>
      </c>
      <c r="AZ23" s="233">
        <v>0.0</v>
      </c>
      <c r="BA23" s="562">
        <v>0.0</v>
      </c>
      <c r="BB23" s="233">
        <v>0.0</v>
      </c>
      <c r="BC23" s="562">
        <v>0.0</v>
      </c>
      <c r="BD23" s="233">
        <v>0.0</v>
      </c>
      <c r="BE23" s="562">
        <v>0.0</v>
      </c>
      <c r="BF23" s="233">
        <v>7.0</v>
      </c>
      <c r="BG23" s="562">
        <v>0.583</v>
      </c>
      <c r="BH23" s="233">
        <v>32.0</v>
      </c>
      <c r="BI23" s="562">
        <v>0.143</v>
      </c>
      <c r="BJ23" s="233">
        <v>0.0</v>
      </c>
      <c r="BK23" s="562">
        <v>0.0</v>
      </c>
      <c r="BL23" s="233">
        <v>5.0</v>
      </c>
      <c r="BM23" s="562">
        <v>0.5</v>
      </c>
      <c r="BN23" s="233">
        <v>0.0</v>
      </c>
      <c r="BO23" s="562">
        <v>0.0</v>
      </c>
      <c r="BP23" s="233">
        <v>43.0</v>
      </c>
      <c r="BQ23" s="562">
        <v>0.222</v>
      </c>
      <c r="BR23" s="233">
        <v>1.0</v>
      </c>
      <c r="BS23" s="562">
        <v>0.05</v>
      </c>
      <c r="BT23" s="233">
        <v>4.0</v>
      </c>
      <c r="BU23" s="562">
        <v>0.571</v>
      </c>
      <c r="BV23" s="233">
        <v>7.0</v>
      </c>
      <c r="BW23" s="562">
        <v>0.163</v>
      </c>
      <c r="BX23" s="233">
        <v>37.0</v>
      </c>
      <c r="BY23" s="562">
        <v>0.214</v>
      </c>
      <c r="BZ23" s="233">
        <v>0.0</v>
      </c>
      <c r="CA23" s="562">
        <v>0.0</v>
      </c>
      <c r="CB23" s="233">
        <v>1.0</v>
      </c>
      <c r="CC23" s="562">
        <v>0.071</v>
      </c>
      <c r="CD23" s="233">
        <v>2.0</v>
      </c>
      <c r="CE23" s="562">
        <v>0.031</v>
      </c>
      <c r="CF23" s="233">
        <v>3.0</v>
      </c>
      <c r="CG23" s="562">
        <v>0.115</v>
      </c>
      <c r="CH23" s="233">
        <v>7.0</v>
      </c>
      <c r="CI23" s="562">
        <v>0.412</v>
      </c>
      <c r="CJ23" s="233">
        <v>2.0</v>
      </c>
      <c r="CK23" s="562">
        <v>0.143</v>
      </c>
      <c r="CL23" s="233">
        <v>0.0</v>
      </c>
      <c r="CM23" s="562">
        <v>0.0</v>
      </c>
      <c r="CN23" s="233">
        <v>2.0</v>
      </c>
      <c r="CO23" s="562">
        <v>0.4</v>
      </c>
      <c r="CP23" s="233">
        <v>27.0</v>
      </c>
      <c r="CQ23" s="562">
        <v>0.167</v>
      </c>
      <c r="CR23" s="233">
        <v>4.0</v>
      </c>
      <c r="CS23" s="562">
        <v>0.308</v>
      </c>
      <c r="CT23" s="233">
        <v>0.0</v>
      </c>
      <c r="CU23" s="562">
        <v>0.0</v>
      </c>
      <c r="CV23" s="233">
        <v>3.0</v>
      </c>
      <c r="CW23" s="562">
        <v>0.5</v>
      </c>
      <c r="CX23" s="233">
        <v>0.0</v>
      </c>
      <c r="CY23" s="562">
        <v>0.0</v>
      </c>
      <c r="CZ23" s="233">
        <v>0.0</v>
      </c>
      <c r="DA23" s="562">
        <v>0.0</v>
      </c>
      <c r="DB23" s="233">
        <v>0.0</v>
      </c>
      <c r="DC23" s="562">
        <v>0.0</v>
      </c>
      <c r="DD23" s="233">
        <v>3.0</v>
      </c>
      <c r="DE23" s="562">
        <v>0.273</v>
      </c>
      <c r="DF23" s="233">
        <v>0.0</v>
      </c>
      <c r="DG23" s="562">
        <v>0.0</v>
      </c>
      <c r="DH23" s="233">
        <v>74.0</v>
      </c>
      <c r="DI23" s="562">
        <v>0.396</v>
      </c>
      <c r="DJ23" s="233">
        <v>0.0</v>
      </c>
      <c r="DK23" s="562">
        <v>0.0</v>
      </c>
      <c r="DL23" s="233">
        <v>533.0</v>
      </c>
      <c r="DM23" s="562">
        <v>0.151</v>
      </c>
    </row>
    <row r="24">
      <c r="A24" s="324" t="s">
        <v>2437</v>
      </c>
      <c r="B24" s="233">
        <v>65.0</v>
      </c>
      <c r="C24" s="562">
        <v>0.247</v>
      </c>
      <c r="D24" s="233">
        <v>5.0</v>
      </c>
      <c r="E24" s="562">
        <v>0.263</v>
      </c>
      <c r="F24" s="233">
        <v>108.0</v>
      </c>
      <c r="G24" s="562">
        <v>0.291</v>
      </c>
      <c r="H24" s="233">
        <v>0.0</v>
      </c>
      <c r="I24" s="562">
        <v>0.0</v>
      </c>
      <c r="J24" s="233">
        <v>1.0</v>
      </c>
      <c r="K24" s="562">
        <v>0.5</v>
      </c>
      <c r="L24" s="233">
        <v>0.0</v>
      </c>
      <c r="M24" s="562">
        <v>0.0</v>
      </c>
      <c r="N24" s="233">
        <v>16.0</v>
      </c>
      <c r="O24" s="562">
        <v>0.165</v>
      </c>
      <c r="P24" s="233">
        <v>0.0</v>
      </c>
      <c r="Q24" s="562">
        <v>0.0</v>
      </c>
      <c r="R24" s="233">
        <v>5.0</v>
      </c>
      <c r="S24" s="562">
        <v>0.5</v>
      </c>
      <c r="T24" s="233">
        <v>5.0</v>
      </c>
      <c r="U24" s="562">
        <v>1.0</v>
      </c>
      <c r="V24" s="233">
        <v>0.0</v>
      </c>
      <c r="W24" s="562">
        <v>0.0</v>
      </c>
      <c r="X24" s="233">
        <v>2.0</v>
      </c>
      <c r="Y24" s="562">
        <v>1.0</v>
      </c>
      <c r="Z24" s="233">
        <v>7.0</v>
      </c>
      <c r="AA24" s="562">
        <v>0.5</v>
      </c>
      <c r="AB24" s="233">
        <v>8.0</v>
      </c>
      <c r="AC24" s="562">
        <v>0.8</v>
      </c>
      <c r="AD24" s="233">
        <v>3.0</v>
      </c>
      <c r="AE24" s="562">
        <v>0.75</v>
      </c>
      <c r="AF24" s="233">
        <v>43.0</v>
      </c>
      <c r="AG24" s="562">
        <v>0.581</v>
      </c>
      <c r="AH24" s="233">
        <v>163.0</v>
      </c>
      <c r="AI24" s="562">
        <v>0.322</v>
      </c>
      <c r="AJ24" s="233">
        <v>0.0</v>
      </c>
      <c r="AK24" s="562">
        <v>0.0</v>
      </c>
      <c r="AL24" s="233">
        <v>0.0</v>
      </c>
      <c r="AM24" s="562">
        <v>0.0</v>
      </c>
      <c r="AN24" s="233">
        <v>15.0</v>
      </c>
      <c r="AO24" s="562">
        <v>0.205</v>
      </c>
      <c r="AP24" s="233">
        <v>0.0</v>
      </c>
      <c r="AQ24" s="562">
        <v>0.0</v>
      </c>
      <c r="AR24" s="233">
        <v>362.0</v>
      </c>
      <c r="AS24" s="562">
        <v>0.59</v>
      </c>
      <c r="AT24" s="233">
        <v>3.0</v>
      </c>
      <c r="AU24" s="562">
        <v>0.273</v>
      </c>
      <c r="AV24" s="233">
        <v>15.0</v>
      </c>
      <c r="AW24" s="562">
        <v>0.455</v>
      </c>
      <c r="AX24" s="233">
        <v>2.0</v>
      </c>
      <c r="AY24" s="562">
        <v>0.077</v>
      </c>
      <c r="AZ24" s="233">
        <v>0.0</v>
      </c>
      <c r="BA24" s="562">
        <v>0.0</v>
      </c>
      <c r="BB24" s="233">
        <v>1.0</v>
      </c>
      <c r="BC24" s="562">
        <v>0.25</v>
      </c>
      <c r="BD24" s="233">
        <v>3.0</v>
      </c>
      <c r="BE24" s="562">
        <v>0.429</v>
      </c>
      <c r="BF24" s="233">
        <v>2.0</v>
      </c>
      <c r="BG24" s="562">
        <v>0.167</v>
      </c>
      <c r="BH24" s="233">
        <v>53.0</v>
      </c>
      <c r="BI24" s="562">
        <v>0.238</v>
      </c>
      <c r="BJ24" s="233">
        <v>2.0</v>
      </c>
      <c r="BK24" s="562">
        <v>0.25</v>
      </c>
      <c r="BL24" s="233">
        <v>1.0</v>
      </c>
      <c r="BM24" s="562">
        <v>0.1</v>
      </c>
      <c r="BN24" s="233">
        <v>0.0</v>
      </c>
      <c r="BO24" s="562">
        <v>0.0</v>
      </c>
      <c r="BP24" s="233">
        <v>25.0</v>
      </c>
      <c r="BQ24" s="562">
        <v>0.129</v>
      </c>
      <c r="BR24" s="233">
        <v>8.0</v>
      </c>
      <c r="BS24" s="562">
        <v>0.4</v>
      </c>
      <c r="BT24" s="233">
        <v>0.0</v>
      </c>
      <c r="BU24" s="562">
        <v>0.0</v>
      </c>
      <c r="BV24" s="233">
        <v>4.0</v>
      </c>
      <c r="BW24" s="562">
        <v>0.093</v>
      </c>
      <c r="BX24" s="233">
        <v>55.0</v>
      </c>
      <c r="BY24" s="562">
        <v>0.318</v>
      </c>
      <c r="BZ24" s="233">
        <v>0.0</v>
      </c>
      <c r="CA24" s="562">
        <v>0.0</v>
      </c>
      <c r="CB24" s="233">
        <v>3.0</v>
      </c>
      <c r="CC24" s="562">
        <v>0.214</v>
      </c>
      <c r="CD24" s="233">
        <v>46.0</v>
      </c>
      <c r="CE24" s="562">
        <v>0.708</v>
      </c>
      <c r="CF24" s="233">
        <v>1.0</v>
      </c>
      <c r="CG24" s="562">
        <v>0.038</v>
      </c>
      <c r="CH24" s="233">
        <v>3.0</v>
      </c>
      <c r="CI24" s="562">
        <v>0.176</v>
      </c>
      <c r="CJ24" s="233">
        <v>2.0</v>
      </c>
      <c r="CK24" s="562">
        <v>0.143</v>
      </c>
      <c r="CL24" s="233">
        <v>0.0</v>
      </c>
      <c r="CM24" s="562">
        <v>0.0</v>
      </c>
      <c r="CN24" s="233">
        <v>0.0</v>
      </c>
      <c r="CO24" s="562">
        <v>0.0</v>
      </c>
      <c r="CP24" s="233">
        <v>32.0</v>
      </c>
      <c r="CQ24" s="562">
        <v>0.198</v>
      </c>
      <c r="CR24" s="233">
        <v>1.0</v>
      </c>
      <c r="CS24" s="562">
        <v>0.077</v>
      </c>
      <c r="CT24" s="233">
        <v>5.0</v>
      </c>
      <c r="CU24" s="562">
        <v>0.417</v>
      </c>
      <c r="CV24" s="233">
        <v>2.0</v>
      </c>
      <c r="CW24" s="562">
        <v>0.333</v>
      </c>
      <c r="CX24" s="233">
        <v>1.0</v>
      </c>
      <c r="CY24" s="562">
        <v>0.1</v>
      </c>
      <c r="CZ24" s="233">
        <v>1.0</v>
      </c>
      <c r="DA24" s="562">
        <v>0.333</v>
      </c>
      <c r="DB24" s="233">
        <v>0.0</v>
      </c>
      <c r="DC24" s="562">
        <v>0.0</v>
      </c>
      <c r="DD24" s="233">
        <v>3.0</v>
      </c>
      <c r="DE24" s="562">
        <v>0.273</v>
      </c>
      <c r="DF24" s="233">
        <v>0.0</v>
      </c>
      <c r="DG24" s="562">
        <v>0.0</v>
      </c>
      <c r="DH24" s="233">
        <v>11.0</v>
      </c>
      <c r="DI24" s="562">
        <v>0.059</v>
      </c>
      <c r="DJ24" s="233">
        <v>0.0</v>
      </c>
      <c r="DK24" s="562">
        <v>0.0</v>
      </c>
      <c r="DL24" s="233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33">
        <v>0.0</v>
      </c>
      <c r="S26" s="562">
        <v>0.0</v>
      </c>
      <c r="T26" s="233">
        <v>0.0</v>
      </c>
      <c r="U26" s="562">
        <v>0.0</v>
      </c>
      <c r="V26" s="233">
        <v>0.0</v>
      </c>
      <c r="W26" s="562">
        <v>0.0</v>
      </c>
      <c r="X26" s="233">
        <v>0.0</v>
      </c>
      <c r="Y26" s="562">
        <v>0.0</v>
      </c>
      <c r="Z26" s="233">
        <v>3.0</v>
      </c>
      <c r="AA26" s="562">
        <v>0.214</v>
      </c>
      <c r="AB26" s="233">
        <v>0.0</v>
      </c>
      <c r="AC26" s="562">
        <v>0.0</v>
      </c>
      <c r="AD26" s="233">
        <v>0.0</v>
      </c>
      <c r="AE26" s="562">
        <v>0.0</v>
      </c>
      <c r="AF26" s="233">
        <v>12.0</v>
      </c>
      <c r="AG26" s="562">
        <v>0.162</v>
      </c>
      <c r="AH26" s="233">
        <v>9.0</v>
      </c>
      <c r="AI26" s="562">
        <v>0.018</v>
      </c>
      <c r="AJ26" s="233">
        <v>1.0</v>
      </c>
      <c r="AK26" s="562">
        <v>0.009</v>
      </c>
      <c r="AL26" s="233">
        <v>0.0</v>
      </c>
      <c r="AM26" s="562">
        <v>0.0</v>
      </c>
      <c r="AN26" s="233">
        <v>1.0</v>
      </c>
      <c r="AO26" s="562">
        <v>0.014</v>
      </c>
      <c r="AP26" s="233">
        <v>0.0</v>
      </c>
      <c r="AQ26" s="562">
        <v>0.0</v>
      </c>
      <c r="AR26" s="233">
        <v>7.0</v>
      </c>
      <c r="AS26" s="562">
        <v>0.011</v>
      </c>
      <c r="AT26" s="233">
        <v>3.0</v>
      </c>
      <c r="AU26" s="562">
        <v>0.273</v>
      </c>
      <c r="AV26" s="233">
        <v>0.0</v>
      </c>
      <c r="AW26" s="562">
        <v>0.0</v>
      </c>
      <c r="AX26" s="233">
        <v>0.0</v>
      </c>
      <c r="AY26" s="562">
        <v>0.0</v>
      </c>
      <c r="AZ26" s="233">
        <v>0.0</v>
      </c>
      <c r="BA26" s="562">
        <v>0.0</v>
      </c>
      <c r="BB26" s="233">
        <v>0.0</v>
      </c>
      <c r="BC26" s="562">
        <v>0.0</v>
      </c>
      <c r="BD26" s="233">
        <v>0.0</v>
      </c>
      <c r="BE26" s="562">
        <v>0.0</v>
      </c>
      <c r="BF26" s="233">
        <v>1.0</v>
      </c>
      <c r="BG26" s="562">
        <v>0.083</v>
      </c>
      <c r="BH26" s="233">
        <v>9.0</v>
      </c>
      <c r="BI26" s="562">
        <v>0.04</v>
      </c>
      <c r="BJ26" s="233">
        <v>2.0</v>
      </c>
      <c r="BK26" s="562">
        <v>0.25</v>
      </c>
      <c r="BL26" s="233">
        <v>0.0</v>
      </c>
      <c r="BM26" s="562">
        <v>0.0</v>
      </c>
      <c r="BN26" s="233">
        <v>0.0</v>
      </c>
      <c r="BO26" s="562">
        <v>0.0</v>
      </c>
      <c r="BP26" s="233">
        <v>12.0</v>
      </c>
      <c r="BQ26" s="562">
        <v>0.062</v>
      </c>
      <c r="BR26" s="233">
        <v>0.0</v>
      </c>
      <c r="BS26" s="562">
        <v>0.0</v>
      </c>
      <c r="BT26" s="233">
        <v>0.0</v>
      </c>
      <c r="BU26" s="562">
        <v>0.0</v>
      </c>
      <c r="BV26" s="233">
        <v>2.0</v>
      </c>
      <c r="BW26" s="562">
        <v>0.047</v>
      </c>
      <c r="BX26" s="233">
        <v>8.0</v>
      </c>
      <c r="BY26" s="562">
        <v>0.046</v>
      </c>
      <c r="BZ26" s="233">
        <v>0.0</v>
      </c>
      <c r="CA26" s="562">
        <v>0.0</v>
      </c>
      <c r="CB26" s="233">
        <v>1.0</v>
      </c>
      <c r="CC26" s="562">
        <v>0.071</v>
      </c>
      <c r="CD26" s="233">
        <v>2.0</v>
      </c>
      <c r="CE26" s="562">
        <v>0.031</v>
      </c>
      <c r="CF26" s="233">
        <v>0.0</v>
      </c>
      <c r="CG26" s="562">
        <v>0.0</v>
      </c>
      <c r="CH26" s="233">
        <v>0.0</v>
      </c>
      <c r="CI26" s="562">
        <v>0.0</v>
      </c>
      <c r="CJ26" s="233">
        <v>0.0</v>
      </c>
      <c r="CK26" s="562">
        <v>0.0</v>
      </c>
      <c r="CL26" s="233">
        <v>0.0</v>
      </c>
      <c r="CM26" s="562">
        <v>0.0</v>
      </c>
      <c r="CN26" s="233">
        <v>0.0</v>
      </c>
      <c r="CO26" s="562">
        <v>0.0</v>
      </c>
      <c r="CP26" s="233">
        <v>17.0</v>
      </c>
      <c r="CQ26" s="562">
        <v>0.105</v>
      </c>
      <c r="CR26" s="233">
        <v>0.0</v>
      </c>
      <c r="CS26" s="562">
        <v>0.0</v>
      </c>
      <c r="CT26" s="233">
        <v>1.0</v>
      </c>
      <c r="CU26" s="562">
        <v>0.083</v>
      </c>
      <c r="CV26" s="233">
        <v>0.0</v>
      </c>
      <c r="CW26" s="562">
        <v>0.0</v>
      </c>
      <c r="CX26" s="233">
        <v>1.0</v>
      </c>
      <c r="CY26" s="562">
        <v>0.1</v>
      </c>
      <c r="CZ26" s="233">
        <v>0.0</v>
      </c>
      <c r="DA26" s="562">
        <v>0.0</v>
      </c>
      <c r="DB26" s="233">
        <v>0.0</v>
      </c>
      <c r="DC26" s="562">
        <v>0.0</v>
      </c>
      <c r="DD26" s="233">
        <v>0.0</v>
      </c>
      <c r="DE26" s="562">
        <v>0.0</v>
      </c>
      <c r="DF26" s="233">
        <v>3.0</v>
      </c>
      <c r="DG26" s="562">
        <v>1.0</v>
      </c>
      <c r="DH26" s="233">
        <v>14.0</v>
      </c>
      <c r="DI26" s="562">
        <v>0.075</v>
      </c>
      <c r="DJ26" s="233">
        <v>0.0</v>
      </c>
      <c r="DK26" s="562">
        <v>0.0</v>
      </c>
      <c r="DL26" s="233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33">
        <v>1.0</v>
      </c>
      <c r="S27" s="562">
        <v>0.1</v>
      </c>
      <c r="T27" s="233">
        <v>0.0</v>
      </c>
      <c r="U27" s="562">
        <v>0.0</v>
      </c>
      <c r="V27" s="233">
        <v>0.0</v>
      </c>
      <c r="W27" s="562">
        <v>0.0</v>
      </c>
      <c r="X27" s="233">
        <v>0.0</v>
      </c>
      <c r="Y27" s="562">
        <v>0.0</v>
      </c>
      <c r="Z27" s="233">
        <v>0.0</v>
      </c>
      <c r="AA27" s="562">
        <v>0.0</v>
      </c>
      <c r="AB27" s="233">
        <v>0.0</v>
      </c>
      <c r="AC27" s="562">
        <v>0.0</v>
      </c>
      <c r="AD27" s="233">
        <v>0.0</v>
      </c>
      <c r="AE27" s="562">
        <v>0.0</v>
      </c>
      <c r="AF27" s="233">
        <v>2.0</v>
      </c>
      <c r="AG27" s="562">
        <v>0.027</v>
      </c>
      <c r="AH27" s="233">
        <v>4.0</v>
      </c>
      <c r="AI27" s="562">
        <v>0.008</v>
      </c>
      <c r="AJ27" s="233">
        <v>0.0</v>
      </c>
      <c r="AK27" s="562">
        <v>0.0</v>
      </c>
      <c r="AL27" s="233">
        <v>0.0</v>
      </c>
      <c r="AM27" s="562">
        <v>0.0</v>
      </c>
      <c r="AN27" s="233">
        <v>1.0</v>
      </c>
      <c r="AO27" s="562">
        <v>0.014</v>
      </c>
      <c r="AP27" s="233">
        <v>0.0</v>
      </c>
      <c r="AQ27" s="562">
        <v>0.0</v>
      </c>
      <c r="AR27" s="233">
        <v>12.0</v>
      </c>
      <c r="AS27" s="562">
        <v>0.02</v>
      </c>
      <c r="AT27" s="233">
        <v>0.0</v>
      </c>
      <c r="AU27" s="562">
        <v>0.0</v>
      </c>
      <c r="AV27" s="233">
        <v>1.0</v>
      </c>
      <c r="AW27" s="562">
        <v>0.03</v>
      </c>
      <c r="AX27" s="233">
        <v>0.0</v>
      </c>
      <c r="AY27" s="562">
        <v>0.0</v>
      </c>
      <c r="AZ27" s="233">
        <v>0.0</v>
      </c>
      <c r="BA27" s="562">
        <v>0.0</v>
      </c>
      <c r="BB27" s="233">
        <v>0.0</v>
      </c>
      <c r="BC27" s="562">
        <v>0.0</v>
      </c>
      <c r="BD27" s="233">
        <v>0.0</v>
      </c>
      <c r="BE27" s="562">
        <v>0.0</v>
      </c>
      <c r="BF27" s="233">
        <v>0.0</v>
      </c>
      <c r="BG27" s="562">
        <v>0.0</v>
      </c>
      <c r="BH27" s="233">
        <v>4.0</v>
      </c>
      <c r="BI27" s="562">
        <v>0.018</v>
      </c>
      <c r="BJ27" s="233">
        <v>0.0</v>
      </c>
      <c r="BK27" s="562">
        <v>0.0</v>
      </c>
      <c r="BL27" s="233">
        <v>0.0</v>
      </c>
      <c r="BM27" s="562">
        <v>0.0</v>
      </c>
      <c r="BN27" s="233">
        <v>0.0</v>
      </c>
      <c r="BO27" s="562">
        <v>0.0</v>
      </c>
      <c r="BP27" s="233">
        <v>9.0</v>
      </c>
      <c r="BQ27" s="562">
        <v>0.046</v>
      </c>
      <c r="BR27" s="233">
        <v>0.0</v>
      </c>
      <c r="BS27" s="562">
        <v>0.0</v>
      </c>
      <c r="BT27" s="233">
        <v>0.0</v>
      </c>
      <c r="BU27" s="562">
        <v>0.0</v>
      </c>
      <c r="BV27" s="233">
        <v>0.0</v>
      </c>
      <c r="BW27" s="562">
        <v>0.0</v>
      </c>
      <c r="BX27" s="233">
        <v>8.0</v>
      </c>
      <c r="BY27" s="562">
        <v>0.046</v>
      </c>
      <c r="BZ27" s="233">
        <v>0.0</v>
      </c>
      <c r="CA27" s="562">
        <v>0.0</v>
      </c>
      <c r="CB27" s="233">
        <v>0.0</v>
      </c>
      <c r="CC27" s="562">
        <v>0.0</v>
      </c>
      <c r="CD27" s="233">
        <v>0.0</v>
      </c>
      <c r="CE27" s="562">
        <v>0.0</v>
      </c>
      <c r="CF27" s="233">
        <v>0.0</v>
      </c>
      <c r="CG27" s="562">
        <v>0.0</v>
      </c>
      <c r="CH27" s="233">
        <v>0.0</v>
      </c>
      <c r="CI27" s="562">
        <v>0.0</v>
      </c>
      <c r="CJ27" s="233">
        <v>0.0</v>
      </c>
      <c r="CK27" s="562">
        <v>0.0</v>
      </c>
      <c r="CL27" s="233">
        <v>0.0</v>
      </c>
      <c r="CM27" s="562">
        <v>0.0</v>
      </c>
      <c r="CN27" s="233">
        <v>0.0</v>
      </c>
      <c r="CO27" s="562">
        <v>0.0</v>
      </c>
      <c r="CP27" s="233">
        <v>0.0</v>
      </c>
      <c r="CQ27" s="562">
        <v>0.0</v>
      </c>
      <c r="CR27" s="233">
        <v>0.0</v>
      </c>
      <c r="CS27" s="562">
        <v>0.0</v>
      </c>
      <c r="CT27" s="233">
        <v>0.0</v>
      </c>
      <c r="CU27" s="562">
        <v>0.0</v>
      </c>
      <c r="CV27" s="233">
        <v>0.0</v>
      </c>
      <c r="CW27" s="562">
        <v>0.0</v>
      </c>
      <c r="CX27" s="233">
        <v>0.0</v>
      </c>
      <c r="CY27" s="562">
        <v>0.0</v>
      </c>
      <c r="CZ27" s="233">
        <v>0.0</v>
      </c>
      <c r="DA27" s="562">
        <v>0.0</v>
      </c>
      <c r="DB27" s="233">
        <v>0.0</v>
      </c>
      <c r="DC27" s="562">
        <v>0.0</v>
      </c>
      <c r="DD27" s="233">
        <v>0.0</v>
      </c>
      <c r="DE27" s="562">
        <v>0.0</v>
      </c>
      <c r="DF27" s="233">
        <v>0.0</v>
      </c>
      <c r="DG27" s="562">
        <v>0.0</v>
      </c>
      <c r="DH27" s="233">
        <v>4.0</v>
      </c>
      <c r="DI27" s="562">
        <v>0.021</v>
      </c>
      <c r="DJ27" s="233">
        <v>0.0</v>
      </c>
      <c r="DK27" s="562">
        <v>0.0</v>
      </c>
      <c r="DL27" s="233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33">
        <v>0.0</v>
      </c>
      <c r="S28" s="562">
        <v>0.0</v>
      </c>
      <c r="T28" s="233">
        <v>0.0</v>
      </c>
      <c r="U28" s="562">
        <v>0.0</v>
      </c>
      <c r="V28" s="233">
        <v>0.0</v>
      </c>
      <c r="W28" s="562">
        <v>0.0</v>
      </c>
      <c r="X28" s="233">
        <v>0.0</v>
      </c>
      <c r="Y28" s="562">
        <v>0.0</v>
      </c>
      <c r="Z28" s="233">
        <v>0.0</v>
      </c>
      <c r="AA28" s="562">
        <v>0.0</v>
      </c>
      <c r="AB28" s="233">
        <v>0.0</v>
      </c>
      <c r="AC28" s="562">
        <v>0.0</v>
      </c>
      <c r="AD28" s="233">
        <v>0.0</v>
      </c>
      <c r="AE28" s="562">
        <v>0.0</v>
      </c>
      <c r="AF28" s="233">
        <v>0.0</v>
      </c>
      <c r="AG28" s="562">
        <v>0.0</v>
      </c>
      <c r="AH28" s="233">
        <v>1.0</v>
      </c>
      <c r="AI28" s="562">
        <v>0.002</v>
      </c>
      <c r="AJ28" s="233">
        <v>5.0</v>
      </c>
      <c r="AK28" s="562">
        <v>0.045</v>
      </c>
      <c r="AL28" s="233">
        <v>0.0</v>
      </c>
      <c r="AM28" s="562">
        <v>0.0</v>
      </c>
      <c r="AN28" s="233">
        <v>0.0</v>
      </c>
      <c r="AO28" s="562">
        <v>0.0</v>
      </c>
      <c r="AP28" s="233">
        <v>0.0</v>
      </c>
      <c r="AQ28" s="562">
        <v>0.0</v>
      </c>
      <c r="AR28" s="233">
        <v>1.0</v>
      </c>
      <c r="AS28" s="562">
        <v>0.002</v>
      </c>
      <c r="AT28" s="233">
        <v>0.0</v>
      </c>
      <c r="AU28" s="562">
        <v>0.0</v>
      </c>
      <c r="AV28" s="233">
        <v>0.0</v>
      </c>
      <c r="AW28" s="562">
        <v>0.0</v>
      </c>
      <c r="AX28" s="233">
        <v>0.0</v>
      </c>
      <c r="AY28" s="562">
        <v>0.0</v>
      </c>
      <c r="AZ28" s="233">
        <v>0.0</v>
      </c>
      <c r="BA28" s="562">
        <v>0.0</v>
      </c>
      <c r="BB28" s="233">
        <v>0.0</v>
      </c>
      <c r="BC28" s="562">
        <v>0.0</v>
      </c>
      <c r="BD28" s="233">
        <v>0.0</v>
      </c>
      <c r="BE28" s="562">
        <v>0.0</v>
      </c>
      <c r="BF28" s="233">
        <v>0.0</v>
      </c>
      <c r="BG28" s="562">
        <v>0.0</v>
      </c>
      <c r="BH28" s="233">
        <v>5.0</v>
      </c>
      <c r="BI28" s="562">
        <v>0.022</v>
      </c>
      <c r="BJ28" s="233">
        <v>0.0</v>
      </c>
      <c r="BK28" s="562">
        <v>0.0</v>
      </c>
      <c r="BL28" s="233">
        <v>0.0</v>
      </c>
      <c r="BM28" s="562">
        <v>0.0</v>
      </c>
      <c r="BN28" s="233">
        <v>0.0</v>
      </c>
      <c r="BO28" s="562">
        <v>0.0</v>
      </c>
      <c r="BP28" s="233">
        <v>0.0</v>
      </c>
      <c r="BQ28" s="562">
        <v>0.0</v>
      </c>
      <c r="BR28" s="233">
        <v>0.0</v>
      </c>
      <c r="BS28" s="562">
        <v>0.0</v>
      </c>
      <c r="BT28" s="233">
        <v>0.0</v>
      </c>
      <c r="BU28" s="562">
        <v>0.0</v>
      </c>
      <c r="BV28" s="233">
        <v>1.0</v>
      </c>
      <c r="BW28" s="562">
        <v>0.023</v>
      </c>
      <c r="BX28" s="233">
        <v>1.0</v>
      </c>
      <c r="BY28" s="562">
        <v>0.006</v>
      </c>
      <c r="BZ28" s="233">
        <v>0.0</v>
      </c>
      <c r="CA28" s="562">
        <v>0.0</v>
      </c>
      <c r="CB28" s="233">
        <v>0.0</v>
      </c>
      <c r="CC28" s="562">
        <v>0.0</v>
      </c>
      <c r="CD28" s="233">
        <v>1.0</v>
      </c>
      <c r="CE28" s="562">
        <v>0.015</v>
      </c>
      <c r="CF28" s="233">
        <v>0.0</v>
      </c>
      <c r="CG28" s="562">
        <v>0.0</v>
      </c>
      <c r="CH28" s="233">
        <v>1.0</v>
      </c>
      <c r="CI28" s="562">
        <v>0.059</v>
      </c>
      <c r="CJ28" s="233">
        <v>0.0</v>
      </c>
      <c r="CK28" s="562">
        <v>0.0</v>
      </c>
      <c r="CL28" s="233">
        <v>0.0</v>
      </c>
      <c r="CM28" s="562">
        <v>0.0</v>
      </c>
      <c r="CN28" s="233">
        <v>1.0</v>
      </c>
      <c r="CO28" s="562">
        <v>0.2</v>
      </c>
      <c r="CP28" s="233">
        <v>2.0</v>
      </c>
      <c r="CQ28" s="562">
        <v>0.012</v>
      </c>
      <c r="CR28" s="233">
        <v>0.0</v>
      </c>
      <c r="CS28" s="562">
        <v>0.0</v>
      </c>
      <c r="CT28" s="233">
        <v>0.0</v>
      </c>
      <c r="CU28" s="562">
        <v>0.0</v>
      </c>
      <c r="CV28" s="233">
        <v>0.0</v>
      </c>
      <c r="CW28" s="562">
        <v>0.0</v>
      </c>
      <c r="CX28" s="233">
        <v>0.0</v>
      </c>
      <c r="CY28" s="562">
        <v>0.0</v>
      </c>
      <c r="CZ28" s="233">
        <v>0.0</v>
      </c>
      <c r="DA28" s="562">
        <v>0.0</v>
      </c>
      <c r="DB28" s="233">
        <v>0.0</v>
      </c>
      <c r="DC28" s="562">
        <v>0.0</v>
      </c>
      <c r="DD28" s="233">
        <v>0.0</v>
      </c>
      <c r="DE28" s="562">
        <v>0.0</v>
      </c>
      <c r="DF28" s="233">
        <v>0.0</v>
      </c>
      <c r="DG28" s="562">
        <v>0.0</v>
      </c>
      <c r="DH28" s="233">
        <v>0.0</v>
      </c>
      <c r="DI28" s="562">
        <v>0.0</v>
      </c>
      <c r="DJ28" s="233">
        <v>0.0</v>
      </c>
      <c r="DK28" s="562">
        <v>0.0</v>
      </c>
      <c r="DL28" s="233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33">
        <v>0.0</v>
      </c>
      <c r="S29" s="562">
        <v>0.0</v>
      </c>
      <c r="T29" s="233">
        <v>0.0</v>
      </c>
      <c r="U29" s="562">
        <v>0.0</v>
      </c>
      <c r="V29" s="233">
        <v>0.0</v>
      </c>
      <c r="W29" s="562">
        <v>0.0</v>
      </c>
      <c r="X29" s="233">
        <v>0.0</v>
      </c>
      <c r="Y29" s="562">
        <v>0.0</v>
      </c>
      <c r="Z29" s="233">
        <v>0.0</v>
      </c>
      <c r="AA29" s="562">
        <v>0.0</v>
      </c>
      <c r="AB29" s="233">
        <v>0.0</v>
      </c>
      <c r="AC29" s="562">
        <v>0.0</v>
      </c>
      <c r="AD29" s="233">
        <v>0.0</v>
      </c>
      <c r="AE29" s="562">
        <v>0.0</v>
      </c>
      <c r="AF29" s="233">
        <v>0.0</v>
      </c>
      <c r="AG29" s="562">
        <v>0.0</v>
      </c>
      <c r="AH29" s="233">
        <v>3.0</v>
      </c>
      <c r="AI29" s="562">
        <v>0.006</v>
      </c>
      <c r="AJ29" s="233">
        <v>6.0</v>
      </c>
      <c r="AK29" s="562">
        <v>0.055</v>
      </c>
      <c r="AL29" s="233">
        <v>0.0</v>
      </c>
      <c r="AM29" s="562">
        <v>0.0</v>
      </c>
      <c r="AN29" s="233">
        <v>1.0</v>
      </c>
      <c r="AO29" s="562">
        <v>0.014</v>
      </c>
      <c r="AP29" s="233">
        <v>0.0</v>
      </c>
      <c r="AQ29" s="562">
        <v>0.0</v>
      </c>
      <c r="AR29" s="233">
        <v>3.0</v>
      </c>
      <c r="AS29" s="562">
        <v>0.005</v>
      </c>
      <c r="AT29" s="233">
        <v>0.0</v>
      </c>
      <c r="AU29" s="562">
        <v>0.0</v>
      </c>
      <c r="AV29" s="233">
        <v>0.0</v>
      </c>
      <c r="AW29" s="562">
        <v>0.0</v>
      </c>
      <c r="AX29" s="233">
        <v>0.0</v>
      </c>
      <c r="AY29" s="562">
        <v>0.0</v>
      </c>
      <c r="AZ29" s="233">
        <v>0.0</v>
      </c>
      <c r="BA29" s="562">
        <v>0.0</v>
      </c>
      <c r="BB29" s="233">
        <v>0.0</v>
      </c>
      <c r="BC29" s="562">
        <v>0.0</v>
      </c>
      <c r="BD29" s="233">
        <v>0.0</v>
      </c>
      <c r="BE29" s="562">
        <v>0.0</v>
      </c>
      <c r="BF29" s="233">
        <v>0.0</v>
      </c>
      <c r="BG29" s="562">
        <v>0.0</v>
      </c>
      <c r="BH29" s="233">
        <v>0.0</v>
      </c>
      <c r="BI29" s="562">
        <v>0.0</v>
      </c>
      <c r="BJ29" s="233">
        <v>0.0</v>
      </c>
      <c r="BK29" s="562">
        <v>0.0</v>
      </c>
      <c r="BL29" s="233">
        <v>0.0</v>
      </c>
      <c r="BM29" s="562">
        <v>0.0</v>
      </c>
      <c r="BN29" s="233">
        <v>0.0</v>
      </c>
      <c r="BO29" s="562">
        <v>0.0</v>
      </c>
      <c r="BP29" s="233">
        <v>0.0</v>
      </c>
      <c r="BQ29" s="562">
        <v>0.0</v>
      </c>
      <c r="BR29" s="233">
        <v>0.0</v>
      </c>
      <c r="BS29" s="562">
        <v>0.0</v>
      </c>
      <c r="BT29" s="233">
        <v>0.0</v>
      </c>
      <c r="BU29" s="562">
        <v>0.0</v>
      </c>
      <c r="BV29" s="233">
        <v>0.0</v>
      </c>
      <c r="BW29" s="562">
        <v>0.0</v>
      </c>
      <c r="BX29" s="233">
        <v>0.0</v>
      </c>
      <c r="BY29" s="562">
        <v>0.0</v>
      </c>
      <c r="BZ29" s="233">
        <v>0.0</v>
      </c>
      <c r="CA29" s="562">
        <v>0.0</v>
      </c>
      <c r="CB29" s="233">
        <v>0.0</v>
      </c>
      <c r="CC29" s="562">
        <v>0.0</v>
      </c>
      <c r="CD29" s="233">
        <v>0.0</v>
      </c>
      <c r="CE29" s="562">
        <v>0.0</v>
      </c>
      <c r="CF29" s="233">
        <v>0.0</v>
      </c>
      <c r="CG29" s="562">
        <v>0.0</v>
      </c>
      <c r="CH29" s="233">
        <v>0.0</v>
      </c>
      <c r="CI29" s="562">
        <v>0.0</v>
      </c>
      <c r="CJ29" s="233">
        <v>0.0</v>
      </c>
      <c r="CK29" s="562">
        <v>0.0</v>
      </c>
      <c r="CL29" s="233">
        <v>0.0</v>
      </c>
      <c r="CM29" s="562">
        <v>0.0</v>
      </c>
      <c r="CN29" s="233">
        <v>0.0</v>
      </c>
      <c r="CO29" s="562">
        <v>0.0</v>
      </c>
      <c r="CP29" s="233">
        <v>5.0</v>
      </c>
      <c r="CQ29" s="562">
        <v>0.031</v>
      </c>
      <c r="CR29" s="233">
        <v>0.0</v>
      </c>
      <c r="CS29" s="562">
        <v>0.0</v>
      </c>
      <c r="CT29" s="233">
        <v>0.0</v>
      </c>
      <c r="CU29" s="562">
        <v>0.0</v>
      </c>
      <c r="CV29" s="233">
        <v>0.0</v>
      </c>
      <c r="CW29" s="562">
        <v>0.0</v>
      </c>
      <c r="CX29" s="233">
        <v>0.0</v>
      </c>
      <c r="CY29" s="562">
        <v>0.0</v>
      </c>
      <c r="CZ29" s="233">
        <v>0.0</v>
      </c>
      <c r="DA29" s="562">
        <v>0.0</v>
      </c>
      <c r="DB29" s="233">
        <v>0.0</v>
      </c>
      <c r="DC29" s="562">
        <v>0.0</v>
      </c>
      <c r="DD29" s="233">
        <v>0.0</v>
      </c>
      <c r="DE29" s="562">
        <v>0.0</v>
      </c>
      <c r="DF29" s="233">
        <v>0.0</v>
      </c>
      <c r="DG29" s="562">
        <v>0.0</v>
      </c>
      <c r="DH29" s="233">
        <v>1.0</v>
      </c>
      <c r="DI29" s="562">
        <v>0.005</v>
      </c>
      <c r="DJ29" s="233">
        <v>0.0</v>
      </c>
      <c r="DK29" s="562">
        <v>0.0</v>
      </c>
      <c r="DL29" s="233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33">
        <v>0.0</v>
      </c>
      <c r="S30" s="562">
        <v>0.0</v>
      </c>
      <c r="T30" s="233">
        <v>0.0</v>
      </c>
      <c r="U30" s="562">
        <v>0.0</v>
      </c>
      <c r="V30" s="233">
        <v>0.0</v>
      </c>
      <c r="W30" s="562">
        <v>0.0</v>
      </c>
      <c r="X30" s="233">
        <v>0.0</v>
      </c>
      <c r="Y30" s="562">
        <v>0.0</v>
      </c>
      <c r="Z30" s="233">
        <v>0.0</v>
      </c>
      <c r="AA30" s="562">
        <v>0.0</v>
      </c>
      <c r="AB30" s="233">
        <v>0.0</v>
      </c>
      <c r="AC30" s="562">
        <v>0.0</v>
      </c>
      <c r="AD30" s="233">
        <v>1.0</v>
      </c>
      <c r="AE30" s="562">
        <v>0.25</v>
      </c>
      <c r="AF30" s="233">
        <v>0.0</v>
      </c>
      <c r="AG30" s="562">
        <v>0.0</v>
      </c>
      <c r="AH30" s="233">
        <v>0.0</v>
      </c>
      <c r="AI30" s="562">
        <v>0.0</v>
      </c>
      <c r="AJ30" s="233">
        <v>0.0</v>
      </c>
      <c r="AK30" s="562">
        <v>0.0</v>
      </c>
      <c r="AL30" s="233">
        <v>0.0</v>
      </c>
      <c r="AM30" s="562">
        <v>0.0</v>
      </c>
      <c r="AN30" s="233">
        <v>1.0</v>
      </c>
      <c r="AO30" s="562">
        <v>0.014</v>
      </c>
      <c r="AP30" s="233">
        <v>0.0</v>
      </c>
      <c r="AQ30" s="562">
        <v>0.0</v>
      </c>
      <c r="AR30" s="233">
        <v>0.0</v>
      </c>
      <c r="AS30" s="562">
        <v>0.0</v>
      </c>
      <c r="AT30" s="233">
        <v>0.0</v>
      </c>
      <c r="AU30" s="562">
        <v>0.0</v>
      </c>
      <c r="AV30" s="233">
        <v>0.0</v>
      </c>
      <c r="AW30" s="562">
        <v>0.0</v>
      </c>
      <c r="AX30" s="233">
        <v>0.0</v>
      </c>
      <c r="AY30" s="562">
        <v>0.0</v>
      </c>
      <c r="AZ30" s="233">
        <v>0.0</v>
      </c>
      <c r="BA30" s="562">
        <v>0.0</v>
      </c>
      <c r="BB30" s="233">
        <v>0.0</v>
      </c>
      <c r="BC30" s="562">
        <v>0.0</v>
      </c>
      <c r="BD30" s="233">
        <v>0.0</v>
      </c>
      <c r="BE30" s="562">
        <v>0.0</v>
      </c>
      <c r="BF30" s="233">
        <v>0.0</v>
      </c>
      <c r="BG30" s="562">
        <v>0.0</v>
      </c>
      <c r="BH30" s="233">
        <v>4.0</v>
      </c>
      <c r="BI30" s="562">
        <v>0.018</v>
      </c>
      <c r="BJ30" s="233">
        <v>0.0</v>
      </c>
      <c r="BK30" s="562">
        <v>0.0</v>
      </c>
      <c r="BL30" s="233">
        <v>1.0</v>
      </c>
      <c r="BM30" s="562">
        <v>0.1</v>
      </c>
      <c r="BN30" s="233">
        <v>0.0</v>
      </c>
      <c r="BO30" s="562">
        <v>0.0</v>
      </c>
      <c r="BP30" s="233">
        <v>5.0</v>
      </c>
      <c r="BQ30" s="562">
        <v>0.026</v>
      </c>
      <c r="BR30" s="233">
        <v>0.0</v>
      </c>
      <c r="BS30" s="562">
        <v>0.0</v>
      </c>
      <c r="BT30" s="233">
        <v>0.0</v>
      </c>
      <c r="BU30" s="562">
        <v>0.0</v>
      </c>
      <c r="BV30" s="233">
        <v>1.0</v>
      </c>
      <c r="BW30" s="562">
        <v>0.023</v>
      </c>
      <c r="BX30" s="233">
        <v>0.0</v>
      </c>
      <c r="BY30" s="562">
        <v>0.0</v>
      </c>
      <c r="BZ30" s="233">
        <v>0.0</v>
      </c>
      <c r="CA30" s="562">
        <v>0.0</v>
      </c>
      <c r="CB30" s="233">
        <v>0.0</v>
      </c>
      <c r="CC30" s="562">
        <v>0.0</v>
      </c>
      <c r="CD30" s="233">
        <v>0.0</v>
      </c>
      <c r="CE30" s="562">
        <v>0.0</v>
      </c>
      <c r="CF30" s="233">
        <v>0.0</v>
      </c>
      <c r="CG30" s="562">
        <v>0.0</v>
      </c>
      <c r="CH30" s="233">
        <v>0.0</v>
      </c>
      <c r="CI30" s="562">
        <v>0.0</v>
      </c>
      <c r="CJ30" s="233">
        <v>0.0</v>
      </c>
      <c r="CK30" s="562">
        <v>0.0</v>
      </c>
      <c r="CL30" s="233">
        <v>0.0</v>
      </c>
      <c r="CM30" s="562">
        <v>0.0</v>
      </c>
      <c r="CN30" s="233">
        <v>0.0</v>
      </c>
      <c r="CO30" s="562">
        <v>0.0</v>
      </c>
      <c r="CP30" s="233">
        <v>1.0</v>
      </c>
      <c r="CQ30" s="562">
        <v>0.006</v>
      </c>
      <c r="CR30" s="233">
        <v>0.0</v>
      </c>
      <c r="CS30" s="562">
        <v>0.0</v>
      </c>
      <c r="CT30" s="233">
        <v>0.0</v>
      </c>
      <c r="CU30" s="562">
        <v>0.0</v>
      </c>
      <c r="CV30" s="233">
        <v>0.0</v>
      </c>
      <c r="CW30" s="562">
        <v>0.0</v>
      </c>
      <c r="CX30" s="233">
        <v>0.0</v>
      </c>
      <c r="CY30" s="562">
        <v>0.0</v>
      </c>
      <c r="CZ30" s="233">
        <v>0.0</v>
      </c>
      <c r="DA30" s="562">
        <v>0.0</v>
      </c>
      <c r="DB30" s="233">
        <v>0.0</v>
      </c>
      <c r="DC30" s="562">
        <v>0.0</v>
      </c>
      <c r="DD30" s="233">
        <v>0.0</v>
      </c>
      <c r="DE30" s="562">
        <v>0.0</v>
      </c>
      <c r="DF30" s="233">
        <v>0.0</v>
      </c>
      <c r="DG30" s="562">
        <v>0.0</v>
      </c>
      <c r="DH30" s="233">
        <v>0.0</v>
      </c>
      <c r="DI30" s="562">
        <v>0.0</v>
      </c>
      <c r="DJ30" s="233">
        <v>0.0</v>
      </c>
      <c r="DK30" s="562">
        <v>0.0</v>
      </c>
      <c r="DL30" s="233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87" t="s">
        <v>2134</v>
      </c>
      <c r="B173" s="288"/>
      <c r="C173" s="288"/>
      <c r="D173" s="288"/>
      <c r="E173" s="287"/>
      <c r="F173" s="287"/>
      <c r="G173" s="287" t="s">
        <v>2117</v>
      </c>
      <c r="H173" s="549" t="s">
        <v>2443</v>
      </c>
      <c r="I173" s="288"/>
      <c r="J173" s="288"/>
      <c r="K173" s="287" t="s">
        <v>2119</v>
      </c>
      <c r="L173" s="289">
        <v>45448.0</v>
      </c>
      <c r="M173" s="287" t="s">
        <v>2120</v>
      </c>
      <c r="N173" s="289">
        <v>45397.0</v>
      </c>
      <c r="O173" s="288"/>
    </row>
    <row r="175">
      <c r="A175" s="557"/>
      <c r="B175" s="358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87" t="s">
        <v>2448</v>
      </c>
      <c r="B205" s="288"/>
      <c r="C205" s="288"/>
      <c r="D205" s="288"/>
      <c r="E205" s="287"/>
      <c r="F205" s="287"/>
      <c r="G205" s="287" t="s">
        <v>2117</v>
      </c>
      <c r="H205" s="549" t="s">
        <v>2443</v>
      </c>
      <c r="I205" s="288"/>
      <c r="J205" s="288"/>
      <c r="K205" s="287" t="s">
        <v>2119</v>
      </c>
      <c r="L205" s="289">
        <v>45448.0</v>
      </c>
      <c r="M205" s="287" t="s">
        <v>2120</v>
      </c>
      <c r="N205" s="289">
        <v>45397.0</v>
      </c>
      <c r="O205" s="288"/>
    </row>
    <row r="207">
      <c r="A207" s="358" t="s">
        <v>2449</v>
      </c>
      <c r="B207" s="358" t="s">
        <v>2445</v>
      </c>
    </row>
    <row r="208">
      <c r="A208" s="358" t="s">
        <v>267</v>
      </c>
      <c r="B208" s="358">
        <v>67.0</v>
      </c>
    </row>
    <row r="209">
      <c r="A209" s="358" t="s">
        <v>268</v>
      </c>
      <c r="B209" s="358" t="s">
        <v>2446</v>
      </c>
    </row>
    <row r="210">
      <c r="A210" s="358" t="s">
        <v>269</v>
      </c>
      <c r="B210" s="358">
        <v>139.0</v>
      </c>
    </row>
    <row r="211">
      <c r="A211" s="358" t="s">
        <v>272</v>
      </c>
      <c r="B211" s="358" t="s">
        <v>2446</v>
      </c>
    </row>
    <row r="212">
      <c r="A212" s="358" t="s">
        <v>273</v>
      </c>
      <c r="B212" s="358" t="s">
        <v>2446</v>
      </c>
    </row>
    <row r="213">
      <c r="A213" s="358" t="s">
        <v>274</v>
      </c>
      <c r="B213" s="358">
        <v>24.0</v>
      </c>
    </row>
    <row r="214">
      <c r="A214" s="358" t="s">
        <v>275</v>
      </c>
      <c r="B214" s="358" t="s">
        <v>2446</v>
      </c>
    </row>
    <row r="215">
      <c r="A215" s="358" t="s">
        <v>276</v>
      </c>
      <c r="B215" s="358" t="s">
        <v>2446</v>
      </c>
    </row>
    <row r="216">
      <c r="A216" s="358" t="s">
        <v>278</v>
      </c>
      <c r="B216" s="358" t="s">
        <v>2446</v>
      </c>
    </row>
    <row r="217">
      <c r="A217" s="358" t="s">
        <v>279</v>
      </c>
      <c r="B217" s="358" t="s">
        <v>2446</v>
      </c>
    </row>
    <row r="218">
      <c r="A218" s="358" t="s">
        <v>280</v>
      </c>
      <c r="B218" s="358" t="s">
        <v>2446</v>
      </c>
    </row>
    <row r="219">
      <c r="A219" s="358" t="s">
        <v>281</v>
      </c>
      <c r="B219" s="358" t="s">
        <v>2446</v>
      </c>
    </row>
    <row r="220">
      <c r="A220" s="358" t="s">
        <v>283</v>
      </c>
      <c r="B220" s="358">
        <v>29.0</v>
      </c>
    </row>
    <row r="221">
      <c r="A221" s="358" t="s">
        <v>284</v>
      </c>
      <c r="B221" s="358">
        <v>161.0</v>
      </c>
    </row>
    <row r="222">
      <c r="A222" s="358" t="s">
        <v>286</v>
      </c>
      <c r="B222" s="358">
        <v>25.0</v>
      </c>
    </row>
    <row r="223">
      <c r="A223" s="358" t="s">
        <v>287</v>
      </c>
      <c r="B223" s="358" t="s">
        <v>2446</v>
      </c>
    </row>
    <row r="224">
      <c r="A224" s="358" t="s">
        <v>289</v>
      </c>
      <c r="B224" s="358">
        <v>60.0</v>
      </c>
    </row>
    <row r="225">
      <c r="A225" s="358" t="s">
        <v>288</v>
      </c>
      <c r="B225" s="358" t="s">
        <v>2446</v>
      </c>
    </row>
    <row r="226">
      <c r="A226" s="358" t="s">
        <v>290</v>
      </c>
      <c r="B226" s="358">
        <v>11.0</v>
      </c>
    </row>
    <row r="227">
      <c r="A227" s="358" t="s">
        <v>291</v>
      </c>
      <c r="B227" s="358" t="s">
        <v>2446</v>
      </c>
    </row>
    <row r="228">
      <c r="A228" s="358" t="s">
        <v>293</v>
      </c>
      <c r="B228" s="358" t="s">
        <v>2446</v>
      </c>
    </row>
    <row r="229">
      <c r="A229" s="358" t="s">
        <v>294</v>
      </c>
      <c r="B229" s="358" t="s">
        <v>2446</v>
      </c>
    </row>
    <row r="230">
      <c r="A230" s="358" t="s">
        <v>296</v>
      </c>
      <c r="B230" s="358" t="s">
        <v>2446</v>
      </c>
    </row>
    <row r="231">
      <c r="A231" s="358" t="s">
        <v>66</v>
      </c>
      <c r="B231" s="358">
        <v>70.0</v>
      </c>
    </row>
    <row r="232">
      <c r="A232" s="358" t="s">
        <v>298</v>
      </c>
      <c r="B232" s="358" t="s">
        <v>2446</v>
      </c>
    </row>
    <row r="233">
      <c r="A233" s="358" t="s">
        <v>299</v>
      </c>
      <c r="B233" s="358" t="s">
        <v>2446</v>
      </c>
    </row>
    <row r="234">
      <c r="A234" s="358" t="s">
        <v>300</v>
      </c>
      <c r="B234" s="358">
        <v>20.0</v>
      </c>
    </row>
    <row r="235">
      <c r="A235" s="358" t="s">
        <v>301</v>
      </c>
      <c r="B235" s="358" t="s">
        <v>2446</v>
      </c>
    </row>
    <row r="236">
      <c r="A236" s="358" t="s">
        <v>178</v>
      </c>
      <c r="B236" s="358" t="s">
        <v>2446</v>
      </c>
    </row>
    <row r="237">
      <c r="A237" s="358" t="s">
        <v>302</v>
      </c>
      <c r="B237" s="358">
        <v>20.0</v>
      </c>
    </row>
    <row r="238">
      <c r="A238" s="358" t="s">
        <v>305</v>
      </c>
      <c r="B238" s="358" t="s">
        <v>2446</v>
      </c>
    </row>
    <row r="239">
      <c r="A239" s="358" t="s">
        <v>306</v>
      </c>
      <c r="B239" s="358">
        <v>13.0</v>
      </c>
    </row>
    <row r="240">
      <c r="A240" s="358" t="s">
        <v>81</v>
      </c>
      <c r="B240" s="358" t="s">
        <v>2446</v>
      </c>
    </row>
    <row r="241">
      <c r="A241" s="358" t="s">
        <v>307</v>
      </c>
      <c r="B241" s="358" t="s">
        <v>2446</v>
      </c>
    </row>
    <row r="242">
      <c r="A242" s="358" t="s">
        <v>309</v>
      </c>
      <c r="B242" s="358" t="s">
        <v>2446</v>
      </c>
    </row>
    <row r="243">
      <c r="A243" s="358" t="s">
        <v>312</v>
      </c>
      <c r="B243" s="358">
        <v>20.0</v>
      </c>
    </row>
    <row r="244">
      <c r="A244" s="358" t="s">
        <v>313</v>
      </c>
      <c r="B244" s="358" t="s">
        <v>2446</v>
      </c>
    </row>
    <row r="245">
      <c r="A245" s="358" t="s">
        <v>314</v>
      </c>
      <c r="B245" s="358" t="s">
        <v>2446</v>
      </c>
    </row>
    <row r="246">
      <c r="A246" s="358" t="s">
        <v>315</v>
      </c>
      <c r="B246" s="358" t="s">
        <v>2446</v>
      </c>
    </row>
    <row r="247">
      <c r="A247" s="358" t="s">
        <v>316</v>
      </c>
      <c r="B247" s="358" t="s">
        <v>2446</v>
      </c>
    </row>
    <row r="248">
      <c r="A248" s="358" t="s">
        <v>318</v>
      </c>
      <c r="B248" s="358" t="s">
        <v>2446</v>
      </c>
    </row>
    <row r="249">
      <c r="A249" s="358" t="s">
        <v>321</v>
      </c>
      <c r="B249" s="358" t="s">
        <v>2446</v>
      </c>
    </row>
    <row r="250">
      <c r="A250" s="358" t="s">
        <v>322</v>
      </c>
      <c r="B250" s="358">
        <v>11.0</v>
      </c>
    </row>
    <row r="251">
      <c r="A251" s="358" t="s">
        <v>2447</v>
      </c>
      <c r="B251" s="358">
        <v>759.0</v>
      </c>
    </row>
    <row r="253">
      <c r="A253" s="287" t="s">
        <v>2450</v>
      </c>
      <c r="B253" s="288"/>
      <c r="C253" s="288"/>
      <c r="D253" s="288"/>
      <c r="E253" s="287"/>
      <c r="F253" s="287"/>
      <c r="G253" s="287" t="s">
        <v>2117</v>
      </c>
      <c r="H253" s="549" t="s">
        <v>2443</v>
      </c>
      <c r="I253" s="288"/>
      <c r="J253" s="288"/>
      <c r="K253" s="287" t="s">
        <v>2119</v>
      </c>
      <c r="L253" s="289">
        <v>45448.0</v>
      </c>
      <c r="M253" s="287" t="s">
        <v>2120</v>
      </c>
      <c r="N253" s="289">
        <v>45394.0</v>
      </c>
      <c r="O253" s="288"/>
    </row>
    <row r="255">
      <c r="A255" s="358" t="s">
        <v>2093</v>
      </c>
      <c r="B255" s="358" t="s">
        <v>2451</v>
      </c>
      <c r="G255" s="55" t="s">
        <v>2452</v>
      </c>
    </row>
    <row r="256">
      <c r="A256" s="358" t="s">
        <v>267</v>
      </c>
      <c r="B256" s="358">
        <v>337.0</v>
      </c>
    </row>
    <row r="257">
      <c r="A257" s="358" t="s">
        <v>268</v>
      </c>
      <c r="B257" s="358">
        <v>25.0</v>
      </c>
    </row>
    <row r="258">
      <c r="A258" s="358" t="s">
        <v>269</v>
      </c>
      <c r="B258" s="358">
        <v>482.0</v>
      </c>
    </row>
    <row r="259">
      <c r="A259" s="358" t="s">
        <v>270</v>
      </c>
      <c r="B259" s="358" t="s">
        <v>2446</v>
      </c>
    </row>
    <row r="260">
      <c r="A260" s="358" t="s">
        <v>272</v>
      </c>
      <c r="B260" s="358" t="s">
        <v>2446</v>
      </c>
    </row>
    <row r="261">
      <c r="A261" s="358" t="s">
        <v>273</v>
      </c>
      <c r="B261" s="358" t="s">
        <v>2446</v>
      </c>
    </row>
    <row r="262">
      <c r="A262" s="358" t="s">
        <v>274</v>
      </c>
      <c r="B262" s="358">
        <v>87.0</v>
      </c>
    </row>
    <row r="263">
      <c r="A263" s="358" t="s">
        <v>275</v>
      </c>
      <c r="B263" s="358">
        <v>24.0</v>
      </c>
    </row>
    <row r="264">
      <c r="A264" s="358" t="s">
        <v>276</v>
      </c>
      <c r="B264" s="358">
        <v>13.0</v>
      </c>
    </row>
    <row r="265">
      <c r="A265" s="358" t="s">
        <v>277</v>
      </c>
      <c r="B265" s="358" t="s">
        <v>2446</v>
      </c>
    </row>
    <row r="266">
      <c r="A266" s="358" t="s">
        <v>278</v>
      </c>
      <c r="B266" s="358" t="s">
        <v>2446</v>
      </c>
    </row>
    <row r="267">
      <c r="A267" s="358" t="s">
        <v>279</v>
      </c>
      <c r="B267" s="358" t="s">
        <v>2446</v>
      </c>
    </row>
    <row r="268">
      <c r="A268" s="358" t="s">
        <v>280</v>
      </c>
      <c r="B268" s="358">
        <v>12.0</v>
      </c>
    </row>
    <row r="269">
      <c r="A269" s="358" t="s">
        <v>281</v>
      </c>
      <c r="B269" s="358" t="s">
        <v>2446</v>
      </c>
    </row>
    <row r="270">
      <c r="A270" s="358" t="s">
        <v>282</v>
      </c>
      <c r="B270" s="358" t="s">
        <v>2446</v>
      </c>
    </row>
    <row r="271">
      <c r="A271" s="358" t="s">
        <v>283</v>
      </c>
      <c r="B271" s="358">
        <v>54.0</v>
      </c>
    </row>
    <row r="272">
      <c r="A272" s="358" t="s">
        <v>284</v>
      </c>
      <c r="B272" s="358">
        <v>400.0</v>
      </c>
    </row>
    <row r="273">
      <c r="A273" s="358" t="s">
        <v>285</v>
      </c>
      <c r="B273" s="358" t="s">
        <v>2446</v>
      </c>
    </row>
    <row r="274">
      <c r="A274" s="358" t="s">
        <v>286</v>
      </c>
      <c r="B274" s="358">
        <v>172.0</v>
      </c>
    </row>
    <row r="275">
      <c r="A275" s="358" t="s">
        <v>287</v>
      </c>
      <c r="B275" s="358" t="s">
        <v>2446</v>
      </c>
    </row>
    <row r="276">
      <c r="A276" s="358" t="s">
        <v>289</v>
      </c>
      <c r="B276" s="358">
        <v>496.0</v>
      </c>
    </row>
    <row r="277">
      <c r="A277" s="358" t="s">
        <v>288</v>
      </c>
      <c r="B277" s="358">
        <v>16.0</v>
      </c>
    </row>
    <row r="278">
      <c r="A278" s="358" t="s">
        <v>290</v>
      </c>
      <c r="B278" s="358">
        <v>34.0</v>
      </c>
    </row>
    <row r="279">
      <c r="A279" s="358" t="s">
        <v>291</v>
      </c>
      <c r="B279" s="358">
        <v>24.0</v>
      </c>
    </row>
    <row r="280">
      <c r="A280" s="358" t="s">
        <v>292</v>
      </c>
      <c r="B280" s="358" t="s">
        <v>2446</v>
      </c>
    </row>
    <row r="281">
      <c r="A281" s="358" t="s">
        <v>293</v>
      </c>
      <c r="B281" s="358" t="s">
        <v>2446</v>
      </c>
    </row>
    <row r="282">
      <c r="A282" s="358" t="s">
        <v>294</v>
      </c>
      <c r="B282" s="358" t="s">
        <v>2446</v>
      </c>
    </row>
    <row r="283">
      <c r="A283" s="358" t="s">
        <v>296</v>
      </c>
      <c r="B283" s="358" t="s">
        <v>2446</v>
      </c>
    </row>
    <row r="284">
      <c r="A284" s="358" t="s">
        <v>66</v>
      </c>
      <c r="B284" s="358">
        <v>324.0</v>
      </c>
    </row>
    <row r="285">
      <c r="A285" s="358" t="s">
        <v>297</v>
      </c>
      <c r="B285" s="358" t="s">
        <v>2446</v>
      </c>
    </row>
    <row r="286">
      <c r="A286" s="358" t="s">
        <v>298</v>
      </c>
      <c r="B286" s="358" t="s">
        <v>2446</v>
      </c>
    </row>
    <row r="287">
      <c r="A287" s="358" t="s">
        <v>299</v>
      </c>
      <c r="B287" s="358">
        <v>24.0</v>
      </c>
    </row>
    <row r="288">
      <c r="A288" s="358" t="s">
        <v>224</v>
      </c>
      <c r="B288" s="358" t="s">
        <v>2446</v>
      </c>
    </row>
    <row r="289">
      <c r="A289" s="358" t="s">
        <v>300</v>
      </c>
      <c r="B289" s="358">
        <v>207.0</v>
      </c>
    </row>
    <row r="290">
      <c r="A290" s="358" t="s">
        <v>301</v>
      </c>
      <c r="B290" s="358">
        <v>22.0</v>
      </c>
    </row>
    <row r="291">
      <c r="A291" s="358" t="s">
        <v>176</v>
      </c>
      <c r="B291" s="358" t="s">
        <v>2446</v>
      </c>
    </row>
    <row r="292">
      <c r="A292" s="358" t="s">
        <v>178</v>
      </c>
      <c r="B292" s="358">
        <v>25.0</v>
      </c>
    </row>
    <row r="293">
      <c r="A293" s="358" t="s">
        <v>302</v>
      </c>
      <c r="B293" s="358">
        <v>130.0</v>
      </c>
    </row>
    <row r="294">
      <c r="A294" s="358" t="s">
        <v>304</v>
      </c>
      <c r="B294" s="358">
        <v>13.0</v>
      </c>
    </row>
    <row r="295">
      <c r="A295" s="358" t="s">
        <v>305</v>
      </c>
      <c r="B295" s="358">
        <v>19.0</v>
      </c>
    </row>
    <row r="296">
      <c r="A296" s="358" t="s">
        <v>306</v>
      </c>
      <c r="B296" s="358">
        <v>89.0</v>
      </c>
    </row>
    <row r="297">
      <c r="A297" s="358" t="s">
        <v>81</v>
      </c>
      <c r="B297" s="358">
        <v>28.0</v>
      </c>
    </row>
    <row r="298">
      <c r="A298" s="358" t="s">
        <v>307</v>
      </c>
      <c r="B298" s="358">
        <v>15.0</v>
      </c>
    </row>
    <row r="299">
      <c r="A299" s="358" t="s">
        <v>308</v>
      </c>
      <c r="B299" s="358" t="s">
        <v>2446</v>
      </c>
    </row>
    <row r="300">
      <c r="A300" s="358" t="s">
        <v>309</v>
      </c>
      <c r="B300" s="358">
        <v>14.0</v>
      </c>
    </row>
    <row r="301">
      <c r="A301" s="358" t="s">
        <v>185</v>
      </c>
      <c r="B301" s="358" t="s">
        <v>2446</v>
      </c>
    </row>
    <row r="302">
      <c r="A302" s="358" t="s">
        <v>310</v>
      </c>
      <c r="B302" s="358" t="s">
        <v>2446</v>
      </c>
    </row>
    <row r="303">
      <c r="A303" s="358" t="s">
        <v>311</v>
      </c>
      <c r="B303" s="358" t="s">
        <v>2446</v>
      </c>
    </row>
    <row r="304">
      <c r="A304" s="358" t="s">
        <v>312</v>
      </c>
      <c r="B304" s="358">
        <v>120.0</v>
      </c>
    </row>
    <row r="305">
      <c r="A305" s="358" t="s">
        <v>313</v>
      </c>
      <c r="B305" s="358" t="s">
        <v>2446</v>
      </c>
    </row>
    <row r="306">
      <c r="A306" s="358" t="s">
        <v>314</v>
      </c>
      <c r="B306" s="358">
        <v>13.0</v>
      </c>
    </row>
    <row r="307">
      <c r="A307" s="358" t="s">
        <v>315</v>
      </c>
      <c r="B307" s="358" t="s">
        <v>2446</v>
      </c>
    </row>
    <row r="308">
      <c r="A308" s="358" t="s">
        <v>316</v>
      </c>
      <c r="B308" s="358" t="s">
        <v>2446</v>
      </c>
    </row>
    <row r="309">
      <c r="A309" s="358" t="s">
        <v>317</v>
      </c>
      <c r="B309" s="358" t="s">
        <v>2446</v>
      </c>
    </row>
    <row r="310">
      <c r="A310" s="358" t="s">
        <v>318</v>
      </c>
      <c r="B310" s="358" t="s">
        <v>2446</v>
      </c>
    </row>
    <row r="311">
      <c r="A311" s="358" t="s">
        <v>320</v>
      </c>
      <c r="B311" s="358" t="s">
        <v>2446</v>
      </c>
    </row>
    <row r="312">
      <c r="A312" s="358" t="s">
        <v>321</v>
      </c>
      <c r="B312" s="358" t="s">
        <v>2446</v>
      </c>
    </row>
    <row r="313">
      <c r="A313" s="358" t="s">
        <v>94</v>
      </c>
      <c r="B313" s="358" t="s">
        <v>2446</v>
      </c>
    </row>
    <row r="314">
      <c r="A314" s="358" t="s">
        <v>322</v>
      </c>
      <c r="B314" s="358">
        <v>232.0</v>
      </c>
    </row>
    <row r="315">
      <c r="A315" s="358" t="s">
        <v>145</v>
      </c>
      <c r="B315" s="358" t="s">
        <v>2446</v>
      </c>
    </row>
    <row r="316">
      <c r="A316" s="358" t="s">
        <v>2059</v>
      </c>
      <c r="B316" s="585">
        <v>3585.0</v>
      </c>
    </row>
    <row r="319">
      <c r="A319" s="287" t="s">
        <v>2453</v>
      </c>
      <c r="B319" s="288"/>
      <c r="C319" s="288"/>
      <c r="D319" s="288"/>
      <c r="E319" s="287"/>
      <c r="F319" s="287"/>
      <c r="G319" s="287" t="s">
        <v>2117</v>
      </c>
      <c r="H319" s="549" t="s">
        <v>2443</v>
      </c>
      <c r="I319" s="288"/>
      <c r="J319" s="288"/>
      <c r="K319" s="287" t="s">
        <v>2119</v>
      </c>
      <c r="L319" s="289">
        <v>45448.0</v>
      </c>
      <c r="M319" s="287" t="s">
        <v>2120</v>
      </c>
      <c r="N319" s="289">
        <v>45394.0</v>
      </c>
      <c r="O319" s="288"/>
    </row>
    <row r="321">
      <c r="A321" s="358" t="s">
        <v>2093</v>
      </c>
      <c r="B321" s="358" t="s">
        <v>2454</v>
      </c>
    </row>
    <row r="322">
      <c r="A322" s="358" t="s">
        <v>267</v>
      </c>
      <c r="B322" s="358">
        <v>3.0</v>
      </c>
    </row>
    <row r="323">
      <c r="A323" s="358" t="s">
        <v>268</v>
      </c>
      <c r="B323" s="358">
        <v>3.0</v>
      </c>
    </row>
    <row r="324">
      <c r="A324" s="358" t="s">
        <v>269</v>
      </c>
      <c r="B324" s="358">
        <v>3.0</v>
      </c>
    </row>
    <row r="325">
      <c r="A325" s="358" t="s">
        <v>270</v>
      </c>
      <c r="B325" s="358" t="s">
        <v>2455</v>
      </c>
    </row>
    <row r="326">
      <c r="A326" s="358" t="s">
        <v>273</v>
      </c>
      <c r="B326" s="358" t="s">
        <v>2455</v>
      </c>
    </row>
    <row r="327">
      <c r="A327" s="358" t="s">
        <v>274</v>
      </c>
      <c r="B327" s="358">
        <v>2.0</v>
      </c>
    </row>
    <row r="328">
      <c r="A328" s="358" t="s">
        <v>275</v>
      </c>
      <c r="B328" s="358">
        <v>2.0</v>
      </c>
    </row>
    <row r="329">
      <c r="A329" s="358" t="s">
        <v>276</v>
      </c>
      <c r="B329" s="358" t="s">
        <v>2455</v>
      </c>
    </row>
    <row r="330">
      <c r="A330" s="358" t="s">
        <v>277</v>
      </c>
      <c r="B330" s="358" t="s">
        <v>2455</v>
      </c>
    </row>
    <row r="331">
      <c r="A331" s="358" t="s">
        <v>279</v>
      </c>
      <c r="B331" s="358" t="s">
        <v>2455</v>
      </c>
    </row>
    <row r="332">
      <c r="A332" s="358" t="s">
        <v>281</v>
      </c>
      <c r="B332" s="358" t="s">
        <v>2455</v>
      </c>
    </row>
    <row r="333">
      <c r="A333" s="358" t="s">
        <v>282</v>
      </c>
      <c r="B333" s="358" t="s">
        <v>2455</v>
      </c>
    </row>
    <row r="334">
      <c r="A334" s="358" t="s">
        <v>283</v>
      </c>
      <c r="B334" s="358">
        <v>4.0</v>
      </c>
    </row>
    <row r="335">
      <c r="A335" s="358" t="s">
        <v>284</v>
      </c>
      <c r="B335" s="358">
        <v>3.0</v>
      </c>
    </row>
    <row r="336">
      <c r="A336" s="358" t="s">
        <v>286</v>
      </c>
      <c r="B336" s="358">
        <v>3.0</v>
      </c>
    </row>
    <row r="337">
      <c r="A337" s="358" t="s">
        <v>287</v>
      </c>
      <c r="B337" s="358" t="s">
        <v>2455</v>
      </c>
    </row>
    <row r="338">
      <c r="A338" s="358" t="s">
        <v>289</v>
      </c>
      <c r="B338" s="358">
        <v>4.0</v>
      </c>
    </row>
    <row r="339">
      <c r="A339" s="358" t="s">
        <v>288</v>
      </c>
      <c r="B339" s="358">
        <v>4.0</v>
      </c>
    </row>
    <row r="340">
      <c r="A340" s="358" t="s">
        <v>290</v>
      </c>
      <c r="B340" s="358">
        <v>3.0</v>
      </c>
    </row>
    <row r="341">
      <c r="A341" s="358" t="s">
        <v>291</v>
      </c>
      <c r="B341" s="358" t="s">
        <v>2455</v>
      </c>
    </row>
    <row r="342">
      <c r="A342" s="358" t="s">
        <v>292</v>
      </c>
      <c r="B342" s="358" t="s">
        <v>2455</v>
      </c>
    </row>
    <row r="343">
      <c r="A343" s="358" t="s">
        <v>293</v>
      </c>
      <c r="B343" s="358" t="s">
        <v>2455</v>
      </c>
    </row>
    <row r="344">
      <c r="A344" s="358" t="s">
        <v>294</v>
      </c>
      <c r="B344" s="358" t="s">
        <v>2455</v>
      </c>
    </row>
    <row r="345">
      <c r="A345" s="358" t="s">
        <v>296</v>
      </c>
      <c r="B345" s="358" t="s">
        <v>2455</v>
      </c>
    </row>
    <row r="346">
      <c r="A346" s="358" t="s">
        <v>66</v>
      </c>
      <c r="B346" s="358">
        <v>3.0</v>
      </c>
    </row>
    <row r="347">
      <c r="A347" s="358" t="s">
        <v>297</v>
      </c>
      <c r="B347" s="358" t="s">
        <v>2455</v>
      </c>
    </row>
    <row r="348">
      <c r="A348" s="358" t="s">
        <v>298</v>
      </c>
      <c r="B348" s="358" t="s">
        <v>2455</v>
      </c>
    </row>
    <row r="349">
      <c r="A349" s="358" t="s">
        <v>299</v>
      </c>
      <c r="B349" s="358">
        <v>3.0</v>
      </c>
    </row>
    <row r="350">
      <c r="A350" s="358" t="s">
        <v>224</v>
      </c>
      <c r="B350" s="358" t="s">
        <v>2455</v>
      </c>
    </row>
    <row r="351">
      <c r="A351" s="358" t="s">
        <v>300</v>
      </c>
      <c r="B351" s="358">
        <v>2.0</v>
      </c>
    </row>
    <row r="352">
      <c r="A352" s="358" t="s">
        <v>301</v>
      </c>
      <c r="B352" s="358" t="s">
        <v>2455</v>
      </c>
    </row>
    <row r="353">
      <c r="A353" s="358" t="s">
        <v>176</v>
      </c>
      <c r="B353" s="358" t="s">
        <v>2455</v>
      </c>
    </row>
    <row r="354">
      <c r="A354" s="358" t="s">
        <v>178</v>
      </c>
      <c r="B354" s="358">
        <v>3.0</v>
      </c>
    </row>
    <row r="355">
      <c r="A355" s="358" t="s">
        <v>302</v>
      </c>
      <c r="B355" s="358">
        <v>3.0</v>
      </c>
    </row>
    <row r="356">
      <c r="A356" s="358" t="s">
        <v>304</v>
      </c>
      <c r="B356" s="358" t="s">
        <v>2455</v>
      </c>
    </row>
    <row r="357">
      <c r="A357" s="358" t="s">
        <v>305</v>
      </c>
      <c r="B357" s="358" t="s">
        <v>2455</v>
      </c>
    </row>
    <row r="358">
      <c r="A358" s="358" t="s">
        <v>306</v>
      </c>
      <c r="B358" s="358">
        <v>4.0</v>
      </c>
    </row>
    <row r="359">
      <c r="A359" s="358" t="s">
        <v>81</v>
      </c>
      <c r="B359" s="358" t="s">
        <v>2455</v>
      </c>
    </row>
    <row r="360">
      <c r="A360" s="358" t="s">
        <v>307</v>
      </c>
      <c r="B360" s="358" t="s">
        <v>2455</v>
      </c>
    </row>
    <row r="361">
      <c r="A361" s="358" t="s">
        <v>308</v>
      </c>
      <c r="B361" s="358" t="s">
        <v>2455</v>
      </c>
    </row>
    <row r="362">
      <c r="A362" s="358" t="s">
        <v>309</v>
      </c>
      <c r="B362" s="358" t="s">
        <v>2455</v>
      </c>
    </row>
    <row r="363">
      <c r="A363" s="358" t="s">
        <v>185</v>
      </c>
      <c r="B363" s="358" t="s">
        <v>2455</v>
      </c>
    </row>
    <row r="364">
      <c r="A364" s="358" t="s">
        <v>310</v>
      </c>
      <c r="B364" s="358" t="s">
        <v>2455</v>
      </c>
    </row>
    <row r="365">
      <c r="A365" s="358" t="s">
        <v>311</v>
      </c>
      <c r="B365" s="358" t="s">
        <v>2455</v>
      </c>
    </row>
    <row r="366">
      <c r="A366" s="358" t="s">
        <v>312</v>
      </c>
      <c r="B366" s="358">
        <v>4.0</v>
      </c>
    </row>
    <row r="367">
      <c r="A367" s="358" t="s">
        <v>313</v>
      </c>
      <c r="B367" s="358" t="s">
        <v>2455</v>
      </c>
    </row>
    <row r="368">
      <c r="A368" s="358" t="s">
        <v>314</v>
      </c>
      <c r="B368" s="358" t="s">
        <v>2455</v>
      </c>
    </row>
    <row r="369">
      <c r="A369" s="358" t="s">
        <v>315</v>
      </c>
      <c r="B369" s="358" t="s">
        <v>2455</v>
      </c>
    </row>
    <row r="370">
      <c r="A370" s="358" t="s">
        <v>317</v>
      </c>
      <c r="B370" s="358" t="s">
        <v>2455</v>
      </c>
    </row>
    <row r="371">
      <c r="A371" s="358" t="s">
        <v>318</v>
      </c>
      <c r="B371" s="358" t="s">
        <v>2455</v>
      </c>
    </row>
    <row r="372">
      <c r="A372" s="358" t="s">
        <v>320</v>
      </c>
      <c r="B372" s="358" t="s">
        <v>2455</v>
      </c>
    </row>
    <row r="373">
      <c r="A373" s="358" t="s">
        <v>321</v>
      </c>
      <c r="B373" s="358" t="s">
        <v>2455</v>
      </c>
    </row>
    <row r="374">
      <c r="A374" s="358" t="s">
        <v>94</v>
      </c>
      <c r="B374" s="358" t="s">
        <v>2455</v>
      </c>
    </row>
    <row r="375">
      <c r="A375" s="358" t="s">
        <v>322</v>
      </c>
      <c r="B375" s="358">
        <v>3.0</v>
      </c>
    </row>
    <row r="376">
      <c r="A376" s="358" t="s">
        <v>145</v>
      </c>
      <c r="B376" s="358" t="s">
        <v>2455</v>
      </c>
    </row>
    <row r="378">
      <c r="A378" s="287" t="s">
        <v>2456</v>
      </c>
      <c r="B378" s="288"/>
      <c r="C378" s="288"/>
      <c r="D378" s="288"/>
      <c r="E378" s="287"/>
      <c r="F378" s="287"/>
      <c r="G378" s="287" t="s">
        <v>2117</v>
      </c>
      <c r="H378" s="549" t="s">
        <v>2443</v>
      </c>
      <c r="I378" s="288"/>
      <c r="J378" s="288"/>
      <c r="K378" s="287" t="s">
        <v>2119</v>
      </c>
      <c r="L378" s="289">
        <v>45448.0</v>
      </c>
      <c r="M378" s="287" t="s">
        <v>2120</v>
      </c>
      <c r="N378" s="289">
        <v>45401.0</v>
      </c>
      <c r="O378" s="288"/>
    </row>
    <row r="380">
      <c r="A380" s="358" t="s">
        <v>2093</v>
      </c>
      <c r="B380" s="358" t="s">
        <v>2457</v>
      </c>
    </row>
    <row r="381">
      <c r="A381" s="358" t="s">
        <v>267</v>
      </c>
      <c r="B381" s="358">
        <v>507.0</v>
      </c>
    </row>
    <row r="382">
      <c r="A382" s="358" t="s">
        <v>268</v>
      </c>
      <c r="B382" s="358">
        <v>30.0</v>
      </c>
    </row>
    <row r="383">
      <c r="A383" s="358" t="s">
        <v>269</v>
      </c>
      <c r="B383" s="358">
        <v>809.0</v>
      </c>
    </row>
    <row r="384">
      <c r="A384" s="358" t="s">
        <v>270</v>
      </c>
      <c r="B384" s="358">
        <v>19.0</v>
      </c>
    </row>
    <row r="385">
      <c r="A385" s="358" t="s">
        <v>272</v>
      </c>
      <c r="B385" s="358" t="s">
        <v>2446</v>
      </c>
    </row>
    <row r="386">
      <c r="A386" s="358" t="s">
        <v>273</v>
      </c>
      <c r="B386" s="358">
        <v>13.0</v>
      </c>
    </row>
    <row r="387">
      <c r="A387" s="358" t="s">
        <v>274</v>
      </c>
      <c r="B387" s="358">
        <v>171.0</v>
      </c>
    </row>
    <row r="388">
      <c r="A388" s="358" t="s">
        <v>275</v>
      </c>
      <c r="B388" s="358">
        <v>20.0</v>
      </c>
    </row>
    <row r="389">
      <c r="A389" s="358" t="s">
        <v>276</v>
      </c>
      <c r="B389" s="358">
        <v>28.0</v>
      </c>
    </row>
    <row r="390">
      <c r="A390" s="358" t="s">
        <v>277</v>
      </c>
      <c r="B390" s="358" t="s">
        <v>2446</v>
      </c>
    </row>
    <row r="391">
      <c r="A391" s="358" t="s">
        <v>278</v>
      </c>
      <c r="B391" s="358">
        <v>16.0</v>
      </c>
    </row>
    <row r="392">
      <c r="A392" s="358" t="s">
        <v>279</v>
      </c>
      <c r="B392" s="358">
        <v>13.0</v>
      </c>
    </row>
    <row r="393">
      <c r="A393" s="358" t="s">
        <v>280</v>
      </c>
      <c r="B393" s="358">
        <v>17.0</v>
      </c>
    </row>
    <row r="394">
      <c r="A394" s="358" t="s">
        <v>281</v>
      </c>
      <c r="B394" s="358" t="s">
        <v>2446</v>
      </c>
    </row>
    <row r="395">
      <c r="A395" s="358" t="s">
        <v>282</v>
      </c>
      <c r="B395" s="358" t="s">
        <v>2446</v>
      </c>
    </row>
    <row r="396">
      <c r="A396" s="358" t="s">
        <v>283</v>
      </c>
      <c r="B396" s="358">
        <v>62.0</v>
      </c>
    </row>
    <row r="397">
      <c r="A397" s="358" t="s">
        <v>284</v>
      </c>
      <c r="B397" s="358">
        <v>734.0</v>
      </c>
    </row>
    <row r="398">
      <c r="A398" s="358" t="s">
        <v>285</v>
      </c>
      <c r="B398" s="358" t="s">
        <v>2446</v>
      </c>
    </row>
    <row r="399">
      <c r="A399" s="358" t="s">
        <v>286</v>
      </c>
      <c r="B399" s="358">
        <v>236.0</v>
      </c>
    </row>
    <row r="400">
      <c r="A400" s="358" t="s">
        <v>287</v>
      </c>
      <c r="B400" s="358">
        <v>29.0</v>
      </c>
    </row>
    <row r="401">
      <c r="A401" s="358" t="s">
        <v>289</v>
      </c>
      <c r="B401" s="358">
        <v>879.0</v>
      </c>
    </row>
    <row r="402">
      <c r="A402" s="358" t="s">
        <v>288</v>
      </c>
      <c r="B402" s="358">
        <v>24.0</v>
      </c>
    </row>
    <row r="403">
      <c r="A403" s="358" t="s">
        <v>290</v>
      </c>
      <c r="B403" s="358">
        <v>100.0</v>
      </c>
    </row>
    <row r="404">
      <c r="A404" s="358" t="s">
        <v>291</v>
      </c>
      <c r="B404" s="358">
        <v>61.0</v>
      </c>
    </row>
    <row r="405">
      <c r="A405" s="358" t="s">
        <v>292</v>
      </c>
      <c r="B405" s="358" t="s">
        <v>2446</v>
      </c>
    </row>
    <row r="406">
      <c r="A406" s="358" t="s">
        <v>293</v>
      </c>
      <c r="B406" s="358" t="s">
        <v>2446</v>
      </c>
    </row>
    <row r="407">
      <c r="A407" s="358" t="s">
        <v>294</v>
      </c>
      <c r="B407" s="358">
        <v>13.0</v>
      </c>
    </row>
    <row r="408">
      <c r="A408" s="358" t="s">
        <v>296</v>
      </c>
      <c r="B408" s="358">
        <v>31.0</v>
      </c>
    </row>
    <row r="409">
      <c r="A409" s="358" t="s">
        <v>66</v>
      </c>
      <c r="B409" s="358">
        <v>377.0</v>
      </c>
    </row>
    <row r="410">
      <c r="A410" s="358" t="s">
        <v>297</v>
      </c>
      <c r="B410" s="358" t="s">
        <v>2446</v>
      </c>
    </row>
    <row r="411">
      <c r="A411" s="358" t="s">
        <v>298</v>
      </c>
      <c r="B411" s="358">
        <v>15.0</v>
      </c>
    </row>
    <row r="412">
      <c r="A412" s="358" t="s">
        <v>299</v>
      </c>
      <c r="B412" s="358">
        <v>65.0</v>
      </c>
    </row>
    <row r="413">
      <c r="A413" s="358" t="s">
        <v>224</v>
      </c>
      <c r="B413" s="358" t="s">
        <v>2446</v>
      </c>
    </row>
    <row r="414">
      <c r="A414" s="358" t="s">
        <v>300</v>
      </c>
      <c r="B414" s="358">
        <v>693.0</v>
      </c>
    </row>
    <row r="415">
      <c r="A415" s="358" t="s">
        <v>301</v>
      </c>
      <c r="B415" s="358">
        <v>28.0</v>
      </c>
    </row>
    <row r="416">
      <c r="A416" s="358" t="s">
        <v>176</v>
      </c>
      <c r="B416" s="358">
        <v>13.0</v>
      </c>
    </row>
    <row r="417">
      <c r="A417" s="358" t="s">
        <v>178</v>
      </c>
      <c r="B417" s="358">
        <v>33.0</v>
      </c>
    </row>
    <row r="418">
      <c r="A418" s="358" t="s">
        <v>302</v>
      </c>
      <c r="B418" s="358">
        <v>200.0</v>
      </c>
    </row>
    <row r="419">
      <c r="A419" s="358" t="s">
        <v>304</v>
      </c>
      <c r="B419" s="358">
        <v>18.0</v>
      </c>
    </row>
    <row r="420">
      <c r="A420" s="358" t="s">
        <v>305</v>
      </c>
      <c r="B420" s="358">
        <v>33.0</v>
      </c>
    </row>
    <row r="421">
      <c r="A421" s="358" t="s">
        <v>306</v>
      </c>
      <c r="B421" s="358">
        <v>73.0</v>
      </c>
    </row>
    <row r="422">
      <c r="A422" s="358" t="s">
        <v>81</v>
      </c>
      <c r="B422" s="358">
        <v>69.0</v>
      </c>
    </row>
    <row r="423">
      <c r="A423" s="358" t="s">
        <v>307</v>
      </c>
      <c r="B423" s="358">
        <v>24.0</v>
      </c>
    </row>
    <row r="424">
      <c r="A424" s="358" t="s">
        <v>308</v>
      </c>
      <c r="B424" s="358" t="s">
        <v>2446</v>
      </c>
    </row>
    <row r="425">
      <c r="A425" s="358" t="s">
        <v>309</v>
      </c>
      <c r="B425" s="358">
        <v>17.0</v>
      </c>
    </row>
    <row r="426">
      <c r="A426" s="358" t="s">
        <v>185</v>
      </c>
      <c r="B426" s="358" t="s">
        <v>2446</v>
      </c>
    </row>
    <row r="427">
      <c r="A427" s="358" t="s">
        <v>310</v>
      </c>
      <c r="B427" s="358" t="s">
        <v>2446</v>
      </c>
    </row>
    <row r="428">
      <c r="A428" s="358" t="s">
        <v>311</v>
      </c>
      <c r="B428" s="358">
        <v>14.0</v>
      </c>
    </row>
    <row r="429">
      <c r="A429" s="358" t="s">
        <v>312</v>
      </c>
      <c r="B429" s="358">
        <v>363.0</v>
      </c>
    </row>
    <row r="430">
      <c r="A430" s="358" t="s">
        <v>313</v>
      </c>
      <c r="B430" s="358" t="s">
        <v>2446</v>
      </c>
    </row>
    <row r="431">
      <c r="A431" s="358" t="s">
        <v>314</v>
      </c>
      <c r="B431" s="358">
        <v>25.0</v>
      </c>
    </row>
    <row r="432">
      <c r="A432" s="358" t="s">
        <v>315</v>
      </c>
      <c r="B432" s="358">
        <v>13.0</v>
      </c>
    </row>
    <row r="433">
      <c r="A433" s="358" t="s">
        <v>316</v>
      </c>
      <c r="B433" s="358">
        <v>14.0</v>
      </c>
    </row>
    <row r="434">
      <c r="A434" s="358" t="s">
        <v>318</v>
      </c>
      <c r="B434" s="358" t="s">
        <v>2446</v>
      </c>
    </row>
    <row r="435">
      <c r="A435" s="358" t="s">
        <v>319</v>
      </c>
      <c r="B435" s="358" t="s">
        <v>2446</v>
      </c>
    </row>
    <row r="436">
      <c r="A436" s="358" t="s">
        <v>320</v>
      </c>
      <c r="B436" s="358" t="s">
        <v>2446</v>
      </c>
    </row>
    <row r="437">
      <c r="A437" s="358" t="s">
        <v>321</v>
      </c>
      <c r="B437" s="358">
        <v>29.0</v>
      </c>
    </row>
    <row r="438">
      <c r="A438" s="358" t="s">
        <v>2458</v>
      </c>
      <c r="B438" s="358" t="s">
        <v>2446</v>
      </c>
    </row>
    <row r="439">
      <c r="A439" s="358" t="s">
        <v>94</v>
      </c>
      <c r="B439" s="358">
        <v>15.0</v>
      </c>
    </row>
    <row r="440">
      <c r="A440" s="358" t="s">
        <v>322</v>
      </c>
      <c r="B440" s="358">
        <v>426.0</v>
      </c>
    </row>
    <row r="441">
      <c r="A441" s="358" t="s">
        <v>145</v>
      </c>
      <c r="B441" s="358">
        <v>12.0</v>
      </c>
    </row>
    <row r="442">
      <c r="A442" s="358" t="s">
        <v>2217</v>
      </c>
      <c r="B442" s="358">
        <v>6431.0</v>
      </c>
    </row>
    <row r="444">
      <c r="A444" s="287" t="s">
        <v>2459</v>
      </c>
      <c r="B444" s="288"/>
      <c r="C444" s="288"/>
      <c r="D444" s="288"/>
      <c r="E444" s="287"/>
      <c r="F444" s="287"/>
      <c r="G444" s="287" t="s">
        <v>2117</v>
      </c>
      <c r="H444" s="549" t="s">
        <v>2443</v>
      </c>
      <c r="I444" s="288"/>
      <c r="J444" s="288"/>
      <c r="K444" s="287" t="s">
        <v>2119</v>
      </c>
      <c r="L444" s="289">
        <v>45448.0</v>
      </c>
      <c r="M444" s="287" t="s">
        <v>2120</v>
      </c>
      <c r="N444" s="289">
        <v>45405.0</v>
      </c>
      <c r="O444" s="288"/>
    </row>
    <row r="446">
      <c r="A446" s="358" t="s">
        <v>2093</v>
      </c>
      <c r="B446" s="358" t="s">
        <v>2460</v>
      </c>
    </row>
    <row r="447">
      <c r="A447" s="358" t="s">
        <v>267</v>
      </c>
      <c r="B447" s="586">
        <v>0.489</v>
      </c>
    </row>
    <row r="448">
      <c r="A448" s="358" t="s">
        <v>268</v>
      </c>
      <c r="B448" s="586">
        <v>0.762</v>
      </c>
    </row>
    <row r="449">
      <c r="A449" s="358" t="s">
        <v>269</v>
      </c>
      <c r="B449" s="586">
        <v>0.705</v>
      </c>
    </row>
    <row r="450">
      <c r="A450" s="358" t="s">
        <v>270</v>
      </c>
      <c r="B450" s="358" t="s">
        <v>2461</v>
      </c>
    </row>
    <row r="451">
      <c r="A451" s="358" t="s">
        <v>273</v>
      </c>
      <c r="B451" s="358" t="s">
        <v>2461</v>
      </c>
    </row>
    <row r="452">
      <c r="A452" s="358" t="s">
        <v>274</v>
      </c>
      <c r="B452" s="586">
        <v>0.571</v>
      </c>
    </row>
    <row r="453">
      <c r="A453" s="358" t="s">
        <v>275</v>
      </c>
      <c r="B453" s="358" t="s">
        <v>2461</v>
      </c>
    </row>
    <row r="454">
      <c r="A454" s="358" t="s">
        <v>276</v>
      </c>
      <c r="B454" s="358" t="s">
        <v>2461</v>
      </c>
    </row>
    <row r="455">
      <c r="A455" s="358" t="s">
        <v>277</v>
      </c>
      <c r="B455" s="358" t="s">
        <v>2461</v>
      </c>
    </row>
    <row r="456">
      <c r="A456" s="358" t="s">
        <v>278</v>
      </c>
      <c r="B456" s="358" t="s">
        <v>2461</v>
      </c>
    </row>
    <row r="457">
      <c r="A457" s="358" t="s">
        <v>279</v>
      </c>
      <c r="B457" s="358" t="s">
        <v>2461</v>
      </c>
    </row>
    <row r="458">
      <c r="A458" s="358" t="s">
        <v>280</v>
      </c>
      <c r="B458" s="358" t="s">
        <v>2461</v>
      </c>
    </row>
    <row r="459">
      <c r="A459" s="358" t="s">
        <v>281</v>
      </c>
      <c r="B459" s="358" t="s">
        <v>2461</v>
      </c>
    </row>
    <row r="460">
      <c r="A460" s="358" t="s">
        <v>283</v>
      </c>
      <c r="B460" s="586">
        <v>0.846</v>
      </c>
    </row>
    <row r="461">
      <c r="A461" s="358" t="s">
        <v>284</v>
      </c>
      <c r="B461" s="586">
        <v>0.567</v>
      </c>
    </row>
    <row r="462">
      <c r="A462" s="358" t="s">
        <v>286</v>
      </c>
      <c r="B462" s="586">
        <v>0.773</v>
      </c>
    </row>
    <row r="463">
      <c r="A463" s="358" t="s">
        <v>287</v>
      </c>
      <c r="B463" s="358" t="s">
        <v>2461</v>
      </c>
    </row>
    <row r="464">
      <c r="A464" s="358" t="s">
        <v>289</v>
      </c>
      <c r="B464" s="586">
        <v>0.657</v>
      </c>
    </row>
    <row r="465">
      <c r="A465" s="358" t="s">
        <v>288</v>
      </c>
      <c r="B465" s="586">
        <v>0.706</v>
      </c>
    </row>
    <row r="466">
      <c r="A466" s="358" t="s">
        <v>290</v>
      </c>
      <c r="B466" s="586">
        <v>0.714</v>
      </c>
    </row>
    <row r="467">
      <c r="A467" s="358" t="s">
        <v>291</v>
      </c>
      <c r="B467" s="586">
        <v>0.571</v>
      </c>
    </row>
    <row r="468">
      <c r="A468" s="358" t="s">
        <v>292</v>
      </c>
      <c r="B468" s="358" t="s">
        <v>2461</v>
      </c>
    </row>
    <row r="469">
      <c r="A469" s="358" t="s">
        <v>293</v>
      </c>
      <c r="B469" s="358" t="s">
        <v>2461</v>
      </c>
    </row>
    <row r="470">
      <c r="A470" s="358" t="s">
        <v>296</v>
      </c>
      <c r="B470" s="586">
        <v>0.923</v>
      </c>
    </row>
    <row r="471">
      <c r="A471" s="358" t="s">
        <v>66</v>
      </c>
      <c r="B471" s="586">
        <v>0.689</v>
      </c>
    </row>
    <row r="472">
      <c r="A472" s="358" t="s">
        <v>297</v>
      </c>
      <c r="B472" s="358" t="s">
        <v>2461</v>
      </c>
    </row>
    <row r="473">
      <c r="A473" s="358" t="s">
        <v>298</v>
      </c>
      <c r="B473" s="358" t="s">
        <v>2461</v>
      </c>
    </row>
    <row r="474">
      <c r="A474" s="358" t="s">
        <v>299</v>
      </c>
      <c r="B474" s="358" t="s">
        <v>2461</v>
      </c>
    </row>
    <row r="475">
      <c r="A475" s="358" t="s">
        <v>224</v>
      </c>
      <c r="B475" s="358" t="s">
        <v>2461</v>
      </c>
    </row>
    <row r="476">
      <c r="A476" s="358" t="s">
        <v>300</v>
      </c>
      <c r="B476" s="586">
        <v>0.672</v>
      </c>
    </row>
    <row r="477">
      <c r="A477" s="358" t="s">
        <v>301</v>
      </c>
      <c r="B477" s="358" t="s">
        <v>2461</v>
      </c>
    </row>
    <row r="478">
      <c r="A478" s="358" t="s">
        <v>178</v>
      </c>
      <c r="B478" s="358" t="s">
        <v>2461</v>
      </c>
    </row>
    <row r="479">
      <c r="A479" s="358" t="s">
        <v>302</v>
      </c>
      <c r="B479" s="586">
        <v>0.675</v>
      </c>
    </row>
    <row r="480">
      <c r="A480" s="358" t="s">
        <v>304</v>
      </c>
      <c r="B480" s="358" t="s">
        <v>2461</v>
      </c>
    </row>
    <row r="481">
      <c r="A481" s="358" t="s">
        <v>305</v>
      </c>
      <c r="B481" s="358" t="s">
        <v>2461</v>
      </c>
    </row>
    <row r="482">
      <c r="A482" s="358" t="s">
        <v>306</v>
      </c>
      <c r="B482" s="586">
        <v>0.678</v>
      </c>
    </row>
    <row r="483">
      <c r="A483" s="358" t="s">
        <v>81</v>
      </c>
      <c r="B483" s="586">
        <v>0.808</v>
      </c>
    </row>
    <row r="484">
      <c r="A484" s="358" t="s">
        <v>307</v>
      </c>
      <c r="B484" s="586">
        <v>0.6</v>
      </c>
    </row>
    <row r="485">
      <c r="A485" s="358" t="s">
        <v>309</v>
      </c>
      <c r="B485" s="358" t="s">
        <v>2461</v>
      </c>
    </row>
    <row r="486">
      <c r="A486" s="358" t="s">
        <v>185</v>
      </c>
      <c r="B486" s="358" t="s">
        <v>2461</v>
      </c>
    </row>
    <row r="487">
      <c r="A487" s="358" t="s">
        <v>311</v>
      </c>
      <c r="B487" s="358" t="s">
        <v>2461</v>
      </c>
    </row>
    <row r="488">
      <c r="A488" s="358" t="s">
        <v>312</v>
      </c>
      <c r="B488" s="586">
        <v>0.75</v>
      </c>
    </row>
    <row r="489">
      <c r="A489" s="358" t="s">
        <v>313</v>
      </c>
      <c r="B489" s="358" t="s">
        <v>2461</v>
      </c>
    </row>
    <row r="490">
      <c r="A490" s="358" t="s">
        <v>314</v>
      </c>
      <c r="B490" s="358" t="s">
        <v>2461</v>
      </c>
    </row>
    <row r="491">
      <c r="A491" s="358" t="s">
        <v>315</v>
      </c>
      <c r="B491" s="358" t="s">
        <v>2461</v>
      </c>
    </row>
    <row r="492">
      <c r="A492" s="358" t="s">
        <v>316</v>
      </c>
      <c r="B492" s="358" t="s">
        <v>2461</v>
      </c>
    </row>
    <row r="493">
      <c r="A493" s="358" t="s">
        <v>318</v>
      </c>
      <c r="B493" s="358" t="s">
        <v>2461</v>
      </c>
    </row>
    <row r="494">
      <c r="A494" s="358" t="s">
        <v>321</v>
      </c>
      <c r="B494" s="358" t="s">
        <v>2461</v>
      </c>
    </row>
    <row r="495">
      <c r="A495" s="358" t="s">
        <v>94</v>
      </c>
      <c r="B495" s="358" t="s">
        <v>2461</v>
      </c>
    </row>
    <row r="496">
      <c r="A496" s="358" t="s">
        <v>322</v>
      </c>
      <c r="B496" s="586">
        <v>0.745</v>
      </c>
    </row>
    <row r="497">
      <c r="A497" s="358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325</v>
      </c>
      <c r="B3" s="256">
        <f t="array" ref="B3">VLOOKUP($A3,CT_DEMO,2,FALSE)</f>
        <v>957419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Numbers'!$A$311:$D$318,4,FALSE),"NULL")</f>
        <v>518</v>
      </c>
      <c r="Q3" s="336" t="s">
        <v>29</v>
      </c>
    </row>
    <row r="4">
      <c r="A4" s="193" t="s">
        <v>326</v>
      </c>
      <c r="B4" s="194">
        <f t="array" ref="B4">VLOOKUP($A4,CT_DEMO,2,FALSE)</f>
        <v>899498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Numbers'!$A$311:$D$318,4,FALSE),"NULL")</f>
        <v>466</v>
      </c>
      <c r="Q4" s="338" t="s">
        <v>29</v>
      </c>
    </row>
    <row r="5">
      <c r="A5" s="334" t="s">
        <v>327</v>
      </c>
      <c r="B5" s="256">
        <f t="array" ref="B5">VLOOKUP($A5,CT_DEMO,2,FALSE)</f>
        <v>185186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Numbers'!$A$311:$D$318,4,FALSE),"NULL")</f>
        <v>149</v>
      </c>
      <c r="Q5" s="336" t="s">
        <v>29</v>
      </c>
    </row>
    <row r="6">
      <c r="A6" s="193" t="s">
        <v>328</v>
      </c>
      <c r="B6" s="194">
        <f t="array" ref="B6">VLOOKUP($A6,CT_DEMO,2,FALSE)</f>
        <v>164245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Numbers'!$A$311:$D$318,4,FALSE),"NULL")</f>
        <v>98</v>
      </c>
      <c r="Q6" s="338" t="s">
        <v>29</v>
      </c>
    </row>
    <row r="7">
      <c r="A7" s="334" t="s">
        <v>329</v>
      </c>
      <c r="B7" s="256">
        <f t="array" ref="B7">VLOOKUP($A7,CT_DEMO,2,FALSE)</f>
        <v>864835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Numbers'!$A$311:$D$318,4,FALSE),"NULL")</f>
        <v>473</v>
      </c>
      <c r="Q7" s="336" t="s">
        <v>29</v>
      </c>
    </row>
    <row r="8">
      <c r="A8" s="193" t="s">
        <v>330</v>
      </c>
      <c r="B8" s="194">
        <f t="array" ref="B8">VLOOKUP($A8,CT_DEMO,2,FALSE)</f>
        <v>268555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Numbers'!$A$311:$D$318,4,FALSE),"NULL")</f>
        <v>188</v>
      </c>
      <c r="Q8" s="338" t="s">
        <v>29</v>
      </c>
    </row>
    <row r="9">
      <c r="A9" s="334" t="s">
        <v>331</v>
      </c>
      <c r="B9" s="256">
        <f t="array" ref="B9">VLOOKUP($A9,CT_DEMO,2,FALSE)</f>
        <v>149788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Numbers'!$A$311:$D$318,4,FALSE),"NULL")</f>
        <v>81</v>
      </c>
      <c r="Q9" s="336" t="s">
        <v>29</v>
      </c>
    </row>
    <row r="10">
      <c r="A10" s="193" t="s">
        <v>332</v>
      </c>
      <c r="B10" s="194">
        <f t="array" ref="B10">VLOOKUP($A10,CT_DEMO,2,FALSE)</f>
        <v>116418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Numbers'!$A$311:$D$318,4,FALSE),"NULL")</f>
        <v>96</v>
      </c>
      <c r="Q10" s="338" t="s">
        <v>29</v>
      </c>
    </row>
    <row r="11">
      <c r="A11" s="201"/>
      <c r="B11" s="202"/>
      <c r="C11" s="203"/>
      <c r="D11" s="204"/>
      <c r="E11" s="204"/>
      <c r="F11" s="204"/>
      <c r="G11" s="204"/>
      <c r="H11" s="205"/>
      <c r="I11" s="206"/>
      <c r="J11" s="207"/>
      <c r="K11" s="203"/>
      <c r="L11" s="208"/>
      <c r="M11" s="209"/>
      <c r="N11" s="210"/>
      <c r="O11" s="204"/>
      <c r="P11" s="205"/>
      <c r="Q11" s="211"/>
    </row>
    <row r="12">
      <c r="A12" s="212" t="s">
        <v>2059</v>
      </c>
      <c r="B12" s="213"/>
      <c r="C12" s="214">
        <f>'CT Data'!A4</f>
        <v>3121</v>
      </c>
      <c r="D12" s="215" t="s">
        <v>29</v>
      </c>
      <c r="E12" s="410">
        <f>'CT Data'!C4</f>
        <v>1232.795</v>
      </c>
      <c r="F12" s="410">
        <f>'CT Data'!E4</f>
        <v>1104.834</v>
      </c>
      <c r="G12" s="215" t="s">
        <v>29</v>
      </c>
      <c r="H12" s="216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16">
        <f>SUM(P3:P10)</f>
        <v>2069</v>
      </c>
      <c r="Q12" s="222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224"/>
      <c r="D1" s="224"/>
      <c r="E1" s="225" t="s">
        <v>2117</v>
      </c>
      <c r="F1" s="225" t="s">
        <v>2462</v>
      </c>
      <c r="G1" s="224"/>
      <c r="H1" s="224"/>
      <c r="I1" s="225" t="s">
        <v>2119</v>
      </c>
      <c r="J1" s="241">
        <v>45469.0</v>
      </c>
      <c r="K1" s="225" t="s">
        <v>2120</v>
      </c>
      <c r="L1" s="241">
        <v>45261.0</v>
      </c>
      <c r="M1" s="595"/>
    </row>
    <row r="3">
      <c r="A3" s="351" t="s">
        <v>2463</v>
      </c>
      <c r="B3" s="351" t="s">
        <v>2246</v>
      </c>
      <c r="C3" s="596"/>
      <c r="D3" s="351" t="s">
        <v>2464</v>
      </c>
      <c r="E3" s="596"/>
      <c r="F3" s="351" t="s">
        <v>2465</v>
      </c>
      <c r="G3" s="596"/>
      <c r="H3" s="351" t="s">
        <v>2286</v>
      </c>
      <c r="I3" s="596"/>
      <c r="J3" s="351" t="s">
        <v>2318</v>
      </c>
      <c r="K3" s="557"/>
    </row>
    <row r="4">
      <c r="A4" s="235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335</v>
      </c>
      <c r="B3" s="256">
        <f t="array" ref="B3">VLOOKUP($A3,DE_DEMO,2,FALSE)</f>
        <v>181851</v>
      </c>
      <c r="C3" s="335">
        <f>vlookup(A3,'DE Data'!$A$3:$D$6,4,FALSE)</f>
        <v>169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vlookup(A3,'DE Data'!$A$13:$D$16,4,FALSE)</f>
        <v>54</v>
      </c>
      <c r="I3" s="260" t="s">
        <v>29</v>
      </c>
      <c r="J3" s="261" t="s">
        <v>29</v>
      </c>
      <c r="K3" s="279" t="s">
        <v>29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Numbers'!$A$319:$D$321,4,FALSE),"NULL")</f>
        <v>126</v>
      </c>
      <c r="Q3" s="603" t="s">
        <v>29</v>
      </c>
    </row>
    <row r="4">
      <c r="A4" s="193" t="s">
        <v>336</v>
      </c>
      <c r="B4" s="194">
        <f t="array" ref="B4">VLOOKUP($A4,DE_DEMO,2,FALSE)</f>
        <v>570719</v>
      </c>
      <c r="C4" s="337">
        <f>vlookup(A4,'DE Data'!$A$3:$D$6,4,FALSE)</f>
        <v>243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vlookup(A4,'DE Data'!$A$13:$D$16,4,FALSE)</f>
        <v>104</v>
      </c>
      <c r="I4" s="272" t="s">
        <v>29</v>
      </c>
      <c r="J4" s="273" t="s">
        <v>29</v>
      </c>
      <c r="K4" s="280" t="s">
        <v>29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Numbers'!$A$319:$D$321,4,FALSE),"NULL")</f>
        <v>354</v>
      </c>
      <c r="Q4" s="604" t="s">
        <v>29</v>
      </c>
    </row>
    <row r="5">
      <c r="A5" s="334" t="s">
        <v>337</v>
      </c>
      <c r="B5" s="256">
        <f t="array" ref="B5">VLOOKUP($A5,DE_DEMO,2,FALSE)</f>
        <v>237378</v>
      </c>
      <c r="C5" s="335">
        <f>vlookup(A5,'DE Data'!$A$3:$D$6,4,FALSE)</f>
        <v>96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vlookup(A5,'DE Data'!$A$13:$D$16,4,FALSE)</f>
        <v>49</v>
      </c>
      <c r="I5" s="260" t="s">
        <v>29</v>
      </c>
      <c r="J5" s="261" t="s">
        <v>29</v>
      </c>
      <c r="K5" s="279" t="s">
        <v>29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Numbers'!$A$319:$D$321,4,FALSE),"NULL")</f>
        <v>229</v>
      </c>
      <c r="Q5" s="603" t="s">
        <v>29</v>
      </c>
    </row>
    <row r="6">
      <c r="A6" s="201"/>
      <c r="B6" s="202"/>
      <c r="C6" s="203"/>
      <c r="D6" s="204"/>
      <c r="E6" s="204"/>
      <c r="F6" s="204"/>
      <c r="G6" s="204"/>
      <c r="H6" s="205"/>
      <c r="I6" s="206"/>
      <c r="J6" s="207"/>
      <c r="K6" s="203"/>
      <c r="L6" s="208"/>
      <c r="M6" s="209"/>
      <c r="N6" s="210"/>
      <c r="O6" s="204"/>
      <c r="P6" s="205"/>
      <c r="Q6" s="211"/>
    </row>
    <row r="7">
      <c r="A7" s="212" t="s">
        <v>2059</v>
      </c>
      <c r="B7" s="213"/>
      <c r="C7" s="214">
        <f>'DE Data'!D3</f>
        <v>508</v>
      </c>
      <c r="D7" s="285" t="s">
        <v>29</v>
      </c>
      <c r="E7" s="285" t="s">
        <v>29</v>
      </c>
      <c r="F7" s="285" t="s">
        <v>29</v>
      </c>
      <c r="G7" s="285" t="s">
        <v>29</v>
      </c>
      <c r="H7" s="216">
        <f>'DE Data'!D13</f>
        <v>207</v>
      </c>
      <c r="I7" s="217">
        <f>AFCARSCSC!C11</f>
        <v>41</v>
      </c>
      <c r="J7" s="218" t="s">
        <v>29</v>
      </c>
      <c r="K7" s="219" t="s">
        <v>29</v>
      </c>
      <c r="L7" s="341" t="s">
        <v>29</v>
      </c>
      <c r="M7" s="546" t="s">
        <v>29</v>
      </c>
      <c r="N7" s="547" t="s">
        <v>29</v>
      </c>
      <c r="O7" s="547" t="s">
        <v>29</v>
      </c>
      <c r="P7" s="216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2" t="s">
        <v>2232</v>
      </c>
      <c r="B1" s="373"/>
      <c r="C1" s="373"/>
      <c r="D1" s="373"/>
      <c r="E1" s="606" t="s">
        <v>2117</v>
      </c>
      <c r="F1" s="606" t="s">
        <v>2477</v>
      </c>
      <c r="G1" s="373"/>
      <c r="H1" s="373"/>
      <c r="I1" s="606" t="s">
        <v>2119</v>
      </c>
      <c r="J1" s="607">
        <v>45428.0</v>
      </c>
      <c r="K1" s="606" t="s">
        <v>2120</v>
      </c>
      <c r="L1" s="607">
        <v>45138.0</v>
      </c>
      <c r="M1" s="377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2" t="s">
        <v>2186</v>
      </c>
      <c r="B11" s="373"/>
      <c r="C11" s="373"/>
      <c r="D11" s="373"/>
      <c r="E11" s="606" t="s">
        <v>2117</v>
      </c>
      <c r="F11" s="606" t="s">
        <v>2477</v>
      </c>
      <c r="G11" s="373"/>
      <c r="H11" s="373"/>
      <c r="I11" s="606" t="s">
        <v>2119</v>
      </c>
      <c r="J11" s="607">
        <v>45428.0</v>
      </c>
      <c r="K11" s="606" t="s">
        <v>2120</v>
      </c>
      <c r="L11" s="607">
        <v>45138.0</v>
      </c>
      <c r="M11" s="377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87" t="s">
        <v>2134</v>
      </c>
      <c r="B50" s="288"/>
      <c r="C50" s="288"/>
      <c r="D50" s="288"/>
      <c r="E50" s="287" t="s">
        <v>2117</v>
      </c>
      <c r="F50" s="287" t="s">
        <v>2481</v>
      </c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01"/>
      <c r="B4" s="202"/>
      <c r="C4" s="203"/>
      <c r="D4" s="204"/>
      <c r="E4" s="204"/>
      <c r="F4" s="204"/>
      <c r="G4" s="204"/>
      <c r="H4" s="205"/>
      <c r="I4" s="206"/>
      <c r="J4" s="207"/>
      <c r="K4" s="203"/>
      <c r="L4" s="208"/>
      <c r="M4" s="209"/>
      <c r="N4" s="210"/>
      <c r="O4" s="204"/>
      <c r="P4" s="205"/>
      <c r="Q4" s="211"/>
    </row>
    <row r="5">
      <c r="A5" s="212" t="s">
        <v>2059</v>
      </c>
      <c r="B5" s="213"/>
      <c r="C5" s="214">
        <f>'DC Data'!B22</f>
        <v>503</v>
      </c>
      <c r="D5" s="285" t="s">
        <v>29</v>
      </c>
      <c r="E5" s="285">
        <f>'DC Data'!B16</f>
        <v>257</v>
      </c>
      <c r="F5" s="285">
        <f>'DC Data'!B12</f>
        <v>111</v>
      </c>
      <c r="G5" s="285" t="s">
        <v>29</v>
      </c>
      <c r="H5" s="216">
        <f>AFCARSCSC!D12</f>
        <v>386</v>
      </c>
      <c r="I5" s="217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23" t="s">
        <v>2232</v>
      </c>
      <c r="B1" s="224"/>
      <c r="C1" s="224"/>
      <c r="D1" s="224"/>
      <c r="E1" s="225" t="s">
        <v>2117</v>
      </c>
      <c r="F1" s="224"/>
      <c r="G1" s="224"/>
      <c r="H1" s="224"/>
      <c r="I1" s="225" t="s">
        <v>2119</v>
      </c>
      <c r="J1" s="629">
        <v>45442.0</v>
      </c>
      <c r="K1" s="225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23" t="s">
        <v>2490</v>
      </c>
      <c r="B28" s="224"/>
      <c r="C28" s="224"/>
      <c r="D28" s="224"/>
      <c r="E28" s="225" t="s">
        <v>2117</v>
      </c>
      <c r="F28" s="224"/>
      <c r="G28" s="224"/>
      <c r="H28" s="224"/>
      <c r="I28" s="225" t="s">
        <v>2119</v>
      </c>
      <c r="J28" s="629">
        <v>45442.0</v>
      </c>
      <c r="K28" s="225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87" t="s">
        <v>2493</v>
      </c>
      <c r="B47" s="288"/>
      <c r="C47" s="288"/>
      <c r="D47" s="288"/>
      <c r="E47" s="287" t="s">
        <v>2117</v>
      </c>
      <c r="F47" s="287" t="s">
        <v>2494</v>
      </c>
      <c r="G47" s="288"/>
      <c r="H47" s="288"/>
      <c r="I47" s="287" t="s">
        <v>2119</v>
      </c>
      <c r="J47" s="651">
        <v>45728.0</v>
      </c>
      <c r="K47" s="287" t="s">
        <v>2120</v>
      </c>
      <c r="L47" s="288"/>
      <c r="M47" s="287" t="s">
        <v>2495</v>
      </c>
    </row>
    <row r="48">
      <c r="A48" s="55">
        <v>4.0</v>
      </c>
    </row>
    <row r="97">
      <c r="A97" s="287" t="s">
        <v>2496</v>
      </c>
      <c r="B97" s="288"/>
      <c r="C97" s="288"/>
      <c r="D97" s="288"/>
      <c r="E97" s="287" t="s">
        <v>2117</v>
      </c>
      <c r="F97" s="287" t="s">
        <v>2494</v>
      </c>
      <c r="G97" s="288"/>
      <c r="H97" s="288"/>
      <c r="I97" s="287" t="s">
        <v>2119</v>
      </c>
      <c r="J97" s="651">
        <v>45728.0</v>
      </c>
      <c r="K97" s="287" t="s">
        <v>2120</v>
      </c>
      <c r="L97" s="288"/>
      <c r="M97" s="287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342</v>
      </c>
      <c r="B3" s="256">
        <f t="array" ref="B3">VLOOKUP($A3,FL_DEMO,2,FALSE)</f>
        <v>278468</v>
      </c>
      <c r="C3" s="335">
        <f>vlookup(A3,'FL Data'!$A$3:$F$71,2,FALSE)</f>
        <v>232</v>
      </c>
      <c r="D3" s="258" t="s">
        <v>29</v>
      </c>
      <c r="E3" s="387">
        <f>vlookup(A3,'FL Data'!$A$3:$F$71,3,FALSE)</f>
        <v>132</v>
      </c>
      <c r="F3" s="387">
        <f>vlookup(A3,'FL Data'!$A$3:$F$71,4,FALSE)</f>
        <v>76</v>
      </c>
      <c r="G3" s="258" t="s">
        <v>29</v>
      </c>
      <c r="H3" s="259" t="s">
        <v>29</v>
      </c>
      <c r="I3" s="260" t="s">
        <v>29</v>
      </c>
      <c r="J3" s="539" t="s">
        <v>29</v>
      </c>
      <c r="K3" s="653">
        <v>0.7413793103448276</v>
      </c>
      <c r="L3" s="259" t="s">
        <v>29</v>
      </c>
      <c r="M3" s="541" t="s">
        <v>29</v>
      </c>
      <c r="N3" s="265" t="s">
        <v>29</v>
      </c>
      <c r="O3" s="265" t="s">
        <v>29</v>
      </c>
      <c r="P3" s="266">
        <f>ifna(vlookup(A3,'Population &amp; Church Numbers'!$A$323:$D$389,4,FALSE),"NULL")</f>
        <v>214</v>
      </c>
      <c r="Q3" s="603" t="s">
        <v>29</v>
      </c>
    </row>
    <row r="4">
      <c r="A4" s="193" t="s">
        <v>343</v>
      </c>
      <c r="B4" s="194">
        <f t="array" ref="B4">VLOOKUP($A4,FL_DEMO,2,FALSE)</f>
        <v>28259</v>
      </c>
      <c r="C4" s="337">
        <f>vlookup(A4,'FL Data'!$A$3:$F$71,2,FALSE)</f>
        <v>28</v>
      </c>
      <c r="D4" s="270" t="s">
        <v>29</v>
      </c>
      <c r="E4" s="395">
        <f>vlookup(A4,'FL Data'!$A$3:$F$71,3,FALSE)</f>
        <v>18</v>
      </c>
      <c r="F4" s="395">
        <f>vlookup(A4,'FL Data'!$A$3:$F$71,4,FALSE)</f>
        <v>5</v>
      </c>
      <c r="G4" s="270" t="s">
        <v>29</v>
      </c>
      <c r="H4" s="271" t="s">
        <v>29</v>
      </c>
      <c r="I4" s="272" t="s">
        <v>29</v>
      </c>
      <c r="J4" s="542" t="s">
        <v>29</v>
      </c>
      <c r="K4" s="654">
        <v>0.8</v>
      </c>
      <c r="L4" s="271" t="s">
        <v>29</v>
      </c>
      <c r="M4" s="591" t="s">
        <v>29</v>
      </c>
      <c r="N4" s="276" t="s">
        <v>29</v>
      </c>
      <c r="O4" s="276" t="s">
        <v>29</v>
      </c>
      <c r="P4" s="277">
        <f>ifna(vlookup(A4,'Population &amp; Church Numbers'!$A$323:$D$389,4,FALSE),"NULL")</f>
        <v>38</v>
      </c>
      <c r="Q4" s="604" t="s">
        <v>29</v>
      </c>
    </row>
    <row r="5">
      <c r="A5" s="334" t="s">
        <v>344</v>
      </c>
      <c r="B5" s="256">
        <f t="array" ref="B5">VLOOKUP($A5,FL_DEMO,2,FALSE)</f>
        <v>175216</v>
      </c>
      <c r="C5" s="335">
        <f>vlookup(A5,'FL Data'!$A$3:$F$71,2,FALSE)</f>
        <v>244</v>
      </c>
      <c r="D5" s="258" t="s">
        <v>29</v>
      </c>
      <c r="E5" s="387">
        <f>vlookup(A5,'FL Data'!$A$3:$F$71,3,FALSE)</f>
        <v>141</v>
      </c>
      <c r="F5" s="387">
        <f>vlookup(A5,'FL Data'!$A$3:$F$71,4,FALSE)</f>
        <v>56</v>
      </c>
      <c r="G5" s="258" t="s">
        <v>29</v>
      </c>
      <c r="H5" s="259" t="s">
        <v>29</v>
      </c>
      <c r="I5" s="260" t="s">
        <v>29</v>
      </c>
      <c r="J5" s="539" t="s">
        <v>29</v>
      </c>
      <c r="K5" s="653">
        <v>0.8657407407407407</v>
      </c>
      <c r="L5" s="259" t="s">
        <v>29</v>
      </c>
      <c r="M5" s="592" t="s">
        <v>29</v>
      </c>
      <c r="N5" s="265" t="s">
        <v>29</v>
      </c>
      <c r="O5" s="265" t="s">
        <v>29</v>
      </c>
      <c r="P5" s="266">
        <f>ifna(vlookup(A5,'Population &amp; Church Numbers'!$A$323:$D$389,4,FALSE),"NULL")</f>
        <v>144</v>
      </c>
      <c r="Q5" s="603" t="s">
        <v>29</v>
      </c>
    </row>
    <row r="6">
      <c r="A6" s="193" t="s">
        <v>345</v>
      </c>
      <c r="B6" s="194">
        <f t="array" ref="B6">VLOOKUP($A6,FL_DEMO,2,FALSE)</f>
        <v>28303</v>
      </c>
      <c r="C6" s="337">
        <f>vlookup(A6,'FL Data'!$A$3:$F$71,2,FALSE)</f>
        <v>42</v>
      </c>
      <c r="D6" s="270" t="s">
        <v>29</v>
      </c>
      <c r="E6" s="395">
        <f>vlookup(A6,'FL Data'!$A$3:$F$71,3,FALSE)</f>
        <v>22</v>
      </c>
      <c r="F6" s="395">
        <f>vlookup(A6,'FL Data'!$A$3:$F$71,4,FALSE)</f>
        <v>8</v>
      </c>
      <c r="G6" s="270" t="s">
        <v>29</v>
      </c>
      <c r="H6" s="271" t="s">
        <v>29</v>
      </c>
      <c r="I6" s="272" t="s">
        <v>29</v>
      </c>
      <c r="J6" s="542" t="s">
        <v>29</v>
      </c>
      <c r="K6" s="654">
        <v>0.48717948717948717</v>
      </c>
      <c r="L6" s="271" t="s">
        <v>29</v>
      </c>
      <c r="M6" s="591" t="s">
        <v>29</v>
      </c>
      <c r="N6" s="276" t="s">
        <v>29</v>
      </c>
      <c r="O6" s="276" t="s">
        <v>29</v>
      </c>
      <c r="P6" s="277">
        <f>ifna(vlookup(A6,'Population &amp; Church Numbers'!$A$323:$D$389,4,FALSE),"NULL")</f>
        <v>50</v>
      </c>
      <c r="Q6" s="604" t="s">
        <v>29</v>
      </c>
    </row>
    <row r="7">
      <c r="A7" s="334" t="s">
        <v>346</v>
      </c>
      <c r="B7" s="256">
        <f t="array" ref="B7">VLOOKUP($A7,FL_DEMO,2,FALSE)</f>
        <v>606612</v>
      </c>
      <c r="C7" s="335">
        <f>vlookup(A7,'FL Data'!$A$3:$F$71,2,FALSE)</f>
        <v>699</v>
      </c>
      <c r="D7" s="258" t="s">
        <v>29</v>
      </c>
      <c r="E7" s="387">
        <f>vlookup(A7,'FL Data'!$A$3:$F$71,3,FALSE)</f>
        <v>304</v>
      </c>
      <c r="F7" s="387">
        <f>vlookup(A7,'FL Data'!$A$3:$F$71,4,FALSE)</f>
        <v>266</v>
      </c>
      <c r="G7" s="258" t="s">
        <v>29</v>
      </c>
      <c r="H7" s="259" t="s">
        <v>29</v>
      </c>
      <c r="I7" s="260" t="s">
        <v>29</v>
      </c>
      <c r="J7" s="539" t="s">
        <v>29</v>
      </c>
      <c r="K7" s="653">
        <v>0.7963709677419355</v>
      </c>
      <c r="L7" s="259" t="s">
        <v>29</v>
      </c>
      <c r="M7" s="592" t="s">
        <v>29</v>
      </c>
      <c r="N7" s="265" t="s">
        <v>29</v>
      </c>
      <c r="O7" s="265" t="s">
        <v>29</v>
      </c>
      <c r="P7" s="266">
        <f>ifna(vlookup(A7,'Population &amp; Church Numbers'!$A$323:$D$389,4,FALSE),"NULL")</f>
        <v>324</v>
      </c>
      <c r="Q7" s="603" t="s">
        <v>29</v>
      </c>
    </row>
    <row r="8">
      <c r="A8" s="193" t="s">
        <v>347</v>
      </c>
      <c r="B8" s="194">
        <f t="array" ref="B8">VLOOKUP($A8,FL_DEMO,2,FALSE)</f>
        <v>1944375</v>
      </c>
      <c r="C8" s="339">
        <f>vlookup(A8,'FL Data'!$A$3:$F$71,2,FALSE)</f>
        <v>1067</v>
      </c>
      <c r="D8" s="270" t="s">
        <v>29</v>
      </c>
      <c r="E8" s="395">
        <f>vlookup(A8,'FL Data'!$A$3:$F$71,3,FALSE)</f>
        <v>456</v>
      </c>
      <c r="F8" s="395">
        <f>vlookup(A8,'FL Data'!$A$3:$F$71,4,FALSE)</f>
        <v>365</v>
      </c>
      <c r="G8" s="270" t="s">
        <v>29</v>
      </c>
      <c r="H8" s="271" t="s">
        <v>29</v>
      </c>
      <c r="I8" s="272" t="s">
        <v>29</v>
      </c>
      <c r="J8" s="542" t="s">
        <v>29</v>
      </c>
      <c r="K8" s="654">
        <v>0.6872093023255814</v>
      </c>
      <c r="L8" s="271" t="s">
        <v>29</v>
      </c>
      <c r="M8" s="591" t="s">
        <v>29</v>
      </c>
      <c r="N8" s="276" t="s">
        <v>29</v>
      </c>
      <c r="O8" s="276" t="s">
        <v>29</v>
      </c>
      <c r="P8" s="277">
        <f>ifna(vlookup(A8,'Population &amp; Church Numbers'!$A$323:$D$389,4,FALSE),"NULL")</f>
        <v>702</v>
      </c>
      <c r="Q8" s="604" t="s">
        <v>29</v>
      </c>
    </row>
    <row r="9">
      <c r="A9" s="334" t="s">
        <v>37</v>
      </c>
      <c r="B9" s="256">
        <f t="array" ref="B9">VLOOKUP($A9,FL_DEMO,2,FALSE)</f>
        <v>13648</v>
      </c>
      <c r="C9" s="335">
        <f>vlookup(A9,'FL Data'!$A$3:$F$71,2,FALSE)</f>
        <v>11</v>
      </c>
      <c r="D9" s="258" t="s">
        <v>29</v>
      </c>
      <c r="E9" s="387">
        <f>vlookup(A9,'FL Data'!$A$3:$F$71,3,FALSE)</f>
        <v>7</v>
      </c>
      <c r="F9" s="387">
        <f>vlookup(A9,'FL Data'!$A$3:$F$71,4,FALSE)</f>
        <v>2</v>
      </c>
      <c r="G9" s="258" t="s">
        <v>29</v>
      </c>
      <c r="H9" s="259" t="s">
        <v>29</v>
      </c>
      <c r="I9" s="260" t="s">
        <v>29</v>
      </c>
      <c r="J9" s="539" t="s">
        <v>29</v>
      </c>
      <c r="K9" s="653">
        <v>0.0</v>
      </c>
      <c r="L9" s="259" t="s">
        <v>29</v>
      </c>
      <c r="M9" s="592" t="s">
        <v>29</v>
      </c>
      <c r="N9" s="265" t="s">
        <v>29</v>
      </c>
      <c r="O9" s="265" t="s">
        <v>29</v>
      </c>
      <c r="P9" s="266">
        <f>ifna(vlookup(A9,'Population &amp; Church Numbers'!$A$323:$D$389,4,FALSE),"NULL")</f>
        <v>27</v>
      </c>
      <c r="Q9" s="603" t="s">
        <v>29</v>
      </c>
    </row>
    <row r="10">
      <c r="A10" s="193" t="s">
        <v>348</v>
      </c>
      <c r="B10" s="194">
        <f t="array" ref="B10">VLOOKUP($A10,FL_DEMO,2,FALSE)</f>
        <v>186847</v>
      </c>
      <c r="C10" s="337">
        <f>vlookup(A10,'FL Data'!$A$3:$F$71,2,FALSE)</f>
        <v>62</v>
      </c>
      <c r="D10" s="270" t="s">
        <v>29</v>
      </c>
      <c r="E10" s="395">
        <f>vlookup(A10,'FL Data'!$A$3:$F$71,3,FALSE)</f>
        <v>36</v>
      </c>
      <c r="F10" s="395">
        <f>vlookup(A10,'FL Data'!$A$3:$F$71,4,FALSE)</f>
        <v>16</v>
      </c>
      <c r="G10" s="270" t="s">
        <v>29</v>
      </c>
      <c r="H10" s="271" t="s">
        <v>29</v>
      </c>
      <c r="I10" s="272" t="s">
        <v>29</v>
      </c>
      <c r="J10" s="542" t="s">
        <v>29</v>
      </c>
      <c r="K10" s="654">
        <v>0.36619718309859156</v>
      </c>
      <c r="L10" s="271" t="s">
        <v>29</v>
      </c>
      <c r="M10" s="591" t="s">
        <v>29</v>
      </c>
      <c r="N10" s="276" t="s">
        <v>29</v>
      </c>
      <c r="O10" s="276" t="s">
        <v>29</v>
      </c>
      <c r="P10" s="277">
        <f>ifna(vlookup(A10,'Population &amp; Church Numbers'!$A$323:$D$389,4,FALSE),"NULL")</f>
        <v>97</v>
      </c>
      <c r="Q10" s="604" t="s">
        <v>29</v>
      </c>
    </row>
    <row r="11">
      <c r="A11" s="334" t="s">
        <v>349</v>
      </c>
      <c r="B11" s="256">
        <f t="array" ref="B11">VLOOKUP($A11,FL_DEMO,2,FALSE)</f>
        <v>153843</v>
      </c>
      <c r="C11" s="335">
        <f>vlookup(A11,'FL Data'!$A$3:$F$71,2,FALSE)</f>
        <v>248</v>
      </c>
      <c r="D11" s="258" t="s">
        <v>29</v>
      </c>
      <c r="E11" s="387">
        <f>vlookup(A11,'FL Data'!$A$3:$F$71,3,FALSE)</f>
        <v>108</v>
      </c>
      <c r="F11" s="387">
        <f>vlookup(A11,'FL Data'!$A$3:$F$71,4,FALSE)</f>
        <v>106</v>
      </c>
      <c r="G11" s="258" t="s">
        <v>29</v>
      </c>
      <c r="H11" s="259" t="s">
        <v>29</v>
      </c>
      <c r="I11" s="260" t="s">
        <v>29</v>
      </c>
      <c r="J11" s="539" t="s">
        <v>29</v>
      </c>
      <c r="K11" s="653">
        <v>0.8524590163934426</v>
      </c>
      <c r="L11" s="259" t="s">
        <v>29</v>
      </c>
      <c r="M11" s="592" t="s">
        <v>29</v>
      </c>
      <c r="N11" s="265" t="s">
        <v>29</v>
      </c>
      <c r="O11" s="265" t="s">
        <v>29</v>
      </c>
      <c r="P11" s="266">
        <f>ifna(vlookup(A11,'Population &amp; Church Numbers'!$A$323:$D$389,4,FALSE),"NULL")</f>
        <v>105</v>
      </c>
      <c r="Q11" s="603" t="s">
        <v>29</v>
      </c>
    </row>
    <row r="12">
      <c r="A12" s="193" t="s">
        <v>43</v>
      </c>
      <c r="B12" s="194">
        <f t="array" ref="B12">VLOOKUP($A12,FL_DEMO,2,FALSE)</f>
        <v>218245</v>
      </c>
      <c r="C12" s="337">
        <f>vlookup(A12,'FL Data'!$A$3:$F$71,2,FALSE)</f>
        <v>179</v>
      </c>
      <c r="D12" s="270" t="s">
        <v>29</v>
      </c>
      <c r="E12" s="395">
        <f>vlookup(A12,'FL Data'!$A$3:$F$71,3,FALSE)</f>
        <v>119</v>
      </c>
      <c r="F12" s="395">
        <f>vlookup(A12,'FL Data'!$A$3:$F$71,4,FALSE)</f>
        <v>42</v>
      </c>
      <c r="G12" s="270" t="s">
        <v>29</v>
      </c>
      <c r="H12" s="271" t="s">
        <v>29</v>
      </c>
      <c r="I12" s="272" t="s">
        <v>29</v>
      </c>
      <c r="J12" s="542" t="s">
        <v>29</v>
      </c>
      <c r="K12" s="654">
        <v>0.9150943396226415</v>
      </c>
      <c r="L12" s="271" t="s">
        <v>29</v>
      </c>
      <c r="M12" s="591" t="s">
        <v>29</v>
      </c>
      <c r="N12" s="276" t="s">
        <v>29</v>
      </c>
      <c r="O12" s="276" t="s">
        <v>29</v>
      </c>
      <c r="P12" s="277">
        <f>ifna(vlookup(A12,'Population &amp; Church Numbers'!$A$323:$D$389,4,FALSE),"NULL")</f>
        <v>120</v>
      </c>
      <c r="Q12" s="604" t="s">
        <v>29</v>
      </c>
    </row>
    <row r="13">
      <c r="A13" s="334" t="s">
        <v>350</v>
      </c>
      <c r="B13" s="256">
        <f t="array" ref="B13">VLOOKUP($A13,FL_DEMO,2,FALSE)</f>
        <v>375752</v>
      </c>
      <c r="C13" s="335">
        <f>vlookup(A13,'FL Data'!$A$3:$F$71,2,FALSE)</f>
        <v>176</v>
      </c>
      <c r="D13" s="258" t="s">
        <v>29</v>
      </c>
      <c r="E13" s="387">
        <f>vlookup(A13,'FL Data'!$A$3:$F$71,3,FALSE)</f>
        <v>105</v>
      </c>
      <c r="F13" s="387">
        <f>vlookup(A13,'FL Data'!$A$3:$F$71,4,FALSE)</f>
        <v>40</v>
      </c>
      <c r="G13" s="258" t="s">
        <v>29</v>
      </c>
      <c r="H13" s="259" t="s">
        <v>29</v>
      </c>
      <c r="I13" s="260" t="s">
        <v>29</v>
      </c>
      <c r="J13" s="539" t="s">
        <v>29</v>
      </c>
      <c r="K13" s="653">
        <v>0.7574257425742574</v>
      </c>
      <c r="L13" s="259" t="s">
        <v>29</v>
      </c>
      <c r="M13" s="592" t="s">
        <v>29</v>
      </c>
      <c r="N13" s="265" t="s">
        <v>29</v>
      </c>
      <c r="O13" s="265" t="s">
        <v>29</v>
      </c>
      <c r="P13" s="266">
        <f>ifna(vlookup(A13,'Population &amp; Church Numbers'!$A$323:$D$389,4,FALSE),"NULL")</f>
        <v>139</v>
      </c>
      <c r="Q13" s="603" t="s">
        <v>29</v>
      </c>
    </row>
    <row r="14">
      <c r="A14" s="193" t="s">
        <v>157</v>
      </c>
      <c r="B14" s="194">
        <f t="array" ref="B14">VLOOKUP($A14,FL_DEMO,2,FALSE)</f>
        <v>69698</v>
      </c>
      <c r="C14" s="337">
        <f>vlookup(A14,'FL Data'!$A$3:$F$71,2,FALSE)</f>
        <v>189</v>
      </c>
      <c r="D14" s="270" t="s">
        <v>29</v>
      </c>
      <c r="E14" s="395">
        <f>vlookup(A14,'FL Data'!$A$3:$F$71,3,FALSE)</f>
        <v>106</v>
      </c>
      <c r="F14" s="395">
        <f>vlookup(A14,'FL Data'!$A$3:$F$71,4,FALSE)</f>
        <v>54</v>
      </c>
      <c r="G14" s="270" t="s">
        <v>29</v>
      </c>
      <c r="H14" s="271" t="s">
        <v>29</v>
      </c>
      <c r="I14" s="272" t="s">
        <v>29</v>
      </c>
      <c r="J14" s="542" t="s">
        <v>29</v>
      </c>
      <c r="K14" s="654">
        <v>0.6509433962264151</v>
      </c>
      <c r="L14" s="271" t="s">
        <v>29</v>
      </c>
      <c r="M14" s="591" t="s">
        <v>29</v>
      </c>
      <c r="N14" s="276" t="s">
        <v>29</v>
      </c>
      <c r="O14" s="276" t="s">
        <v>29</v>
      </c>
      <c r="P14" s="277">
        <f>ifna(vlookup(A14,'Population &amp; Church Numbers'!$A$323:$D$389,4,FALSE),"NULL")</f>
        <v>83</v>
      </c>
      <c r="Q14" s="604" t="s">
        <v>29</v>
      </c>
    </row>
    <row r="15">
      <c r="A15" s="334" t="s">
        <v>2498</v>
      </c>
      <c r="B15" s="256">
        <f t="array" ref="B15">VLOOKUP($A15,FL_DEMO,2,FALSE)</f>
        <v>33976</v>
      </c>
      <c r="C15" s="335">
        <f>vlookup(A15,'FL Data'!$A$3:$F$71,2,FALSE)</f>
        <v>51</v>
      </c>
      <c r="D15" s="258" t="s">
        <v>29</v>
      </c>
      <c r="E15" s="387">
        <f>vlookup(A15,'FL Data'!$A$3:$F$71,3,FALSE)</f>
        <v>21</v>
      </c>
      <c r="F15" s="387">
        <f>vlookup(A15,'FL Data'!$A$3:$F$71,4,FALSE)</f>
        <v>18</v>
      </c>
      <c r="G15" s="258" t="s">
        <v>29</v>
      </c>
      <c r="H15" s="259" t="s">
        <v>29</v>
      </c>
      <c r="I15" s="260" t="s">
        <v>29</v>
      </c>
      <c r="J15" s="539" t="s">
        <v>29</v>
      </c>
      <c r="K15" s="653">
        <v>0.5252525252525253</v>
      </c>
      <c r="L15" s="259" t="s">
        <v>29</v>
      </c>
      <c r="M15" s="592" t="s">
        <v>29</v>
      </c>
      <c r="N15" s="265" t="s">
        <v>29</v>
      </c>
      <c r="O15" s="265" t="s">
        <v>29</v>
      </c>
      <c r="P15" s="266">
        <f>ifna(vlookup(A15,'Population &amp; Church Numbers'!$A$323:$D$389,4,FALSE),"NULL")</f>
        <v>32</v>
      </c>
      <c r="Q15" s="603" t="s">
        <v>29</v>
      </c>
    </row>
    <row r="16">
      <c r="A16" s="193" t="s">
        <v>352</v>
      </c>
      <c r="B16" s="194">
        <f t="array" ref="B16">VLOOKUP($A16,FL_DEMO,2,FALSE)</f>
        <v>16759</v>
      </c>
      <c r="C16" s="337">
        <f>vlookup(A16,'FL Data'!$A$3:$F$71,2,FALSE)</f>
        <v>42</v>
      </c>
      <c r="D16" s="270" t="s">
        <v>29</v>
      </c>
      <c r="E16" s="395">
        <f>vlookup(A16,'FL Data'!$A$3:$F$71,3,FALSE)</f>
        <v>29</v>
      </c>
      <c r="F16" s="395">
        <f>vlookup(A16,'FL Data'!$A$3:$F$71,4,FALSE)</f>
        <v>9</v>
      </c>
      <c r="G16" s="270" t="s">
        <v>29</v>
      </c>
      <c r="H16" s="271" t="s">
        <v>29</v>
      </c>
      <c r="I16" s="272" t="s">
        <v>29</v>
      </c>
      <c r="J16" s="542" t="s">
        <v>29</v>
      </c>
      <c r="K16" s="654">
        <v>0.8181818181818182</v>
      </c>
      <c r="L16" s="271" t="s">
        <v>29</v>
      </c>
      <c r="M16" s="591" t="s">
        <v>29</v>
      </c>
      <c r="N16" s="276" t="s">
        <v>29</v>
      </c>
      <c r="O16" s="276" t="s">
        <v>29</v>
      </c>
      <c r="P16" s="277">
        <f>ifna(vlookup(A16,'Population &amp; Church Numbers'!$A$323:$D$389,4,FALSE),"NULL")</f>
        <v>22</v>
      </c>
      <c r="Q16" s="604" t="s">
        <v>29</v>
      </c>
    </row>
    <row r="17">
      <c r="A17" s="334" t="s">
        <v>353</v>
      </c>
      <c r="B17" s="256">
        <f t="array" ref="B17">VLOOKUP($A17,FL_DEMO,2,FALSE)</f>
        <v>995567</v>
      </c>
      <c r="C17" s="335">
        <f>vlookup(A17,'FL Data'!$A$3:$F$71,2,FALSE)</f>
        <v>1069</v>
      </c>
      <c r="D17" s="258" t="s">
        <v>29</v>
      </c>
      <c r="E17" s="387">
        <f>vlookup(A17,'FL Data'!$A$3:$F$71,3,FALSE)</f>
        <v>740</v>
      </c>
      <c r="F17" s="387">
        <f>vlookup(A17,'FL Data'!$A$3:$F$71,4,FALSE)</f>
        <v>184</v>
      </c>
      <c r="G17" s="258" t="s">
        <v>29</v>
      </c>
      <c r="H17" s="259" t="s">
        <v>29</v>
      </c>
      <c r="I17" s="260" t="s">
        <v>29</v>
      </c>
      <c r="J17" s="539" t="s">
        <v>29</v>
      </c>
      <c r="K17" s="653">
        <v>0.6840077071290944</v>
      </c>
      <c r="L17" s="259" t="s">
        <v>29</v>
      </c>
      <c r="M17" s="592" t="s">
        <v>29</v>
      </c>
      <c r="N17" s="265" t="s">
        <v>29</v>
      </c>
      <c r="O17" s="265" t="s">
        <v>29</v>
      </c>
      <c r="P17" s="266">
        <f>ifna(vlookup(A17,'Population &amp; Church Numbers'!$A$323:$D$389,4,FALSE),"NULL")</f>
        <v>711</v>
      </c>
      <c r="Q17" s="603" t="s">
        <v>29</v>
      </c>
    </row>
    <row r="18">
      <c r="A18" s="193" t="s">
        <v>56</v>
      </c>
      <c r="B18" s="194">
        <f t="array" ref="B18">VLOOKUP($A18,FL_DEMO,2,FALSE)</f>
        <v>321905</v>
      </c>
      <c r="C18" s="337">
        <f>vlookup(A18,'FL Data'!$A$3:$F$71,2,FALSE)</f>
        <v>582</v>
      </c>
      <c r="D18" s="270" t="s">
        <v>29</v>
      </c>
      <c r="E18" s="395">
        <f>vlookup(A18,'FL Data'!$A$3:$F$71,3,FALSE)</f>
        <v>369</v>
      </c>
      <c r="F18" s="395">
        <f>vlookup(A18,'FL Data'!$A$3:$F$71,4,FALSE)</f>
        <v>113</v>
      </c>
      <c r="G18" s="270" t="s">
        <v>29</v>
      </c>
      <c r="H18" s="271" t="s">
        <v>29</v>
      </c>
      <c r="I18" s="272" t="s">
        <v>29</v>
      </c>
      <c r="J18" s="542" t="s">
        <v>29</v>
      </c>
      <c r="K18" s="654">
        <v>0.7647058823529411</v>
      </c>
      <c r="L18" s="271" t="s">
        <v>29</v>
      </c>
      <c r="M18" s="591" t="s">
        <v>29</v>
      </c>
      <c r="N18" s="276" t="s">
        <v>29</v>
      </c>
      <c r="O18" s="276" t="s">
        <v>29</v>
      </c>
      <c r="P18" s="277">
        <f>ifna(vlookup(A18,'Population &amp; Church Numbers'!$A$323:$D$389,4,FALSE),"NULL")</f>
        <v>304</v>
      </c>
      <c r="Q18" s="604" t="s">
        <v>29</v>
      </c>
    </row>
    <row r="19">
      <c r="A19" s="334" t="s">
        <v>354</v>
      </c>
      <c r="B19" s="256">
        <f t="array" ref="B19">VLOOKUP($A19,FL_DEMO,2,FALSE)</f>
        <v>115378</v>
      </c>
      <c r="C19" s="335">
        <f>vlookup(A19,'FL Data'!$A$3:$F$71,2,FALSE)</f>
        <v>47</v>
      </c>
      <c r="D19" s="258" t="s">
        <v>29</v>
      </c>
      <c r="E19" s="387">
        <f>vlookup(A19,'FL Data'!$A$3:$F$71,3,FALSE)</f>
        <v>23</v>
      </c>
      <c r="F19" s="387">
        <f>vlookup(A19,'FL Data'!$A$3:$F$71,4,FALSE)</f>
        <v>13</v>
      </c>
      <c r="G19" s="258" t="s">
        <v>29</v>
      </c>
      <c r="H19" s="259" t="s">
        <v>29</v>
      </c>
      <c r="I19" s="260" t="s">
        <v>29</v>
      </c>
      <c r="J19" s="539" t="s">
        <v>29</v>
      </c>
      <c r="K19" s="653">
        <v>0.8</v>
      </c>
      <c r="L19" s="259" t="s">
        <v>29</v>
      </c>
      <c r="M19" s="592" t="s">
        <v>29</v>
      </c>
      <c r="N19" s="265" t="s">
        <v>29</v>
      </c>
      <c r="O19" s="265" t="s">
        <v>29</v>
      </c>
      <c r="P19" s="266">
        <f>ifna(vlookup(A19,'Population &amp; Church Numbers'!$A$323:$D$389,4,FALSE),"NULL")</f>
        <v>52</v>
      </c>
      <c r="Q19" s="603" t="s">
        <v>29</v>
      </c>
    </row>
    <row r="20">
      <c r="A20" s="193" t="s">
        <v>59</v>
      </c>
      <c r="B20" s="194">
        <f t="array" ref="B20">VLOOKUP($A20,FL_DEMO,2,FALSE)</f>
        <v>12451</v>
      </c>
      <c r="C20" s="337">
        <f>vlookup(A20,'FL Data'!$A$3:$F$71,2,FALSE)</f>
        <v>10</v>
      </c>
      <c r="D20" s="270" t="s">
        <v>29</v>
      </c>
      <c r="E20" s="395">
        <f>vlookup(A20,'FL Data'!$A$3:$F$71,3,FALSE)</f>
        <v>8</v>
      </c>
      <c r="F20" s="395">
        <f>vlookup(A20,'FL Data'!$A$3:$F$71,4,FALSE)</f>
        <v>2</v>
      </c>
      <c r="G20" s="270" t="s">
        <v>29</v>
      </c>
      <c r="H20" s="271" t="s">
        <v>29</v>
      </c>
      <c r="I20" s="272" t="s">
        <v>29</v>
      </c>
      <c r="J20" s="542" t="s">
        <v>29</v>
      </c>
      <c r="K20" s="654">
        <v>0.8571428571428571</v>
      </c>
      <c r="L20" s="271" t="s">
        <v>29</v>
      </c>
      <c r="M20" s="591" t="s">
        <v>29</v>
      </c>
      <c r="N20" s="276" t="s">
        <v>29</v>
      </c>
      <c r="O20" s="276" t="s">
        <v>29</v>
      </c>
      <c r="P20" s="277">
        <f>ifna(vlookup(A20,'Population &amp; Church Numbers'!$A$323:$D$389,4,FALSE),"NULL")</f>
        <v>23</v>
      </c>
      <c r="Q20" s="604" t="s">
        <v>29</v>
      </c>
    </row>
    <row r="21">
      <c r="A21" s="334" t="s">
        <v>355</v>
      </c>
      <c r="B21" s="256">
        <f t="array" ref="B21">VLOOKUP($A21,FL_DEMO,2,FALSE)</f>
        <v>43826</v>
      </c>
      <c r="C21" s="335">
        <f>vlookup(A21,'FL Data'!$A$3:$F$71,2,FALSE)</f>
        <v>22</v>
      </c>
      <c r="D21" s="258" t="s">
        <v>29</v>
      </c>
      <c r="E21" s="387">
        <f>vlookup(A21,'FL Data'!$A$3:$F$71,3,FALSE)</f>
        <v>9</v>
      </c>
      <c r="F21" s="387">
        <f>vlookup(A21,'FL Data'!$A$3:$F$71,4,FALSE)</f>
        <v>5</v>
      </c>
      <c r="G21" s="258" t="s">
        <v>29</v>
      </c>
      <c r="H21" s="259" t="s">
        <v>29</v>
      </c>
      <c r="I21" s="260" t="s">
        <v>29</v>
      </c>
      <c r="J21" s="539" t="s">
        <v>29</v>
      </c>
      <c r="K21" s="653">
        <v>1.0</v>
      </c>
      <c r="L21" s="259" t="s">
        <v>29</v>
      </c>
      <c r="M21" s="592" t="s">
        <v>29</v>
      </c>
      <c r="N21" s="265" t="s">
        <v>29</v>
      </c>
      <c r="O21" s="265" t="s">
        <v>29</v>
      </c>
      <c r="P21" s="266">
        <f>ifna(vlookup(A21,'Population &amp; Church Numbers'!$A$323:$D$389,4,FALSE),"NULL")</f>
        <v>93</v>
      </c>
      <c r="Q21" s="603" t="s">
        <v>29</v>
      </c>
    </row>
    <row r="22">
      <c r="A22" s="193" t="s">
        <v>356</v>
      </c>
      <c r="B22" s="194">
        <f t="array" ref="B22">VLOOKUP($A22,FL_DEMO,2,FALSE)</f>
        <v>17864</v>
      </c>
      <c r="C22" s="337">
        <f>vlookup(A22,'FL Data'!$A$3:$F$71,2,FALSE)</f>
        <v>15</v>
      </c>
      <c r="D22" s="270" t="s">
        <v>29</v>
      </c>
      <c r="E22" s="395">
        <f>vlookup(A22,'FL Data'!$A$3:$F$71,3,FALSE)</f>
        <v>9</v>
      </c>
      <c r="F22" s="395">
        <f>vlookup(A22,'FL Data'!$A$3:$F$71,4,FALSE)</f>
        <v>3</v>
      </c>
      <c r="G22" s="270" t="s">
        <v>29</v>
      </c>
      <c r="H22" s="271" t="s">
        <v>29</v>
      </c>
      <c r="I22" s="272" t="s">
        <v>29</v>
      </c>
      <c r="J22" s="542" t="s">
        <v>29</v>
      </c>
      <c r="K22" s="654">
        <v>1.0</v>
      </c>
      <c r="L22" s="271" t="s">
        <v>29</v>
      </c>
      <c r="M22" s="591" t="s">
        <v>29</v>
      </c>
      <c r="N22" s="276" t="s">
        <v>29</v>
      </c>
      <c r="O22" s="276" t="s">
        <v>29</v>
      </c>
      <c r="P22" s="277">
        <f>ifna(vlookup(A22,'Population &amp; Church Numbers'!$A$323:$D$389,4,FALSE),"NULL")</f>
        <v>16</v>
      </c>
      <c r="Q22" s="604" t="s">
        <v>29</v>
      </c>
    </row>
    <row r="23">
      <c r="A23" s="334" t="s">
        <v>357</v>
      </c>
      <c r="B23" s="256">
        <f t="array" ref="B23">VLOOKUP($A23,FL_DEMO,2,FALSE)</f>
        <v>12126</v>
      </c>
      <c r="C23" s="335">
        <f>vlookup(A23,'FL Data'!$A$3:$F$71,2,FALSE)</f>
        <v>12</v>
      </c>
      <c r="D23" s="258" t="s">
        <v>29</v>
      </c>
      <c r="E23" s="387">
        <f>vlookup(A23,'FL Data'!$A$3:$F$71,3,FALSE)</f>
        <v>2</v>
      </c>
      <c r="F23" s="387">
        <f>vlookup(A23,'FL Data'!$A$3:$F$71,4,FALSE)</f>
        <v>9</v>
      </c>
      <c r="G23" s="258" t="s">
        <v>29</v>
      </c>
      <c r="H23" s="259" t="s">
        <v>29</v>
      </c>
      <c r="I23" s="260" t="s">
        <v>29</v>
      </c>
      <c r="J23" s="539" t="s">
        <v>29</v>
      </c>
      <c r="K23" s="655" t="s">
        <v>208</v>
      </c>
      <c r="L23" s="259" t="s">
        <v>29</v>
      </c>
      <c r="M23" s="592" t="s">
        <v>29</v>
      </c>
      <c r="N23" s="265" t="s">
        <v>29</v>
      </c>
      <c r="O23" s="265" t="s">
        <v>29</v>
      </c>
      <c r="P23" s="266">
        <f>ifna(vlookup(A23,'Population &amp; Church Numbers'!$A$323:$D$389,4,FALSE),"NULL")</f>
        <v>12</v>
      </c>
      <c r="Q23" s="603" t="s">
        <v>29</v>
      </c>
    </row>
    <row r="24">
      <c r="A24" s="193" t="s">
        <v>358</v>
      </c>
      <c r="B24" s="194">
        <f t="array" ref="B24">VLOOKUP($A24,FL_DEMO,2,FALSE)</f>
        <v>14192</v>
      </c>
      <c r="C24" s="337">
        <f>vlookup(A24,'FL Data'!$A$3:$F$71,2,FALSE)</f>
        <v>9</v>
      </c>
      <c r="D24" s="270" t="s">
        <v>29</v>
      </c>
      <c r="E24" s="395">
        <f>vlookup(A24,'FL Data'!$A$3:$F$71,3,FALSE)</f>
        <v>4</v>
      </c>
      <c r="F24" s="395">
        <f>vlookup(A24,'FL Data'!$A$3:$F$71,4,FALSE)</f>
        <v>4</v>
      </c>
      <c r="G24" s="270" t="s">
        <v>29</v>
      </c>
      <c r="H24" s="271" t="s">
        <v>29</v>
      </c>
      <c r="I24" s="272" t="s">
        <v>29</v>
      </c>
      <c r="J24" s="542" t="s">
        <v>29</v>
      </c>
      <c r="K24" s="654">
        <v>1.0</v>
      </c>
      <c r="L24" s="271" t="s">
        <v>29</v>
      </c>
      <c r="M24" s="591" t="s">
        <v>29</v>
      </c>
      <c r="N24" s="276" t="s">
        <v>29</v>
      </c>
      <c r="O24" s="276" t="s">
        <v>29</v>
      </c>
      <c r="P24" s="277">
        <f>ifna(vlookup(A24,'Population &amp; Church Numbers'!$A$323:$D$389,4,FALSE),"NULL")</f>
        <v>39</v>
      </c>
      <c r="Q24" s="604" t="s">
        <v>29</v>
      </c>
    </row>
    <row r="25">
      <c r="A25" s="334" t="s">
        <v>359</v>
      </c>
      <c r="B25" s="256">
        <f t="array" ref="B25">VLOOKUP($A25,FL_DEMO,2,FALSE)</f>
        <v>14004</v>
      </c>
      <c r="C25" s="335">
        <f>vlookup(A25,'FL Data'!$A$3:$F$71,2,FALSE)</f>
        <v>21</v>
      </c>
      <c r="D25" s="258" t="s">
        <v>29</v>
      </c>
      <c r="E25" s="387">
        <f>vlookup(A25,'FL Data'!$A$3:$F$71,3,FALSE)</f>
        <v>18</v>
      </c>
      <c r="F25" s="387">
        <f>vlookup(A25,'FL Data'!$A$3:$F$71,4,FALSE)</f>
        <v>3</v>
      </c>
      <c r="G25" s="258" t="s">
        <v>29</v>
      </c>
      <c r="H25" s="259" t="s">
        <v>29</v>
      </c>
      <c r="I25" s="260" t="s">
        <v>29</v>
      </c>
      <c r="J25" s="539" t="s">
        <v>29</v>
      </c>
      <c r="K25" s="653">
        <v>0.5909090909090909</v>
      </c>
      <c r="L25" s="259" t="s">
        <v>29</v>
      </c>
      <c r="M25" s="592" t="s">
        <v>29</v>
      </c>
      <c r="N25" s="265" t="s">
        <v>29</v>
      </c>
      <c r="O25" s="265" t="s">
        <v>29</v>
      </c>
      <c r="P25" s="266">
        <f>ifna(vlookup(A25,'Population &amp; Church Numbers'!$A$323:$D$389,4,FALSE),"NULL")</f>
        <v>19</v>
      </c>
      <c r="Q25" s="603" t="s">
        <v>29</v>
      </c>
    </row>
    <row r="26">
      <c r="A26" s="193" t="s">
        <v>360</v>
      </c>
      <c r="B26" s="194">
        <f t="array" ref="B26">VLOOKUP($A26,FL_DEMO,2,FALSE)</f>
        <v>25327</v>
      </c>
      <c r="C26" s="337">
        <f>vlookup(A26,'FL Data'!$A$3:$F$71,2,FALSE)</f>
        <v>33</v>
      </c>
      <c r="D26" s="270" t="s">
        <v>29</v>
      </c>
      <c r="E26" s="395">
        <f>vlookup(A26,'FL Data'!$A$3:$F$71,3,FALSE)</f>
        <v>20</v>
      </c>
      <c r="F26" s="395">
        <f>vlookup(A26,'FL Data'!$A$3:$F$71,4,FALSE)</f>
        <v>2</v>
      </c>
      <c r="G26" s="270" t="s">
        <v>29</v>
      </c>
      <c r="H26" s="271" t="s">
        <v>29</v>
      </c>
      <c r="I26" s="272" t="s">
        <v>29</v>
      </c>
      <c r="J26" s="542" t="s">
        <v>29</v>
      </c>
      <c r="K26" s="654">
        <v>1.0</v>
      </c>
      <c r="L26" s="271" t="s">
        <v>29</v>
      </c>
      <c r="M26" s="591" t="s">
        <v>29</v>
      </c>
      <c r="N26" s="276" t="s">
        <v>29</v>
      </c>
      <c r="O26" s="276" t="s">
        <v>29</v>
      </c>
      <c r="P26" s="277">
        <f>ifna(vlookup(A26,'Population &amp; Church Numbers'!$A$323:$D$389,4,FALSE),"NULL")</f>
        <v>38</v>
      </c>
      <c r="Q26" s="604" t="s">
        <v>29</v>
      </c>
    </row>
    <row r="27">
      <c r="A27" s="334" t="s">
        <v>361</v>
      </c>
      <c r="B27" s="256">
        <f t="array" ref="B27">VLOOKUP($A27,FL_DEMO,2,FALSE)</f>
        <v>39619</v>
      </c>
      <c r="C27" s="335">
        <f>vlookup(A27,'FL Data'!$A$3:$F$71,2,FALSE)</f>
        <v>68</v>
      </c>
      <c r="D27" s="258" t="s">
        <v>29</v>
      </c>
      <c r="E27" s="387">
        <f>vlookup(A27,'FL Data'!$A$3:$F$71,3,FALSE)</f>
        <v>26</v>
      </c>
      <c r="F27" s="387">
        <f>vlookup(A27,'FL Data'!$A$3:$F$71,4,FALSE)</f>
        <v>29</v>
      </c>
      <c r="G27" s="258" t="s">
        <v>29</v>
      </c>
      <c r="H27" s="259" t="s">
        <v>29</v>
      </c>
      <c r="I27" s="260" t="s">
        <v>29</v>
      </c>
      <c r="J27" s="539" t="s">
        <v>29</v>
      </c>
      <c r="K27" s="653">
        <v>0.6666666666666666</v>
      </c>
      <c r="L27" s="259" t="s">
        <v>29</v>
      </c>
      <c r="M27" s="592" t="s">
        <v>29</v>
      </c>
      <c r="N27" s="265" t="s">
        <v>29</v>
      </c>
      <c r="O27" s="265" t="s">
        <v>29</v>
      </c>
      <c r="P27" s="266">
        <f>ifna(vlookup(A27,'Population &amp; Church Numbers'!$A$323:$D$389,4,FALSE),"NULL")</f>
        <v>40</v>
      </c>
      <c r="Q27" s="603" t="s">
        <v>29</v>
      </c>
    </row>
    <row r="28">
      <c r="A28" s="193" t="s">
        <v>362</v>
      </c>
      <c r="B28" s="194">
        <f t="array" ref="B28">VLOOKUP($A28,FL_DEMO,2,FALSE)</f>
        <v>194515</v>
      </c>
      <c r="C28" s="337">
        <f>vlookup(A28,'FL Data'!$A$3:$F$71,2,FALSE)</f>
        <v>178</v>
      </c>
      <c r="D28" s="270" t="s">
        <v>29</v>
      </c>
      <c r="E28" s="395">
        <f>vlookup(A28,'FL Data'!$A$3:$F$71,3,FALSE)</f>
        <v>87</v>
      </c>
      <c r="F28" s="395">
        <f>vlookup(A28,'FL Data'!$A$3:$F$71,4,FALSE)</f>
        <v>74</v>
      </c>
      <c r="G28" s="270" t="s">
        <v>29</v>
      </c>
      <c r="H28" s="271" t="s">
        <v>29</v>
      </c>
      <c r="I28" s="272" t="s">
        <v>29</v>
      </c>
      <c r="J28" s="542" t="s">
        <v>29</v>
      </c>
      <c r="K28" s="654">
        <v>0.6972477064220184</v>
      </c>
      <c r="L28" s="271" t="s">
        <v>29</v>
      </c>
      <c r="M28" s="591" t="s">
        <v>29</v>
      </c>
      <c r="N28" s="276" t="s">
        <v>29</v>
      </c>
      <c r="O28" s="276" t="s">
        <v>29</v>
      </c>
      <c r="P28" s="277">
        <f>ifna(vlookup(A28,'Population &amp; Church Numbers'!$A$323:$D$389,4,FALSE),"NULL")</f>
        <v>97</v>
      </c>
      <c r="Q28" s="604" t="s">
        <v>29</v>
      </c>
    </row>
    <row r="29">
      <c r="A29" s="334" t="s">
        <v>363</v>
      </c>
      <c r="B29" s="256">
        <f t="array" ref="B29">VLOOKUP($A29,FL_DEMO,2,FALSE)</f>
        <v>101235</v>
      </c>
      <c r="C29" s="335">
        <f>vlookup(A29,'FL Data'!$A$3:$F$71,2,FALSE)</f>
        <v>291</v>
      </c>
      <c r="D29" s="258" t="s">
        <v>29</v>
      </c>
      <c r="E29" s="387">
        <f>vlookup(A29,'FL Data'!$A$3:$F$71,3,FALSE)</f>
        <v>153</v>
      </c>
      <c r="F29" s="387">
        <f>vlookup(A29,'FL Data'!$A$3:$F$71,4,FALSE)</f>
        <v>107</v>
      </c>
      <c r="G29" s="258" t="s">
        <v>29</v>
      </c>
      <c r="H29" s="259" t="s">
        <v>29</v>
      </c>
      <c r="I29" s="260" t="s">
        <v>29</v>
      </c>
      <c r="J29" s="539" t="s">
        <v>29</v>
      </c>
      <c r="K29" s="653">
        <v>0.7840909090909091</v>
      </c>
      <c r="L29" s="259" t="s">
        <v>29</v>
      </c>
      <c r="M29" s="592" t="s">
        <v>29</v>
      </c>
      <c r="N29" s="265" t="s">
        <v>29</v>
      </c>
      <c r="O29" s="265" t="s">
        <v>29</v>
      </c>
      <c r="P29" s="266">
        <f>ifna(vlookup(A29,'Population &amp; Church Numbers'!$A$323:$D$389,4,FALSE),"NULL")</f>
        <v>110</v>
      </c>
      <c r="Q29" s="603" t="s">
        <v>29</v>
      </c>
    </row>
    <row r="30">
      <c r="A30" s="193" t="s">
        <v>364</v>
      </c>
      <c r="B30" s="194">
        <f t="array" ref="B30">VLOOKUP($A30,FL_DEMO,2,FALSE)</f>
        <v>1459762</v>
      </c>
      <c r="C30" s="339">
        <f>vlookup(A30,'FL Data'!$A$3:$F$71,2,FALSE)</f>
        <v>1716</v>
      </c>
      <c r="D30" s="270" t="s">
        <v>29</v>
      </c>
      <c r="E30" s="395">
        <f>vlookup(A30,'FL Data'!$A$3:$F$71,3,FALSE)</f>
        <v>831</v>
      </c>
      <c r="F30" s="395">
        <f>vlookup(A30,'FL Data'!$A$3:$F$71,4,FALSE)</f>
        <v>510</v>
      </c>
      <c r="G30" s="270" t="s">
        <v>29</v>
      </c>
      <c r="H30" s="271" t="s">
        <v>29</v>
      </c>
      <c r="I30" s="272" t="s">
        <v>29</v>
      </c>
      <c r="J30" s="542" t="s">
        <v>29</v>
      </c>
      <c r="K30" s="654">
        <v>0.9394221808014911</v>
      </c>
      <c r="L30" s="271" t="s">
        <v>29</v>
      </c>
      <c r="M30" s="591" t="s">
        <v>29</v>
      </c>
      <c r="N30" s="276" t="s">
        <v>29</v>
      </c>
      <c r="O30" s="276" t="s">
        <v>29</v>
      </c>
      <c r="P30" s="277">
        <f>ifna(vlookup(A30,'Population &amp; Church Numbers'!$A$323:$D$389,4,FALSE),"NULL")</f>
        <v>654</v>
      </c>
      <c r="Q30" s="604" t="s">
        <v>29</v>
      </c>
    </row>
    <row r="31">
      <c r="A31" s="334" t="s">
        <v>365</v>
      </c>
      <c r="B31" s="256">
        <f t="array" ref="B31">VLOOKUP($A31,FL_DEMO,2,FALSE)</f>
        <v>19653</v>
      </c>
      <c r="C31" s="335">
        <f>vlookup(A31,'FL Data'!$A$3:$F$71,2,FALSE)</f>
        <v>36</v>
      </c>
      <c r="D31" s="258" t="s">
        <v>29</v>
      </c>
      <c r="E31" s="387">
        <f>vlookup(A31,'FL Data'!$A$3:$F$71,3,FALSE)</f>
        <v>20</v>
      </c>
      <c r="F31" s="387">
        <f>vlookup(A31,'FL Data'!$A$3:$F$71,4,FALSE)</f>
        <v>9</v>
      </c>
      <c r="G31" s="258" t="s">
        <v>29</v>
      </c>
      <c r="H31" s="259" t="s">
        <v>29</v>
      </c>
      <c r="I31" s="260" t="s">
        <v>29</v>
      </c>
      <c r="J31" s="539" t="s">
        <v>29</v>
      </c>
      <c r="K31" s="653">
        <v>0.9047619047619048</v>
      </c>
      <c r="L31" s="259" t="s">
        <v>29</v>
      </c>
      <c r="M31" s="592" t="s">
        <v>29</v>
      </c>
      <c r="N31" s="265" t="s">
        <v>29</v>
      </c>
      <c r="O31" s="265" t="s">
        <v>29</v>
      </c>
      <c r="P31" s="266">
        <f>ifna(vlookup(A31,'Population &amp; Church Numbers'!$A$323:$D$389,4,FALSE),"NULL")</f>
        <v>49</v>
      </c>
      <c r="Q31" s="603" t="s">
        <v>29</v>
      </c>
    </row>
    <row r="32">
      <c r="A32" s="193" t="s">
        <v>366</v>
      </c>
      <c r="B32" s="194">
        <f t="array" ref="B32">VLOOKUP($A32,FL_DEMO,2,FALSE)</f>
        <v>159788</v>
      </c>
      <c r="C32" s="337">
        <f>vlookup(A32,'FL Data'!$A$3:$F$71,2,FALSE)</f>
        <v>107</v>
      </c>
      <c r="D32" s="270" t="s">
        <v>29</v>
      </c>
      <c r="E32" s="395">
        <f>vlookup(A32,'FL Data'!$A$3:$F$71,3,FALSE)</f>
        <v>47</v>
      </c>
      <c r="F32" s="395">
        <f>vlookup(A32,'FL Data'!$A$3:$F$71,4,FALSE)</f>
        <v>42</v>
      </c>
      <c r="G32" s="270" t="s">
        <v>29</v>
      </c>
      <c r="H32" s="271" t="s">
        <v>29</v>
      </c>
      <c r="I32" s="272" t="s">
        <v>29</v>
      </c>
      <c r="J32" s="542" t="s">
        <v>29</v>
      </c>
      <c r="K32" s="654">
        <v>0.8205128205128205</v>
      </c>
      <c r="L32" s="271" t="s">
        <v>29</v>
      </c>
      <c r="M32" s="591" t="s">
        <v>29</v>
      </c>
      <c r="N32" s="276" t="s">
        <v>29</v>
      </c>
      <c r="O32" s="276" t="s">
        <v>29</v>
      </c>
      <c r="P32" s="277">
        <f>ifna(vlookup(A32,'Population &amp; Church Numbers'!$A$323:$D$389,4,FALSE),"NULL")</f>
        <v>101</v>
      </c>
      <c r="Q32" s="604" t="s">
        <v>29</v>
      </c>
    </row>
    <row r="33">
      <c r="A33" s="334" t="s">
        <v>65</v>
      </c>
      <c r="B33" s="256">
        <f t="array" ref="B33">VLOOKUP($A33,FL_DEMO,2,FALSE)</f>
        <v>47319</v>
      </c>
      <c r="C33" s="335">
        <f>vlookup(A33,'FL Data'!$A$3:$F$71,2,FALSE)</f>
        <v>75</v>
      </c>
      <c r="D33" s="258" t="s">
        <v>29</v>
      </c>
      <c r="E33" s="387">
        <f>vlookup(A33,'FL Data'!$A$3:$F$71,3,FALSE)</f>
        <v>59</v>
      </c>
      <c r="F33" s="387">
        <f>vlookup(A33,'FL Data'!$A$3:$F$71,4,FALSE)</f>
        <v>11</v>
      </c>
      <c r="G33" s="258" t="s">
        <v>29</v>
      </c>
      <c r="H33" s="259" t="s">
        <v>29</v>
      </c>
      <c r="I33" s="260" t="s">
        <v>29</v>
      </c>
      <c r="J33" s="539" t="s">
        <v>29</v>
      </c>
      <c r="K33" s="653">
        <v>0.8805970149253731</v>
      </c>
      <c r="L33" s="259" t="s">
        <v>29</v>
      </c>
      <c r="M33" s="592" t="s">
        <v>29</v>
      </c>
      <c r="N33" s="265" t="s">
        <v>29</v>
      </c>
      <c r="O33" s="265" t="s">
        <v>29</v>
      </c>
      <c r="P33" s="266">
        <f>ifna(vlookup(A33,'Population &amp; Church Numbers'!$A$323:$D$389,4,FALSE),"NULL")</f>
        <v>99</v>
      </c>
      <c r="Q33" s="603" t="s">
        <v>29</v>
      </c>
    </row>
    <row r="34">
      <c r="A34" s="193" t="s">
        <v>66</v>
      </c>
      <c r="B34" s="194">
        <f t="array" ref="B34">VLOOKUP($A34,FL_DEMO,2,FALSE)</f>
        <v>14510</v>
      </c>
      <c r="C34" s="337">
        <f>vlookup(A34,'FL Data'!$A$3:$F$71,2,FALSE)</f>
        <v>9</v>
      </c>
      <c r="D34" s="270" t="s">
        <v>29</v>
      </c>
      <c r="E34" s="395">
        <f>vlookup(A34,'FL Data'!$A$3:$F$71,3,FALSE)</f>
        <v>8</v>
      </c>
      <c r="F34" s="395">
        <f>vlookup(A34,'FL Data'!$A$3:$F$71,4,FALSE)</f>
        <v>0</v>
      </c>
      <c r="G34" s="270" t="s">
        <v>29</v>
      </c>
      <c r="H34" s="271" t="s">
        <v>29</v>
      </c>
      <c r="I34" s="272" t="s">
        <v>29</v>
      </c>
      <c r="J34" s="542" t="s">
        <v>29</v>
      </c>
      <c r="K34" s="654">
        <v>1.0</v>
      </c>
      <c r="L34" s="271" t="s">
        <v>29</v>
      </c>
      <c r="M34" s="591" t="s">
        <v>29</v>
      </c>
      <c r="N34" s="276" t="s">
        <v>29</v>
      </c>
      <c r="O34" s="276" t="s">
        <v>29</v>
      </c>
      <c r="P34" s="277">
        <f>ifna(vlookup(A34,'Population &amp; Church Numbers'!$A$323:$D$389,4,FALSE),"NULL")</f>
        <v>46</v>
      </c>
      <c r="Q34" s="604" t="s">
        <v>29</v>
      </c>
    </row>
    <row r="35">
      <c r="A35" s="334" t="s">
        <v>175</v>
      </c>
      <c r="B35" s="256">
        <f t="array" ref="B35">VLOOKUP($A35,FL_DEMO,2,FALSE)</f>
        <v>8226</v>
      </c>
      <c r="C35" s="335">
        <f>vlookup(A35,'FL Data'!$A$3:$F$71,2,FALSE)</f>
        <v>7</v>
      </c>
      <c r="D35" s="258" t="s">
        <v>29</v>
      </c>
      <c r="E35" s="387">
        <f>vlookup(A35,'FL Data'!$A$3:$F$71,3,FALSE)</f>
        <v>3</v>
      </c>
      <c r="F35" s="387">
        <f>vlookup(A35,'FL Data'!$A$3:$F$71,4,FALSE)</f>
        <v>1</v>
      </c>
      <c r="G35" s="258" t="s">
        <v>29</v>
      </c>
      <c r="H35" s="259" t="s">
        <v>29</v>
      </c>
      <c r="I35" s="260" t="s">
        <v>29</v>
      </c>
      <c r="J35" s="539" t="s">
        <v>29</v>
      </c>
      <c r="K35" s="655" t="s">
        <v>208</v>
      </c>
      <c r="L35" s="259" t="s">
        <v>29</v>
      </c>
      <c r="M35" s="592" t="s">
        <v>29</v>
      </c>
      <c r="N35" s="265" t="s">
        <v>29</v>
      </c>
      <c r="O35" s="265" t="s">
        <v>29</v>
      </c>
      <c r="P35" s="266">
        <f>ifna(vlookup(A35,'Population &amp; Church Numbers'!$A$323:$D$389,4,FALSE),"NULL")</f>
        <v>21</v>
      </c>
      <c r="Q35" s="603" t="s">
        <v>29</v>
      </c>
    </row>
    <row r="36">
      <c r="A36" s="193" t="s">
        <v>224</v>
      </c>
      <c r="B36" s="194">
        <f t="array" ref="B36">VLOOKUP($A36,FL_DEMO,2,FALSE)</f>
        <v>383956</v>
      </c>
      <c r="C36" s="337">
        <f>vlookup(A36,'FL Data'!$A$3:$F$71,2,FALSE)</f>
        <v>298</v>
      </c>
      <c r="D36" s="270" t="s">
        <v>29</v>
      </c>
      <c r="E36" s="395">
        <f>vlookup(A36,'FL Data'!$A$3:$F$71,3,FALSE)</f>
        <v>160</v>
      </c>
      <c r="F36" s="395">
        <f>vlookup(A36,'FL Data'!$A$3:$F$71,4,FALSE)</f>
        <v>108</v>
      </c>
      <c r="G36" s="270" t="s">
        <v>29</v>
      </c>
      <c r="H36" s="271" t="s">
        <v>29</v>
      </c>
      <c r="I36" s="272" t="s">
        <v>29</v>
      </c>
      <c r="J36" s="542" t="s">
        <v>29</v>
      </c>
      <c r="K36" s="654">
        <v>0.9067796610169492</v>
      </c>
      <c r="L36" s="271" t="s">
        <v>29</v>
      </c>
      <c r="M36" s="591" t="s">
        <v>29</v>
      </c>
      <c r="N36" s="276" t="s">
        <v>29</v>
      </c>
      <c r="O36" s="276" t="s">
        <v>29</v>
      </c>
      <c r="P36" s="277">
        <f>ifna(vlookup(A36,'Population &amp; Church Numbers'!$A$323:$D$389,4,FALSE),"NULL")</f>
        <v>231</v>
      </c>
      <c r="Q36" s="604" t="s">
        <v>29</v>
      </c>
    </row>
    <row r="37">
      <c r="A37" s="334" t="s">
        <v>70</v>
      </c>
      <c r="B37" s="256">
        <f t="array" ref="B37">VLOOKUP($A37,FL_DEMO,2,FALSE)</f>
        <v>760822</v>
      </c>
      <c r="C37" s="335">
        <f>vlookup(A37,'FL Data'!$A$3:$F$71,2,FALSE)</f>
        <v>584</v>
      </c>
      <c r="D37" s="258" t="s">
        <v>29</v>
      </c>
      <c r="E37" s="387">
        <f>vlookup(A37,'FL Data'!$A$3:$F$71,3,FALSE)</f>
        <v>302</v>
      </c>
      <c r="F37" s="387">
        <f>vlookup(A37,'FL Data'!$A$3:$F$71,4,FALSE)</f>
        <v>157</v>
      </c>
      <c r="G37" s="258" t="s">
        <v>29</v>
      </c>
      <c r="H37" s="259" t="s">
        <v>29</v>
      </c>
      <c r="I37" s="260" t="s">
        <v>29</v>
      </c>
      <c r="J37" s="539" t="s">
        <v>29</v>
      </c>
      <c r="K37" s="653">
        <v>0.7406779661016949</v>
      </c>
      <c r="L37" s="259" t="s">
        <v>29</v>
      </c>
      <c r="M37" s="592" t="s">
        <v>29</v>
      </c>
      <c r="N37" s="265" t="s">
        <v>29</v>
      </c>
      <c r="O37" s="265" t="s">
        <v>29</v>
      </c>
      <c r="P37" s="266">
        <f>ifna(vlookup(A37,'Population &amp; Church Numbers'!$A$323:$D$389,4,FALSE),"NULL")</f>
        <v>293</v>
      </c>
      <c r="Q37" s="603" t="s">
        <v>29</v>
      </c>
    </row>
    <row r="38">
      <c r="A38" s="193" t="s">
        <v>367</v>
      </c>
      <c r="B38" s="194">
        <f t="array" ref="B38">VLOOKUP($A38,FL_DEMO,2,FALSE)</f>
        <v>292198</v>
      </c>
      <c r="C38" s="337">
        <f>vlookup(A38,'FL Data'!$A$3:$F$71,2,FALSE)</f>
        <v>305</v>
      </c>
      <c r="D38" s="270" t="s">
        <v>29</v>
      </c>
      <c r="E38" s="395">
        <f>vlookup(A38,'FL Data'!$A$3:$F$71,3,FALSE)</f>
        <v>202</v>
      </c>
      <c r="F38" s="395">
        <f>vlookup(A38,'FL Data'!$A$3:$F$71,4,FALSE)</f>
        <v>46</v>
      </c>
      <c r="G38" s="270" t="s">
        <v>29</v>
      </c>
      <c r="H38" s="271" t="s">
        <v>29</v>
      </c>
      <c r="I38" s="272" t="s">
        <v>29</v>
      </c>
      <c r="J38" s="542" t="s">
        <v>29</v>
      </c>
      <c r="K38" s="654">
        <v>0.927461139896373</v>
      </c>
      <c r="L38" s="271" t="s">
        <v>29</v>
      </c>
      <c r="M38" s="591" t="s">
        <v>29</v>
      </c>
      <c r="N38" s="276" t="s">
        <v>29</v>
      </c>
      <c r="O38" s="276" t="s">
        <v>29</v>
      </c>
      <c r="P38" s="277">
        <f>ifna(vlookup(A38,'Population &amp; Church Numbers'!$A$323:$D$389,4,FALSE),"NULL")</f>
        <v>227</v>
      </c>
      <c r="Q38" s="604" t="s">
        <v>29</v>
      </c>
    </row>
    <row r="39">
      <c r="A39" s="334" t="s">
        <v>368</v>
      </c>
      <c r="B39" s="256">
        <f t="array" ref="B39">VLOOKUP($A39,FL_DEMO,2,FALSE)</f>
        <v>42915</v>
      </c>
      <c r="C39" s="335">
        <f>vlookup(A39,'FL Data'!$A$3:$F$71,2,FALSE)</f>
        <v>66</v>
      </c>
      <c r="D39" s="258" t="s">
        <v>29</v>
      </c>
      <c r="E39" s="387">
        <f>vlookup(A39,'FL Data'!$A$3:$F$71,3,FALSE)</f>
        <v>34</v>
      </c>
      <c r="F39" s="387">
        <f>vlookup(A39,'FL Data'!$A$3:$F$71,4,FALSE)</f>
        <v>26</v>
      </c>
      <c r="G39" s="258" t="s">
        <v>29</v>
      </c>
      <c r="H39" s="259" t="s">
        <v>29</v>
      </c>
      <c r="I39" s="260" t="s">
        <v>29</v>
      </c>
      <c r="J39" s="539" t="s">
        <v>29</v>
      </c>
      <c r="K39" s="653">
        <v>0.7777777777777778</v>
      </c>
      <c r="L39" s="259" t="s">
        <v>29</v>
      </c>
      <c r="M39" s="592" t="s">
        <v>29</v>
      </c>
      <c r="N39" s="265" t="s">
        <v>29</v>
      </c>
      <c r="O39" s="265" t="s">
        <v>29</v>
      </c>
      <c r="P39" s="266">
        <f>ifna(vlookup(A39,'Population &amp; Church Numbers'!$A$323:$D$389,4,FALSE),"NULL")</f>
        <v>54</v>
      </c>
      <c r="Q39" s="603" t="s">
        <v>29</v>
      </c>
    </row>
    <row r="40">
      <c r="A40" s="193" t="s">
        <v>369</v>
      </c>
      <c r="B40" s="194">
        <f t="array" ref="B40">VLOOKUP($A40,FL_DEMO,2,FALSE)</f>
        <v>7974</v>
      </c>
      <c r="C40" s="337">
        <f>vlookup(A40,'FL Data'!$A$3:$F$71,2,FALSE)</f>
        <v>0</v>
      </c>
      <c r="D40" s="270" t="s">
        <v>29</v>
      </c>
      <c r="E40" s="395">
        <f>vlookup(A40,'FL Data'!$A$3:$F$71,3,FALSE)</f>
        <v>0</v>
      </c>
      <c r="F40" s="395">
        <f>vlookup(A40,'FL Data'!$A$3:$F$71,4,FALSE)</f>
        <v>0</v>
      </c>
      <c r="G40" s="270" t="s">
        <v>29</v>
      </c>
      <c r="H40" s="271" t="s">
        <v>29</v>
      </c>
      <c r="I40" s="272" t="s">
        <v>29</v>
      </c>
      <c r="J40" s="542" t="s">
        <v>29</v>
      </c>
      <c r="K40" s="654">
        <v>1.0</v>
      </c>
      <c r="L40" s="271" t="s">
        <v>29</v>
      </c>
      <c r="M40" s="591" t="s">
        <v>29</v>
      </c>
      <c r="N40" s="276" t="s">
        <v>29</v>
      </c>
      <c r="O40" s="276" t="s">
        <v>29</v>
      </c>
      <c r="P40" s="277">
        <f>ifna(vlookup(A40,'Population &amp; Church Numbers'!$A$323:$D$389,4,FALSE),"NULL")</f>
        <v>13</v>
      </c>
      <c r="Q40" s="604" t="s">
        <v>29</v>
      </c>
    </row>
    <row r="41">
      <c r="A41" s="334" t="s">
        <v>74</v>
      </c>
      <c r="B41" s="256">
        <f t="array" ref="B41">VLOOKUP($A41,FL_DEMO,2,FALSE)</f>
        <v>17968</v>
      </c>
      <c r="C41" s="335">
        <f>vlookup(A41,'FL Data'!$A$3:$F$71,2,FALSE)</f>
        <v>22</v>
      </c>
      <c r="D41" s="258" t="s">
        <v>29</v>
      </c>
      <c r="E41" s="387">
        <f>vlookup(A41,'FL Data'!$A$3:$F$71,3,FALSE)</f>
        <v>19</v>
      </c>
      <c r="F41" s="387">
        <f>vlookup(A41,'FL Data'!$A$3:$F$71,4,FALSE)</f>
        <v>2</v>
      </c>
      <c r="G41" s="258" t="s">
        <v>29</v>
      </c>
      <c r="H41" s="259" t="s">
        <v>29</v>
      </c>
      <c r="I41" s="260" t="s">
        <v>29</v>
      </c>
      <c r="J41" s="539" t="s">
        <v>29</v>
      </c>
      <c r="K41" s="653">
        <v>0.5714285714285714</v>
      </c>
      <c r="L41" s="259" t="s">
        <v>29</v>
      </c>
      <c r="M41" s="592" t="s">
        <v>29</v>
      </c>
      <c r="N41" s="265" t="s">
        <v>29</v>
      </c>
      <c r="O41" s="265" t="s">
        <v>29</v>
      </c>
      <c r="P41" s="266">
        <f>ifna(vlookup(A41,'Population &amp; Church Numbers'!$A$323:$D$389,4,FALSE),"NULL")</f>
        <v>34</v>
      </c>
      <c r="Q41" s="603" t="s">
        <v>29</v>
      </c>
    </row>
    <row r="42">
      <c r="A42" s="193" t="s">
        <v>370</v>
      </c>
      <c r="B42" s="194">
        <f t="array" ref="B42">VLOOKUP($A42,FL_DEMO,2,FALSE)</f>
        <v>399710</v>
      </c>
      <c r="C42" s="337">
        <f>vlookup(A42,'FL Data'!$A$3:$F$71,2,FALSE)</f>
        <v>365</v>
      </c>
      <c r="D42" s="270" t="s">
        <v>29</v>
      </c>
      <c r="E42" s="395">
        <f>vlookup(A42,'FL Data'!$A$3:$F$71,3,FALSE)</f>
        <v>160</v>
      </c>
      <c r="F42" s="395">
        <f>vlookup(A42,'FL Data'!$A$3:$F$71,4,FALSE)</f>
        <v>118</v>
      </c>
      <c r="G42" s="270" t="s">
        <v>29</v>
      </c>
      <c r="H42" s="271" t="s">
        <v>29</v>
      </c>
      <c r="I42" s="272" t="s">
        <v>29</v>
      </c>
      <c r="J42" s="542" t="s">
        <v>29</v>
      </c>
      <c r="K42" s="654">
        <v>0.7952380952380952</v>
      </c>
      <c r="L42" s="271" t="s">
        <v>29</v>
      </c>
      <c r="M42" s="591" t="s">
        <v>29</v>
      </c>
      <c r="N42" s="276" t="s">
        <v>29</v>
      </c>
      <c r="O42" s="276" t="s">
        <v>29</v>
      </c>
      <c r="P42" s="277">
        <f>ifna(vlookup(A42,'Population &amp; Church Numbers'!$A$323:$D$389,4,FALSE),"NULL")</f>
        <v>196</v>
      </c>
      <c r="Q42" s="604" t="s">
        <v>29</v>
      </c>
    </row>
    <row r="43">
      <c r="A43" s="334" t="s">
        <v>76</v>
      </c>
      <c r="B43" s="256">
        <f t="array" ref="B43">VLOOKUP($A43,FL_DEMO,2,FALSE)</f>
        <v>375908</v>
      </c>
      <c r="C43" s="335">
        <f>vlookup(A43,'FL Data'!$A$3:$F$71,2,FALSE)</f>
        <v>752</v>
      </c>
      <c r="D43" s="258" t="s">
        <v>29</v>
      </c>
      <c r="E43" s="387">
        <f>vlookup(A43,'FL Data'!$A$3:$F$71,3,FALSE)</f>
        <v>352</v>
      </c>
      <c r="F43" s="387">
        <f>vlookup(A43,'FL Data'!$A$3:$F$71,4,FALSE)</f>
        <v>310</v>
      </c>
      <c r="G43" s="258" t="s">
        <v>29</v>
      </c>
      <c r="H43" s="259" t="s">
        <v>29</v>
      </c>
      <c r="I43" s="260" t="s">
        <v>29</v>
      </c>
      <c r="J43" s="539" t="s">
        <v>29</v>
      </c>
      <c r="K43" s="653">
        <v>0.7771929824561403</v>
      </c>
      <c r="L43" s="259" t="s">
        <v>29</v>
      </c>
      <c r="M43" s="592" t="s">
        <v>29</v>
      </c>
      <c r="N43" s="265" t="s">
        <v>29</v>
      </c>
      <c r="O43" s="265" t="s">
        <v>29</v>
      </c>
      <c r="P43" s="266">
        <f>ifna(vlookup(A43,'Population &amp; Church Numbers'!$A$323:$D$389,4,FALSE),"NULL")</f>
        <v>288</v>
      </c>
      <c r="Q43" s="603" t="s">
        <v>29</v>
      </c>
    </row>
    <row r="44">
      <c r="A44" s="193" t="s">
        <v>371</v>
      </c>
      <c r="B44" s="194">
        <f t="array" ref="B44">VLOOKUP($A44,FL_DEMO,2,FALSE)</f>
        <v>158431</v>
      </c>
      <c r="C44" s="337">
        <f>vlookup(A44,'FL Data'!$A$3:$F$71,2,FALSE)</f>
        <v>27</v>
      </c>
      <c r="D44" s="270" t="s">
        <v>29</v>
      </c>
      <c r="E44" s="395">
        <f>vlookup(A44,'FL Data'!$A$3:$F$71,3,FALSE)</f>
        <v>8</v>
      </c>
      <c r="F44" s="395">
        <f>vlookup(A44,'FL Data'!$A$3:$F$71,4,FALSE)</f>
        <v>10</v>
      </c>
      <c r="G44" s="270" t="s">
        <v>29</v>
      </c>
      <c r="H44" s="271" t="s">
        <v>29</v>
      </c>
      <c r="I44" s="272" t="s">
        <v>29</v>
      </c>
      <c r="J44" s="542" t="s">
        <v>29</v>
      </c>
      <c r="K44" s="654">
        <v>0.6716417910447762</v>
      </c>
      <c r="L44" s="271" t="s">
        <v>29</v>
      </c>
      <c r="M44" s="591" t="s">
        <v>29</v>
      </c>
      <c r="N44" s="276" t="s">
        <v>29</v>
      </c>
      <c r="O44" s="276" t="s">
        <v>29</v>
      </c>
      <c r="P44" s="277">
        <f>ifna(vlookup(A44,'Population &amp; Church Numbers'!$A$323:$D$389,4,FALSE),"NULL")</f>
        <v>75</v>
      </c>
      <c r="Q44" s="604" t="s">
        <v>29</v>
      </c>
    </row>
    <row r="45">
      <c r="A45" s="334" t="s">
        <v>372</v>
      </c>
      <c r="B45" s="256">
        <f t="array" ref="B45">VLOOKUP($A45,FL_DEMO,2,FALSE)</f>
        <v>2701767</v>
      </c>
      <c r="C45" s="340">
        <f>vlookup(A45,'FL Data'!$A$3:$F$71,2,FALSE)</f>
        <v>1338</v>
      </c>
      <c r="D45" s="258" t="s">
        <v>29</v>
      </c>
      <c r="E45" s="387">
        <f>vlookup(A45,'FL Data'!$A$3:$F$71,3,FALSE)</f>
        <v>709</v>
      </c>
      <c r="F45" s="387">
        <f>vlookup(A45,'FL Data'!$A$3:$F$71,4,FALSE)</f>
        <v>348</v>
      </c>
      <c r="G45" s="258" t="s">
        <v>29</v>
      </c>
      <c r="H45" s="259" t="s">
        <v>29</v>
      </c>
      <c r="I45" s="260" t="s">
        <v>29</v>
      </c>
      <c r="J45" s="539" t="s">
        <v>29</v>
      </c>
      <c r="K45" s="653">
        <v>0.6579925650557621</v>
      </c>
      <c r="L45" s="259" t="s">
        <v>29</v>
      </c>
      <c r="M45" s="592" t="s">
        <v>29</v>
      </c>
      <c r="N45" s="265" t="s">
        <v>29</v>
      </c>
      <c r="O45" s="265" t="s">
        <v>29</v>
      </c>
      <c r="P45" s="266">
        <f>ifna(vlookup(A45,'Population &amp; Church Numbers'!$A$323:$D$389,4,FALSE),"NULL")</f>
        <v>880</v>
      </c>
      <c r="Q45" s="603" t="s">
        <v>29</v>
      </c>
    </row>
    <row r="46">
      <c r="A46" s="193" t="s">
        <v>79</v>
      </c>
      <c r="B46" s="194">
        <f t="array" ref="B46">VLOOKUP($A46,FL_DEMO,2,FALSE)</f>
        <v>82874</v>
      </c>
      <c r="C46" s="337">
        <f>vlookup(A46,'FL Data'!$A$3:$F$71,2,FALSE)</f>
        <v>57</v>
      </c>
      <c r="D46" s="270" t="s">
        <v>29</v>
      </c>
      <c r="E46" s="395">
        <f>vlookup(A46,'FL Data'!$A$3:$F$71,3,FALSE)</f>
        <v>33</v>
      </c>
      <c r="F46" s="395">
        <f>vlookup(A46,'FL Data'!$A$3:$F$71,4,FALSE)</f>
        <v>18</v>
      </c>
      <c r="G46" s="270" t="s">
        <v>29</v>
      </c>
      <c r="H46" s="271" t="s">
        <v>29</v>
      </c>
      <c r="I46" s="272" t="s">
        <v>29</v>
      </c>
      <c r="J46" s="542" t="s">
        <v>29</v>
      </c>
      <c r="K46" s="654">
        <v>0.7272727272727273</v>
      </c>
      <c r="L46" s="271" t="s">
        <v>29</v>
      </c>
      <c r="M46" s="591" t="s">
        <v>29</v>
      </c>
      <c r="N46" s="276" t="s">
        <v>29</v>
      </c>
      <c r="O46" s="276" t="s">
        <v>29</v>
      </c>
      <c r="P46" s="277">
        <f>ifna(vlookup(A46,'Population &amp; Church Numbers'!$A$323:$D$389,4,FALSE),"NULL")</f>
        <v>53</v>
      </c>
      <c r="Q46" s="604" t="s">
        <v>29</v>
      </c>
    </row>
    <row r="47">
      <c r="A47" s="334" t="s">
        <v>373</v>
      </c>
      <c r="B47" s="256">
        <f t="array" ref="B47">VLOOKUP($A47,FL_DEMO,2,FALSE)</f>
        <v>90352</v>
      </c>
      <c r="C47" s="335">
        <f>vlookup(A47,'FL Data'!$A$3:$F$71,2,FALSE)</f>
        <v>31</v>
      </c>
      <c r="D47" s="258" t="s">
        <v>29</v>
      </c>
      <c r="E47" s="387">
        <f>vlookup(A47,'FL Data'!$A$3:$F$71,3,FALSE)</f>
        <v>21</v>
      </c>
      <c r="F47" s="387">
        <f>vlookup(A47,'FL Data'!$A$3:$F$71,4,FALSE)</f>
        <v>6</v>
      </c>
      <c r="G47" s="258" t="s">
        <v>29</v>
      </c>
      <c r="H47" s="259" t="s">
        <v>29</v>
      </c>
      <c r="I47" s="260" t="s">
        <v>29</v>
      </c>
      <c r="J47" s="539" t="s">
        <v>29</v>
      </c>
      <c r="K47" s="653">
        <v>0.8529411764705882</v>
      </c>
      <c r="L47" s="259" t="s">
        <v>29</v>
      </c>
      <c r="M47" s="592" t="s">
        <v>29</v>
      </c>
      <c r="N47" s="265" t="s">
        <v>29</v>
      </c>
      <c r="O47" s="265" t="s">
        <v>29</v>
      </c>
      <c r="P47" s="266">
        <f>ifna(vlookup(A47,'Population &amp; Church Numbers'!$A$323:$D$389,4,FALSE),"NULL")</f>
        <v>81</v>
      </c>
      <c r="Q47" s="603" t="s">
        <v>29</v>
      </c>
    </row>
    <row r="48">
      <c r="A48" s="193" t="s">
        <v>374</v>
      </c>
      <c r="B48" s="194">
        <f t="array" ref="B48">VLOOKUP($A48,FL_DEMO,2,FALSE)</f>
        <v>211668</v>
      </c>
      <c r="C48" s="337">
        <f>vlookup(A48,'FL Data'!$A$3:$F$71,2,FALSE)</f>
        <v>191</v>
      </c>
      <c r="D48" s="270" t="s">
        <v>29</v>
      </c>
      <c r="E48" s="395">
        <f>vlookup(A48,'FL Data'!$A$3:$F$71,3,FALSE)</f>
        <v>129</v>
      </c>
      <c r="F48" s="395">
        <f>vlookup(A48,'FL Data'!$A$3:$F$71,4,FALSE)</f>
        <v>36</v>
      </c>
      <c r="G48" s="270" t="s">
        <v>29</v>
      </c>
      <c r="H48" s="271" t="s">
        <v>29</v>
      </c>
      <c r="I48" s="272" t="s">
        <v>29</v>
      </c>
      <c r="J48" s="542" t="s">
        <v>29</v>
      </c>
      <c r="K48" s="654">
        <v>0.8496732026143791</v>
      </c>
      <c r="L48" s="271" t="s">
        <v>29</v>
      </c>
      <c r="M48" s="591" t="s">
        <v>29</v>
      </c>
      <c r="N48" s="276" t="s">
        <v>29</v>
      </c>
      <c r="O48" s="276" t="s">
        <v>29</v>
      </c>
      <c r="P48" s="277">
        <f>ifna(vlookup(A48,'Population &amp; Church Numbers'!$A$323:$D$389,4,FALSE),"NULL")</f>
        <v>184</v>
      </c>
      <c r="Q48" s="604" t="s">
        <v>29</v>
      </c>
    </row>
    <row r="49">
      <c r="A49" s="334" t="s">
        <v>375</v>
      </c>
      <c r="B49" s="256">
        <f t="array" ref="B49">VLOOKUP($A49,FL_DEMO,2,FALSE)</f>
        <v>39644</v>
      </c>
      <c r="C49" s="335">
        <f>vlookup(A49,'FL Data'!$A$3:$F$71,2,FALSE)</f>
        <v>61</v>
      </c>
      <c r="D49" s="258" t="s">
        <v>29</v>
      </c>
      <c r="E49" s="387">
        <f>vlookup(A49,'FL Data'!$A$3:$F$71,3,FALSE)</f>
        <v>25</v>
      </c>
      <c r="F49" s="387">
        <f>vlookup(A49,'FL Data'!$A$3:$F$71,4,FALSE)</f>
        <v>12</v>
      </c>
      <c r="G49" s="258" t="s">
        <v>29</v>
      </c>
      <c r="H49" s="259" t="s">
        <v>29</v>
      </c>
      <c r="I49" s="260" t="s">
        <v>29</v>
      </c>
      <c r="J49" s="539" t="s">
        <v>29</v>
      </c>
      <c r="K49" s="653">
        <v>0.6666666666666666</v>
      </c>
      <c r="L49" s="259" t="s">
        <v>29</v>
      </c>
      <c r="M49" s="592" t="s">
        <v>29</v>
      </c>
      <c r="N49" s="265" t="s">
        <v>29</v>
      </c>
      <c r="O49" s="265" t="s">
        <v>29</v>
      </c>
      <c r="P49" s="266">
        <f>ifna(vlookup(A49,'Population &amp; Church Numbers'!$A$323:$D$389,4,FALSE),"NULL")</f>
        <v>40</v>
      </c>
      <c r="Q49" s="603" t="s">
        <v>29</v>
      </c>
    </row>
    <row r="50">
      <c r="A50" s="193" t="s">
        <v>237</v>
      </c>
      <c r="B50" s="194">
        <f t="array" ref="B50">VLOOKUP($A50,FL_DEMO,2,FALSE)</f>
        <v>1429908</v>
      </c>
      <c r="C50" s="339">
        <f>vlookup(A50,'FL Data'!$A$3:$F$71,2,FALSE)</f>
        <v>943</v>
      </c>
      <c r="D50" s="270" t="s">
        <v>29</v>
      </c>
      <c r="E50" s="395">
        <f>vlookup(A50,'FL Data'!$A$3:$F$71,3,FALSE)</f>
        <v>434</v>
      </c>
      <c r="F50" s="395">
        <f>vlookup(A50,'FL Data'!$A$3:$F$71,4,FALSE)</f>
        <v>305</v>
      </c>
      <c r="G50" s="270" t="s">
        <v>29</v>
      </c>
      <c r="H50" s="271" t="s">
        <v>29</v>
      </c>
      <c r="I50" s="272" t="s">
        <v>29</v>
      </c>
      <c r="J50" s="542" t="s">
        <v>29</v>
      </c>
      <c r="K50" s="654">
        <v>0.8375527426160337</v>
      </c>
      <c r="L50" s="271" t="s">
        <v>29</v>
      </c>
      <c r="M50" s="591" t="s">
        <v>29</v>
      </c>
      <c r="N50" s="276" t="s">
        <v>29</v>
      </c>
      <c r="O50" s="276" t="s">
        <v>29</v>
      </c>
      <c r="P50" s="277">
        <f>ifna(vlookup(A50,'Population &amp; Church Numbers'!$A$323:$D$389,4,FALSE),"NULL")</f>
        <v>598</v>
      </c>
      <c r="Q50" s="604" t="s">
        <v>29</v>
      </c>
    </row>
    <row r="51">
      <c r="A51" s="334" t="s">
        <v>376</v>
      </c>
      <c r="B51" s="256">
        <f t="array" ref="B51">VLOOKUP($A51,FL_DEMO,2,FALSE)</f>
        <v>388656</v>
      </c>
      <c r="C51" s="335">
        <f>vlookup(A51,'FL Data'!$A$3:$F$71,2,FALSE)</f>
        <v>310</v>
      </c>
      <c r="D51" s="258" t="s">
        <v>29</v>
      </c>
      <c r="E51" s="387">
        <f>vlookup(A51,'FL Data'!$A$3:$F$71,3,FALSE)</f>
        <v>132</v>
      </c>
      <c r="F51" s="387">
        <f>vlookup(A51,'FL Data'!$A$3:$F$71,4,FALSE)</f>
        <v>76</v>
      </c>
      <c r="G51" s="258" t="s">
        <v>29</v>
      </c>
      <c r="H51" s="259" t="s">
        <v>29</v>
      </c>
      <c r="I51" s="260" t="s">
        <v>29</v>
      </c>
      <c r="J51" s="539" t="s">
        <v>29</v>
      </c>
      <c r="K51" s="653">
        <v>0.9605263157894737</v>
      </c>
      <c r="L51" s="259" t="s">
        <v>29</v>
      </c>
      <c r="M51" s="592" t="s">
        <v>29</v>
      </c>
      <c r="N51" s="265" t="s">
        <v>29</v>
      </c>
      <c r="O51" s="265" t="s">
        <v>29</v>
      </c>
      <c r="P51" s="266">
        <f>ifna(vlookup(A51,'Population &amp; Church Numbers'!$A$323:$D$389,4,FALSE),"NULL")</f>
        <v>131</v>
      </c>
      <c r="Q51" s="603" t="s">
        <v>29</v>
      </c>
    </row>
    <row r="52">
      <c r="A52" s="193" t="s">
        <v>377</v>
      </c>
      <c r="B52" s="194">
        <f t="array" ref="B52">VLOOKUP($A52,FL_DEMO,2,FALSE)</f>
        <v>1492191</v>
      </c>
      <c r="C52" s="337">
        <f>vlookup(A52,'FL Data'!$A$3:$F$71,2,FALSE)</f>
        <v>854</v>
      </c>
      <c r="D52" s="270" t="s">
        <v>29</v>
      </c>
      <c r="E52" s="395">
        <f>vlookup(A52,'FL Data'!$A$3:$F$71,3,FALSE)</f>
        <v>347</v>
      </c>
      <c r="F52" s="395">
        <f>vlookup(A52,'FL Data'!$A$3:$F$71,4,FALSE)</f>
        <v>289</v>
      </c>
      <c r="G52" s="270" t="s">
        <v>29</v>
      </c>
      <c r="H52" s="271" t="s">
        <v>29</v>
      </c>
      <c r="I52" s="272" t="s">
        <v>29</v>
      </c>
      <c r="J52" s="542" t="s">
        <v>29</v>
      </c>
      <c r="K52" s="654">
        <v>0.7578534031413613</v>
      </c>
      <c r="L52" s="271" t="s">
        <v>29</v>
      </c>
      <c r="M52" s="591" t="s">
        <v>29</v>
      </c>
      <c r="N52" s="276" t="s">
        <v>29</v>
      </c>
      <c r="O52" s="276" t="s">
        <v>29</v>
      </c>
      <c r="P52" s="277">
        <f>ifna(vlookup(A52,'Population &amp; Church Numbers'!$A$323:$D$389,4,FALSE),"NULL")</f>
        <v>486</v>
      </c>
      <c r="Q52" s="604" t="s">
        <v>29</v>
      </c>
    </row>
    <row r="53">
      <c r="A53" s="334" t="s">
        <v>378</v>
      </c>
      <c r="B53" s="256">
        <f t="array" ref="B53">VLOOKUP($A53,FL_DEMO,2,FALSE)</f>
        <v>561891</v>
      </c>
      <c r="C53" s="335">
        <f>vlookup(A53,'FL Data'!$A$3:$F$71,2,FALSE)</f>
        <v>675</v>
      </c>
      <c r="D53" s="258" t="s">
        <v>29</v>
      </c>
      <c r="E53" s="387">
        <f>vlookup(A53,'FL Data'!$A$3:$F$71,3,FALSE)</f>
        <v>321</v>
      </c>
      <c r="F53" s="387">
        <f>vlookup(A53,'FL Data'!$A$3:$F$71,4,FALSE)</f>
        <v>191</v>
      </c>
      <c r="G53" s="258" t="s">
        <v>29</v>
      </c>
      <c r="H53" s="259" t="s">
        <v>29</v>
      </c>
      <c r="I53" s="260" t="s">
        <v>29</v>
      </c>
      <c r="J53" s="539" t="s">
        <v>29</v>
      </c>
      <c r="K53" s="653">
        <v>0.8576214405360134</v>
      </c>
      <c r="L53" s="259" t="s">
        <v>29</v>
      </c>
      <c r="M53" s="592" t="s">
        <v>29</v>
      </c>
      <c r="N53" s="265" t="s">
        <v>29</v>
      </c>
      <c r="O53" s="265" t="s">
        <v>29</v>
      </c>
      <c r="P53" s="266">
        <f>ifna(vlookup(A53,'Population &amp; Church Numbers'!$A$323:$D$389,4,FALSE),"NULL")</f>
        <v>214</v>
      </c>
      <c r="Q53" s="603" t="s">
        <v>29</v>
      </c>
    </row>
    <row r="54">
      <c r="A54" s="193" t="s">
        <v>379</v>
      </c>
      <c r="B54" s="194">
        <f t="array" ref="B54">VLOOKUP($A54,FL_DEMO,2,FALSE)</f>
        <v>959107</v>
      </c>
      <c r="C54" s="339">
        <f>vlookup(A54,'FL Data'!$A$3:$F$71,2,FALSE)</f>
        <v>992</v>
      </c>
      <c r="D54" s="270" t="s">
        <v>29</v>
      </c>
      <c r="E54" s="395">
        <f>vlookup(A54,'FL Data'!$A$3:$F$71,3,FALSE)</f>
        <v>485</v>
      </c>
      <c r="F54" s="395">
        <f>vlookup(A54,'FL Data'!$A$3:$F$71,4,FALSE)</f>
        <v>282</v>
      </c>
      <c r="G54" s="270" t="s">
        <v>29</v>
      </c>
      <c r="H54" s="271" t="s">
        <v>29</v>
      </c>
      <c r="I54" s="272" t="s">
        <v>29</v>
      </c>
      <c r="J54" s="542" t="s">
        <v>29</v>
      </c>
      <c r="K54" s="654">
        <v>0.8520625889046942</v>
      </c>
      <c r="L54" s="271" t="s">
        <v>29</v>
      </c>
      <c r="M54" s="591" t="s">
        <v>29</v>
      </c>
      <c r="N54" s="276" t="s">
        <v>29</v>
      </c>
      <c r="O54" s="276" t="s">
        <v>29</v>
      </c>
      <c r="P54" s="277">
        <f>ifna(vlookup(A54,'Population &amp; Church Numbers'!$A$323:$D$389,4,FALSE),"NULL")</f>
        <v>423</v>
      </c>
      <c r="Q54" s="604" t="s">
        <v>29</v>
      </c>
    </row>
    <row r="55">
      <c r="A55" s="334" t="s">
        <v>187</v>
      </c>
      <c r="B55" s="256">
        <f t="array" ref="B55">VLOOKUP($A55,FL_DEMO,2,FALSE)</f>
        <v>725046</v>
      </c>
      <c r="C55" s="335">
        <f>vlookup(A55,'FL Data'!$A$3:$F$71,2,FALSE)</f>
        <v>877</v>
      </c>
      <c r="D55" s="258" t="s">
        <v>29</v>
      </c>
      <c r="E55" s="387">
        <f>vlookup(A55,'FL Data'!$A$3:$F$71,3,FALSE)</f>
        <v>470</v>
      </c>
      <c r="F55" s="387">
        <f>vlookup(A55,'FL Data'!$A$3:$F$71,4,FALSE)</f>
        <v>269</v>
      </c>
      <c r="G55" s="258" t="s">
        <v>29</v>
      </c>
      <c r="H55" s="259" t="s">
        <v>29</v>
      </c>
      <c r="I55" s="260" t="s">
        <v>29</v>
      </c>
      <c r="J55" s="539" t="s">
        <v>29</v>
      </c>
      <c r="K55" s="653">
        <v>0.7703252032520326</v>
      </c>
      <c r="L55" s="259" t="s">
        <v>29</v>
      </c>
      <c r="M55" s="592" t="s">
        <v>29</v>
      </c>
      <c r="N55" s="265" t="s">
        <v>29</v>
      </c>
      <c r="O55" s="265" t="s">
        <v>29</v>
      </c>
      <c r="P55" s="266">
        <f>ifna(vlookup(A55,'Population &amp; Church Numbers'!$A$323:$D$389,4,FALSE),"NULL")</f>
        <v>487</v>
      </c>
      <c r="Q55" s="603" t="s">
        <v>29</v>
      </c>
    </row>
    <row r="56">
      <c r="A56" s="193" t="s">
        <v>380</v>
      </c>
      <c r="B56" s="194">
        <f t="array" ref="B56">VLOOKUP($A56,FL_DEMO,2,FALSE)</f>
        <v>73321</v>
      </c>
      <c r="C56" s="337">
        <f>vlookup(A56,'FL Data'!$A$3:$F$71,2,FALSE)</f>
        <v>124</v>
      </c>
      <c r="D56" s="270" t="s">
        <v>29</v>
      </c>
      <c r="E56" s="395">
        <f>vlookup(A56,'FL Data'!$A$3:$F$71,3,FALSE)</f>
        <v>60</v>
      </c>
      <c r="F56" s="395">
        <f>vlookup(A56,'FL Data'!$A$3:$F$71,4,FALSE)</f>
        <v>39</v>
      </c>
      <c r="G56" s="270" t="s">
        <v>29</v>
      </c>
      <c r="H56" s="271" t="s">
        <v>29</v>
      </c>
      <c r="I56" s="272" t="s">
        <v>29</v>
      </c>
      <c r="J56" s="542" t="s">
        <v>29</v>
      </c>
      <c r="K56" s="654">
        <v>0.7313432835820896</v>
      </c>
      <c r="L56" s="271" t="s">
        <v>29</v>
      </c>
      <c r="M56" s="591" t="s">
        <v>29</v>
      </c>
      <c r="N56" s="276" t="s">
        <v>29</v>
      </c>
      <c r="O56" s="276" t="s">
        <v>29</v>
      </c>
      <c r="P56" s="277">
        <f>ifna(vlookup(A56,'Population &amp; Church Numbers'!$A$323:$D$389,4,FALSE),"NULL")</f>
        <v>105</v>
      </c>
      <c r="Q56" s="604" t="s">
        <v>29</v>
      </c>
    </row>
    <row r="57">
      <c r="A57" s="334" t="s">
        <v>2499</v>
      </c>
      <c r="B57" s="256">
        <f t="array" ref="B57">VLOOKUP($A57,FL_DEMO,2,FALSE)</f>
        <v>273425</v>
      </c>
      <c r="C57" s="335">
        <f>vlookup(A57,'FL Data'!$A$3:$F$71,2,FALSE)</f>
        <v>55</v>
      </c>
      <c r="D57" s="258" t="s">
        <v>29</v>
      </c>
      <c r="E57" s="387">
        <f>vlookup(A57,'FL Data'!$A$3:$F$71,3,FALSE)</f>
        <v>22</v>
      </c>
      <c r="F57" s="387">
        <f>vlookup(A57,'FL Data'!$A$3:$F$71,4,FALSE)</f>
        <v>10</v>
      </c>
      <c r="G57" s="258" t="s">
        <v>29</v>
      </c>
      <c r="H57" s="259" t="s">
        <v>29</v>
      </c>
      <c r="I57" s="260" t="s">
        <v>29</v>
      </c>
      <c r="J57" s="539" t="s">
        <v>29</v>
      </c>
      <c r="K57" s="653">
        <v>0.5846153846153846</v>
      </c>
      <c r="L57" s="259" t="s">
        <v>29</v>
      </c>
      <c r="M57" s="592" t="s">
        <v>29</v>
      </c>
      <c r="N57" s="265" t="s">
        <v>29</v>
      </c>
      <c r="O57" s="265" t="s">
        <v>29</v>
      </c>
      <c r="P57" s="266">
        <f>ifna(vlookup(A57,'Population &amp; Church Numbers'!$A$323:$D$389,4,FALSE),"NULL")</f>
        <v>103</v>
      </c>
      <c r="Q57" s="603" t="s">
        <v>29</v>
      </c>
    </row>
    <row r="58">
      <c r="A58" s="193" t="s">
        <v>2500</v>
      </c>
      <c r="B58" s="194">
        <f t="array" ref="B58">VLOOKUP($A58,FL_DEMO,2,FALSE)</f>
        <v>329226</v>
      </c>
      <c r="C58" s="337">
        <f>vlookup(A58,'FL Data'!$A$3:$F$71,2,FALSE)</f>
        <v>263</v>
      </c>
      <c r="D58" s="270" t="s">
        <v>29</v>
      </c>
      <c r="E58" s="395">
        <f>vlookup(A58,'FL Data'!$A$3:$F$71,3,FALSE)</f>
        <v>125</v>
      </c>
      <c r="F58" s="395">
        <f>vlookup(A58,'FL Data'!$A$3:$F$71,4,FALSE)</f>
        <v>75</v>
      </c>
      <c r="G58" s="270" t="s">
        <v>29</v>
      </c>
      <c r="H58" s="271" t="s">
        <v>29</v>
      </c>
      <c r="I58" s="272" t="s">
        <v>29</v>
      </c>
      <c r="J58" s="542" t="s">
        <v>29</v>
      </c>
      <c r="K58" s="654">
        <v>0.8850574712643678</v>
      </c>
      <c r="L58" s="271" t="s">
        <v>29</v>
      </c>
      <c r="M58" s="591" t="s">
        <v>29</v>
      </c>
      <c r="N58" s="276" t="s">
        <v>29</v>
      </c>
      <c r="O58" s="276" t="s">
        <v>29</v>
      </c>
      <c r="P58" s="277">
        <f>ifna(vlookup(A58,'Population &amp; Church Numbers'!$A$323:$D$389,4,FALSE),"NULL")</f>
        <v>133</v>
      </c>
      <c r="Q58" s="604" t="s">
        <v>29</v>
      </c>
    </row>
    <row r="59">
      <c r="A59" s="334" t="s">
        <v>383</v>
      </c>
      <c r="B59" s="256">
        <f t="array" ref="B59">VLOOKUP($A59,FL_DEMO,2,FALSE)</f>
        <v>188000</v>
      </c>
      <c r="C59" s="335">
        <f>vlookup(A59,'FL Data'!$A$3:$F$71,2,FALSE)</f>
        <v>232</v>
      </c>
      <c r="D59" s="258" t="s">
        <v>29</v>
      </c>
      <c r="E59" s="387">
        <f>vlookup(A59,'FL Data'!$A$3:$F$71,3,FALSE)</f>
        <v>141</v>
      </c>
      <c r="F59" s="387">
        <f>vlookup(A59,'FL Data'!$A$3:$F$71,4,FALSE)</f>
        <v>53</v>
      </c>
      <c r="G59" s="258" t="s">
        <v>29</v>
      </c>
      <c r="H59" s="259" t="s">
        <v>29</v>
      </c>
      <c r="I59" s="260" t="s">
        <v>29</v>
      </c>
      <c r="J59" s="539" t="s">
        <v>29</v>
      </c>
      <c r="K59" s="653">
        <v>0.943089430894309</v>
      </c>
      <c r="L59" s="259" t="s">
        <v>29</v>
      </c>
      <c r="M59" s="592" t="s">
        <v>29</v>
      </c>
      <c r="N59" s="265" t="s">
        <v>29</v>
      </c>
      <c r="O59" s="265" t="s">
        <v>29</v>
      </c>
      <c r="P59" s="266">
        <f>ifna(vlookup(A59,'Population &amp; Church Numbers'!$A$323:$D$389,4,FALSE),"NULL")</f>
        <v>120</v>
      </c>
      <c r="Q59" s="603" t="s">
        <v>29</v>
      </c>
    </row>
    <row r="60">
      <c r="A60" s="193" t="s">
        <v>384</v>
      </c>
      <c r="B60" s="194">
        <f t="array" ref="B60">VLOOKUP($A60,FL_DEMO,2,FALSE)</f>
        <v>434006</v>
      </c>
      <c r="C60" s="337">
        <f>vlookup(A60,'FL Data'!$A$3:$F$71,2,FALSE)</f>
        <v>201</v>
      </c>
      <c r="D60" s="270" t="s">
        <v>29</v>
      </c>
      <c r="E60" s="395">
        <f>vlookup(A60,'FL Data'!$A$3:$F$71,3,FALSE)</f>
        <v>91</v>
      </c>
      <c r="F60" s="395">
        <f>vlookup(A60,'FL Data'!$A$3:$F$71,4,FALSE)</f>
        <v>70</v>
      </c>
      <c r="G60" s="270" t="s">
        <v>29</v>
      </c>
      <c r="H60" s="271" t="s">
        <v>29</v>
      </c>
      <c r="I60" s="272" t="s">
        <v>29</v>
      </c>
      <c r="J60" s="542" t="s">
        <v>29</v>
      </c>
      <c r="K60" s="654">
        <v>0.6625514403292181</v>
      </c>
      <c r="L60" s="271" t="s">
        <v>29</v>
      </c>
      <c r="M60" s="591" t="s">
        <v>29</v>
      </c>
      <c r="N60" s="276" t="s">
        <v>29</v>
      </c>
      <c r="O60" s="276" t="s">
        <v>29</v>
      </c>
      <c r="P60" s="277">
        <f>ifna(vlookup(A60,'Population &amp; Church Numbers'!$A$323:$D$389,4,FALSE),"NULL")</f>
        <v>221</v>
      </c>
      <c r="Q60" s="604" t="s">
        <v>29</v>
      </c>
    </row>
    <row r="61">
      <c r="A61" s="334" t="s">
        <v>385</v>
      </c>
      <c r="B61" s="256">
        <f t="array" ref="B61">VLOOKUP($A61,FL_DEMO,2,FALSE)</f>
        <v>470856</v>
      </c>
      <c r="C61" s="335">
        <f>vlookup(A61,'FL Data'!$A$3:$F$71,2,FALSE)</f>
        <v>347</v>
      </c>
      <c r="D61" s="258" t="s">
        <v>29</v>
      </c>
      <c r="E61" s="387">
        <f>vlookup(A61,'FL Data'!$A$3:$F$71,3,FALSE)</f>
        <v>163</v>
      </c>
      <c r="F61" s="387">
        <f>vlookup(A61,'FL Data'!$A$3:$F$71,4,FALSE)</f>
        <v>115</v>
      </c>
      <c r="G61" s="258" t="s">
        <v>29</v>
      </c>
      <c r="H61" s="259" t="s">
        <v>29</v>
      </c>
      <c r="I61" s="260" t="s">
        <v>29</v>
      </c>
      <c r="J61" s="539" t="s">
        <v>29</v>
      </c>
      <c r="K61" s="653">
        <v>0.7696476964769647</v>
      </c>
      <c r="L61" s="259" t="s">
        <v>29</v>
      </c>
      <c r="M61" s="592" t="s">
        <v>29</v>
      </c>
      <c r="N61" s="265" t="s">
        <v>29</v>
      </c>
      <c r="O61" s="265" t="s">
        <v>29</v>
      </c>
      <c r="P61" s="266">
        <f>ifna(vlookup(A61,'Population &amp; Church Numbers'!$A$323:$D$389,4,FALSE),"NULL")</f>
        <v>188</v>
      </c>
      <c r="Q61" s="603" t="s">
        <v>29</v>
      </c>
    </row>
    <row r="62">
      <c r="A62" s="193" t="s">
        <v>89</v>
      </c>
      <c r="B62" s="194">
        <f t="array" ref="B62">VLOOKUP($A62,FL_DEMO,2,FALSE)</f>
        <v>129752</v>
      </c>
      <c r="C62" s="337">
        <f>vlookup(A62,'FL Data'!$A$3:$F$71,2,FALSE)</f>
        <v>117</v>
      </c>
      <c r="D62" s="270" t="s">
        <v>29</v>
      </c>
      <c r="E62" s="395">
        <f>vlookup(A62,'FL Data'!$A$3:$F$71,3,FALSE)</f>
        <v>65</v>
      </c>
      <c r="F62" s="395">
        <f>vlookup(A62,'FL Data'!$A$3:$F$71,4,FALSE)</f>
        <v>45</v>
      </c>
      <c r="G62" s="270" t="s">
        <v>29</v>
      </c>
      <c r="H62" s="271" t="s">
        <v>29</v>
      </c>
      <c r="I62" s="272" t="s">
        <v>29</v>
      </c>
      <c r="J62" s="542" t="s">
        <v>29</v>
      </c>
      <c r="K62" s="654">
        <v>0.6774193548387096</v>
      </c>
      <c r="L62" s="271" t="s">
        <v>29</v>
      </c>
      <c r="M62" s="591" t="s">
        <v>29</v>
      </c>
      <c r="N62" s="276" t="s">
        <v>29</v>
      </c>
      <c r="O62" s="276" t="s">
        <v>29</v>
      </c>
      <c r="P62" s="277">
        <f>ifna(vlookup(A62,'Population &amp; Church Numbers'!$A$323:$D$389,4,FALSE),"NULL")</f>
        <v>73</v>
      </c>
      <c r="Q62" s="604" t="s">
        <v>29</v>
      </c>
    </row>
    <row r="63">
      <c r="A63" s="334" t="s">
        <v>386</v>
      </c>
      <c r="B63" s="256">
        <f t="array" ref="B63">VLOOKUP($A63,FL_DEMO,2,FALSE)</f>
        <v>43474</v>
      </c>
      <c r="C63" s="335">
        <f>vlookup(A63,'FL Data'!$A$3:$F$71,2,FALSE)</f>
        <v>78</v>
      </c>
      <c r="D63" s="258" t="s">
        <v>29</v>
      </c>
      <c r="E63" s="387">
        <f>vlookup(A63,'FL Data'!$A$3:$F$71,3,FALSE)</f>
        <v>42</v>
      </c>
      <c r="F63" s="387">
        <f>vlookup(A63,'FL Data'!$A$3:$F$71,4,FALSE)</f>
        <v>29</v>
      </c>
      <c r="G63" s="258" t="s">
        <v>29</v>
      </c>
      <c r="H63" s="259" t="s">
        <v>29</v>
      </c>
      <c r="I63" s="260" t="s">
        <v>29</v>
      </c>
      <c r="J63" s="539" t="s">
        <v>29</v>
      </c>
      <c r="K63" s="653">
        <v>0.7209302325581395</v>
      </c>
      <c r="L63" s="259" t="s">
        <v>29</v>
      </c>
      <c r="M63" s="592" t="s">
        <v>29</v>
      </c>
      <c r="N63" s="265" t="s">
        <v>29</v>
      </c>
      <c r="O63" s="265" t="s">
        <v>29</v>
      </c>
      <c r="P63" s="266">
        <f>ifna(vlookup(A63,'Population &amp; Church Numbers'!$A$323:$D$389,4,FALSE),"NULL")</f>
        <v>72</v>
      </c>
      <c r="Q63" s="603" t="s">
        <v>29</v>
      </c>
    </row>
    <row r="64">
      <c r="A64" s="193" t="s">
        <v>387</v>
      </c>
      <c r="B64" s="194">
        <f t="array" ref="B64">VLOOKUP($A64,FL_DEMO,2,FALSE)</f>
        <v>21796</v>
      </c>
      <c r="C64" s="337">
        <f>vlookup(A64,'FL Data'!$A$3:$F$71,2,FALSE)</f>
        <v>42</v>
      </c>
      <c r="D64" s="270" t="s">
        <v>29</v>
      </c>
      <c r="E64" s="395">
        <f>vlookup(A64,'FL Data'!$A$3:$F$71,3,FALSE)</f>
        <v>21</v>
      </c>
      <c r="F64" s="395">
        <f>vlookup(A64,'FL Data'!$A$3:$F$71,4,FALSE)</f>
        <v>13</v>
      </c>
      <c r="G64" s="270" t="s">
        <v>29</v>
      </c>
      <c r="H64" s="271" t="s">
        <v>29</v>
      </c>
      <c r="I64" s="272" t="s">
        <v>29</v>
      </c>
      <c r="J64" s="542" t="s">
        <v>29</v>
      </c>
      <c r="K64" s="654">
        <v>1.0</v>
      </c>
      <c r="L64" s="271" t="s">
        <v>29</v>
      </c>
      <c r="M64" s="591" t="s">
        <v>29</v>
      </c>
      <c r="N64" s="276" t="s">
        <v>29</v>
      </c>
      <c r="O64" s="276" t="s">
        <v>29</v>
      </c>
      <c r="P64" s="277">
        <f>ifna(vlookup(A64,'Population &amp; Church Numbers'!$A$323:$D$389,4,FALSE),"NULL")</f>
        <v>46</v>
      </c>
      <c r="Q64" s="604" t="s">
        <v>29</v>
      </c>
    </row>
    <row r="65">
      <c r="A65" s="334" t="s">
        <v>199</v>
      </c>
      <c r="B65" s="256">
        <f t="array" ref="B65">VLOOKUP($A65,FL_DEMO,2,FALSE)</f>
        <v>16147</v>
      </c>
      <c r="C65" s="335">
        <f>vlookup(A65,'FL Data'!$A$3:$F$71,2,FALSE)</f>
        <v>16</v>
      </c>
      <c r="D65" s="258" t="s">
        <v>29</v>
      </c>
      <c r="E65" s="387">
        <f>vlookup(A65,'FL Data'!$A$3:$F$71,3,FALSE)</f>
        <v>5</v>
      </c>
      <c r="F65" s="387">
        <f>vlookup(A65,'FL Data'!$A$3:$F$71,4,FALSE)</f>
        <v>7</v>
      </c>
      <c r="G65" s="258" t="s">
        <v>29</v>
      </c>
      <c r="H65" s="259" t="s">
        <v>29</v>
      </c>
      <c r="I65" s="260" t="s">
        <v>29</v>
      </c>
      <c r="J65" s="539" t="s">
        <v>29</v>
      </c>
      <c r="K65" s="653">
        <v>0.9</v>
      </c>
      <c r="L65" s="259" t="s">
        <v>29</v>
      </c>
      <c r="M65" s="592" t="s">
        <v>29</v>
      </c>
      <c r="N65" s="265" t="s">
        <v>29</v>
      </c>
      <c r="O65" s="265" t="s">
        <v>29</v>
      </c>
      <c r="P65" s="266">
        <f>ifna(vlookup(A65,'Population &amp; Church Numbers'!$A$323:$D$389,4,FALSE),"NULL")</f>
        <v>19</v>
      </c>
      <c r="Q65" s="603" t="s">
        <v>29</v>
      </c>
    </row>
    <row r="66">
      <c r="A66" s="193" t="s">
        <v>388</v>
      </c>
      <c r="B66" s="194">
        <f t="array" ref="B66">VLOOKUP($A66,FL_DEMO,2,FALSE)</f>
        <v>553543</v>
      </c>
      <c r="C66" s="337">
        <f>vlookup(A66,'FL Data'!$A$3:$F$71,2,FALSE)</f>
        <v>473</v>
      </c>
      <c r="D66" s="270" t="s">
        <v>29</v>
      </c>
      <c r="E66" s="395">
        <f>vlookup(A66,'FL Data'!$A$3:$F$71,3,FALSE)</f>
        <v>255</v>
      </c>
      <c r="F66" s="395">
        <f>vlookup(A66,'FL Data'!$A$3:$F$71,4,FALSE)</f>
        <v>111</v>
      </c>
      <c r="G66" s="270" t="s">
        <v>29</v>
      </c>
      <c r="H66" s="271" t="s">
        <v>29</v>
      </c>
      <c r="I66" s="272" t="s">
        <v>29</v>
      </c>
      <c r="J66" s="542" t="s">
        <v>29</v>
      </c>
      <c r="K66" s="654">
        <v>0.7896253602305475</v>
      </c>
      <c r="L66" s="271" t="s">
        <v>29</v>
      </c>
      <c r="M66" s="591" t="s">
        <v>29</v>
      </c>
      <c r="N66" s="276" t="s">
        <v>29</v>
      </c>
      <c r="O66" s="276" t="s">
        <v>29</v>
      </c>
      <c r="P66" s="277">
        <f>ifna(vlookup(A66,'Population &amp; Church Numbers'!$A$323:$D$389,4,FALSE),"NULL")</f>
        <v>294</v>
      </c>
      <c r="Q66" s="604" t="s">
        <v>29</v>
      </c>
    </row>
    <row r="67">
      <c r="A67" s="334" t="s">
        <v>389</v>
      </c>
      <c r="B67" s="256">
        <f t="array" ref="B67">VLOOKUP($A67,FL_DEMO,2,FALSE)</f>
        <v>33764</v>
      </c>
      <c r="C67" s="335">
        <f>vlookup(A67,'FL Data'!$A$3:$F$71,2,FALSE)</f>
        <v>27</v>
      </c>
      <c r="D67" s="258" t="s">
        <v>29</v>
      </c>
      <c r="E67" s="387">
        <f>vlookup(A67,'FL Data'!$A$3:$F$71,3,FALSE)</f>
        <v>20</v>
      </c>
      <c r="F67" s="387">
        <f>vlookup(A67,'FL Data'!$A$3:$F$71,4,FALSE)</f>
        <v>0</v>
      </c>
      <c r="G67" s="258" t="s">
        <v>29</v>
      </c>
      <c r="H67" s="259" t="s">
        <v>29</v>
      </c>
      <c r="I67" s="260" t="s">
        <v>29</v>
      </c>
      <c r="J67" s="539" t="s">
        <v>29</v>
      </c>
      <c r="K67" s="653">
        <v>1.0</v>
      </c>
      <c r="L67" s="259" t="s">
        <v>29</v>
      </c>
      <c r="M67" s="592" t="s">
        <v>29</v>
      </c>
      <c r="N67" s="265" t="s">
        <v>29</v>
      </c>
      <c r="O67" s="265" t="s">
        <v>29</v>
      </c>
      <c r="P67" s="266">
        <f>ifna(vlookup(A67,'Population &amp; Church Numbers'!$A$323:$D$389,4,FALSE),"NULL")</f>
        <v>35</v>
      </c>
      <c r="Q67" s="603" t="s">
        <v>29</v>
      </c>
    </row>
    <row r="68">
      <c r="A68" s="193" t="s">
        <v>390</v>
      </c>
      <c r="B68" s="194">
        <f t="array" ref="B68">VLOOKUP($A68,FL_DEMO,2,FALSE)</f>
        <v>75305</v>
      </c>
      <c r="C68" s="337">
        <f>vlookup(A68,'FL Data'!$A$3:$F$71,2,FALSE)</f>
        <v>77</v>
      </c>
      <c r="D68" s="270" t="s">
        <v>29</v>
      </c>
      <c r="E68" s="395">
        <f>vlookup(A68,'FL Data'!$A$3:$F$71,3,FALSE)</f>
        <v>38</v>
      </c>
      <c r="F68" s="395">
        <f>vlookup(A68,'FL Data'!$A$3:$F$71,4,FALSE)</f>
        <v>18</v>
      </c>
      <c r="G68" s="270" t="s">
        <v>29</v>
      </c>
      <c r="H68" s="271" t="s">
        <v>29</v>
      </c>
      <c r="I68" s="272" t="s">
        <v>29</v>
      </c>
      <c r="J68" s="542" t="s">
        <v>29</v>
      </c>
      <c r="K68" s="654">
        <v>0.8160919540229885</v>
      </c>
      <c r="L68" s="271" t="s">
        <v>29</v>
      </c>
      <c r="M68" s="591" t="s">
        <v>29</v>
      </c>
      <c r="N68" s="276" t="s">
        <v>29</v>
      </c>
      <c r="O68" s="276" t="s">
        <v>29</v>
      </c>
      <c r="P68" s="277">
        <f>ifna(vlookup(A68,'Population &amp; Church Numbers'!$A$323:$D$389,4,FALSE),"NULL")</f>
        <v>77</v>
      </c>
      <c r="Q68" s="604" t="s">
        <v>29</v>
      </c>
    </row>
    <row r="69">
      <c r="A69" s="334" t="s">
        <v>94</v>
      </c>
      <c r="B69" s="256">
        <f t="array" ref="B69">VLOOKUP($A69,FL_DEMO,2,FALSE)</f>
        <v>25318</v>
      </c>
      <c r="C69" s="335">
        <f>vlookup(A69,'FL Data'!$A$3:$F$71,2,FALSE)</f>
        <v>52</v>
      </c>
      <c r="D69" s="258" t="s">
        <v>29</v>
      </c>
      <c r="E69" s="387">
        <f>vlookup(A69,'FL Data'!$A$3:$F$71,3,FALSE)</f>
        <v>26</v>
      </c>
      <c r="F69" s="387">
        <f>vlookup(A69,'FL Data'!$A$3:$F$71,4,FALSE)</f>
        <v>20</v>
      </c>
      <c r="G69" s="258" t="s">
        <v>29</v>
      </c>
      <c r="H69" s="259" t="s">
        <v>29</v>
      </c>
      <c r="I69" s="260" t="s">
        <v>29</v>
      </c>
      <c r="J69" s="539" t="s">
        <v>29</v>
      </c>
      <c r="K69" s="653">
        <v>0.9629629629629629</v>
      </c>
      <c r="L69" s="259" t="s">
        <v>29</v>
      </c>
      <c r="M69" s="592" t="s">
        <v>29</v>
      </c>
      <c r="N69" s="265" t="s">
        <v>29</v>
      </c>
      <c r="O69" s="265" t="s">
        <v>29</v>
      </c>
      <c r="P69" s="266">
        <f>ifna(vlookup(A69,'Population &amp; Church Numbers'!$A$323:$D$389,4,FALSE),"NULL")</f>
        <v>37</v>
      </c>
      <c r="Q69" s="603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11"/>
    </row>
    <row r="71">
      <c r="A71" s="212" t="s">
        <v>2059</v>
      </c>
      <c r="B71" s="213"/>
      <c r="C71" s="214">
        <f>'FL Data'!B4</f>
        <v>18430</v>
      </c>
      <c r="D71" s="285" t="s">
        <v>29</v>
      </c>
      <c r="E71" s="410">
        <f>'FL Data'!C4</f>
        <v>9457</v>
      </c>
      <c r="F71" s="410">
        <f>'FL Data'!D4</f>
        <v>5398</v>
      </c>
      <c r="G71" s="285" t="s">
        <v>29</v>
      </c>
      <c r="H71" s="216">
        <f>'FL Data'!B79</f>
        <v>7678</v>
      </c>
      <c r="I71" s="217">
        <f>AFCARSCSC!C13</f>
        <v>5576</v>
      </c>
      <c r="J71" s="544" t="s">
        <v>29</v>
      </c>
      <c r="K71" s="593" t="s">
        <v>29</v>
      </c>
      <c r="L71" s="284" t="s">
        <v>29</v>
      </c>
      <c r="M71" s="546" t="s">
        <v>29</v>
      </c>
      <c r="N71" s="547" t="s">
        <v>29</v>
      </c>
      <c r="O71" s="547" t="s">
        <v>29</v>
      </c>
      <c r="P71" s="216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1"/>
      <c r="B2" s="371"/>
      <c r="C2" s="55"/>
      <c r="D2" s="55"/>
    </row>
    <row r="3">
      <c r="A3" s="371"/>
      <c r="B3" s="329" t="s">
        <v>2502</v>
      </c>
      <c r="C3" s="329" t="s">
        <v>2246</v>
      </c>
      <c r="D3" s="455" t="s">
        <v>2317</v>
      </c>
      <c r="E3" s="455" t="s">
        <v>2318</v>
      </c>
      <c r="F3" s="455" t="s">
        <v>2319</v>
      </c>
      <c r="G3" s="329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33">
        <v>26.0</v>
      </c>
      <c r="J5" s="235">
        <v>50.0</v>
      </c>
      <c r="K5" s="664"/>
      <c r="L5" s="233">
        <v>132.0</v>
      </c>
      <c r="M5" s="233"/>
      <c r="N5" s="233"/>
      <c r="P5" s="233"/>
      <c r="Q5" s="233"/>
      <c r="R5" s="233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33">
        <v>3.0</v>
      </c>
      <c r="J6" s="233">
        <v>2.0</v>
      </c>
      <c r="K6" s="233"/>
      <c r="L6" s="233">
        <v>18.0</v>
      </c>
      <c r="M6" s="233"/>
      <c r="N6" s="233"/>
      <c r="P6" s="233"/>
      <c r="Q6" s="233"/>
      <c r="R6" s="233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33">
        <v>25.0</v>
      </c>
      <c r="J7" s="233">
        <v>31.0</v>
      </c>
      <c r="K7" s="233"/>
      <c r="L7" s="233">
        <v>141.0</v>
      </c>
      <c r="M7" s="233"/>
      <c r="N7" s="233"/>
      <c r="P7" s="233"/>
      <c r="Q7" s="233"/>
      <c r="R7" s="233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33">
        <v>3.0</v>
      </c>
      <c r="J8" s="233">
        <v>5.0</v>
      </c>
      <c r="K8" s="233"/>
      <c r="L8" s="233">
        <v>22.0</v>
      </c>
      <c r="M8" s="233"/>
      <c r="N8" s="233"/>
      <c r="P8" s="233"/>
      <c r="Q8" s="233"/>
      <c r="R8" s="233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33">
        <v>85.0</v>
      </c>
      <c r="J9" s="233">
        <v>181.0</v>
      </c>
      <c r="K9" s="233"/>
      <c r="L9" s="233">
        <v>304.0</v>
      </c>
      <c r="M9" s="233"/>
      <c r="N9" s="233"/>
      <c r="P9" s="233"/>
      <c r="Q9" s="233"/>
      <c r="R9" s="233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33">
        <v>71.0</v>
      </c>
      <c r="J10" s="233">
        <v>294.0</v>
      </c>
      <c r="K10" s="233"/>
      <c r="L10" s="233">
        <v>456.0</v>
      </c>
      <c r="M10" s="233"/>
      <c r="N10" s="233"/>
      <c r="P10" s="233"/>
      <c r="Q10" s="233"/>
      <c r="R10" s="233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33">
        <v>2.0</v>
      </c>
      <c r="J11" s="233">
        <v>0.0</v>
      </c>
      <c r="K11" s="233"/>
      <c r="L11" s="233">
        <v>7.0</v>
      </c>
      <c r="M11" s="233"/>
      <c r="N11" s="233"/>
      <c r="P11" s="233"/>
      <c r="Q11" s="233"/>
      <c r="R11" s="233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33">
        <v>5.0</v>
      </c>
      <c r="J12" s="233">
        <v>11.0</v>
      </c>
      <c r="K12" s="233"/>
      <c r="L12" s="233">
        <v>36.0</v>
      </c>
      <c r="M12" s="233"/>
      <c r="N12" s="233"/>
      <c r="P12" s="233"/>
      <c r="Q12" s="233"/>
      <c r="R12" s="233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33">
        <v>34.0</v>
      </c>
      <c r="J13" s="233">
        <v>72.0</v>
      </c>
      <c r="K13" s="233"/>
      <c r="L13" s="233">
        <v>108.0</v>
      </c>
      <c r="M13" s="233"/>
      <c r="N13" s="233"/>
      <c r="P13" s="233"/>
      <c r="Q13" s="233"/>
      <c r="R13" s="233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33">
        <v>11.0</v>
      </c>
      <c r="J14" s="233">
        <v>31.0</v>
      </c>
      <c r="K14" s="233"/>
      <c r="L14" s="233">
        <v>119.0</v>
      </c>
      <c r="M14" s="233"/>
      <c r="N14" s="233"/>
      <c r="P14" s="233"/>
      <c r="Q14" s="233"/>
      <c r="R14" s="233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33">
        <v>17.0</v>
      </c>
      <c r="J15" s="233">
        <v>23.0</v>
      </c>
      <c r="K15" s="233"/>
      <c r="L15" s="233">
        <v>105.0</v>
      </c>
      <c r="M15" s="233"/>
      <c r="N15" s="233"/>
      <c r="P15" s="233"/>
      <c r="Q15" s="233"/>
      <c r="R15" s="233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33">
        <v>17.0</v>
      </c>
      <c r="J16" s="233">
        <v>37.0</v>
      </c>
      <c r="K16" s="233"/>
      <c r="L16" s="233">
        <v>106.0</v>
      </c>
      <c r="M16" s="233"/>
      <c r="N16" s="233"/>
      <c r="P16" s="233"/>
      <c r="Q16" s="233"/>
      <c r="R16" s="233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33">
        <v>8.0</v>
      </c>
      <c r="J17" s="233">
        <v>10.0</v>
      </c>
      <c r="K17" s="233"/>
      <c r="L17" s="233">
        <v>21.0</v>
      </c>
      <c r="M17" s="233"/>
      <c r="N17" s="233"/>
      <c r="P17" s="233"/>
      <c r="Q17" s="233"/>
      <c r="R17" s="233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33">
        <v>4.0</v>
      </c>
      <c r="J18" s="233">
        <v>5.0</v>
      </c>
      <c r="K18" s="233"/>
      <c r="L18" s="233">
        <v>29.0</v>
      </c>
      <c r="M18" s="233"/>
      <c r="N18" s="233"/>
      <c r="P18" s="233"/>
      <c r="Q18" s="233"/>
      <c r="R18" s="233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33">
        <v>61.0</v>
      </c>
      <c r="J19" s="233">
        <v>123.0</v>
      </c>
      <c r="K19" s="233"/>
      <c r="L19" s="233">
        <v>740.0</v>
      </c>
      <c r="M19" s="233"/>
      <c r="N19" s="233"/>
      <c r="P19" s="233"/>
      <c r="Q19" s="233"/>
      <c r="R19" s="233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33">
        <v>54.0</v>
      </c>
      <c r="J20" s="233">
        <v>59.0</v>
      </c>
      <c r="K20" s="233"/>
      <c r="L20" s="233">
        <v>369.0</v>
      </c>
      <c r="M20" s="233"/>
      <c r="N20" s="233"/>
      <c r="P20" s="233"/>
      <c r="Q20" s="233"/>
      <c r="R20" s="233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33">
        <v>3.0</v>
      </c>
      <c r="J21" s="233">
        <v>10.0</v>
      </c>
      <c r="K21" s="233"/>
      <c r="L21" s="233">
        <v>23.0</v>
      </c>
      <c r="M21" s="233"/>
      <c r="N21" s="233"/>
      <c r="P21" s="233"/>
      <c r="Q21" s="233"/>
      <c r="R21" s="233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33">
        <v>2.0</v>
      </c>
      <c r="J22" s="233">
        <v>0.0</v>
      </c>
      <c r="K22" s="233"/>
      <c r="L22" s="233">
        <v>8.0</v>
      </c>
      <c r="M22" s="233"/>
      <c r="N22" s="233"/>
      <c r="P22" s="233"/>
      <c r="Q22" s="233"/>
      <c r="R22" s="233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33">
        <v>1.0</v>
      </c>
      <c r="J23" s="233">
        <v>4.0</v>
      </c>
      <c r="K23" s="233"/>
      <c r="L23" s="233">
        <v>9.0</v>
      </c>
      <c r="M23" s="233"/>
      <c r="N23" s="233"/>
      <c r="P23" s="233"/>
      <c r="Q23" s="233"/>
      <c r="R23" s="233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33">
        <v>1.0</v>
      </c>
      <c r="J24" s="233">
        <v>2.0</v>
      </c>
      <c r="K24" s="233"/>
      <c r="L24" s="233">
        <v>9.0</v>
      </c>
      <c r="M24" s="233"/>
      <c r="N24" s="233"/>
      <c r="P24" s="233"/>
      <c r="Q24" s="233"/>
      <c r="R24" s="233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33">
        <v>4.0</v>
      </c>
      <c r="J25" s="233">
        <v>5.0</v>
      </c>
      <c r="K25" s="233"/>
      <c r="L25" s="233">
        <v>2.0</v>
      </c>
      <c r="M25" s="233"/>
      <c r="N25" s="233"/>
      <c r="P25" s="233"/>
      <c r="Q25" s="233"/>
      <c r="R25" s="233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33">
        <v>2.0</v>
      </c>
      <c r="J26" s="233">
        <v>2.0</v>
      </c>
      <c r="K26" s="233"/>
      <c r="L26" s="233">
        <v>4.0</v>
      </c>
      <c r="M26" s="233"/>
      <c r="N26" s="233"/>
      <c r="P26" s="233"/>
      <c r="Q26" s="233"/>
      <c r="R26" s="233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33">
        <v>1.0</v>
      </c>
      <c r="J27" s="233">
        <v>2.0</v>
      </c>
      <c r="K27" s="233"/>
      <c r="L27" s="233">
        <v>18.0</v>
      </c>
      <c r="M27" s="233"/>
      <c r="N27" s="233"/>
      <c r="P27" s="233"/>
      <c r="Q27" s="233"/>
      <c r="R27" s="233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33">
        <v>0.0</v>
      </c>
      <c r="J28" s="233">
        <v>2.0</v>
      </c>
      <c r="K28" s="233"/>
      <c r="L28" s="233">
        <v>20.0</v>
      </c>
      <c r="M28" s="233"/>
      <c r="N28" s="233"/>
      <c r="P28" s="233"/>
      <c r="Q28" s="233"/>
      <c r="R28" s="233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33">
        <v>11.0</v>
      </c>
      <c r="J29" s="233">
        <v>18.0</v>
      </c>
      <c r="K29" s="233"/>
      <c r="L29" s="233">
        <v>26.0</v>
      </c>
      <c r="M29" s="233"/>
      <c r="N29" s="233"/>
      <c r="P29" s="233"/>
      <c r="Q29" s="233"/>
      <c r="R29" s="233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33">
        <v>17.0</v>
      </c>
      <c r="J30" s="233">
        <v>57.0</v>
      </c>
      <c r="K30" s="233"/>
      <c r="L30" s="233">
        <v>87.0</v>
      </c>
      <c r="M30" s="233"/>
      <c r="N30" s="233"/>
      <c r="P30" s="233"/>
      <c r="Q30" s="233"/>
      <c r="R30" s="233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33">
        <v>48.0</v>
      </c>
      <c r="J31" s="233">
        <v>59.0</v>
      </c>
      <c r="K31" s="233"/>
      <c r="L31" s="233">
        <v>153.0</v>
      </c>
      <c r="M31" s="233"/>
      <c r="N31" s="233"/>
      <c r="P31" s="233"/>
      <c r="Q31" s="233"/>
      <c r="R31" s="233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33">
        <v>135.0</v>
      </c>
      <c r="J32" s="233">
        <v>375.0</v>
      </c>
      <c r="K32" s="233"/>
      <c r="L32" s="235">
        <v>831.0</v>
      </c>
      <c r="M32" s="233"/>
      <c r="N32" s="233"/>
      <c r="P32" s="233"/>
      <c r="Q32" s="235"/>
      <c r="R32" s="233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33">
        <v>4.0</v>
      </c>
      <c r="J33" s="233">
        <v>5.0</v>
      </c>
      <c r="K33" s="233"/>
      <c r="L33" s="233">
        <v>20.0</v>
      </c>
      <c r="M33" s="233"/>
      <c r="N33" s="233"/>
      <c r="P33" s="233"/>
      <c r="Q33" s="233"/>
      <c r="R33" s="233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33">
        <v>13.0</v>
      </c>
      <c r="J34" s="233">
        <v>29.0</v>
      </c>
      <c r="K34" s="233"/>
      <c r="L34" s="233">
        <v>47.0</v>
      </c>
      <c r="M34" s="233"/>
      <c r="N34" s="233"/>
      <c r="P34" s="233"/>
      <c r="Q34" s="233"/>
      <c r="R34" s="233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33">
        <v>3.0</v>
      </c>
      <c r="J35" s="233">
        <v>8.0</v>
      </c>
      <c r="K35" s="233"/>
      <c r="L35" s="233">
        <v>59.0</v>
      </c>
      <c r="M35" s="233"/>
      <c r="N35" s="233"/>
      <c r="P35" s="233"/>
      <c r="Q35" s="233"/>
      <c r="R35" s="233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33">
        <v>0.0</v>
      </c>
      <c r="J36" s="233">
        <v>0.0</v>
      </c>
      <c r="K36" s="233"/>
      <c r="L36" s="233">
        <v>8.0</v>
      </c>
      <c r="M36" s="233"/>
      <c r="N36" s="233"/>
      <c r="P36" s="233"/>
      <c r="Q36" s="233"/>
      <c r="R36" s="233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33">
        <v>0.0</v>
      </c>
      <c r="J37" s="233">
        <v>1.0</v>
      </c>
      <c r="K37" s="233"/>
      <c r="L37" s="233">
        <v>3.0</v>
      </c>
      <c r="M37" s="233"/>
      <c r="N37" s="233"/>
      <c r="P37" s="233"/>
      <c r="Q37" s="233"/>
      <c r="R37" s="233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33">
        <v>28.0</v>
      </c>
      <c r="J38" s="233">
        <v>80.0</v>
      </c>
      <c r="K38" s="233"/>
      <c r="L38" s="233">
        <v>160.0</v>
      </c>
      <c r="M38" s="233"/>
      <c r="N38" s="233"/>
      <c r="P38" s="233"/>
      <c r="Q38" s="233"/>
      <c r="R38" s="233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33">
        <v>49.0</v>
      </c>
      <c r="J39" s="233">
        <v>108.0</v>
      </c>
      <c r="K39" s="233"/>
      <c r="L39" s="233">
        <v>302.0</v>
      </c>
      <c r="M39" s="233"/>
      <c r="N39" s="233"/>
      <c r="P39" s="233"/>
      <c r="Q39" s="233"/>
      <c r="R39" s="233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33">
        <v>11.0</v>
      </c>
      <c r="J40" s="233">
        <v>35.0</v>
      </c>
      <c r="K40" s="233"/>
      <c r="L40" s="233">
        <v>202.0</v>
      </c>
      <c r="M40" s="233"/>
      <c r="N40" s="233"/>
      <c r="P40" s="233"/>
      <c r="Q40" s="233"/>
      <c r="R40" s="233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33">
        <v>10.0</v>
      </c>
      <c r="J41" s="233">
        <v>16.0</v>
      </c>
      <c r="K41" s="233"/>
      <c r="L41" s="233">
        <v>34.0</v>
      </c>
      <c r="M41" s="233"/>
      <c r="N41" s="233"/>
      <c r="P41" s="233"/>
      <c r="Q41" s="233"/>
      <c r="R41" s="233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33">
        <v>0.0</v>
      </c>
      <c r="J42" s="233">
        <v>0.0</v>
      </c>
      <c r="K42" s="233"/>
      <c r="L42" s="233">
        <v>0.0</v>
      </c>
      <c r="M42" s="233"/>
      <c r="N42" s="233"/>
      <c r="P42" s="233"/>
      <c r="Q42" s="233"/>
      <c r="R42" s="233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33">
        <v>0.0</v>
      </c>
      <c r="J43" s="233">
        <v>2.0</v>
      </c>
      <c r="K43" s="233"/>
      <c r="L43" s="233">
        <v>19.0</v>
      </c>
      <c r="M43" s="233"/>
      <c r="N43" s="233"/>
      <c r="P43" s="233"/>
      <c r="Q43" s="233"/>
      <c r="R43" s="233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33">
        <v>33.0</v>
      </c>
      <c r="J44" s="233">
        <v>85.0</v>
      </c>
      <c r="K44" s="233"/>
      <c r="L44" s="233">
        <v>160.0</v>
      </c>
      <c r="M44" s="233"/>
      <c r="N44" s="233"/>
      <c r="P44" s="233"/>
      <c r="Q44" s="233"/>
      <c r="R44" s="233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33">
        <v>93.0</v>
      </c>
      <c r="J45" s="233">
        <v>217.0</v>
      </c>
      <c r="K45" s="233"/>
      <c r="L45" s="233">
        <v>352.0</v>
      </c>
      <c r="M45" s="233"/>
      <c r="N45" s="233"/>
      <c r="P45" s="233"/>
      <c r="Q45" s="233"/>
      <c r="R45" s="233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33">
        <v>2.0</v>
      </c>
      <c r="J46" s="233">
        <v>8.0</v>
      </c>
      <c r="K46" s="233"/>
      <c r="L46" s="233">
        <v>8.0</v>
      </c>
      <c r="M46" s="233"/>
      <c r="N46" s="233"/>
      <c r="P46" s="233"/>
      <c r="Q46" s="233"/>
      <c r="R46" s="233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33">
        <v>82.0</v>
      </c>
      <c r="J47" s="233">
        <v>266.0</v>
      </c>
      <c r="K47" s="233"/>
      <c r="L47" s="233">
        <v>709.0</v>
      </c>
      <c r="M47" s="233"/>
      <c r="N47" s="233"/>
      <c r="P47" s="233"/>
      <c r="Q47" s="233"/>
      <c r="R47" s="233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33">
        <v>2.0</v>
      </c>
      <c r="J48" s="233">
        <v>16.0</v>
      </c>
      <c r="K48" s="233"/>
      <c r="L48" s="233">
        <v>33.0</v>
      </c>
      <c r="M48" s="233"/>
      <c r="N48" s="233"/>
      <c r="P48" s="233"/>
      <c r="Q48" s="233"/>
      <c r="R48" s="233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33">
        <v>0.0</v>
      </c>
      <c r="J49" s="233">
        <v>6.0</v>
      </c>
      <c r="K49" s="233"/>
      <c r="L49" s="233">
        <v>21.0</v>
      </c>
      <c r="M49" s="233"/>
      <c r="N49" s="233"/>
      <c r="P49" s="233"/>
      <c r="Q49" s="233"/>
      <c r="R49" s="233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33">
        <v>9.0</v>
      </c>
      <c r="J50" s="233">
        <v>27.0</v>
      </c>
      <c r="K50" s="233"/>
      <c r="L50" s="233">
        <v>129.0</v>
      </c>
      <c r="M50" s="233"/>
      <c r="N50" s="233"/>
      <c r="P50" s="233"/>
      <c r="Q50" s="233"/>
      <c r="R50" s="233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1"/>
      <c r="I51" s="233">
        <v>4.0</v>
      </c>
      <c r="J51" s="233">
        <v>8.0</v>
      </c>
      <c r="K51" s="233"/>
      <c r="L51" s="233">
        <v>25.0</v>
      </c>
      <c r="M51" s="233"/>
      <c r="N51" s="233"/>
      <c r="O51" s="371"/>
      <c r="P51" s="233"/>
      <c r="Q51" s="233"/>
      <c r="R51" s="233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33">
        <v>67.0</v>
      </c>
      <c r="J52" s="233">
        <v>238.0</v>
      </c>
      <c r="K52" s="233"/>
      <c r="L52" s="233">
        <v>434.0</v>
      </c>
      <c r="M52" s="233"/>
      <c r="N52" s="233"/>
      <c r="P52" s="233"/>
      <c r="Q52" s="233"/>
      <c r="R52" s="233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33">
        <v>16.0</v>
      </c>
      <c r="J53" s="233">
        <v>60.0</v>
      </c>
      <c r="K53" s="233"/>
      <c r="L53" s="233">
        <v>132.0</v>
      </c>
      <c r="M53" s="233"/>
      <c r="N53" s="233"/>
      <c r="P53" s="233"/>
      <c r="Q53" s="233"/>
      <c r="R53" s="233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33">
        <v>65.0</v>
      </c>
      <c r="J54" s="233">
        <v>224.0</v>
      </c>
      <c r="K54" s="233"/>
      <c r="L54" s="233">
        <v>347.0</v>
      </c>
      <c r="M54" s="233"/>
      <c r="N54" s="233"/>
      <c r="P54" s="233"/>
      <c r="Q54" s="233"/>
      <c r="R54" s="233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33">
        <v>54.0</v>
      </c>
      <c r="J55" s="233">
        <v>137.0</v>
      </c>
      <c r="K55" s="233"/>
      <c r="L55" s="233">
        <v>321.0</v>
      </c>
      <c r="M55" s="233"/>
      <c r="N55" s="233"/>
      <c r="P55" s="233"/>
      <c r="Q55" s="233"/>
      <c r="R55" s="233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33">
        <v>67.0</v>
      </c>
      <c r="J56" s="233">
        <v>215.0</v>
      </c>
      <c r="K56" s="233"/>
      <c r="L56" s="233">
        <v>485.0</v>
      </c>
      <c r="M56" s="233"/>
      <c r="N56" s="233"/>
      <c r="P56" s="233"/>
      <c r="Q56" s="233"/>
      <c r="R56" s="233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33">
        <v>62.0</v>
      </c>
      <c r="J57" s="233">
        <v>207.0</v>
      </c>
      <c r="K57" s="233"/>
      <c r="L57" s="233">
        <v>470.0</v>
      </c>
      <c r="M57" s="233"/>
      <c r="N57" s="233"/>
      <c r="P57" s="233"/>
      <c r="Q57" s="233"/>
      <c r="R57" s="233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33">
        <v>15.0</v>
      </c>
      <c r="J58" s="233">
        <v>24.0</v>
      </c>
      <c r="K58" s="233"/>
      <c r="L58" s="233">
        <v>60.0</v>
      </c>
      <c r="M58" s="233"/>
      <c r="N58" s="233"/>
      <c r="P58" s="233"/>
      <c r="Q58" s="233"/>
      <c r="R58" s="233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33">
        <v>19.0</v>
      </c>
      <c r="J59" s="233">
        <v>34.0</v>
      </c>
      <c r="K59" s="233"/>
      <c r="L59" s="233">
        <v>141.0</v>
      </c>
      <c r="M59" s="233"/>
      <c r="N59" s="233"/>
      <c r="P59" s="233"/>
      <c r="Q59" s="233"/>
      <c r="R59" s="233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33">
        <v>24.0</v>
      </c>
      <c r="J60" s="233">
        <v>46.0</v>
      </c>
      <c r="K60" s="233"/>
      <c r="L60" s="233">
        <v>91.0</v>
      </c>
      <c r="M60" s="233"/>
      <c r="N60" s="233"/>
      <c r="P60" s="233"/>
      <c r="Q60" s="233"/>
      <c r="R60" s="233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33">
        <v>22.0</v>
      </c>
      <c r="J61" s="233">
        <v>93.0</v>
      </c>
      <c r="K61" s="233"/>
      <c r="L61" s="233">
        <v>163.0</v>
      </c>
      <c r="M61" s="233"/>
      <c r="N61" s="233"/>
      <c r="P61" s="233"/>
      <c r="Q61" s="233"/>
      <c r="R61" s="233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33">
        <v>3.0</v>
      </c>
      <c r="J62" s="233">
        <v>7.0</v>
      </c>
      <c r="K62" s="233"/>
      <c r="L62" s="233">
        <v>22.0</v>
      </c>
      <c r="M62" s="233"/>
      <c r="N62" s="233"/>
      <c r="P62" s="233"/>
      <c r="Q62" s="233"/>
      <c r="R62" s="233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33">
        <v>23.0</v>
      </c>
      <c r="J63" s="233">
        <v>52.0</v>
      </c>
      <c r="K63" s="233"/>
      <c r="L63" s="233">
        <v>125.0</v>
      </c>
      <c r="M63" s="233"/>
      <c r="N63" s="233"/>
      <c r="P63" s="233"/>
      <c r="Q63" s="233"/>
      <c r="R63" s="233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33">
        <v>13.0</v>
      </c>
      <c r="J64" s="233">
        <v>32.0</v>
      </c>
      <c r="K64" s="233"/>
      <c r="L64" s="233">
        <v>65.0</v>
      </c>
      <c r="M64" s="233"/>
      <c r="N64" s="233"/>
      <c r="P64" s="233"/>
      <c r="Q64" s="233"/>
      <c r="R64" s="233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33">
        <v>4.0</v>
      </c>
      <c r="J65" s="233">
        <v>25.0</v>
      </c>
      <c r="K65" s="233"/>
      <c r="L65" s="233">
        <v>42.0</v>
      </c>
      <c r="M65" s="233"/>
      <c r="N65" s="233"/>
      <c r="P65" s="233"/>
      <c r="Q65" s="233"/>
      <c r="R65" s="233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33">
        <v>6.0</v>
      </c>
      <c r="J66" s="233">
        <v>7.0</v>
      </c>
      <c r="K66" s="233"/>
      <c r="L66" s="233">
        <v>21.0</v>
      </c>
      <c r="M66" s="233"/>
      <c r="N66" s="233"/>
      <c r="P66" s="233"/>
      <c r="Q66" s="233"/>
      <c r="R66" s="233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33">
        <v>3.0</v>
      </c>
      <c r="J67" s="233">
        <v>4.0</v>
      </c>
      <c r="K67" s="233"/>
      <c r="L67" s="233">
        <v>5.0</v>
      </c>
      <c r="M67" s="233"/>
      <c r="N67" s="233"/>
      <c r="P67" s="233"/>
      <c r="Q67" s="233"/>
      <c r="R67" s="233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33">
        <v>36.0</v>
      </c>
      <c r="J68" s="233">
        <v>75.0</v>
      </c>
      <c r="K68" s="233"/>
      <c r="L68" s="233">
        <v>255.0</v>
      </c>
      <c r="M68" s="233"/>
      <c r="N68" s="233"/>
      <c r="P68" s="233"/>
      <c r="Q68" s="233"/>
      <c r="R68" s="233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33">
        <v>0.0</v>
      </c>
      <c r="J69" s="233">
        <v>0.0</v>
      </c>
      <c r="K69" s="233"/>
      <c r="L69" s="233">
        <v>20.0</v>
      </c>
      <c r="M69" s="233"/>
      <c r="N69" s="233"/>
      <c r="P69" s="233"/>
      <c r="Q69" s="233"/>
      <c r="R69" s="233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33">
        <v>6.0</v>
      </c>
      <c r="J70" s="233">
        <v>12.0</v>
      </c>
      <c r="K70" s="233"/>
      <c r="L70" s="233">
        <v>38.0</v>
      </c>
      <c r="M70" s="233"/>
      <c r="N70" s="233"/>
      <c r="P70" s="233"/>
      <c r="Q70" s="233"/>
      <c r="R70" s="233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33">
        <v>9.0</v>
      </c>
      <c r="J71" s="233">
        <v>11.0</v>
      </c>
      <c r="K71" s="233"/>
      <c r="L71" s="233">
        <v>26.0</v>
      </c>
      <c r="M71" s="233"/>
      <c r="N71" s="233"/>
      <c r="P71" s="233"/>
      <c r="Q71" s="233"/>
      <c r="R71" s="233"/>
    </row>
    <row r="72">
      <c r="A72" s="384"/>
      <c r="B72" s="313"/>
    </row>
    <row r="73">
      <c r="A73" s="384"/>
    </row>
    <row r="74">
      <c r="A74" s="384"/>
    </row>
    <row r="75">
      <c r="A75" s="384"/>
    </row>
    <row r="76">
      <c r="A76" s="384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4"/>
    </row>
    <row r="79">
      <c r="A79" s="657" t="s">
        <v>340</v>
      </c>
      <c r="B79" s="233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4"/>
    </row>
    <row r="92">
      <c r="A92" s="662" t="s">
        <v>2510</v>
      </c>
      <c r="B92" s="384"/>
    </row>
    <row r="93">
      <c r="A93" s="662" t="s">
        <v>352</v>
      </c>
      <c r="B93" s="384"/>
    </row>
    <row r="94">
      <c r="A94" s="662" t="s">
        <v>353</v>
      </c>
      <c r="B94" s="384"/>
    </row>
    <row r="95">
      <c r="A95" s="662" t="s">
        <v>56</v>
      </c>
      <c r="B95" s="384"/>
    </row>
    <row r="96">
      <c r="A96" s="662" t="s">
        <v>354</v>
      </c>
      <c r="B96" s="384"/>
    </row>
    <row r="97">
      <c r="A97" s="662" t="s">
        <v>59</v>
      </c>
      <c r="B97" s="384"/>
    </row>
    <row r="98">
      <c r="A98" s="662" t="s">
        <v>355</v>
      </c>
      <c r="B98" s="384"/>
    </row>
    <row r="99">
      <c r="A99" s="662" t="s">
        <v>356</v>
      </c>
      <c r="B99" s="384"/>
      <c r="C99" s="671"/>
    </row>
    <row r="100">
      <c r="A100" s="662" t="s">
        <v>357</v>
      </c>
      <c r="B100" s="384"/>
      <c r="C100" s="313"/>
    </row>
    <row r="101">
      <c r="A101" s="662" t="s">
        <v>358</v>
      </c>
      <c r="B101" s="384"/>
      <c r="C101" s="313"/>
      <c r="E101" s="384"/>
      <c r="F101" s="371"/>
      <c r="G101" s="371"/>
      <c r="H101" s="371"/>
      <c r="I101" s="384"/>
      <c r="J101" s="371"/>
      <c r="K101" s="384"/>
      <c r="L101" s="371"/>
      <c r="M101" s="371"/>
    </row>
    <row r="102">
      <c r="A102" s="662" t="s">
        <v>359</v>
      </c>
      <c r="B102" s="384"/>
      <c r="C102" s="313"/>
    </row>
    <row r="103">
      <c r="A103" s="662" t="s">
        <v>360</v>
      </c>
      <c r="B103" s="384"/>
      <c r="C103" s="313"/>
    </row>
    <row r="104">
      <c r="A104" s="662" t="s">
        <v>361</v>
      </c>
      <c r="B104" s="384"/>
      <c r="C104" s="313"/>
    </row>
    <row r="105">
      <c r="A105" s="662" t="s">
        <v>362</v>
      </c>
      <c r="B105" s="384"/>
    </row>
    <row r="106">
      <c r="A106" s="662" t="s">
        <v>363</v>
      </c>
      <c r="B106" s="384"/>
    </row>
    <row r="107">
      <c r="A107" s="662" t="s">
        <v>364</v>
      </c>
      <c r="B107" s="384"/>
    </row>
    <row r="108">
      <c r="A108" s="662" t="s">
        <v>365</v>
      </c>
      <c r="B108" s="384"/>
    </row>
    <row r="109">
      <c r="A109" s="662" t="s">
        <v>366</v>
      </c>
      <c r="B109" s="384"/>
    </row>
    <row r="110">
      <c r="A110" s="666" t="s">
        <v>65</v>
      </c>
      <c r="B110" s="384"/>
    </row>
    <row r="111">
      <c r="A111" s="662" t="s">
        <v>66</v>
      </c>
      <c r="B111" s="384"/>
    </row>
    <row r="112">
      <c r="A112" s="662" t="s">
        <v>175</v>
      </c>
      <c r="B112" s="384"/>
    </row>
    <row r="113">
      <c r="A113" s="662" t="s">
        <v>224</v>
      </c>
      <c r="B113" s="384"/>
    </row>
    <row r="114">
      <c r="A114" s="662" t="s">
        <v>70</v>
      </c>
      <c r="B114" s="384"/>
    </row>
    <row r="115">
      <c r="A115" s="662" t="s">
        <v>367</v>
      </c>
      <c r="B115" s="384"/>
    </row>
    <row r="116">
      <c r="A116" s="662" t="s">
        <v>368</v>
      </c>
      <c r="B116" s="384"/>
    </row>
    <row r="117">
      <c r="A117" s="662" t="s">
        <v>369</v>
      </c>
      <c r="B117" s="384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08"/>
      <c r="M162" s="619"/>
      <c r="N162" s="210"/>
      <c r="O162" s="677"/>
      <c r="P162" s="678"/>
      <c r="Q162" s="679"/>
    </row>
    <row r="163">
      <c r="A163" s="212" t="s">
        <v>2059</v>
      </c>
      <c r="B163" s="213"/>
      <c r="C163" s="214">
        <f>'GA Data'!C163</f>
        <v>12264</v>
      </c>
      <c r="D163" s="285" t="s">
        <v>29</v>
      </c>
      <c r="E163" s="215">
        <f t="shared" ref="E163:F163" si="1">sum(E3:E161)</f>
        <v>6792</v>
      </c>
      <c r="F163" s="215">
        <f t="shared" si="1"/>
        <v>2567</v>
      </c>
      <c r="G163" s="285" t="s">
        <v>29</v>
      </c>
      <c r="H163" s="341">
        <f>sum(H3:H161)</f>
        <v>5475</v>
      </c>
      <c r="I163" s="217">
        <f>'GA Data'!B494</f>
        <v>1526</v>
      </c>
      <c r="J163" s="282" t="s">
        <v>29</v>
      </c>
      <c r="K163" s="680" t="s">
        <v>29</v>
      </c>
      <c r="L163" s="284" t="s">
        <v>29</v>
      </c>
      <c r="M163" s="342" t="s">
        <v>29</v>
      </c>
      <c r="N163" s="285" t="s">
        <v>29</v>
      </c>
      <c r="O163" s="285" t="s">
        <v>29</v>
      </c>
      <c r="P163" s="216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58" t="s">
        <v>2513</v>
      </c>
      <c r="B3" s="358" t="s">
        <v>2514</v>
      </c>
      <c r="C3" s="358" t="s">
        <v>2515</v>
      </c>
      <c r="D3" s="358" t="s">
        <v>2516</v>
      </c>
      <c r="E3" s="358" t="s">
        <v>2517</v>
      </c>
      <c r="F3" s="358" t="s">
        <v>2518</v>
      </c>
      <c r="G3" s="358" t="s">
        <v>2321</v>
      </c>
      <c r="H3" s="358" t="s">
        <v>2519</v>
      </c>
      <c r="I3" s="358" t="s">
        <v>2520</v>
      </c>
      <c r="J3" s="358" t="s">
        <v>2521</v>
      </c>
      <c r="K3" s="358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58">
        <v>1.0</v>
      </c>
      <c r="B4" s="358" t="s">
        <v>410</v>
      </c>
      <c r="C4" s="358">
        <v>93.0</v>
      </c>
      <c r="D4" s="358">
        <v>2.0</v>
      </c>
      <c r="E4" s="358">
        <v>8.0</v>
      </c>
      <c r="F4" s="358">
        <v>0.0</v>
      </c>
      <c r="G4" s="358">
        <v>0.0</v>
      </c>
      <c r="H4" s="358">
        <v>0.0</v>
      </c>
      <c r="I4" s="358">
        <f t="shared" ref="I4:I162" si="1">SUM(D4:H4)</f>
        <v>10</v>
      </c>
      <c r="J4" s="358">
        <v>11.0</v>
      </c>
      <c r="K4" s="358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58">
        <v>1.0</v>
      </c>
      <c r="B5" s="358" t="s">
        <v>414</v>
      </c>
      <c r="C5" s="358">
        <v>74.0</v>
      </c>
      <c r="D5" s="358">
        <v>2.0</v>
      </c>
      <c r="E5" s="358">
        <v>14.0</v>
      </c>
      <c r="F5" s="358">
        <v>5.0</v>
      </c>
      <c r="G5" s="358">
        <v>0.0</v>
      </c>
      <c r="H5" s="358">
        <v>0.0</v>
      </c>
      <c r="I5" s="358">
        <f t="shared" si="1"/>
        <v>21</v>
      </c>
      <c r="J5" s="358">
        <v>16.0</v>
      </c>
      <c r="K5" s="358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58">
        <v>1.0</v>
      </c>
      <c r="B6" s="358" t="s">
        <v>39</v>
      </c>
      <c r="C6" s="358">
        <v>444.0</v>
      </c>
      <c r="D6" s="358">
        <v>11.0</v>
      </c>
      <c r="E6" s="358">
        <v>75.0</v>
      </c>
      <c r="F6" s="358">
        <v>10.0</v>
      </c>
      <c r="G6" s="358">
        <v>1.0</v>
      </c>
      <c r="H6" s="358">
        <v>0.0</v>
      </c>
      <c r="I6" s="358">
        <f t="shared" si="1"/>
        <v>97</v>
      </c>
      <c r="J6" s="358">
        <v>151.0</v>
      </c>
      <c r="K6" s="358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58">
        <v>1.0</v>
      </c>
      <c r="B7" s="358" t="s">
        <v>422</v>
      </c>
      <c r="C7" s="358">
        <v>24.0</v>
      </c>
      <c r="D7" s="358">
        <v>0.0</v>
      </c>
      <c r="E7" s="358">
        <v>6.0</v>
      </c>
      <c r="F7" s="358">
        <v>0.0</v>
      </c>
      <c r="G7" s="358">
        <v>0.0</v>
      </c>
      <c r="H7" s="358">
        <v>0.0</v>
      </c>
      <c r="I7" s="358">
        <f t="shared" si="1"/>
        <v>6</v>
      </c>
      <c r="J7" s="358">
        <v>6.0</v>
      </c>
      <c r="K7" s="358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58">
        <v>1.0</v>
      </c>
      <c r="B8" s="358" t="s">
        <v>433</v>
      </c>
      <c r="C8" s="358">
        <v>44.0</v>
      </c>
      <c r="D8" s="358">
        <v>3.0</v>
      </c>
      <c r="E8" s="358">
        <v>13.0</v>
      </c>
      <c r="F8" s="358">
        <v>0.0</v>
      </c>
      <c r="G8" s="358">
        <v>0.0</v>
      </c>
      <c r="H8" s="358">
        <v>0.0</v>
      </c>
      <c r="I8" s="358">
        <f t="shared" si="1"/>
        <v>16</v>
      </c>
      <c r="J8" s="358">
        <v>2.0</v>
      </c>
      <c r="K8" s="358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58">
        <v>1.0</v>
      </c>
      <c r="B9" s="358" t="s">
        <v>436</v>
      </c>
      <c r="C9" s="358">
        <v>54.0</v>
      </c>
      <c r="D9" s="358">
        <v>3.0</v>
      </c>
      <c r="E9" s="358">
        <v>13.0</v>
      </c>
      <c r="F9" s="358">
        <v>1.0</v>
      </c>
      <c r="G9" s="358">
        <v>0.0</v>
      </c>
      <c r="H9" s="358">
        <v>0.0</v>
      </c>
      <c r="I9" s="358">
        <f t="shared" si="1"/>
        <v>17</v>
      </c>
      <c r="J9" s="358">
        <v>7.0</v>
      </c>
      <c r="K9" s="358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58">
        <v>1.0</v>
      </c>
      <c r="B10" s="358" t="s">
        <v>439</v>
      </c>
      <c r="C10" s="358">
        <v>117.0</v>
      </c>
      <c r="D10" s="358">
        <v>6.0</v>
      </c>
      <c r="E10" s="358">
        <v>27.0</v>
      </c>
      <c r="F10" s="358">
        <v>0.0</v>
      </c>
      <c r="G10" s="358">
        <v>0.0</v>
      </c>
      <c r="H10" s="358">
        <v>0.0</v>
      </c>
      <c r="I10" s="358">
        <f t="shared" si="1"/>
        <v>33</v>
      </c>
      <c r="J10" s="358">
        <v>14.0</v>
      </c>
      <c r="K10" s="358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58">
        <v>1.0</v>
      </c>
      <c r="B11" s="358" t="s">
        <v>462</v>
      </c>
      <c r="C11" s="358">
        <v>100.0</v>
      </c>
      <c r="D11" s="358">
        <v>3.0</v>
      </c>
      <c r="E11" s="358">
        <v>12.0</v>
      </c>
      <c r="F11" s="358">
        <v>0.0</v>
      </c>
      <c r="G11" s="358">
        <v>0.0</v>
      </c>
      <c r="H11" s="358">
        <v>0.0</v>
      </c>
      <c r="I11" s="358">
        <f t="shared" si="1"/>
        <v>15</v>
      </c>
      <c r="J11" s="358">
        <v>18.0</v>
      </c>
      <c r="K11" s="358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58">
        <v>1.0</v>
      </c>
      <c r="B12" s="358" t="s">
        <v>83</v>
      </c>
      <c r="C12" s="358">
        <v>56.0</v>
      </c>
      <c r="D12" s="358">
        <v>1.0</v>
      </c>
      <c r="E12" s="358">
        <v>7.0</v>
      </c>
      <c r="F12" s="358">
        <v>0.0</v>
      </c>
      <c r="G12" s="358">
        <v>0.0</v>
      </c>
      <c r="H12" s="358">
        <v>0.0</v>
      </c>
      <c r="I12" s="358">
        <f t="shared" si="1"/>
        <v>8</v>
      </c>
      <c r="J12" s="358">
        <v>21.0</v>
      </c>
      <c r="K12" s="358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58">
        <v>1.0</v>
      </c>
      <c r="B13" s="358" t="s">
        <v>93</v>
      </c>
      <c r="C13" s="358">
        <v>166.0</v>
      </c>
      <c r="D13" s="358">
        <v>1.0</v>
      </c>
      <c r="E13" s="358">
        <v>9.0</v>
      </c>
      <c r="F13" s="358">
        <v>3.0</v>
      </c>
      <c r="G13" s="358">
        <v>0.0</v>
      </c>
      <c r="H13" s="358">
        <v>0.0</v>
      </c>
      <c r="I13" s="358">
        <f t="shared" si="1"/>
        <v>13</v>
      </c>
      <c r="J13" s="358">
        <v>46.0</v>
      </c>
      <c r="K13" s="358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58">
        <v>1.0</v>
      </c>
      <c r="B14" s="358" t="s">
        <v>497</v>
      </c>
      <c r="C14" s="358">
        <v>156.0</v>
      </c>
      <c r="D14" s="358">
        <v>4.0</v>
      </c>
      <c r="E14" s="358">
        <v>32.0</v>
      </c>
      <c r="F14" s="358">
        <v>0.0</v>
      </c>
      <c r="G14" s="358">
        <v>0.0</v>
      </c>
      <c r="H14" s="358">
        <v>0.0</v>
      </c>
      <c r="I14" s="358">
        <f t="shared" si="1"/>
        <v>36</v>
      </c>
      <c r="J14" s="358">
        <v>14.0</v>
      </c>
      <c r="K14" s="358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58">
        <v>2.0</v>
      </c>
      <c r="B15" s="358" t="s">
        <v>396</v>
      </c>
      <c r="C15" s="358">
        <v>32.0</v>
      </c>
      <c r="D15" s="358">
        <v>1.0</v>
      </c>
      <c r="E15" s="358">
        <v>3.0</v>
      </c>
      <c r="F15" s="358">
        <v>0.0</v>
      </c>
      <c r="G15" s="358">
        <v>0.0</v>
      </c>
      <c r="H15" s="358">
        <v>0.0</v>
      </c>
      <c r="I15" s="358">
        <f t="shared" si="1"/>
        <v>4</v>
      </c>
      <c r="J15" s="358">
        <v>16.0</v>
      </c>
      <c r="K15" s="358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58">
        <v>2.0</v>
      </c>
      <c r="B16" s="358" t="s">
        <v>423</v>
      </c>
      <c r="C16" s="358">
        <v>40.0</v>
      </c>
      <c r="D16" s="358">
        <v>0.0</v>
      </c>
      <c r="E16" s="358">
        <v>6.0</v>
      </c>
      <c r="F16" s="358">
        <v>0.0</v>
      </c>
      <c r="G16" s="358">
        <v>0.0</v>
      </c>
      <c r="H16" s="358">
        <v>0.0</v>
      </c>
      <c r="I16" s="358">
        <f t="shared" si="1"/>
        <v>6</v>
      </c>
      <c r="J16" s="358">
        <v>8.0</v>
      </c>
      <c r="K16" s="358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58">
        <v>2.0</v>
      </c>
      <c r="B17" s="358" t="s">
        <v>435</v>
      </c>
      <c r="C17" s="358">
        <v>101.0</v>
      </c>
      <c r="D17" s="358">
        <v>5.0</v>
      </c>
      <c r="E17" s="358">
        <v>15.0</v>
      </c>
      <c r="F17" s="358">
        <v>0.0</v>
      </c>
      <c r="G17" s="358">
        <v>0.0</v>
      </c>
      <c r="H17" s="358">
        <v>0.0</v>
      </c>
      <c r="I17" s="358">
        <f t="shared" si="1"/>
        <v>20</v>
      </c>
      <c r="J17" s="358">
        <v>34.0</v>
      </c>
      <c r="K17" s="358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58">
        <v>2.0</v>
      </c>
      <c r="B18" s="358" t="s">
        <v>59</v>
      </c>
      <c r="C18" s="358">
        <v>38.0</v>
      </c>
      <c r="D18" s="358">
        <v>1.0</v>
      </c>
      <c r="E18" s="358">
        <v>3.0</v>
      </c>
      <c r="F18" s="358">
        <v>1.0</v>
      </c>
      <c r="G18" s="358">
        <v>0.0</v>
      </c>
      <c r="H18" s="358">
        <v>0.0</v>
      </c>
      <c r="I18" s="358">
        <f t="shared" si="1"/>
        <v>5</v>
      </c>
      <c r="J18" s="358">
        <v>2.0</v>
      </c>
      <c r="K18" s="358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58">
        <v>2.0</v>
      </c>
      <c r="B19" s="358" t="s">
        <v>442</v>
      </c>
      <c r="C19" s="358">
        <v>78.0</v>
      </c>
      <c r="D19" s="358">
        <v>5.0</v>
      </c>
      <c r="E19" s="358">
        <v>7.0</v>
      </c>
      <c r="F19" s="358">
        <v>2.0</v>
      </c>
      <c r="G19" s="358">
        <v>0.0</v>
      </c>
      <c r="H19" s="358">
        <v>0.0</v>
      </c>
      <c r="I19" s="358">
        <f t="shared" si="1"/>
        <v>14</v>
      </c>
      <c r="J19" s="358">
        <v>19.0</v>
      </c>
      <c r="K19" s="358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58">
        <v>2.0</v>
      </c>
      <c r="B20" s="358" t="s">
        <v>443</v>
      </c>
      <c r="C20" s="358">
        <v>311.0</v>
      </c>
      <c r="D20" s="358">
        <v>8.0</v>
      </c>
      <c r="E20" s="358">
        <v>47.0</v>
      </c>
      <c r="F20" s="358">
        <v>2.0</v>
      </c>
      <c r="G20" s="358">
        <v>0.0</v>
      </c>
      <c r="H20" s="358">
        <v>0.0</v>
      </c>
      <c r="I20" s="358">
        <f t="shared" si="1"/>
        <v>57</v>
      </c>
      <c r="J20" s="358">
        <v>120.0</v>
      </c>
      <c r="K20" s="358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58">
        <v>2.0</v>
      </c>
      <c r="B21" s="358" t="s">
        <v>447</v>
      </c>
      <c r="C21" s="358">
        <v>30.0</v>
      </c>
      <c r="D21" s="358">
        <v>0.0</v>
      </c>
      <c r="E21" s="358">
        <v>1.0</v>
      </c>
      <c r="F21" s="358">
        <v>0.0</v>
      </c>
      <c r="G21" s="358">
        <v>0.0</v>
      </c>
      <c r="H21" s="358">
        <v>0.0</v>
      </c>
      <c r="I21" s="358">
        <f t="shared" si="1"/>
        <v>1</v>
      </c>
      <c r="J21" s="358">
        <v>1.0</v>
      </c>
      <c r="K21" s="358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58">
        <v>2.0</v>
      </c>
      <c r="B22" s="358" t="s">
        <v>457</v>
      </c>
      <c r="C22" s="358">
        <v>48.0</v>
      </c>
      <c r="D22" s="358">
        <v>2.0</v>
      </c>
      <c r="E22" s="358">
        <v>1.0</v>
      </c>
      <c r="F22" s="358">
        <v>1.0</v>
      </c>
      <c r="G22" s="358">
        <v>0.0</v>
      </c>
      <c r="H22" s="358">
        <v>0.0</v>
      </c>
      <c r="I22" s="358">
        <f t="shared" si="1"/>
        <v>4</v>
      </c>
      <c r="J22" s="358">
        <v>15.0</v>
      </c>
      <c r="K22" s="358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58">
        <v>2.0</v>
      </c>
      <c r="B23" s="358" t="s">
        <v>470</v>
      </c>
      <c r="C23" s="358">
        <v>33.0</v>
      </c>
      <c r="D23" s="358">
        <v>0.0</v>
      </c>
      <c r="E23" s="358">
        <v>1.0</v>
      </c>
      <c r="F23" s="358">
        <v>0.0</v>
      </c>
      <c r="G23" s="358">
        <v>0.0</v>
      </c>
      <c r="H23" s="358">
        <v>0.0</v>
      </c>
      <c r="I23" s="358">
        <f t="shared" si="1"/>
        <v>1</v>
      </c>
      <c r="J23" s="358">
        <v>6.0</v>
      </c>
      <c r="K23" s="358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58">
        <v>2.0</v>
      </c>
      <c r="B24" s="358" t="s">
        <v>476</v>
      </c>
      <c r="C24" s="358">
        <v>70.0</v>
      </c>
      <c r="D24" s="358">
        <v>0.0</v>
      </c>
      <c r="E24" s="358">
        <v>7.0</v>
      </c>
      <c r="F24" s="358">
        <v>2.0</v>
      </c>
      <c r="G24" s="358">
        <v>0.0</v>
      </c>
      <c r="H24" s="358">
        <v>0.0</v>
      </c>
      <c r="I24" s="358">
        <f t="shared" si="1"/>
        <v>9</v>
      </c>
      <c r="J24" s="358">
        <v>21.0</v>
      </c>
      <c r="K24" s="358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58">
        <v>2.0</v>
      </c>
      <c r="B25" s="358" t="s">
        <v>486</v>
      </c>
      <c r="C25" s="358">
        <v>8.0</v>
      </c>
      <c r="D25" s="358">
        <v>0.0</v>
      </c>
      <c r="E25" s="358">
        <v>1.0</v>
      </c>
      <c r="F25" s="358">
        <v>0.0</v>
      </c>
      <c r="G25" s="358">
        <v>0.0</v>
      </c>
      <c r="H25" s="358">
        <v>0.0</v>
      </c>
      <c r="I25" s="358">
        <f t="shared" si="1"/>
        <v>1</v>
      </c>
      <c r="J25" s="358">
        <v>1.0</v>
      </c>
      <c r="K25" s="358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58">
        <v>2.0</v>
      </c>
      <c r="B26" s="358" t="s">
        <v>199</v>
      </c>
      <c r="C26" s="358">
        <v>41.0</v>
      </c>
      <c r="D26" s="358">
        <v>2.0</v>
      </c>
      <c r="E26" s="358">
        <v>6.0</v>
      </c>
      <c r="F26" s="358">
        <v>0.0</v>
      </c>
      <c r="G26" s="358">
        <v>0.0</v>
      </c>
      <c r="H26" s="358">
        <v>0.0</v>
      </c>
      <c r="I26" s="358">
        <f t="shared" si="1"/>
        <v>8</v>
      </c>
      <c r="J26" s="358">
        <v>1.0</v>
      </c>
      <c r="K26" s="358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58">
        <v>2.0</v>
      </c>
      <c r="B27" s="358" t="s">
        <v>201</v>
      </c>
      <c r="C27" s="358">
        <v>80.0</v>
      </c>
      <c r="D27" s="358">
        <v>1.0</v>
      </c>
      <c r="E27" s="358">
        <v>8.0</v>
      </c>
      <c r="F27" s="358">
        <v>4.0</v>
      </c>
      <c r="G27" s="358">
        <v>0.0</v>
      </c>
      <c r="H27" s="358">
        <v>0.0</v>
      </c>
      <c r="I27" s="358">
        <f t="shared" si="1"/>
        <v>13</v>
      </c>
      <c r="J27" s="358">
        <v>15.0</v>
      </c>
      <c r="K27" s="358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58">
        <v>3.0</v>
      </c>
      <c r="B28" s="358" t="s">
        <v>398</v>
      </c>
      <c r="C28" s="358">
        <v>174.0</v>
      </c>
      <c r="D28" s="358">
        <v>15.0</v>
      </c>
      <c r="E28" s="358">
        <v>43.0</v>
      </c>
      <c r="F28" s="358">
        <v>0.0</v>
      </c>
      <c r="G28" s="358">
        <v>0.0</v>
      </c>
      <c r="H28" s="358">
        <v>0.0</v>
      </c>
      <c r="I28" s="358">
        <f t="shared" si="1"/>
        <v>58</v>
      </c>
      <c r="J28" s="358">
        <v>31.0</v>
      </c>
      <c r="K28" s="358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58">
        <v>3.0</v>
      </c>
      <c r="B29" s="358" t="s">
        <v>286</v>
      </c>
      <c r="C29" s="358">
        <v>147.0</v>
      </c>
      <c r="D29" s="358">
        <v>4.0</v>
      </c>
      <c r="E29" s="358">
        <v>31.0</v>
      </c>
      <c r="F29" s="358">
        <v>0.0</v>
      </c>
      <c r="G29" s="358">
        <v>0.0</v>
      </c>
      <c r="H29" s="358">
        <v>0.0</v>
      </c>
      <c r="I29" s="358">
        <f t="shared" si="1"/>
        <v>35</v>
      </c>
      <c r="J29" s="358">
        <v>53.0</v>
      </c>
      <c r="K29" s="358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58">
        <v>3.0</v>
      </c>
      <c r="B30" s="358" t="s">
        <v>434</v>
      </c>
      <c r="C30" s="358">
        <v>134.0</v>
      </c>
      <c r="D30" s="358">
        <v>4.0</v>
      </c>
      <c r="E30" s="358">
        <v>4.0</v>
      </c>
      <c r="F30" s="358">
        <v>0.0</v>
      </c>
      <c r="G30" s="358">
        <v>0.0</v>
      </c>
      <c r="H30" s="358">
        <v>0.0</v>
      </c>
      <c r="I30" s="358">
        <f t="shared" si="1"/>
        <v>8</v>
      </c>
      <c r="J30" s="358">
        <v>41.0</v>
      </c>
      <c r="K30" s="358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58">
        <v>3.0</v>
      </c>
      <c r="B31" s="358" t="s">
        <v>445</v>
      </c>
      <c r="C31" s="358">
        <v>51.0</v>
      </c>
      <c r="D31" s="358">
        <v>4.0</v>
      </c>
      <c r="E31" s="358">
        <v>14.0</v>
      </c>
      <c r="F31" s="358">
        <v>0.0</v>
      </c>
      <c r="G31" s="358">
        <v>0.0</v>
      </c>
      <c r="H31" s="358">
        <v>0.0</v>
      </c>
      <c r="I31" s="358">
        <f t="shared" si="1"/>
        <v>18</v>
      </c>
      <c r="J31" s="358">
        <v>4.0</v>
      </c>
      <c r="K31" s="358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58">
        <v>3.0</v>
      </c>
      <c r="B32" s="358" t="s">
        <v>466</v>
      </c>
      <c r="C32" s="358">
        <v>121.0</v>
      </c>
      <c r="D32" s="358">
        <v>5.0</v>
      </c>
      <c r="E32" s="358">
        <v>12.0</v>
      </c>
      <c r="F32" s="358">
        <v>0.0</v>
      </c>
      <c r="G32" s="358">
        <v>0.0</v>
      </c>
      <c r="H32" s="358">
        <v>0.0</v>
      </c>
      <c r="I32" s="358">
        <f t="shared" si="1"/>
        <v>17</v>
      </c>
      <c r="J32" s="358">
        <v>13.0</v>
      </c>
      <c r="K32" s="358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58">
        <v>3.0</v>
      </c>
      <c r="B33" s="358" t="s">
        <v>187</v>
      </c>
      <c r="C33" s="358">
        <v>86.0</v>
      </c>
      <c r="D33" s="358">
        <v>0.0</v>
      </c>
      <c r="E33" s="358">
        <v>13.0</v>
      </c>
      <c r="F33" s="358">
        <v>0.0</v>
      </c>
      <c r="G33" s="358">
        <v>0.0</v>
      </c>
      <c r="H33" s="358">
        <v>0.0</v>
      </c>
      <c r="I33" s="358">
        <f t="shared" si="1"/>
        <v>13</v>
      </c>
      <c r="J33" s="358">
        <v>20.0</v>
      </c>
      <c r="K33" s="358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58">
        <v>4.0</v>
      </c>
      <c r="B34" s="358" t="s">
        <v>407</v>
      </c>
      <c r="C34" s="358">
        <v>47.0</v>
      </c>
      <c r="D34" s="358">
        <v>3.0</v>
      </c>
      <c r="E34" s="358">
        <v>13.0</v>
      </c>
      <c r="F34" s="358">
        <v>0.0</v>
      </c>
      <c r="G34" s="358">
        <v>0.0</v>
      </c>
      <c r="H34" s="358">
        <v>0.0</v>
      </c>
      <c r="I34" s="358">
        <f t="shared" si="1"/>
        <v>16</v>
      </c>
      <c r="J34" s="358">
        <v>2.0</v>
      </c>
      <c r="K34" s="358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58">
        <v>4.0</v>
      </c>
      <c r="B35" s="358" t="s">
        <v>153</v>
      </c>
      <c r="C35" s="358">
        <v>220.0</v>
      </c>
      <c r="D35" s="358">
        <v>10.0</v>
      </c>
      <c r="E35" s="358">
        <v>42.0</v>
      </c>
      <c r="F35" s="358">
        <v>0.0</v>
      </c>
      <c r="G35" s="358">
        <v>0.0</v>
      </c>
      <c r="H35" s="358">
        <v>0.0</v>
      </c>
      <c r="I35" s="358">
        <f t="shared" si="1"/>
        <v>52</v>
      </c>
      <c r="J35" s="358">
        <v>62.0</v>
      </c>
      <c r="K35" s="358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58">
        <v>4.0</v>
      </c>
      <c r="B36" s="358" t="s">
        <v>420</v>
      </c>
      <c r="C36" s="358">
        <v>79.0</v>
      </c>
      <c r="D36" s="358">
        <v>1.0</v>
      </c>
      <c r="E36" s="358">
        <v>11.0</v>
      </c>
      <c r="F36" s="358">
        <v>1.0</v>
      </c>
      <c r="G36" s="358">
        <v>0.0</v>
      </c>
      <c r="H36" s="358">
        <v>0.0</v>
      </c>
      <c r="I36" s="358">
        <f t="shared" si="1"/>
        <v>13</v>
      </c>
      <c r="J36" s="358">
        <v>11.0</v>
      </c>
      <c r="K36" s="358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58">
        <v>4.0</v>
      </c>
      <c r="B37" s="358" t="s">
        <v>58</v>
      </c>
      <c r="C37" s="358">
        <v>20.0</v>
      </c>
      <c r="D37" s="358">
        <v>0.0</v>
      </c>
      <c r="E37" s="358">
        <v>5.0</v>
      </c>
      <c r="F37" s="358">
        <v>0.0</v>
      </c>
      <c r="G37" s="358">
        <v>0.0</v>
      </c>
      <c r="H37" s="358">
        <v>0.0</v>
      </c>
      <c r="I37" s="358">
        <f t="shared" si="1"/>
        <v>5</v>
      </c>
      <c r="J37" s="358">
        <v>3.0</v>
      </c>
      <c r="K37" s="358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58">
        <v>4.0</v>
      </c>
      <c r="B38" s="358" t="s">
        <v>448</v>
      </c>
      <c r="C38" s="358">
        <v>13.0</v>
      </c>
      <c r="D38" s="358">
        <v>0.0</v>
      </c>
      <c r="E38" s="358">
        <v>6.0</v>
      </c>
      <c r="F38" s="358">
        <v>0.0</v>
      </c>
      <c r="G38" s="358">
        <v>0.0</v>
      </c>
      <c r="H38" s="358">
        <v>0.0</v>
      </c>
      <c r="I38" s="358">
        <f t="shared" si="1"/>
        <v>6</v>
      </c>
      <c r="J38" s="358">
        <v>2.0</v>
      </c>
      <c r="K38" s="358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58">
        <v>4.0</v>
      </c>
      <c r="B39" s="358" t="s">
        <v>63</v>
      </c>
      <c r="C39" s="358">
        <v>86.0</v>
      </c>
      <c r="D39" s="358">
        <v>2.0</v>
      </c>
      <c r="E39" s="358">
        <v>10.0</v>
      </c>
      <c r="F39" s="358">
        <v>1.0</v>
      </c>
      <c r="G39" s="358">
        <v>0.0</v>
      </c>
      <c r="H39" s="358">
        <v>0.0</v>
      </c>
      <c r="I39" s="358">
        <f t="shared" si="1"/>
        <v>13</v>
      </c>
      <c r="J39" s="358">
        <v>22.0</v>
      </c>
      <c r="K39" s="358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58">
        <v>4.0</v>
      </c>
      <c r="B40" s="358" t="s">
        <v>67</v>
      </c>
      <c r="C40" s="358">
        <v>54.0</v>
      </c>
      <c r="D40" s="358">
        <v>0.0</v>
      </c>
      <c r="E40" s="358">
        <v>6.0</v>
      </c>
      <c r="F40" s="358">
        <v>0.0</v>
      </c>
      <c r="G40" s="358">
        <v>0.0</v>
      </c>
      <c r="H40" s="358">
        <v>0.0</v>
      </c>
      <c r="I40" s="358">
        <f t="shared" si="1"/>
        <v>6</v>
      </c>
      <c r="J40" s="358">
        <v>25.0</v>
      </c>
      <c r="K40" s="358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58">
        <v>4.0</v>
      </c>
      <c r="B41" s="358" t="s">
        <v>460</v>
      </c>
      <c r="C41" s="358">
        <v>32.0</v>
      </c>
      <c r="D41" s="358">
        <v>0.0</v>
      </c>
      <c r="E41" s="358">
        <v>10.0</v>
      </c>
      <c r="F41" s="358">
        <v>0.0</v>
      </c>
      <c r="G41" s="358">
        <v>0.0</v>
      </c>
      <c r="H41" s="358">
        <v>0.0</v>
      </c>
      <c r="I41" s="358">
        <f t="shared" si="1"/>
        <v>10</v>
      </c>
      <c r="J41" s="358">
        <v>7.0</v>
      </c>
      <c r="K41" s="358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58">
        <v>4.0</v>
      </c>
      <c r="B42" s="358" t="s">
        <v>84</v>
      </c>
      <c r="C42" s="358">
        <v>3.0</v>
      </c>
      <c r="D42" s="358">
        <v>0.0</v>
      </c>
      <c r="E42" s="358">
        <v>0.0</v>
      </c>
      <c r="F42" s="358">
        <v>0.0</v>
      </c>
      <c r="G42" s="358">
        <v>0.0</v>
      </c>
      <c r="H42" s="358">
        <v>0.0</v>
      </c>
      <c r="I42" s="358">
        <f t="shared" si="1"/>
        <v>0</v>
      </c>
      <c r="J42" s="358">
        <v>1.0</v>
      </c>
      <c r="K42" s="358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58">
        <v>4.0</v>
      </c>
      <c r="B43" s="358" t="s">
        <v>475</v>
      </c>
      <c r="C43" s="358">
        <v>78.0</v>
      </c>
      <c r="D43" s="358">
        <v>2.0</v>
      </c>
      <c r="E43" s="358">
        <v>4.0</v>
      </c>
      <c r="F43" s="358">
        <v>0.0</v>
      </c>
      <c r="G43" s="358">
        <v>0.0</v>
      </c>
      <c r="H43" s="358">
        <v>0.0</v>
      </c>
      <c r="I43" s="358">
        <f t="shared" si="1"/>
        <v>6</v>
      </c>
      <c r="J43" s="358">
        <v>28.0</v>
      </c>
      <c r="K43" s="358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58">
        <v>4.0</v>
      </c>
      <c r="B44" s="358" t="s">
        <v>488</v>
      </c>
      <c r="C44" s="358">
        <v>85.0</v>
      </c>
      <c r="D44" s="358">
        <v>3.0</v>
      </c>
      <c r="E44" s="358">
        <v>5.0</v>
      </c>
      <c r="F44" s="358">
        <v>0.0</v>
      </c>
      <c r="G44" s="358">
        <v>0.0</v>
      </c>
      <c r="H44" s="358">
        <v>0.0</v>
      </c>
      <c r="I44" s="358">
        <f t="shared" si="1"/>
        <v>8</v>
      </c>
      <c r="J44" s="358">
        <v>21.0</v>
      </c>
      <c r="K44" s="358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58">
        <v>4.0</v>
      </c>
      <c r="B45" s="358" t="s">
        <v>491</v>
      </c>
      <c r="C45" s="358">
        <v>60.0</v>
      </c>
      <c r="D45" s="358">
        <v>0.0</v>
      </c>
      <c r="E45" s="358">
        <v>17.0</v>
      </c>
      <c r="F45" s="358">
        <v>0.0</v>
      </c>
      <c r="G45" s="358">
        <v>0.0</v>
      </c>
      <c r="H45" s="358">
        <v>0.0</v>
      </c>
      <c r="I45" s="358">
        <f t="shared" si="1"/>
        <v>17</v>
      </c>
      <c r="J45" s="358">
        <v>10.0</v>
      </c>
      <c r="K45" s="358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58">
        <v>5.0</v>
      </c>
      <c r="B46" s="358" t="s">
        <v>397</v>
      </c>
      <c r="C46" s="358">
        <v>102.0</v>
      </c>
      <c r="D46" s="358">
        <v>4.0</v>
      </c>
      <c r="E46" s="358">
        <v>14.0</v>
      </c>
      <c r="F46" s="358">
        <v>0.0</v>
      </c>
      <c r="G46" s="358">
        <v>0.0</v>
      </c>
      <c r="H46" s="358">
        <v>0.0</v>
      </c>
      <c r="I46" s="358">
        <f t="shared" si="1"/>
        <v>18</v>
      </c>
      <c r="J46" s="358">
        <v>37.0</v>
      </c>
      <c r="K46" s="358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58">
        <v>5.0</v>
      </c>
      <c r="B47" s="358" t="s">
        <v>42</v>
      </c>
      <c r="C47" s="358">
        <v>221.0</v>
      </c>
      <c r="D47" s="358">
        <v>3.0</v>
      </c>
      <c r="E47" s="358">
        <v>42.0</v>
      </c>
      <c r="F47" s="358">
        <v>1.0</v>
      </c>
      <c r="G47" s="358">
        <v>1.0</v>
      </c>
      <c r="H47" s="358">
        <v>0.0</v>
      </c>
      <c r="I47" s="358">
        <f t="shared" si="1"/>
        <v>47</v>
      </c>
      <c r="J47" s="358">
        <v>90.0</v>
      </c>
      <c r="K47" s="358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58">
        <v>5.0</v>
      </c>
      <c r="B48" s="358" t="s">
        <v>288</v>
      </c>
      <c r="C48" s="358">
        <v>24.0</v>
      </c>
      <c r="D48" s="358">
        <v>0.0</v>
      </c>
      <c r="E48" s="358">
        <v>6.0</v>
      </c>
      <c r="F48" s="358">
        <v>0.0</v>
      </c>
      <c r="G48" s="358">
        <v>0.0</v>
      </c>
      <c r="H48" s="358">
        <v>0.0</v>
      </c>
      <c r="I48" s="358">
        <f t="shared" si="1"/>
        <v>6</v>
      </c>
      <c r="J48" s="358">
        <v>7.0</v>
      </c>
      <c r="K48" s="358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58">
        <v>5.0</v>
      </c>
      <c r="B49" s="358" t="s">
        <v>61</v>
      </c>
      <c r="C49" s="358">
        <v>49.0</v>
      </c>
      <c r="D49" s="358">
        <v>0.0</v>
      </c>
      <c r="E49" s="358">
        <v>2.0</v>
      </c>
      <c r="F49" s="358">
        <v>0.0</v>
      </c>
      <c r="G49" s="358">
        <v>0.0</v>
      </c>
      <c r="H49" s="358">
        <v>0.0</v>
      </c>
      <c r="I49" s="358">
        <f t="shared" si="1"/>
        <v>2</v>
      </c>
      <c r="J49" s="358">
        <v>19.0</v>
      </c>
      <c r="K49" s="358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58">
        <v>5.0</v>
      </c>
      <c r="B50" s="358" t="s">
        <v>65</v>
      </c>
      <c r="C50" s="358">
        <v>50.0</v>
      </c>
      <c r="D50" s="358">
        <v>1.0</v>
      </c>
      <c r="E50" s="358">
        <v>2.0</v>
      </c>
      <c r="F50" s="358">
        <v>0.0</v>
      </c>
      <c r="G50" s="358">
        <v>0.0</v>
      </c>
      <c r="H50" s="358">
        <v>0.0</v>
      </c>
      <c r="I50" s="358">
        <f t="shared" si="1"/>
        <v>3</v>
      </c>
      <c r="J50" s="358">
        <v>14.0</v>
      </c>
      <c r="K50" s="358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58">
        <v>5.0</v>
      </c>
      <c r="B51" s="358" t="s">
        <v>74</v>
      </c>
      <c r="C51" s="358">
        <v>31.0</v>
      </c>
      <c r="D51" s="358">
        <v>4.0</v>
      </c>
      <c r="E51" s="358">
        <v>15.0</v>
      </c>
      <c r="F51" s="358">
        <v>0.0</v>
      </c>
      <c r="G51" s="358">
        <v>0.0</v>
      </c>
      <c r="H51" s="358">
        <v>0.0</v>
      </c>
      <c r="I51" s="358">
        <f t="shared" si="1"/>
        <v>19</v>
      </c>
      <c r="J51" s="358">
        <v>6.0</v>
      </c>
      <c r="K51" s="358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58">
        <v>5.0</v>
      </c>
      <c r="B52" s="358" t="s">
        <v>81</v>
      </c>
      <c r="C52" s="358">
        <v>28.0</v>
      </c>
      <c r="D52" s="358">
        <v>0.0</v>
      </c>
      <c r="E52" s="358">
        <v>4.0</v>
      </c>
      <c r="F52" s="358">
        <v>0.0</v>
      </c>
      <c r="G52" s="358">
        <v>0.0</v>
      </c>
      <c r="H52" s="358">
        <v>0.0</v>
      </c>
      <c r="I52" s="358">
        <f t="shared" si="1"/>
        <v>4</v>
      </c>
      <c r="J52" s="358">
        <v>7.0</v>
      </c>
      <c r="K52" s="358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58">
        <v>5.0</v>
      </c>
      <c r="B53" s="358" t="s">
        <v>183</v>
      </c>
      <c r="C53" s="358">
        <v>82.0</v>
      </c>
      <c r="D53" s="358">
        <v>0.0</v>
      </c>
      <c r="E53" s="358">
        <v>14.0</v>
      </c>
      <c r="F53" s="358">
        <v>0.0</v>
      </c>
      <c r="G53" s="358">
        <v>0.0</v>
      </c>
      <c r="H53" s="358">
        <v>0.0</v>
      </c>
      <c r="I53" s="358">
        <f t="shared" si="1"/>
        <v>14</v>
      </c>
      <c r="J53" s="358">
        <v>29.0</v>
      </c>
      <c r="K53" s="358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58">
        <v>5.0</v>
      </c>
      <c r="B54" s="358" t="s">
        <v>464</v>
      </c>
      <c r="C54" s="358">
        <v>22.0</v>
      </c>
      <c r="D54" s="358">
        <v>3.0</v>
      </c>
      <c r="E54" s="358">
        <v>11.0</v>
      </c>
      <c r="F54" s="358">
        <v>0.0</v>
      </c>
      <c r="G54" s="358">
        <v>0.0</v>
      </c>
      <c r="H54" s="358">
        <v>0.0</v>
      </c>
      <c r="I54" s="358">
        <f t="shared" si="1"/>
        <v>14</v>
      </c>
      <c r="J54" s="358">
        <v>3.0</v>
      </c>
      <c r="K54" s="358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58">
        <v>5.0</v>
      </c>
      <c r="B55" s="358" t="s">
        <v>465</v>
      </c>
      <c r="C55" s="358">
        <v>10.0</v>
      </c>
      <c r="D55" s="358">
        <v>1.0</v>
      </c>
      <c r="E55" s="358">
        <v>0.0</v>
      </c>
      <c r="F55" s="358">
        <v>0.0</v>
      </c>
      <c r="G55" s="358">
        <v>0.0</v>
      </c>
      <c r="H55" s="358">
        <v>0.0</v>
      </c>
      <c r="I55" s="358">
        <f t="shared" si="1"/>
        <v>1</v>
      </c>
      <c r="J55" s="358">
        <v>4.0</v>
      </c>
      <c r="K55" s="358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58">
        <v>5.0</v>
      </c>
      <c r="B56" s="358" t="s">
        <v>472</v>
      </c>
      <c r="C56" s="358">
        <v>83.0</v>
      </c>
      <c r="D56" s="358">
        <v>0.0</v>
      </c>
      <c r="E56" s="358">
        <v>5.0</v>
      </c>
      <c r="F56" s="358">
        <v>0.0</v>
      </c>
      <c r="G56" s="358">
        <v>0.0</v>
      </c>
      <c r="H56" s="358">
        <v>0.0</v>
      </c>
      <c r="I56" s="358">
        <f t="shared" si="1"/>
        <v>5</v>
      </c>
      <c r="J56" s="358">
        <v>41.0</v>
      </c>
      <c r="K56" s="358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58">
        <v>5.0</v>
      </c>
      <c r="B57" s="358" t="s">
        <v>390</v>
      </c>
      <c r="C57" s="358">
        <v>125.0</v>
      </c>
      <c r="D57" s="358">
        <v>6.0</v>
      </c>
      <c r="E57" s="358">
        <v>10.0</v>
      </c>
      <c r="F57" s="358">
        <v>2.0</v>
      </c>
      <c r="G57" s="358">
        <v>3.0</v>
      </c>
      <c r="H57" s="358">
        <v>0.0</v>
      </c>
      <c r="I57" s="358">
        <f t="shared" si="1"/>
        <v>21</v>
      </c>
      <c r="J57" s="358">
        <v>56.0</v>
      </c>
      <c r="K57" s="358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58">
        <v>6.0</v>
      </c>
      <c r="B58" s="358" t="s">
        <v>31</v>
      </c>
      <c r="C58" s="358">
        <v>90.0</v>
      </c>
      <c r="D58" s="358">
        <v>6.0</v>
      </c>
      <c r="E58" s="358">
        <v>3.0</v>
      </c>
      <c r="F58" s="358">
        <v>1.0</v>
      </c>
      <c r="G58" s="358">
        <v>0.0</v>
      </c>
      <c r="H58" s="358">
        <v>0.0</v>
      </c>
      <c r="I58" s="358">
        <f t="shared" si="1"/>
        <v>10</v>
      </c>
      <c r="J58" s="358">
        <v>21.0</v>
      </c>
      <c r="K58" s="358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58">
        <v>6.0</v>
      </c>
      <c r="B59" s="358" t="s">
        <v>33</v>
      </c>
      <c r="C59" s="358">
        <v>217.0</v>
      </c>
      <c r="D59" s="358">
        <v>7.0</v>
      </c>
      <c r="E59" s="358">
        <v>22.0</v>
      </c>
      <c r="F59" s="358">
        <v>4.0</v>
      </c>
      <c r="G59" s="358">
        <v>0.0</v>
      </c>
      <c r="H59" s="358">
        <v>0.0</v>
      </c>
      <c r="I59" s="358">
        <f t="shared" si="1"/>
        <v>33</v>
      </c>
      <c r="J59" s="358">
        <v>51.0</v>
      </c>
      <c r="K59" s="358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58">
        <v>6.0</v>
      </c>
      <c r="B60" s="358" t="s">
        <v>160</v>
      </c>
      <c r="C60" s="358">
        <v>22.0</v>
      </c>
      <c r="D60" s="358">
        <v>2.0</v>
      </c>
      <c r="E60" s="358">
        <v>3.0</v>
      </c>
      <c r="F60" s="358">
        <v>0.0</v>
      </c>
      <c r="G60" s="358">
        <v>0.0</v>
      </c>
      <c r="H60" s="358">
        <v>0.0</v>
      </c>
      <c r="I60" s="358">
        <f t="shared" si="1"/>
        <v>5</v>
      </c>
      <c r="J60" s="358">
        <v>3.0</v>
      </c>
      <c r="K60" s="358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58">
        <v>6.0</v>
      </c>
      <c r="B61" s="358" t="s">
        <v>64</v>
      </c>
      <c r="C61" s="358">
        <v>159.0</v>
      </c>
      <c r="D61" s="358">
        <v>1.0</v>
      </c>
      <c r="E61" s="358">
        <v>26.0</v>
      </c>
      <c r="F61" s="358">
        <v>2.0</v>
      </c>
      <c r="G61" s="358">
        <v>0.0</v>
      </c>
      <c r="H61" s="358">
        <v>0.0</v>
      </c>
      <c r="I61" s="358">
        <f t="shared" si="1"/>
        <v>29</v>
      </c>
      <c r="J61" s="358">
        <v>14.0</v>
      </c>
      <c r="K61" s="358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58">
        <v>6.0</v>
      </c>
      <c r="B62" s="358" t="s">
        <v>450</v>
      </c>
      <c r="C62" s="358">
        <v>5.0</v>
      </c>
      <c r="D62" s="358">
        <v>1.0</v>
      </c>
      <c r="E62" s="358">
        <v>0.0</v>
      </c>
      <c r="F62" s="358">
        <v>0.0</v>
      </c>
      <c r="G62" s="358">
        <v>0.0</v>
      </c>
      <c r="H62" s="358">
        <v>0.0</v>
      </c>
      <c r="I62" s="358">
        <f t="shared" si="1"/>
        <v>1</v>
      </c>
      <c r="J62" s="358">
        <v>0.0</v>
      </c>
      <c r="K62" s="358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58">
        <v>6.0</v>
      </c>
      <c r="B63" s="358" t="s">
        <v>453</v>
      </c>
      <c r="C63" s="358">
        <v>21.0</v>
      </c>
      <c r="D63" s="358">
        <v>0.0</v>
      </c>
      <c r="E63" s="358">
        <v>4.0</v>
      </c>
      <c r="F63" s="358">
        <v>0.0</v>
      </c>
      <c r="G63" s="358">
        <v>0.0</v>
      </c>
      <c r="H63" s="358">
        <v>0.0</v>
      </c>
      <c r="I63" s="358">
        <f t="shared" si="1"/>
        <v>4</v>
      </c>
      <c r="J63" s="358">
        <v>0.0</v>
      </c>
      <c r="K63" s="358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58">
        <v>6.0</v>
      </c>
      <c r="B64" s="358" t="s">
        <v>79</v>
      </c>
      <c r="C64" s="358">
        <v>29.0</v>
      </c>
      <c r="D64" s="358">
        <v>0.0</v>
      </c>
      <c r="E64" s="358">
        <v>5.0</v>
      </c>
      <c r="F64" s="358">
        <v>0.0</v>
      </c>
      <c r="G64" s="358">
        <v>0.0</v>
      </c>
      <c r="H64" s="358">
        <v>0.0</v>
      </c>
      <c r="I64" s="358">
        <f t="shared" si="1"/>
        <v>5</v>
      </c>
      <c r="J64" s="358">
        <v>2.0</v>
      </c>
      <c r="K64" s="358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58">
        <v>6.0</v>
      </c>
      <c r="B65" s="358" t="s">
        <v>467</v>
      </c>
      <c r="C65" s="358">
        <v>43.0</v>
      </c>
      <c r="D65" s="358">
        <v>0.0</v>
      </c>
      <c r="E65" s="358">
        <v>12.0</v>
      </c>
      <c r="F65" s="358">
        <v>0.0</v>
      </c>
      <c r="G65" s="358">
        <v>0.0</v>
      </c>
      <c r="H65" s="358">
        <v>0.0</v>
      </c>
      <c r="I65" s="358">
        <f t="shared" si="1"/>
        <v>12</v>
      </c>
      <c r="J65" s="358">
        <v>19.0</v>
      </c>
      <c r="K65" s="358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58">
        <v>6.0</v>
      </c>
      <c r="B66" s="358" t="s">
        <v>380</v>
      </c>
      <c r="C66" s="358">
        <v>20.0</v>
      </c>
      <c r="D66" s="358">
        <v>0.0</v>
      </c>
      <c r="E66" s="358">
        <v>1.0</v>
      </c>
      <c r="F66" s="358">
        <v>0.0</v>
      </c>
      <c r="G66" s="358">
        <v>0.0</v>
      </c>
      <c r="H66" s="358">
        <v>0.0</v>
      </c>
      <c r="I66" s="358">
        <f t="shared" si="1"/>
        <v>1</v>
      </c>
      <c r="J66" s="358">
        <v>3.0</v>
      </c>
      <c r="K66" s="358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58">
        <v>6.0</v>
      </c>
      <c r="B67" s="358" t="s">
        <v>490</v>
      </c>
      <c r="C67" s="358">
        <v>9.0</v>
      </c>
      <c r="D67" s="358">
        <v>0.0</v>
      </c>
      <c r="E67" s="358">
        <v>0.0</v>
      </c>
      <c r="F67" s="358">
        <v>0.0</v>
      </c>
      <c r="G67" s="358">
        <v>0.0</v>
      </c>
      <c r="H67" s="358">
        <v>0.0</v>
      </c>
      <c r="I67" s="358">
        <f t="shared" si="1"/>
        <v>0</v>
      </c>
      <c r="J67" s="358">
        <v>1.0</v>
      </c>
      <c r="K67" s="358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58">
        <v>6.0</v>
      </c>
      <c r="B68" s="358" t="s">
        <v>499</v>
      </c>
      <c r="C68" s="358">
        <v>12.0</v>
      </c>
      <c r="D68" s="358">
        <v>0.0</v>
      </c>
      <c r="E68" s="358">
        <v>1.0</v>
      </c>
      <c r="F68" s="358">
        <v>0.0</v>
      </c>
      <c r="G68" s="358">
        <v>0.0</v>
      </c>
      <c r="H68" s="358">
        <v>0.0</v>
      </c>
      <c r="I68" s="358">
        <f t="shared" si="1"/>
        <v>1</v>
      </c>
      <c r="J68" s="358">
        <v>1.0</v>
      </c>
      <c r="K68" s="358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58">
        <v>7.0</v>
      </c>
      <c r="B69" s="358" t="s">
        <v>406</v>
      </c>
      <c r="C69" s="358">
        <v>38.0</v>
      </c>
      <c r="D69" s="358">
        <v>1.0</v>
      </c>
      <c r="E69" s="358">
        <v>3.0</v>
      </c>
      <c r="F69" s="358">
        <v>0.0</v>
      </c>
      <c r="G69" s="358">
        <v>0.0</v>
      </c>
      <c r="H69" s="358">
        <v>0.0</v>
      </c>
      <c r="I69" s="358">
        <f t="shared" si="1"/>
        <v>4</v>
      </c>
      <c r="J69" s="358">
        <v>18.0</v>
      </c>
      <c r="K69" s="358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58">
        <v>7.0</v>
      </c>
      <c r="B70" s="358" t="s">
        <v>157</v>
      </c>
      <c r="C70" s="358">
        <v>62.0</v>
      </c>
      <c r="D70" s="358">
        <v>0.0</v>
      </c>
      <c r="E70" s="358">
        <v>13.0</v>
      </c>
      <c r="F70" s="358">
        <v>0.0</v>
      </c>
      <c r="G70" s="358">
        <v>0.0</v>
      </c>
      <c r="H70" s="358">
        <v>0.0</v>
      </c>
      <c r="I70" s="358">
        <f t="shared" si="1"/>
        <v>13</v>
      </c>
      <c r="J70" s="358">
        <v>19.0</v>
      </c>
      <c r="K70" s="358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58">
        <v>7.0</v>
      </c>
      <c r="B71" s="358" t="s">
        <v>437</v>
      </c>
      <c r="C71" s="358">
        <v>5.0</v>
      </c>
      <c r="D71" s="358">
        <v>0.0</v>
      </c>
      <c r="E71" s="358">
        <v>3.0</v>
      </c>
      <c r="F71" s="358">
        <v>0.0</v>
      </c>
      <c r="G71" s="358">
        <v>0.0</v>
      </c>
      <c r="H71" s="358">
        <v>0.0</v>
      </c>
      <c r="I71" s="358">
        <f t="shared" si="1"/>
        <v>3</v>
      </c>
      <c r="J71" s="358">
        <v>1.0</v>
      </c>
      <c r="K71" s="358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58">
        <v>7.0</v>
      </c>
      <c r="B72" s="358" t="s">
        <v>444</v>
      </c>
      <c r="C72" s="358">
        <v>25.0</v>
      </c>
      <c r="D72" s="358">
        <v>0.0</v>
      </c>
      <c r="E72" s="358">
        <v>3.0</v>
      </c>
      <c r="F72" s="358">
        <v>0.0</v>
      </c>
      <c r="G72" s="358">
        <v>0.0</v>
      </c>
      <c r="H72" s="358">
        <v>0.0</v>
      </c>
      <c r="I72" s="358">
        <f t="shared" si="1"/>
        <v>3</v>
      </c>
      <c r="J72" s="358">
        <v>19.0</v>
      </c>
      <c r="K72" s="358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58">
        <v>7.0</v>
      </c>
      <c r="B73" s="358" t="s">
        <v>66</v>
      </c>
      <c r="C73" s="358">
        <v>40.0</v>
      </c>
      <c r="D73" s="358">
        <v>0.0</v>
      </c>
      <c r="E73" s="358">
        <v>7.0</v>
      </c>
      <c r="F73" s="358">
        <v>0.0</v>
      </c>
      <c r="G73" s="358">
        <v>0.0</v>
      </c>
      <c r="H73" s="358">
        <v>0.0</v>
      </c>
      <c r="I73" s="358">
        <f t="shared" si="1"/>
        <v>7</v>
      </c>
      <c r="J73" s="358">
        <v>23.0</v>
      </c>
      <c r="K73" s="358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58">
        <v>7.0</v>
      </c>
      <c r="B74" s="358" t="s">
        <v>452</v>
      </c>
      <c r="C74" s="358">
        <v>8.0</v>
      </c>
      <c r="D74" s="358">
        <v>0.0</v>
      </c>
      <c r="E74" s="358">
        <v>2.0</v>
      </c>
      <c r="F74" s="358">
        <v>0.0</v>
      </c>
      <c r="G74" s="358">
        <v>0.0</v>
      </c>
      <c r="H74" s="358">
        <v>0.0</v>
      </c>
      <c r="I74" s="358">
        <f t="shared" si="1"/>
        <v>2</v>
      </c>
      <c r="J74" s="358">
        <v>4.0</v>
      </c>
      <c r="K74" s="358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58">
        <v>7.0</v>
      </c>
      <c r="B75" s="358" t="s">
        <v>176</v>
      </c>
      <c r="C75" s="358">
        <v>8.0</v>
      </c>
      <c r="D75" s="358">
        <v>4.0</v>
      </c>
      <c r="E75" s="358">
        <v>0.0</v>
      </c>
      <c r="F75" s="358">
        <v>0.0</v>
      </c>
      <c r="G75" s="358">
        <v>0.0</v>
      </c>
      <c r="H75" s="358">
        <v>0.0</v>
      </c>
      <c r="I75" s="358">
        <f t="shared" si="1"/>
        <v>4</v>
      </c>
      <c r="J75" s="358">
        <v>2.0</v>
      </c>
      <c r="K75" s="358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58">
        <v>7.0</v>
      </c>
      <c r="B76" s="358" t="s">
        <v>458</v>
      </c>
      <c r="C76" s="358">
        <v>40.0</v>
      </c>
      <c r="D76" s="358">
        <v>2.0</v>
      </c>
      <c r="E76" s="358">
        <v>15.0</v>
      </c>
      <c r="F76" s="358">
        <v>0.0</v>
      </c>
      <c r="G76" s="358">
        <v>0.0</v>
      </c>
      <c r="H76" s="358">
        <v>0.0</v>
      </c>
      <c r="I76" s="358">
        <f t="shared" si="1"/>
        <v>17</v>
      </c>
      <c r="J76" s="358">
        <v>8.0</v>
      </c>
      <c r="K76" s="358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58">
        <v>7.0</v>
      </c>
      <c r="B77" s="358" t="s">
        <v>471</v>
      </c>
      <c r="C77" s="358">
        <v>427.0</v>
      </c>
      <c r="D77" s="358">
        <v>20.0</v>
      </c>
      <c r="E77" s="358">
        <v>85.0</v>
      </c>
      <c r="F77" s="358">
        <v>0.0</v>
      </c>
      <c r="G77" s="358">
        <v>0.0</v>
      </c>
      <c r="H77" s="358">
        <v>0.0</v>
      </c>
      <c r="I77" s="358">
        <f t="shared" si="1"/>
        <v>105</v>
      </c>
      <c r="J77" s="358">
        <v>149.0</v>
      </c>
      <c r="K77" s="358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58">
        <v>7.0</v>
      </c>
      <c r="B78" s="358" t="s">
        <v>474</v>
      </c>
      <c r="C78" s="358">
        <v>39.0</v>
      </c>
      <c r="D78" s="358">
        <v>0.0</v>
      </c>
      <c r="E78" s="358">
        <v>3.0</v>
      </c>
      <c r="F78" s="358">
        <v>0.0</v>
      </c>
      <c r="G78" s="358">
        <v>0.0</v>
      </c>
      <c r="H78" s="358">
        <v>0.0</v>
      </c>
      <c r="I78" s="358">
        <f t="shared" si="1"/>
        <v>3</v>
      </c>
      <c r="J78" s="358">
        <v>16.0</v>
      </c>
      <c r="K78" s="358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58">
        <v>7.0</v>
      </c>
      <c r="B79" s="358" t="s">
        <v>479</v>
      </c>
      <c r="C79" s="358">
        <v>0.0</v>
      </c>
      <c r="D79" s="358">
        <v>0.0</v>
      </c>
      <c r="E79" s="358">
        <v>0.0</v>
      </c>
      <c r="F79" s="358">
        <v>0.0</v>
      </c>
      <c r="G79" s="358">
        <v>0.0</v>
      </c>
      <c r="H79" s="358">
        <v>0.0</v>
      </c>
      <c r="I79" s="358">
        <f t="shared" si="1"/>
        <v>0</v>
      </c>
      <c r="J79" s="358">
        <v>0.0</v>
      </c>
      <c r="K79" s="358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58">
        <v>7.0</v>
      </c>
      <c r="B80" s="358" t="s">
        <v>493</v>
      </c>
      <c r="C80" s="358">
        <v>8.0</v>
      </c>
      <c r="D80" s="358">
        <v>1.0</v>
      </c>
      <c r="E80" s="358">
        <v>2.0</v>
      </c>
      <c r="F80" s="358">
        <v>0.0</v>
      </c>
      <c r="G80" s="358">
        <v>0.0</v>
      </c>
      <c r="H80" s="358">
        <v>0.0</v>
      </c>
      <c r="I80" s="358">
        <f t="shared" si="1"/>
        <v>3</v>
      </c>
      <c r="J80" s="358">
        <v>2.0</v>
      </c>
      <c r="K80" s="358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58">
        <v>7.0</v>
      </c>
      <c r="B81" s="358" t="s">
        <v>94</v>
      </c>
      <c r="C81" s="358">
        <v>94.0</v>
      </c>
      <c r="D81" s="358">
        <v>3.0</v>
      </c>
      <c r="E81" s="358">
        <v>19.0</v>
      </c>
      <c r="F81" s="358">
        <v>1.0</v>
      </c>
      <c r="G81" s="358">
        <v>0.0</v>
      </c>
      <c r="H81" s="358">
        <v>0.0</v>
      </c>
      <c r="I81" s="358">
        <f t="shared" si="1"/>
        <v>23</v>
      </c>
      <c r="J81" s="358">
        <v>36.0</v>
      </c>
      <c r="K81" s="358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58">
        <v>7.0</v>
      </c>
      <c r="B82" s="358" t="s">
        <v>498</v>
      </c>
      <c r="C82" s="358">
        <v>15.0</v>
      </c>
      <c r="D82" s="358">
        <v>1.0</v>
      </c>
      <c r="E82" s="358">
        <v>5.0</v>
      </c>
      <c r="F82" s="358">
        <v>0.0</v>
      </c>
      <c r="G82" s="358">
        <v>0.0</v>
      </c>
      <c r="H82" s="358">
        <v>0.0</v>
      </c>
      <c r="I82" s="358">
        <f t="shared" si="1"/>
        <v>6</v>
      </c>
      <c r="J82" s="358">
        <v>6.0</v>
      </c>
      <c r="K82" s="358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58">
        <v>8.0</v>
      </c>
      <c r="B83" s="358" t="s">
        <v>413</v>
      </c>
      <c r="C83" s="358">
        <v>11.0</v>
      </c>
      <c r="D83" s="358">
        <v>0.0</v>
      </c>
      <c r="E83" s="358">
        <v>5.0</v>
      </c>
      <c r="F83" s="358">
        <v>0.0</v>
      </c>
      <c r="G83" s="358">
        <v>0.0</v>
      </c>
      <c r="H83" s="358">
        <v>0.0</v>
      </c>
      <c r="I83" s="358">
        <f t="shared" si="1"/>
        <v>5</v>
      </c>
      <c r="J83" s="358">
        <v>2.0</v>
      </c>
      <c r="K83" s="358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58">
        <v>8.0</v>
      </c>
      <c r="B84" s="358" t="s">
        <v>43</v>
      </c>
      <c r="C84" s="358">
        <v>1.0</v>
      </c>
      <c r="D84" s="358">
        <v>0.0</v>
      </c>
      <c r="E84" s="358">
        <v>0.0</v>
      </c>
      <c r="F84" s="358">
        <v>0.0</v>
      </c>
      <c r="G84" s="358">
        <v>0.0</v>
      </c>
      <c r="H84" s="358">
        <v>0.0</v>
      </c>
      <c r="I84" s="358">
        <f t="shared" si="1"/>
        <v>0</v>
      </c>
      <c r="J84" s="358">
        <v>0.0</v>
      </c>
      <c r="K84" s="358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58">
        <v>8.0</v>
      </c>
      <c r="B85" s="358" t="s">
        <v>421</v>
      </c>
      <c r="C85" s="358">
        <v>107.0</v>
      </c>
      <c r="D85" s="358">
        <v>3.0</v>
      </c>
      <c r="E85" s="358">
        <v>27.0</v>
      </c>
      <c r="F85" s="358">
        <v>0.0</v>
      </c>
      <c r="G85" s="358">
        <v>0.0</v>
      </c>
      <c r="H85" s="358">
        <v>2.0</v>
      </c>
      <c r="I85" s="358">
        <f t="shared" si="1"/>
        <v>32</v>
      </c>
      <c r="J85" s="358">
        <v>37.0</v>
      </c>
      <c r="K85" s="358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58">
        <v>8.0</v>
      </c>
      <c r="B86" s="358" t="s">
        <v>426</v>
      </c>
      <c r="C86" s="358">
        <v>28.0</v>
      </c>
      <c r="D86" s="358">
        <v>0.0</v>
      </c>
      <c r="E86" s="358">
        <v>10.0</v>
      </c>
      <c r="F86" s="358">
        <v>0.0</v>
      </c>
      <c r="G86" s="358">
        <v>0.0</v>
      </c>
      <c r="H86" s="358">
        <v>0.0</v>
      </c>
      <c r="I86" s="358">
        <f t="shared" si="1"/>
        <v>10</v>
      </c>
      <c r="J86" s="358">
        <v>7.0</v>
      </c>
      <c r="K86" s="358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58">
        <v>8.0</v>
      </c>
      <c r="B87" s="358" t="s">
        <v>446</v>
      </c>
      <c r="C87" s="358">
        <v>19.0</v>
      </c>
      <c r="D87" s="358">
        <v>0.0</v>
      </c>
      <c r="E87" s="358">
        <v>5.0</v>
      </c>
      <c r="F87" s="358">
        <v>0.0</v>
      </c>
      <c r="G87" s="358">
        <v>0.0</v>
      </c>
      <c r="H87" s="358">
        <v>0.0</v>
      </c>
      <c r="I87" s="358">
        <f t="shared" si="1"/>
        <v>5</v>
      </c>
      <c r="J87" s="358">
        <v>3.0</v>
      </c>
      <c r="K87" s="358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58">
        <v>8.0</v>
      </c>
      <c r="B88" s="358" t="s">
        <v>73</v>
      </c>
      <c r="C88" s="358">
        <v>11.0</v>
      </c>
      <c r="D88" s="358">
        <v>0.0</v>
      </c>
      <c r="E88" s="358">
        <v>6.0</v>
      </c>
      <c r="F88" s="358">
        <v>0.0</v>
      </c>
      <c r="G88" s="358">
        <v>0.0</v>
      </c>
      <c r="H88" s="358">
        <v>0.0</v>
      </c>
      <c r="I88" s="358">
        <f t="shared" si="1"/>
        <v>6</v>
      </c>
      <c r="J88" s="358">
        <v>0.0</v>
      </c>
      <c r="K88" s="358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58">
        <v>8.0</v>
      </c>
      <c r="B89" s="358" t="s">
        <v>76</v>
      </c>
      <c r="C89" s="358">
        <v>4.0</v>
      </c>
      <c r="D89" s="358">
        <v>0.0</v>
      </c>
      <c r="E89" s="358">
        <v>4.0</v>
      </c>
      <c r="F89" s="358">
        <v>0.0</v>
      </c>
      <c r="G89" s="358">
        <v>0.0</v>
      </c>
      <c r="H89" s="358">
        <v>0.0</v>
      </c>
      <c r="I89" s="358">
        <f t="shared" si="1"/>
        <v>4</v>
      </c>
      <c r="J89" s="358">
        <v>0.0</v>
      </c>
      <c r="K89" s="358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58">
        <v>8.0</v>
      </c>
      <c r="B90" s="358" t="s">
        <v>463</v>
      </c>
      <c r="C90" s="358">
        <v>492.0</v>
      </c>
      <c r="D90" s="358">
        <v>22.0</v>
      </c>
      <c r="E90" s="358">
        <v>105.0</v>
      </c>
      <c r="F90" s="358">
        <v>0.0</v>
      </c>
      <c r="G90" s="358">
        <v>2.0</v>
      </c>
      <c r="H90" s="358">
        <v>0.0</v>
      </c>
      <c r="I90" s="358">
        <f t="shared" si="1"/>
        <v>129</v>
      </c>
      <c r="J90" s="358">
        <v>143.0</v>
      </c>
      <c r="K90" s="358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58">
        <v>8.0</v>
      </c>
      <c r="B91" s="358" t="s">
        <v>469</v>
      </c>
      <c r="C91" s="358">
        <v>6.0</v>
      </c>
      <c r="D91" s="358">
        <v>0.0</v>
      </c>
      <c r="E91" s="358">
        <v>2.0</v>
      </c>
      <c r="F91" s="358">
        <v>0.0</v>
      </c>
      <c r="G91" s="358">
        <v>0.0</v>
      </c>
      <c r="H91" s="358">
        <v>0.0</v>
      </c>
      <c r="I91" s="358">
        <f t="shared" si="1"/>
        <v>2</v>
      </c>
      <c r="J91" s="358">
        <v>0.0</v>
      </c>
      <c r="K91" s="358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58">
        <v>8.0</v>
      </c>
      <c r="B92" s="358" t="s">
        <v>85</v>
      </c>
      <c r="C92" s="358">
        <v>8.0</v>
      </c>
      <c r="D92" s="358">
        <v>0.0</v>
      </c>
      <c r="E92" s="358">
        <v>2.0</v>
      </c>
      <c r="F92" s="358">
        <v>0.0</v>
      </c>
      <c r="G92" s="358">
        <v>0.0</v>
      </c>
      <c r="H92" s="358">
        <v>0.0</v>
      </c>
      <c r="I92" s="358">
        <f t="shared" si="1"/>
        <v>2</v>
      </c>
      <c r="J92" s="358">
        <v>0.0</v>
      </c>
      <c r="K92" s="358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58">
        <v>8.0</v>
      </c>
      <c r="B93" s="358" t="s">
        <v>473</v>
      </c>
      <c r="C93" s="358">
        <v>4.0</v>
      </c>
      <c r="D93" s="358">
        <v>0.0</v>
      </c>
      <c r="E93" s="358">
        <v>4.0</v>
      </c>
      <c r="F93" s="358">
        <v>0.0</v>
      </c>
      <c r="G93" s="358">
        <v>0.0</v>
      </c>
      <c r="H93" s="358">
        <v>0.0</v>
      </c>
      <c r="I93" s="358">
        <f t="shared" si="1"/>
        <v>4</v>
      </c>
      <c r="J93" s="358">
        <v>0.0</v>
      </c>
      <c r="K93" s="358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58">
        <v>8.0</v>
      </c>
      <c r="B94" s="358" t="s">
        <v>477</v>
      </c>
      <c r="C94" s="358">
        <v>7.0</v>
      </c>
      <c r="D94" s="358">
        <v>0.0</v>
      </c>
      <c r="E94" s="358">
        <v>1.0</v>
      </c>
      <c r="F94" s="358">
        <v>0.0</v>
      </c>
      <c r="G94" s="358">
        <v>0.0</v>
      </c>
      <c r="H94" s="358">
        <v>0.0</v>
      </c>
      <c r="I94" s="358">
        <f t="shared" si="1"/>
        <v>1</v>
      </c>
      <c r="J94" s="358">
        <v>4.0</v>
      </c>
      <c r="K94" s="358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58">
        <v>8.0</v>
      </c>
      <c r="B95" s="358" t="s">
        <v>89</v>
      </c>
      <c r="C95" s="358">
        <v>104.0</v>
      </c>
      <c r="D95" s="358">
        <v>5.0</v>
      </c>
      <c r="E95" s="358">
        <v>28.0</v>
      </c>
      <c r="F95" s="358">
        <v>1.0</v>
      </c>
      <c r="G95" s="358">
        <v>6.0</v>
      </c>
      <c r="H95" s="358">
        <v>0.0</v>
      </c>
      <c r="I95" s="358">
        <f t="shared" si="1"/>
        <v>40</v>
      </c>
      <c r="J95" s="358">
        <v>12.0</v>
      </c>
      <c r="K95" s="358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58">
        <v>8.0</v>
      </c>
      <c r="B96" s="358" t="s">
        <v>478</v>
      </c>
      <c r="C96" s="358">
        <v>7.0</v>
      </c>
      <c r="D96" s="358">
        <v>3.0</v>
      </c>
      <c r="E96" s="358">
        <v>0.0</v>
      </c>
      <c r="F96" s="358">
        <v>0.0</v>
      </c>
      <c r="G96" s="358">
        <v>0.0</v>
      </c>
      <c r="H96" s="358">
        <v>0.0</v>
      </c>
      <c r="I96" s="358">
        <f t="shared" si="1"/>
        <v>3</v>
      </c>
      <c r="J96" s="358">
        <v>0.0</v>
      </c>
      <c r="K96" s="358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58">
        <v>8.0</v>
      </c>
      <c r="B97" s="358" t="s">
        <v>387</v>
      </c>
      <c r="C97" s="358">
        <v>19.0</v>
      </c>
      <c r="D97" s="358">
        <v>0.0</v>
      </c>
      <c r="E97" s="358">
        <v>11.0</v>
      </c>
      <c r="F97" s="358">
        <v>0.0</v>
      </c>
      <c r="G97" s="358">
        <v>0.0</v>
      </c>
      <c r="H97" s="358">
        <v>0.0</v>
      </c>
      <c r="I97" s="358">
        <f t="shared" si="1"/>
        <v>11</v>
      </c>
      <c r="J97" s="358">
        <v>0.0</v>
      </c>
      <c r="K97" s="358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58">
        <v>8.0</v>
      </c>
      <c r="B98" s="358" t="s">
        <v>495</v>
      </c>
      <c r="C98" s="358">
        <v>1.0</v>
      </c>
      <c r="D98" s="358">
        <v>0.0</v>
      </c>
      <c r="E98" s="358">
        <v>1.0</v>
      </c>
      <c r="F98" s="358">
        <v>0.0</v>
      </c>
      <c r="G98" s="358">
        <v>0.0</v>
      </c>
      <c r="H98" s="358">
        <v>0.0</v>
      </c>
      <c r="I98" s="358">
        <f t="shared" si="1"/>
        <v>1</v>
      </c>
      <c r="J98" s="358">
        <v>0.0</v>
      </c>
      <c r="K98" s="358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58">
        <v>9.0</v>
      </c>
      <c r="B99" s="358" t="s">
        <v>393</v>
      </c>
      <c r="C99" s="358">
        <v>53.0</v>
      </c>
      <c r="D99" s="358">
        <v>1.0</v>
      </c>
      <c r="E99" s="358">
        <v>17.0</v>
      </c>
      <c r="F99" s="358">
        <v>0.0</v>
      </c>
      <c r="G99" s="358">
        <v>0.0</v>
      </c>
      <c r="H99" s="358">
        <v>0.0</v>
      </c>
      <c r="I99" s="358">
        <f t="shared" si="1"/>
        <v>18</v>
      </c>
      <c r="J99" s="358">
        <v>8.0</v>
      </c>
      <c r="K99" s="358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58">
        <v>9.0</v>
      </c>
      <c r="B100" s="358" t="s">
        <v>401</v>
      </c>
      <c r="C100" s="358">
        <v>13.0</v>
      </c>
      <c r="D100" s="358">
        <v>0.0</v>
      </c>
      <c r="E100" s="358">
        <v>6.0</v>
      </c>
      <c r="F100" s="358">
        <v>0.0</v>
      </c>
      <c r="G100" s="358">
        <v>0.0</v>
      </c>
      <c r="H100" s="358">
        <v>0.0</v>
      </c>
      <c r="I100" s="358">
        <f t="shared" si="1"/>
        <v>6</v>
      </c>
      <c r="J100" s="358">
        <v>1.0</v>
      </c>
      <c r="K100" s="358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58">
        <v>9.0</v>
      </c>
      <c r="B101" s="358" t="s">
        <v>409</v>
      </c>
      <c r="C101" s="358">
        <v>6.0</v>
      </c>
      <c r="D101" s="358">
        <v>0.0</v>
      </c>
      <c r="E101" s="358">
        <v>0.0</v>
      </c>
      <c r="F101" s="358">
        <v>0.0</v>
      </c>
      <c r="G101" s="358">
        <v>0.0</v>
      </c>
      <c r="H101" s="358">
        <v>0.0</v>
      </c>
      <c r="I101" s="358">
        <f t="shared" si="1"/>
        <v>0</v>
      </c>
      <c r="J101" s="358">
        <v>3.0</v>
      </c>
      <c r="K101" s="358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58">
        <v>9.0</v>
      </c>
      <c r="B102" s="358" t="s">
        <v>425</v>
      </c>
      <c r="C102" s="358">
        <v>43.0</v>
      </c>
      <c r="D102" s="358">
        <v>1.0</v>
      </c>
      <c r="E102" s="358">
        <v>16.0</v>
      </c>
      <c r="F102" s="358">
        <v>0.0</v>
      </c>
      <c r="G102" s="358">
        <v>0.0</v>
      </c>
      <c r="H102" s="358">
        <v>0.0</v>
      </c>
      <c r="I102" s="358">
        <f t="shared" si="1"/>
        <v>17</v>
      </c>
      <c r="J102" s="358">
        <v>6.0</v>
      </c>
      <c r="K102" s="358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58">
        <v>9.0</v>
      </c>
      <c r="B103" s="358" t="s">
        <v>431</v>
      </c>
      <c r="C103" s="358">
        <v>18.0</v>
      </c>
      <c r="D103" s="358">
        <v>0.0</v>
      </c>
      <c r="E103" s="358">
        <v>4.0</v>
      </c>
      <c r="F103" s="358">
        <v>0.0</v>
      </c>
      <c r="G103" s="358">
        <v>0.0</v>
      </c>
      <c r="H103" s="358">
        <v>0.0</v>
      </c>
      <c r="I103" s="358">
        <f t="shared" si="1"/>
        <v>4</v>
      </c>
      <c r="J103" s="358">
        <v>3.0</v>
      </c>
      <c r="K103" s="358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58">
        <v>9.0</v>
      </c>
      <c r="B104" s="358" t="s">
        <v>432</v>
      </c>
      <c r="C104" s="358">
        <v>19.0</v>
      </c>
      <c r="D104" s="358">
        <v>1.0</v>
      </c>
      <c r="E104" s="358">
        <v>5.0</v>
      </c>
      <c r="F104" s="358">
        <v>0.0</v>
      </c>
      <c r="G104" s="358">
        <v>0.0</v>
      </c>
      <c r="H104" s="358">
        <v>0.0</v>
      </c>
      <c r="I104" s="358">
        <f t="shared" si="1"/>
        <v>6</v>
      </c>
      <c r="J104" s="358">
        <v>0.0</v>
      </c>
      <c r="K104" s="358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58">
        <v>9.0</v>
      </c>
      <c r="B105" s="358" t="s">
        <v>451</v>
      </c>
      <c r="C105" s="358">
        <v>25.0</v>
      </c>
      <c r="D105" s="358">
        <v>1.0</v>
      </c>
      <c r="E105" s="358">
        <v>0.0</v>
      </c>
      <c r="F105" s="358">
        <v>0.0</v>
      </c>
      <c r="G105" s="358">
        <v>0.0</v>
      </c>
      <c r="H105" s="358">
        <v>0.0</v>
      </c>
      <c r="I105" s="358">
        <f t="shared" si="1"/>
        <v>1</v>
      </c>
      <c r="J105" s="358">
        <v>1.0</v>
      </c>
      <c r="K105" s="358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58">
        <v>9.0</v>
      </c>
      <c r="B106" s="358" t="s">
        <v>174</v>
      </c>
      <c r="C106" s="358">
        <v>6.0</v>
      </c>
      <c r="D106" s="358">
        <v>0.0</v>
      </c>
      <c r="E106" s="358">
        <v>1.0</v>
      </c>
      <c r="F106" s="358">
        <v>0.0</v>
      </c>
      <c r="G106" s="358">
        <v>0.0</v>
      </c>
      <c r="H106" s="358">
        <v>0.0</v>
      </c>
      <c r="I106" s="358">
        <f t="shared" si="1"/>
        <v>1</v>
      </c>
      <c r="J106" s="358">
        <v>1.0</v>
      </c>
      <c r="K106" s="358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58">
        <v>9.0</v>
      </c>
      <c r="B107" s="358" t="s">
        <v>455</v>
      </c>
      <c r="C107" s="358">
        <v>64.0</v>
      </c>
      <c r="D107" s="358">
        <v>2.0</v>
      </c>
      <c r="E107" s="358">
        <v>2.0</v>
      </c>
      <c r="F107" s="358">
        <v>0.0</v>
      </c>
      <c r="G107" s="358">
        <v>0.0</v>
      </c>
      <c r="H107" s="358">
        <v>0.0</v>
      </c>
      <c r="I107" s="358">
        <f t="shared" si="1"/>
        <v>4</v>
      </c>
      <c r="J107" s="358">
        <v>11.0</v>
      </c>
      <c r="K107" s="358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58">
        <v>9.0</v>
      </c>
      <c r="B108" s="358" t="s">
        <v>80</v>
      </c>
      <c r="C108" s="358">
        <v>12.0</v>
      </c>
      <c r="D108" s="358">
        <v>1.0</v>
      </c>
      <c r="E108" s="358">
        <v>0.0</v>
      </c>
      <c r="F108" s="358">
        <v>0.0</v>
      </c>
      <c r="G108" s="358">
        <v>0.0</v>
      </c>
      <c r="H108" s="358">
        <v>0.0</v>
      </c>
      <c r="I108" s="358">
        <f t="shared" si="1"/>
        <v>1</v>
      </c>
      <c r="J108" s="358">
        <v>3.0</v>
      </c>
      <c r="K108" s="358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58">
        <v>9.0</v>
      </c>
      <c r="B109" s="358" t="s">
        <v>190</v>
      </c>
      <c r="C109" s="358">
        <v>20.0</v>
      </c>
      <c r="D109" s="358">
        <v>1.0</v>
      </c>
      <c r="E109" s="358">
        <v>6.0</v>
      </c>
      <c r="F109" s="358">
        <v>0.0</v>
      </c>
      <c r="G109" s="358">
        <v>0.0</v>
      </c>
      <c r="H109" s="358">
        <v>0.0</v>
      </c>
      <c r="I109" s="358">
        <f t="shared" si="1"/>
        <v>7</v>
      </c>
      <c r="J109" s="358">
        <v>3.0</v>
      </c>
      <c r="K109" s="358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58">
        <v>9.0</v>
      </c>
      <c r="B110" s="358" t="s">
        <v>480</v>
      </c>
      <c r="C110" s="358">
        <v>31.0</v>
      </c>
      <c r="D110" s="358">
        <v>6.0</v>
      </c>
      <c r="E110" s="358">
        <v>6.0</v>
      </c>
      <c r="F110" s="358">
        <v>0.0</v>
      </c>
      <c r="G110" s="358">
        <v>0.0</v>
      </c>
      <c r="H110" s="358">
        <v>0.0</v>
      </c>
      <c r="I110" s="358">
        <f t="shared" si="1"/>
        <v>12</v>
      </c>
      <c r="J110" s="358">
        <v>4.0</v>
      </c>
      <c r="K110" s="358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58">
        <v>9.0</v>
      </c>
      <c r="B111" s="358" t="s">
        <v>481</v>
      </c>
      <c r="C111" s="358">
        <v>26.0</v>
      </c>
      <c r="D111" s="358">
        <v>0.0</v>
      </c>
      <c r="E111" s="358">
        <v>6.0</v>
      </c>
      <c r="F111" s="358">
        <v>0.0</v>
      </c>
      <c r="G111" s="358">
        <v>0.0</v>
      </c>
      <c r="H111" s="358">
        <v>0.0</v>
      </c>
      <c r="I111" s="358">
        <f t="shared" si="1"/>
        <v>6</v>
      </c>
      <c r="J111" s="358">
        <v>4.0</v>
      </c>
      <c r="K111" s="358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58">
        <v>9.0</v>
      </c>
      <c r="B112" s="358" t="s">
        <v>485</v>
      </c>
      <c r="C112" s="358">
        <v>32.0</v>
      </c>
      <c r="D112" s="358">
        <v>0.0</v>
      </c>
      <c r="E112" s="358">
        <v>8.0</v>
      </c>
      <c r="F112" s="358">
        <v>1.0</v>
      </c>
      <c r="G112" s="358">
        <v>0.0</v>
      </c>
      <c r="H112" s="358">
        <v>0.0</v>
      </c>
      <c r="I112" s="358">
        <f t="shared" si="1"/>
        <v>9</v>
      </c>
      <c r="J112" s="358">
        <v>1.0</v>
      </c>
      <c r="K112" s="358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58">
        <v>9.0</v>
      </c>
      <c r="B113" s="358" t="s">
        <v>487</v>
      </c>
      <c r="C113" s="358">
        <v>6.0</v>
      </c>
      <c r="D113" s="358">
        <v>0.0</v>
      </c>
      <c r="E113" s="358">
        <v>1.0</v>
      </c>
      <c r="F113" s="358">
        <v>0.0</v>
      </c>
      <c r="G113" s="358">
        <v>0.0</v>
      </c>
      <c r="H113" s="358">
        <v>0.0</v>
      </c>
      <c r="I113" s="358">
        <f t="shared" si="1"/>
        <v>1</v>
      </c>
      <c r="J113" s="358">
        <v>0.0</v>
      </c>
      <c r="K113" s="358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58">
        <v>9.0</v>
      </c>
      <c r="B114" s="358" t="s">
        <v>494</v>
      </c>
      <c r="C114" s="358">
        <v>34.0</v>
      </c>
      <c r="D114" s="358">
        <v>1.0</v>
      </c>
      <c r="E114" s="358">
        <v>0.0</v>
      </c>
      <c r="F114" s="358">
        <v>0.0</v>
      </c>
      <c r="G114" s="358">
        <v>0.0</v>
      </c>
      <c r="H114" s="358">
        <v>0.0</v>
      </c>
      <c r="I114" s="358">
        <f t="shared" si="1"/>
        <v>1</v>
      </c>
      <c r="J114" s="358">
        <v>13.0</v>
      </c>
      <c r="K114" s="358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58">
        <v>9.0</v>
      </c>
      <c r="B115" s="358" t="s">
        <v>496</v>
      </c>
      <c r="C115" s="358">
        <v>6.0</v>
      </c>
      <c r="D115" s="358">
        <v>0.0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f t="shared" si="1"/>
        <v>0</v>
      </c>
      <c r="J115" s="358">
        <v>5.0</v>
      </c>
      <c r="K115" s="358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58">
        <v>9.0</v>
      </c>
      <c r="B116" s="358" t="s">
        <v>95</v>
      </c>
      <c r="C116" s="358">
        <v>16.0</v>
      </c>
      <c r="D116" s="358">
        <v>1.0</v>
      </c>
      <c r="E116" s="358">
        <v>2.0</v>
      </c>
      <c r="F116" s="358">
        <v>0.0</v>
      </c>
      <c r="G116" s="358">
        <v>0.0</v>
      </c>
      <c r="H116" s="358">
        <v>0.0</v>
      </c>
      <c r="I116" s="358">
        <f t="shared" si="1"/>
        <v>3</v>
      </c>
      <c r="J116" s="358">
        <v>3.0</v>
      </c>
      <c r="K116" s="358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58">
        <v>10.0</v>
      </c>
      <c r="B117" s="358" t="s">
        <v>343</v>
      </c>
      <c r="C117" s="358">
        <v>3.0</v>
      </c>
      <c r="D117" s="358">
        <v>0.0</v>
      </c>
      <c r="E117" s="358">
        <v>0.0</v>
      </c>
      <c r="F117" s="358">
        <v>0.0</v>
      </c>
      <c r="G117" s="358">
        <v>0.0</v>
      </c>
      <c r="H117" s="358">
        <v>0.0</v>
      </c>
      <c r="I117" s="358">
        <f t="shared" si="1"/>
        <v>0</v>
      </c>
      <c r="J117" s="358">
        <v>1.0</v>
      </c>
      <c r="K117" s="358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58">
        <v>10.0</v>
      </c>
      <c r="B118" s="358" t="s">
        <v>37</v>
      </c>
      <c r="C118" s="358">
        <v>1.0</v>
      </c>
      <c r="D118" s="358">
        <v>0.0</v>
      </c>
      <c r="E118" s="358">
        <v>0.0</v>
      </c>
      <c r="F118" s="358">
        <v>0.0</v>
      </c>
      <c r="G118" s="358">
        <v>0.0</v>
      </c>
      <c r="H118" s="358">
        <v>0.0</v>
      </c>
      <c r="I118" s="358">
        <f t="shared" si="1"/>
        <v>0</v>
      </c>
      <c r="J118" s="358">
        <v>0.0</v>
      </c>
      <c r="K118" s="358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58">
        <v>10.0</v>
      </c>
      <c r="B119" s="358" t="s">
        <v>418</v>
      </c>
      <c r="C119" s="358">
        <v>30.0</v>
      </c>
      <c r="D119" s="358">
        <v>2.0</v>
      </c>
      <c r="E119" s="358">
        <v>4.0</v>
      </c>
      <c r="F119" s="358">
        <v>0.0</v>
      </c>
      <c r="G119" s="358">
        <v>0.0</v>
      </c>
      <c r="H119" s="358">
        <v>0.0</v>
      </c>
      <c r="I119" s="358">
        <f t="shared" si="1"/>
        <v>6</v>
      </c>
      <c r="J119" s="358">
        <v>7.0</v>
      </c>
      <c r="K119" s="358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58">
        <v>10.0</v>
      </c>
      <c r="B120" s="358" t="s">
        <v>424</v>
      </c>
      <c r="C120" s="358">
        <v>38.0</v>
      </c>
      <c r="D120" s="358">
        <v>1.0</v>
      </c>
      <c r="E120" s="358">
        <v>18.0</v>
      </c>
      <c r="F120" s="358">
        <v>0.0</v>
      </c>
      <c r="G120" s="358">
        <v>0.0</v>
      </c>
      <c r="H120" s="358">
        <v>0.0</v>
      </c>
      <c r="I120" s="358">
        <f t="shared" si="1"/>
        <v>19</v>
      </c>
      <c r="J120" s="358">
        <v>1.0</v>
      </c>
      <c r="K120" s="358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58">
        <v>10.0</v>
      </c>
      <c r="B121" s="358" t="s">
        <v>427</v>
      </c>
      <c r="C121" s="358">
        <v>251.0</v>
      </c>
      <c r="D121" s="358">
        <v>2.0</v>
      </c>
      <c r="E121" s="358">
        <v>11.0</v>
      </c>
      <c r="F121" s="358">
        <v>0.0</v>
      </c>
      <c r="G121" s="358">
        <v>1.0</v>
      </c>
      <c r="H121" s="358">
        <v>1.0</v>
      </c>
      <c r="I121" s="358">
        <f t="shared" si="1"/>
        <v>15</v>
      </c>
      <c r="J121" s="358">
        <v>130.0</v>
      </c>
      <c r="K121" s="358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58">
        <v>10.0</v>
      </c>
      <c r="B122" s="358" t="s">
        <v>428</v>
      </c>
      <c r="C122" s="358">
        <v>4.0</v>
      </c>
      <c r="D122" s="358">
        <v>0.0</v>
      </c>
      <c r="E122" s="358">
        <v>0.0</v>
      </c>
      <c r="F122" s="358">
        <v>0.0</v>
      </c>
      <c r="G122" s="358">
        <v>0.0</v>
      </c>
      <c r="H122" s="358">
        <v>0.0</v>
      </c>
      <c r="I122" s="358">
        <f t="shared" si="1"/>
        <v>0</v>
      </c>
      <c r="J122" s="358">
        <v>1.0</v>
      </c>
      <c r="K122" s="358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58">
        <v>10.0</v>
      </c>
      <c r="B123" s="358" t="s">
        <v>440</v>
      </c>
      <c r="C123" s="358">
        <v>20.0</v>
      </c>
      <c r="D123" s="358">
        <v>0.0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f t="shared" si="1"/>
        <v>0</v>
      </c>
      <c r="J123" s="358">
        <v>0.0</v>
      </c>
      <c r="K123" s="358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58">
        <v>10.0</v>
      </c>
      <c r="B124" s="358" t="s">
        <v>70</v>
      </c>
      <c r="C124" s="358">
        <v>42.0</v>
      </c>
      <c r="D124" s="358">
        <v>0.0</v>
      </c>
      <c r="E124" s="358">
        <v>8.0</v>
      </c>
      <c r="F124" s="358">
        <v>2.0</v>
      </c>
      <c r="G124" s="358">
        <v>0.0</v>
      </c>
      <c r="H124" s="358">
        <v>0.0</v>
      </c>
      <c r="I124" s="358">
        <f t="shared" si="1"/>
        <v>10</v>
      </c>
      <c r="J124" s="358">
        <v>1.0</v>
      </c>
      <c r="K124" s="358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58">
        <v>10.0</v>
      </c>
      <c r="B125" s="358" t="s">
        <v>180</v>
      </c>
      <c r="C125" s="358">
        <v>7.0</v>
      </c>
      <c r="D125" s="358">
        <v>0.0</v>
      </c>
      <c r="E125" s="358">
        <v>1.0</v>
      </c>
      <c r="F125" s="358">
        <v>0.0</v>
      </c>
      <c r="G125" s="358">
        <v>0.0</v>
      </c>
      <c r="H125" s="358">
        <v>0.0</v>
      </c>
      <c r="I125" s="358">
        <f t="shared" si="1"/>
        <v>1</v>
      </c>
      <c r="J125" s="358">
        <v>1.0</v>
      </c>
      <c r="K125" s="358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58">
        <v>10.0</v>
      </c>
      <c r="B126" s="358" t="s">
        <v>461</v>
      </c>
      <c r="C126" s="358">
        <v>21.0</v>
      </c>
      <c r="D126" s="358">
        <v>1.0</v>
      </c>
      <c r="E126" s="358">
        <v>2.0</v>
      </c>
      <c r="F126" s="358">
        <v>0.0</v>
      </c>
      <c r="G126" s="358">
        <v>0.0</v>
      </c>
      <c r="H126" s="358">
        <v>0.0</v>
      </c>
      <c r="I126" s="358">
        <f t="shared" si="1"/>
        <v>3</v>
      </c>
      <c r="J126" s="358">
        <v>7.0</v>
      </c>
      <c r="K126" s="358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58">
        <v>10.0</v>
      </c>
      <c r="B127" s="358" t="s">
        <v>385</v>
      </c>
      <c r="C127" s="358">
        <v>6.0</v>
      </c>
      <c r="D127" s="358">
        <v>0.0</v>
      </c>
      <c r="E127" s="358">
        <v>0.0</v>
      </c>
      <c r="F127" s="358">
        <v>0.0</v>
      </c>
      <c r="G127" s="358">
        <v>0.0</v>
      </c>
      <c r="H127" s="358">
        <v>0.0</v>
      </c>
      <c r="I127" s="358">
        <f t="shared" si="1"/>
        <v>0</v>
      </c>
      <c r="J127" s="358">
        <v>0.0</v>
      </c>
      <c r="K127" s="358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58">
        <v>10.0</v>
      </c>
      <c r="B128" s="358" t="s">
        <v>482</v>
      </c>
      <c r="C128" s="358">
        <v>15.0</v>
      </c>
      <c r="D128" s="358">
        <v>0.0</v>
      </c>
      <c r="E128" s="358">
        <v>1.0</v>
      </c>
      <c r="F128" s="358">
        <v>0.0</v>
      </c>
      <c r="G128" s="358">
        <v>0.0</v>
      </c>
      <c r="H128" s="358">
        <v>0.0</v>
      </c>
      <c r="I128" s="358">
        <f t="shared" si="1"/>
        <v>1</v>
      </c>
      <c r="J128" s="358">
        <v>6.0</v>
      </c>
      <c r="K128" s="358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58">
        <v>10.0</v>
      </c>
      <c r="B129" s="358" t="s">
        <v>483</v>
      </c>
      <c r="C129" s="358">
        <v>55.0</v>
      </c>
      <c r="D129" s="358">
        <v>0.0</v>
      </c>
      <c r="E129" s="358">
        <v>7.0</v>
      </c>
      <c r="F129" s="358">
        <v>0.0</v>
      </c>
      <c r="G129" s="358">
        <v>0.0</v>
      </c>
      <c r="H129" s="358">
        <v>0.0</v>
      </c>
      <c r="I129" s="358">
        <f t="shared" si="1"/>
        <v>7</v>
      </c>
      <c r="J129" s="358">
        <v>4.0</v>
      </c>
      <c r="K129" s="358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58">
        <v>10.0</v>
      </c>
      <c r="B130" s="358" t="s">
        <v>500</v>
      </c>
      <c r="C130" s="358">
        <v>31.0</v>
      </c>
      <c r="D130" s="358">
        <v>2.0</v>
      </c>
      <c r="E130" s="358">
        <v>11.0</v>
      </c>
      <c r="F130" s="358">
        <v>0.0</v>
      </c>
      <c r="G130" s="358">
        <v>1.0</v>
      </c>
      <c r="H130" s="358">
        <v>0.0</v>
      </c>
      <c r="I130" s="358">
        <f t="shared" si="1"/>
        <v>14</v>
      </c>
      <c r="J130" s="358">
        <v>2.0</v>
      </c>
      <c r="K130" s="358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58">
        <v>11.0</v>
      </c>
      <c r="B131" s="358" t="s">
        <v>394</v>
      </c>
      <c r="C131" s="358">
        <v>10.0</v>
      </c>
      <c r="D131" s="358">
        <v>0.0</v>
      </c>
      <c r="E131" s="358">
        <v>5.0</v>
      </c>
      <c r="F131" s="358">
        <v>0.0</v>
      </c>
      <c r="G131" s="358">
        <v>1.0</v>
      </c>
      <c r="H131" s="358">
        <v>0.0</v>
      </c>
      <c r="I131" s="358">
        <f t="shared" si="1"/>
        <v>6</v>
      </c>
      <c r="J131" s="358">
        <v>0.0</v>
      </c>
      <c r="K131" s="358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58">
        <v>11.0</v>
      </c>
      <c r="B132" s="358" t="s">
        <v>395</v>
      </c>
      <c r="C132" s="358">
        <v>45.0</v>
      </c>
      <c r="D132" s="358">
        <v>0.0</v>
      </c>
      <c r="E132" s="358">
        <v>12.0</v>
      </c>
      <c r="F132" s="358">
        <v>1.0</v>
      </c>
      <c r="G132" s="358">
        <v>0.0</v>
      </c>
      <c r="H132" s="358">
        <v>0.0</v>
      </c>
      <c r="I132" s="358">
        <f t="shared" si="1"/>
        <v>13</v>
      </c>
      <c r="J132" s="358">
        <v>14.0</v>
      </c>
      <c r="K132" s="358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58">
        <v>11.0</v>
      </c>
      <c r="B133" s="358" t="s">
        <v>399</v>
      </c>
      <c r="C133" s="358">
        <v>118.0</v>
      </c>
      <c r="D133" s="358">
        <v>1.0</v>
      </c>
      <c r="E133" s="358">
        <v>33.0</v>
      </c>
      <c r="F133" s="358">
        <v>4.0</v>
      </c>
      <c r="G133" s="358">
        <v>0.0</v>
      </c>
      <c r="H133" s="358">
        <v>0.0</v>
      </c>
      <c r="I133" s="358">
        <f t="shared" si="1"/>
        <v>38</v>
      </c>
      <c r="J133" s="358">
        <v>35.0</v>
      </c>
      <c r="K133" s="358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58">
        <v>11.0</v>
      </c>
      <c r="B134" s="358" t="s">
        <v>400</v>
      </c>
      <c r="C134" s="358">
        <v>48.0</v>
      </c>
      <c r="D134" s="358">
        <v>1.0</v>
      </c>
      <c r="E134" s="358">
        <v>3.0</v>
      </c>
      <c r="F134" s="358">
        <v>0.0</v>
      </c>
      <c r="G134" s="358">
        <v>0.0</v>
      </c>
      <c r="H134" s="358">
        <v>0.0</v>
      </c>
      <c r="I134" s="358">
        <f t="shared" si="1"/>
        <v>4</v>
      </c>
      <c r="J134" s="358">
        <v>28.0</v>
      </c>
      <c r="K134" s="358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58">
        <v>11.0</v>
      </c>
      <c r="B135" s="358" t="s">
        <v>402</v>
      </c>
      <c r="C135" s="358">
        <v>64.0</v>
      </c>
      <c r="D135" s="358">
        <v>2.0</v>
      </c>
      <c r="E135" s="358">
        <v>17.0</v>
      </c>
      <c r="F135" s="358">
        <v>2.0</v>
      </c>
      <c r="G135" s="358">
        <v>0.0</v>
      </c>
      <c r="H135" s="358">
        <v>0.0</v>
      </c>
      <c r="I135" s="358">
        <f t="shared" si="1"/>
        <v>21</v>
      </c>
      <c r="J135" s="358">
        <v>7.0</v>
      </c>
      <c r="K135" s="358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58">
        <v>11.0</v>
      </c>
      <c r="B136" s="358" t="s">
        <v>403</v>
      </c>
      <c r="C136" s="358">
        <v>27.0</v>
      </c>
      <c r="D136" s="358">
        <v>1.0</v>
      </c>
      <c r="E136" s="358">
        <v>9.0</v>
      </c>
      <c r="F136" s="358">
        <v>0.0</v>
      </c>
      <c r="G136" s="358">
        <v>0.0</v>
      </c>
      <c r="H136" s="358">
        <v>0.0</v>
      </c>
      <c r="I136" s="358">
        <f t="shared" si="1"/>
        <v>10</v>
      </c>
      <c r="J136" s="358">
        <v>10.0</v>
      </c>
      <c r="K136" s="358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58">
        <v>11.0</v>
      </c>
      <c r="B137" s="358" t="s">
        <v>411</v>
      </c>
      <c r="C137" s="358">
        <v>36.0</v>
      </c>
      <c r="D137" s="358">
        <v>0.0</v>
      </c>
      <c r="E137" s="358">
        <v>10.0</v>
      </c>
      <c r="F137" s="358">
        <v>0.0</v>
      </c>
      <c r="G137" s="358">
        <v>0.0</v>
      </c>
      <c r="H137" s="358">
        <v>0.0</v>
      </c>
      <c r="I137" s="358">
        <f t="shared" si="1"/>
        <v>10</v>
      </c>
      <c r="J137" s="358">
        <v>12.0</v>
      </c>
      <c r="K137" s="358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58">
        <v>11.0</v>
      </c>
      <c r="B138" s="358" t="s">
        <v>416</v>
      </c>
      <c r="C138" s="358">
        <v>17.0</v>
      </c>
      <c r="D138" s="358">
        <v>0.0</v>
      </c>
      <c r="E138" s="358">
        <v>5.0</v>
      </c>
      <c r="F138" s="358">
        <v>0.0</v>
      </c>
      <c r="G138" s="358">
        <v>0.0</v>
      </c>
      <c r="H138" s="358">
        <v>0.0</v>
      </c>
      <c r="I138" s="358">
        <f t="shared" si="1"/>
        <v>5</v>
      </c>
      <c r="J138" s="358">
        <v>3.0</v>
      </c>
      <c r="K138" s="358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58">
        <v>11.0</v>
      </c>
      <c r="B139" s="358" t="s">
        <v>45</v>
      </c>
      <c r="C139" s="358">
        <v>223.0</v>
      </c>
      <c r="D139" s="358">
        <v>9.0</v>
      </c>
      <c r="E139" s="358">
        <v>37.0</v>
      </c>
      <c r="F139" s="358">
        <v>4.0</v>
      </c>
      <c r="G139" s="358">
        <v>6.0</v>
      </c>
      <c r="H139" s="358">
        <v>0.0</v>
      </c>
      <c r="I139" s="358">
        <f t="shared" si="1"/>
        <v>56</v>
      </c>
      <c r="J139" s="358">
        <v>65.0</v>
      </c>
      <c r="K139" s="358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58">
        <v>11.0</v>
      </c>
      <c r="B140" s="358" t="s">
        <v>419</v>
      </c>
      <c r="C140" s="358">
        <v>50.0</v>
      </c>
      <c r="D140" s="358">
        <v>1.0</v>
      </c>
      <c r="E140" s="358">
        <v>4.0</v>
      </c>
      <c r="F140" s="358">
        <v>0.0</v>
      </c>
      <c r="G140" s="358">
        <v>0.0</v>
      </c>
      <c r="H140" s="358">
        <v>0.0</v>
      </c>
      <c r="I140" s="358">
        <f t="shared" si="1"/>
        <v>5</v>
      </c>
      <c r="J140" s="358">
        <v>30.0</v>
      </c>
      <c r="K140" s="358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58">
        <v>11.0</v>
      </c>
      <c r="B141" s="358" t="s">
        <v>429</v>
      </c>
      <c r="C141" s="358">
        <v>2.0</v>
      </c>
      <c r="D141" s="358">
        <v>0.0</v>
      </c>
      <c r="E141" s="358">
        <v>0.0</v>
      </c>
      <c r="F141" s="358">
        <v>0.0</v>
      </c>
      <c r="G141" s="358">
        <v>0.0</v>
      </c>
      <c r="H141" s="358">
        <v>0.0</v>
      </c>
      <c r="I141" s="358">
        <f t="shared" si="1"/>
        <v>0</v>
      </c>
      <c r="J141" s="358">
        <v>2.0</v>
      </c>
      <c r="K141" s="358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58">
        <v>11.0</v>
      </c>
      <c r="B142" s="358" t="s">
        <v>449</v>
      </c>
      <c r="C142" s="358">
        <v>26.0</v>
      </c>
      <c r="D142" s="358">
        <v>0.0</v>
      </c>
      <c r="E142" s="358">
        <v>4.0</v>
      </c>
      <c r="F142" s="358">
        <v>0.0</v>
      </c>
      <c r="G142" s="358">
        <v>0.0</v>
      </c>
      <c r="H142" s="358">
        <v>0.0</v>
      </c>
      <c r="I142" s="358">
        <f t="shared" si="1"/>
        <v>4</v>
      </c>
      <c r="J142" s="358">
        <v>11.0</v>
      </c>
      <c r="K142" s="358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58">
        <v>11.0</v>
      </c>
      <c r="B143" s="358" t="s">
        <v>454</v>
      </c>
      <c r="C143" s="358">
        <v>12.0</v>
      </c>
      <c r="D143" s="358">
        <v>0.0</v>
      </c>
      <c r="E143" s="358">
        <v>9.0</v>
      </c>
      <c r="F143" s="358">
        <v>0.0</v>
      </c>
      <c r="G143" s="358">
        <v>0.0</v>
      </c>
      <c r="H143" s="358">
        <v>0.0</v>
      </c>
      <c r="I143" s="358">
        <f t="shared" si="1"/>
        <v>9</v>
      </c>
      <c r="J143" s="358">
        <v>2.0</v>
      </c>
      <c r="K143" s="358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58">
        <v>11.0</v>
      </c>
      <c r="B144" s="358" t="s">
        <v>72</v>
      </c>
      <c r="C144" s="358">
        <v>346.0</v>
      </c>
      <c r="D144" s="358">
        <v>7.0</v>
      </c>
      <c r="E144" s="358">
        <v>97.0</v>
      </c>
      <c r="F144" s="358">
        <v>3.0</v>
      </c>
      <c r="G144" s="358">
        <v>2.0</v>
      </c>
      <c r="H144" s="358">
        <v>0.0</v>
      </c>
      <c r="I144" s="358">
        <f t="shared" si="1"/>
        <v>109</v>
      </c>
      <c r="J144" s="358">
        <v>163.0</v>
      </c>
      <c r="K144" s="358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58">
        <v>11.0</v>
      </c>
      <c r="B145" s="358" t="s">
        <v>468</v>
      </c>
      <c r="C145" s="358">
        <v>80.0</v>
      </c>
      <c r="D145" s="358">
        <v>1.0</v>
      </c>
      <c r="E145" s="358">
        <v>12.0</v>
      </c>
      <c r="F145" s="358">
        <v>0.0</v>
      </c>
      <c r="G145" s="358">
        <v>0.0</v>
      </c>
      <c r="H145" s="358">
        <v>0.0</v>
      </c>
      <c r="I145" s="358">
        <f t="shared" si="1"/>
        <v>13</v>
      </c>
      <c r="J145" s="358">
        <v>20.0</v>
      </c>
      <c r="K145" s="358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58">
        <v>11.0</v>
      </c>
      <c r="B146" s="358" t="s">
        <v>484</v>
      </c>
      <c r="C146" s="358">
        <v>103.0</v>
      </c>
      <c r="D146" s="358">
        <v>6.0</v>
      </c>
      <c r="E146" s="358">
        <v>44.0</v>
      </c>
      <c r="F146" s="358">
        <v>0.0</v>
      </c>
      <c r="G146" s="358">
        <v>0.0</v>
      </c>
      <c r="H146" s="358">
        <v>0.0</v>
      </c>
      <c r="I146" s="358">
        <f t="shared" si="1"/>
        <v>50</v>
      </c>
      <c r="J146" s="358">
        <v>29.0</v>
      </c>
      <c r="K146" s="358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58">
        <v>11.0</v>
      </c>
      <c r="B147" s="358" t="s">
        <v>489</v>
      </c>
      <c r="C147" s="358">
        <v>15.0</v>
      </c>
      <c r="D147" s="358">
        <v>0.0</v>
      </c>
      <c r="E147" s="358">
        <v>3.0</v>
      </c>
      <c r="F147" s="358">
        <v>0.0</v>
      </c>
      <c r="G147" s="358">
        <v>0.0</v>
      </c>
      <c r="H147" s="358">
        <v>0.0</v>
      </c>
      <c r="I147" s="358">
        <f t="shared" si="1"/>
        <v>3</v>
      </c>
      <c r="J147" s="358">
        <v>9.0</v>
      </c>
      <c r="K147" s="358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58">
        <v>11.0</v>
      </c>
      <c r="B148" s="358" t="s">
        <v>492</v>
      </c>
      <c r="C148" s="358">
        <v>151.0</v>
      </c>
      <c r="D148" s="358">
        <v>2.0</v>
      </c>
      <c r="E148" s="358">
        <v>22.0</v>
      </c>
      <c r="F148" s="358">
        <v>0.0</v>
      </c>
      <c r="G148" s="358">
        <v>0.0</v>
      </c>
      <c r="H148" s="358">
        <v>0.0</v>
      </c>
      <c r="I148" s="358">
        <f t="shared" si="1"/>
        <v>24</v>
      </c>
      <c r="J148" s="358">
        <v>63.0</v>
      </c>
      <c r="K148" s="358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58">
        <v>12.0</v>
      </c>
      <c r="B149" s="358" t="s">
        <v>404</v>
      </c>
      <c r="C149" s="358">
        <v>28.0</v>
      </c>
      <c r="D149" s="358">
        <v>3.0</v>
      </c>
      <c r="E149" s="358">
        <v>0.0</v>
      </c>
      <c r="F149" s="358">
        <v>0.0</v>
      </c>
      <c r="G149" s="358">
        <v>0.0</v>
      </c>
      <c r="H149" s="358">
        <v>0.0</v>
      </c>
      <c r="I149" s="358">
        <f t="shared" si="1"/>
        <v>3</v>
      </c>
      <c r="J149" s="358">
        <v>12.0</v>
      </c>
      <c r="K149" s="358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58">
        <v>12.0</v>
      </c>
      <c r="B150" s="358" t="s">
        <v>405</v>
      </c>
      <c r="C150" s="358">
        <v>33.0</v>
      </c>
      <c r="D150" s="358">
        <v>1.0</v>
      </c>
      <c r="E150" s="358">
        <v>2.0</v>
      </c>
      <c r="F150" s="358">
        <v>2.0</v>
      </c>
      <c r="G150" s="358">
        <v>0.0</v>
      </c>
      <c r="H150" s="358">
        <v>0.0</v>
      </c>
      <c r="I150" s="358">
        <f t="shared" si="1"/>
        <v>5</v>
      </c>
      <c r="J150" s="358">
        <v>11.0</v>
      </c>
      <c r="K150" s="358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58">
        <v>12.0</v>
      </c>
      <c r="B151" s="358" t="s">
        <v>408</v>
      </c>
      <c r="C151" s="358">
        <v>120.0</v>
      </c>
      <c r="D151" s="358">
        <v>1.0</v>
      </c>
      <c r="E151" s="358">
        <v>13.0</v>
      </c>
      <c r="F151" s="358">
        <v>1.0</v>
      </c>
      <c r="G151" s="358">
        <v>0.0</v>
      </c>
      <c r="H151" s="358">
        <v>0.0</v>
      </c>
      <c r="I151" s="358">
        <f t="shared" si="1"/>
        <v>15</v>
      </c>
      <c r="J151" s="358">
        <v>8.0</v>
      </c>
      <c r="K151" s="358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58">
        <v>12.0</v>
      </c>
      <c r="B152" s="358" t="s">
        <v>412</v>
      </c>
      <c r="C152" s="358">
        <v>304.0</v>
      </c>
      <c r="D152" s="358">
        <v>11.0</v>
      </c>
      <c r="E152" s="358">
        <v>10.0</v>
      </c>
      <c r="F152" s="358">
        <v>1.0</v>
      </c>
      <c r="G152" s="358">
        <v>0.0</v>
      </c>
      <c r="H152" s="358">
        <v>0.0</v>
      </c>
      <c r="I152" s="358">
        <f t="shared" si="1"/>
        <v>22</v>
      </c>
      <c r="J152" s="358">
        <v>141.0</v>
      </c>
      <c r="K152" s="358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58">
        <v>12.0</v>
      </c>
      <c r="B153" s="358" t="s">
        <v>430</v>
      </c>
      <c r="C153" s="358">
        <v>46.0</v>
      </c>
      <c r="D153" s="358">
        <v>0.0</v>
      </c>
      <c r="E153" s="358">
        <v>4.0</v>
      </c>
      <c r="F153" s="358">
        <v>2.0</v>
      </c>
      <c r="G153" s="358">
        <v>0.0</v>
      </c>
      <c r="H153" s="358">
        <v>0.0</v>
      </c>
      <c r="I153" s="358">
        <f t="shared" si="1"/>
        <v>6</v>
      </c>
      <c r="J153" s="358">
        <v>20.0</v>
      </c>
      <c r="K153" s="358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58">
        <v>12.0</v>
      </c>
      <c r="B154" s="358" t="s">
        <v>438</v>
      </c>
      <c r="C154" s="358">
        <v>86.0</v>
      </c>
      <c r="D154" s="358">
        <v>1.0</v>
      </c>
      <c r="E154" s="358">
        <v>14.0</v>
      </c>
      <c r="F154" s="358">
        <v>0.0</v>
      </c>
      <c r="G154" s="358">
        <v>1.0</v>
      </c>
      <c r="H154" s="358">
        <v>0.0</v>
      </c>
      <c r="I154" s="358">
        <f t="shared" si="1"/>
        <v>16</v>
      </c>
      <c r="J154" s="358">
        <v>25.0</v>
      </c>
      <c r="K154" s="358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58">
        <v>12.0</v>
      </c>
      <c r="B155" s="358" t="s">
        <v>369</v>
      </c>
      <c r="C155" s="358">
        <v>55.0</v>
      </c>
      <c r="D155" s="358">
        <v>0.0</v>
      </c>
      <c r="E155" s="358">
        <v>4.0</v>
      </c>
      <c r="F155" s="358">
        <v>0.0</v>
      </c>
      <c r="G155" s="358">
        <v>0.0</v>
      </c>
      <c r="H155" s="358">
        <v>0.0</v>
      </c>
      <c r="I155" s="358">
        <f t="shared" si="1"/>
        <v>4</v>
      </c>
      <c r="J155" s="358">
        <v>25.0</v>
      </c>
      <c r="K155" s="358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58">
        <v>12.0</v>
      </c>
      <c r="B156" s="358" t="s">
        <v>456</v>
      </c>
      <c r="C156" s="358">
        <v>18.0</v>
      </c>
      <c r="D156" s="358">
        <v>0.0</v>
      </c>
      <c r="E156" s="358">
        <v>1.0</v>
      </c>
      <c r="F156" s="358">
        <v>0.0</v>
      </c>
      <c r="G156" s="358">
        <v>0.0</v>
      </c>
      <c r="H156" s="358">
        <v>0.0</v>
      </c>
      <c r="I156" s="358">
        <f t="shared" si="1"/>
        <v>1</v>
      </c>
      <c r="J156" s="358">
        <v>2.0</v>
      </c>
      <c r="K156" s="358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58">
        <v>12.0</v>
      </c>
      <c r="B157" s="358" t="s">
        <v>459</v>
      </c>
      <c r="C157" s="358">
        <v>18.0</v>
      </c>
      <c r="D157" s="358">
        <v>0.0</v>
      </c>
      <c r="E157" s="358">
        <v>5.0</v>
      </c>
      <c r="F157" s="358">
        <v>0.0</v>
      </c>
      <c r="G157" s="358">
        <v>0.0</v>
      </c>
      <c r="H157" s="358">
        <v>0.0</v>
      </c>
      <c r="I157" s="358">
        <f t="shared" si="1"/>
        <v>5</v>
      </c>
      <c r="J157" s="358">
        <v>1.0</v>
      </c>
      <c r="K157" s="358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58">
        <v>13.0</v>
      </c>
      <c r="B158" s="358" t="s">
        <v>415</v>
      </c>
      <c r="C158" s="358">
        <v>271.0</v>
      </c>
      <c r="D158" s="358">
        <v>7.0</v>
      </c>
      <c r="E158" s="358">
        <v>28.0</v>
      </c>
      <c r="F158" s="358">
        <v>0.0</v>
      </c>
      <c r="G158" s="358">
        <v>0.0</v>
      </c>
      <c r="H158" s="358">
        <v>0.0</v>
      </c>
      <c r="I158" s="358">
        <f t="shared" si="1"/>
        <v>35</v>
      </c>
      <c r="J158" s="358">
        <v>115.0</v>
      </c>
      <c r="K158" s="358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58">
        <v>13.0</v>
      </c>
      <c r="B159" s="358" t="s">
        <v>417</v>
      </c>
      <c r="C159" s="358">
        <v>504.0</v>
      </c>
      <c r="D159" s="358">
        <v>30.0</v>
      </c>
      <c r="E159" s="358">
        <v>87.0</v>
      </c>
      <c r="F159" s="358">
        <v>3.0</v>
      </c>
      <c r="G159" s="358">
        <v>1.0</v>
      </c>
      <c r="H159" s="358">
        <v>0.0</v>
      </c>
      <c r="I159" s="358">
        <f t="shared" si="1"/>
        <v>121</v>
      </c>
      <c r="J159" s="358">
        <v>143.0</v>
      </c>
      <c r="K159" s="358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58">
        <v>13.0</v>
      </c>
      <c r="B160" s="358" t="s">
        <v>441</v>
      </c>
      <c r="C160" s="358">
        <v>425.0</v>
      </c>
      <c r="D160" s="358">
        <v>17.0</v>
      </c>
      <c r="E160" s="358">
        <v>60.0</v>
      </c>
      <c r="F160" s="358">
        <v>0.0</v>
      </c>
      <c r="G160" s="358">
        <v>0.0</v>
      </c>
      <c r="H160" s="358">
        <v>0.0</v>
      </c>
      <c r="I160" s="358">
        <f t="shared" si="1"/>
        <v>77</v>
      </c>
      <c r="J160" s="358">
        <v>121.0</v>
      </c>
      <c r="K160" s="358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58">
        <v>14.0</v>
      </c>
      <c r="B161" s="358" t="s">
        <v>2524</v>
      </c>
      <c r="C161" s="358">
        <v>715.0</v>
      </c>
      <c r="D161" s="358">
        <v>17.0</v>
      </c>
      <c r="E161" s="358">
        <v>121.0</v>
      </c>
      <c r="F161" s="358">
        <v>10.0</v>
      </c>
      <c r="G161" s="358">
        <v>1.0</v>
      </c>
      <c r="H161" s="358">
        <v>0.0</v>
      </c>
      <c r="I161" s="358">
        <f t="shared" si="1"/>
        <v>149</v>
      </c>
      <c r="J161" s="358">
        <v>317.0</v>
      </c>
      <c r="K161" s="358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58">
        <v>14.0</v>
      </c>
      <c r="B162" s="358" t="s">
        <v>166</v>
      </c>
      <c r="C162" s="358">
        <v>494.0</v>
      </c>
      <c r="D162" s="358">
        <v>12.0</v>
      </c>
      <c r="E162" s="358">
        <v>115.0</v>
      </c>
      <c r="F162" s="358">
        <v>8.0</v>
      </c>
      <c r="G162" s="358">
        <v>1.0</v>
      </c>
      <c r="H162" s="358">
        <v>0.0</v>
      </c>
      <c r="I162" s="358">
        <f t="shared" si="1"/>
        <v>136</v>
      </c>
      <c r="J162" s="358">
        <v>138.0</v>
      </c>
      <c r="K162" s="358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40">
        <v>12264.0</v>
      </c>
      <c r="D163" s="55"/>
    </row>
    <row r="164">
      <c r="A164" s="575"/>
      <c r="C164" s="575"/>
    </row>
    <row r="165">
      <c r="A165" s="58"/>
      <c r="B165" s="313"/>
      <c r="C165" s="58"/>
      <c r="D165" s="435"/>
    </row>
    <row r="168">
      <c r="A168" s="372" t="s">
        <v>2525</v>
      </c>
      <c r="B168" s="373"/>
      <c r="C168" s="373"/>
      <c r="D168" s="373"/>
      <c r="E168" s="373"/>
      <c r="F168" s="606" t="s">
        <v>2117</v>
      </c>
      <c r="G168" s="684" t="s">
        <v>2512</v>
      </c>
      <c r="H168" s="373"/>
      <c r="I168" s="373"/>
      <c r="J168" s="373"/>
      <c r="K168" s="606" t="s">
        <v>2119</v>
      </c>
      <c r="L168" s="607">
        <v>45453.0</v>
      </c>
      <c r="M168" s="606" t="s">
        <v>2120</v>
      </c>
      <c r="N168" s="607">
        <v>45199.0</v>
      </c>
      <c r="O168" s="377"/>
    </row>
    <row r="170">
      <c r="A170" s="358" t="s">
        <v>2526</v>
      </c>
      <c r="B170" s="358" t="s">
        <v>2093</v>
      </c>
      <c r="C170" s="358" t="s">
        <v>2480</v>
      </c>
      <c r="D170" s="358" t="s">
        <v>2527</v>
      </c>
      <c r="E170" s="358" t="s">
        <v>2528</v>
      </c>
    </row>
    <row r="171">
      <c r="A171" s="358">
        <v>9.0</v>
      </c>
      <c r="B171" s="358" t="s">
        <v>393</v>
      </c>
      <c r="C171" s="358">
        <v>4.0</v>
      </c>
      <c r="D171" s="358">
        <v>9.0</v>
      </c>
      <c r="E171" s="358">
        <v>9.0</v>
      </c>
    </row>
    <row r="172">
      <c r="A172" s="358">
        <v>11.0</v>
      </c>
      <c r="B172" s="358" t="s">
        <v>394</v>
      </c>
      <c r="C172" s="358">
        <v>1.0</v>
      </c>
      <c r="D172" s="358">
        <v>2.0</v>
      </c>
      <c r="E172" s="358">
        <v>3.0</v>
      </c>
    </row>
    <row r="173">
      <c r="A173" s="358">
        <v>11.0</v>
      </c>
      <c r="B173" s="358" t="s">
        <v>395</v>
      </c>
      <c r="C173" s="358">
        <v>8.0</v>
      </c>
      <c r="D173" s="358">
        <v>12.0</v>
      </c>
      <c r="E173" s="358">
        <v>13.0</v>
      </c>
    </row>
    <row r="174">
      <c r="A174" s="358">
        <v>10.0</v>
      </c>
      <c r="B174" s="358" t="s">
        <v>343</v>
      </c>
      <c r="C174" s="358">
        <v>3.0</v>
      </c>
      <c r="D174" s="358">
        <v>8.0</v>
      </c>
      <c r="E174" s="358">
        <v>4.0</v>
      </c>
    </row>
    <row r="175">
      <c r="A175" s="358">
        <v>6.0</v>
      </c>
      <c r="B175" s="358" t="s">
        <v>31</v>
      </c>
      <c r="C175" s="358">
        <v>33.0</v>
      </c>
      <c r="D175" s="358">
        <v>81.0</v>
      </c>
      <c r="E175" s="358">
        <v>62.0</v>
      </c>
    </row>
    <row r="176">
      <c r="A176" s="358">
        <v>2.0</v>
      </c>
      <c r="B176" s="358" t="s">
        <v>396</v>
      </c>
      <c r="C176" s="358">
        <v>5.0</v>
      </c>
      <c r="D176" s="358">
        <v>10.0</v>
      </c>
      <c r="E176" s="358">
        <v>6.0</v>
      </c>
    </row>
    <row r="177">
      <c r="A177" s="358">
        <v>5.0</v>
      </c>
      <c r="B177" s="358" t="s">
        <v>397</v>
      </c>
      <c r="C177" s="358">
        <v>51.0</v>
      </c>
      <c r="D177" s="358">
        <v>130.0</v>
      </c>
      <c r="E177" s="358">
        <v>97.0</v>
      </c>
    </row>
    <row r="178">
      <c r="A178" s="358">
        <v>3.0</v>
      </c>
      <c r="B178" s="358" t="s">
        <v>398</v>
      </c>
      <c r="C178" s="358">
        <v>71.0</v>
      </c>
      <c r="D178" s="358">
        <v>200.0</v>
      </c>
      <c r="E178" s="358">
        <v>135.0</v>
      </c>
    </row>
    <row r="179">
      <c r="A179" s="358">
        <v>11.0</v>
      </c>
      <c r="B179" s="358" t="s">
        <v>399</v>
      </c>
      <c r="C179" s="358">
        <v>11.0</v>
      </c>
      <c r="D179" s="358">
        <v>21.0</v>
      </c>
      <c r="E179" s="358">
        <v>20.0</v>
      </c>
    </row>
    <row r="180">
      <c r="A180" s="358">
        <v>11.0</v>
      </c>
      <c r="B180" s="358" t="s">
        <v>400</v>
      </c>
      <c r="C180" s="358">
        <v>10.0</v>
      </c>
      <c r="D180" s="358">
        <v>20.0</v>
      </c>
      <c r="E180" s="358">
        <v>8.0</v>
      </c>
    </row>
    <row r="181">
      <c r="A181" s="358">
        <v>6.0</v>
      </c>
      <c r="B181" s="358" t="s">
        <v>33</v>
      </c>
      <c r="C181" s="358">
        <v>134.0</v>
      </c>
      <c r="D181" s="358">
        <v>346.0</v>
      </c>
      <c r="E181" s="358">
        <v>214.0</v>
      </c>
    </row>
    <row r="182">
      <c r="A182" s="358">
        <v>9.0</v>
      </c>
      <c r="B182" s="358" t="s">
        <v>401</v>
      </c>
      <c r="C182" s="358">
        <v>4.0</v>
      </c>
      <c r="D182" s="358">
        <v>12.0</v>
      </c>
      <c r="E182" s="358">
        <v>13.0</v>
      </c>
    </row>
    <row r="183">
      <c r="A183" s="358">
        <v>11.0</v>
      </c>
      <c r="B183" s="358" t="s">
        <v>402</v>
      </c>
      <c r="C183" s="358">
        <v>15.0</v>
      </c>
      <c r="D183" s="358">
        <v>41.0</v>
      </c>
      <c r="E183" s="358">
        <v>27.0</v>
      </c>
    </row>
    <row r="184">
      <c r="A184" s="358">
        <v>11.0</v>
      </c>
      <c r="B184" s="358" t="s">
        <v>403</v>
      </c>
      <c r="C184" s="358">
        <v>13.0</v>
      </c>
      <c r="D184" s="358">
        <v>29.0</v>
      </c>
      <c r="E184" s="358">
        <v>22.0</v>
      </c>
    </row>
    <row r="185">
      <c r="A185" s="358">
        <v>12.0</v>
      </c>
      <c r="B185" s="358" t="s">
        <v>404</v>
      </c>
      <c r="C185" s="358">
        <v>26.0</v>
      </c>
      <c r="D185" s="358">
        <v>55.0</v>
      </c>
      <c r="E185" s="358">
        <v>30.0</v>
      </c>
    </row>
    <row r="186">
      <c r="A186" s="358">
        <v>12.0</v>
      </c>
      <c r="B186" s="358" t="s">
        <v>405</v>
      </c>
      <c r="C186" s="358">
        <v>46.0</v>
      </c>
      <c r="D186" s="358">
        <v>126.0</v>
      </c>
      <c r="E186" s="358">
        <v>93.0</v>
      </c>
    </row>
    <row r="187">
      <c r="A187" s="358">
        <v>7.0</v>
      </c>
      <c r="B187" s="358" t="s">
        <v>406</v>
      </c>
      <c r="C187" s="358">
        <v>23.0</v>
      </c>
      <c r="D187" s="358">
        <v>78.0</v>
      </c>
      <c r="E187" s="358">
        <v>56.0</v>
      </c>
    </row>
    <row r="188">
      <c r="A188" s="358">
        <v>4.0</v>
      </c>
      <c r="B188" s="358" t="s">
        <v>407</v>
      </c>
      <c r="C188" s="358">
        <v>12.0</v>
      </c>
      <c r="D188" s="358">
        <v>27.0</v>
      </c>
      <c r="E188" s="358">
        <v>6.0</v>
      </c>
    </row>
    <row r="189">
      <c r="A189" s="358">
        <v>10.0</v>
      </c>
      <c r="B189" s="358" t="s">
        <v>37</v>
      </c>
      <c r="C189" s="358">
        <v>1.0</v>
      </c>
      <c r="D189" s="358">
        <v>3.0</v>
      </c>
      <c r="E189" s="358">
        <v>0.0</v>
      </c>
    </row>
    <row r="190">
      <c r="A190" s="358">
        <v>12.0</v>
      </c>
      <c r="B190" s="358" t="s">
        <v>408</v>
      </c>
      <c r="C190" s="358">
        <v>40.0</v>
      </c>
      <c r="D190" s="358">
        <v>125.0</v>
      </c>
      <c r="E190" s="358">
        <v>88.0</v>
      </c>
    </row>
    <row r="191">
      <c r="A191" s="358">
        <v>9.0</v>
      </c>
      <c r="B191" s="358" t="s">
        <v>409</v>
      </c>
      <c r="C191" s="358">
        <v>5.0</v>
      </c>
      <c r="D191" s="358">
        <v>18.0</v>
      </c>
      <c r="E191" s="358">
        <v>6.0</v>
      </c>
    </row>
    <row r="192">
      <c r="A192" s="358">
        <v>4.0</v>
      </c>
      <c r="B192" s="358" t="s">
        <v>153</v>
      </c>
      <c r="C192" s="358">
        <v>58.0</v>
      </c>
      <c r="D192" s="358">
        <v>156.0</v>
      </c>
      <c r="E192" s="358">
        <v>99.0</v>
      </c>
    </row>
    <row r="193">
      <c r="A193" s="358">
        <v>1.0</v>
      </c>
      <c r="B193" s="358" t="s">
        <v>410</v>
      </c>
      <c r="C193" s="358">
        <v>44.0</v>
      </c>
      <c r="D193" s="358">
        <v>115.0</v>
      </c>
      <c r="E193" s="358">
        <v>77.0</v>
      </c>
    </row>
    <row r="194">
      <c r="A194" s="358">
        <v>11.0</v>
      </c>
      <c r="B194" s="358" t="s">
        <v>411</v>
      </c>
      <c r="C194" s="358">
        <v>10.0</v>
      </c>
      <c r="D194" s="358">
        <v>18.0</v>
      </c>
      <c r="E194" s="358">
        <v>17.0</v>
      </c>
    </row>
    <row r="195">
      <c r="A195" s="358">
        <v>12.0</v>
      </c>
      <c r="B195" s="358" t="s">
        <v>412</v>
      </c>
      <c r="C195" s="358">
        <v>141.0</v>
      </c>
      <c r="D195" s="358">
        <v>343.0</v>
      </c>
      <c r="E195" s="358">
        <v>180.0</v>
      </c>
    </row>
    <row r="196">
      <c r="A196" s="358">
        <v>8.0</v>
      </c>
      <c r="B196" s="358" t="s">
        <v>413</v>
      </c>
      <c r="C196" s="358">
        <v>4.0</v>
      </c>
      <c r="D196" s="358">
        <v>13.0</v>
      </c>
      <c r="E196" s="358">
        <v>13.0</v>
      </c>
    </row>
    <row r="197">
      <c r="A197" s="358">
        <v>1.0</v>
      </c>
      <c r="B197" s="358" t="s">
        <v>414</v>
      </c>
      <c r="C197" s="358">
        <v>13.0</v>
      </c>
      <c r="D197" s="358">
        <v>36.0</v>
      </c>
      <c r="E197" s="358">
        <v>35.0</v>
      </c>
    </row>
    <row r="198">
      <c r="A198" s="358">
        <v>1.0</v>
      </c>
      <c r="B198" s="358" t="s">
        <v>39</v>
      </c>
      <c r="C198" s="358">
        <v>181.0</v>
      </c>
      <c r="D198" s="358">
        <v>479.0</v>
      </c>
      <c r="E198" s="358">
        <v>270.0</v>
      </c>
    </row>
    <row r="199">
      <c r="A199" s="358">
        <v>5.0</v>
      </c>
      <c r="B199" s="358" t="s">
        <v>42</v>
      </c>
      <c r="C199" s="358">
        <v>23.0</v>
      </c>
      <c r="D199" s="358">
        <v>58.0</v>
      </c>
      <c r="E199" s="358">
        <v>35.0</v>
      </c>
    </row>
    <row r="200">
      <c r="A200" s="358">
        <v>8.0</v>
      </c>
      <c r="B200" s="358" t="s">
        <v>43</v>
      </c>
      <c r="C200" s="358">
        <v>0.0</v>
      </c>
      <c r="D200" s="358">
        <v>0.0</v>
      </c>
      <c r="E200" s="358">
        <v>0.0</v>
      </c>
    </row>
    <row r="201">
      <c r="A201" s="358">
        <v>13.0</v>
      </c>
      <c r="B201" s="358" t="s">
        <v>415</v>
      </c>
      <c r="C201" s="358">
        <v>147.0</v>
      </c>
      <c r="D201" s="358">
        <v>420.0</v>
      </c>
      <c r="E201" s="358">
        <v>236.0</v>
      </c>
    </row>
    <row r="202">
      <c r="A202" s="358">
        <v>11.0</v>
      </c>
      <c r="B202" s="358" t="s">
        <v>416</v>
      </c>
      <c r="C202" s="358">
        <v>3.0</v>
      </c>
      <c r="D202" s="358">
        <v>7.0</v>
      </c>
      <c r="E202" s="358">
        <v>4.0</v>
      </c>
    </row>
    <row r="203">
      <c r="A203" s="358">
        <v>13.0</v>
      </c>
      <c r="B203" s="358" t="s">
        <v>417</v>
      </c>
      <c r="C203" s="358">
        <v>264.0</v>
      </c>
      <c r="D203" s="358">
        <v>640.0</v>
      </c>
      <c r="E203" s="358">
        <v>330.0</v>
      </c>
    </row>
    <row r="204">
      <c r="A204" s="358">
        <v>11.0</v>
      </c>
      <c r="B204" s="358" t="s">
        <v>45</v>
      </c>
      <c r="C204" s="358">
        <v>38.0</v>
      </c>
      <c r="D204" s="358">
        <v>89.0</v>
      </c>
      <c r="E204" s="358">
        <v>81.0</v>
      </c>
    </row>
    <row r="205">
      <c r="A205" s="358">
        <v>10.0</v>
      </c>
      <c r="B205" s="358" t="s">
        <v>418</v>
      </c>
      <c r="C205" s="358">
        <v>16.0</v>
      </c>
      <c r="D205" s="358">
        <v>45.0</v>
      </c>
      <c r="E205" s="358">
        <v>32.0</v>
      </c>
    </row>
    <row r="206">
      <c r="A206" s="358">
        <v>7.0</v>
      </c>
      <c r="B206" s="358" t="s">
        <v>157</v>
      </c>
      <c r="C206" s="358">
        <v>98.0</v>
      </c>
      <c r="D206" s="358">
        <v>293.0</v>
      </c>
      <c r="E206" s="358">
        <v>184.0</v>
      </c>
    </row>
    <row r="207">
      <c r="A207" s="358">
        <v>11.0</v>
      </c>
      <c r="B207" s="358" t="s">
        <v>419</v>
      </c>
      <c r="C207" s="358">
        <v>14.0</v>
      </c>
      <c r="D207" s="358">
        <v>38.0</v>
      </c>
      <c r="E207" s="358">
        <v>17.0</v>
      </c>
    </row>
    <row r="208">
      <c r="A208" s="358">
        <v>4.0</v>
      </c>
      <c r="B208" s="358" t="s">
        <v>420</v>
      </c>
      <c r="C208" s="358">
        <v>94.0</v>
      </c>
      <c r="D208" s="358">
        <v>220.0</v>
      </c>
      <c r="E208" s="358">
        <v>120.0</v>
      </c>
    </row>
    <row r="209">
      <c r="A209" s="358">
        <v>6.0</v>
      </c>
      <c r="B209" s="358" t="s">
        <v>160</v>
      </c>
      <c r="C209" s="358">
        <v>8.0</v>
      </c>
      <c r="D209" s="358">
        <v>22.0</v>
      </c>
      <c r="E209" s="358">
        <v>19.0</v>
      </c>
    </row>
    <row r="210">
      <c r="A210" s="358">
        <v>8.0</v>
      </c>
      <c r="B210" s="358" t="s">
        <v>421</v>
      </c>
      <c r="C210" s="358">
        <v>10.0</v>
      </c>
      <c r="D210" s="358">
        <v>25.0</v>
      </c>
      <c r="E210" s="358">
        <v>17.0</v>
      </c>
    </row>
    <row r="211">
      <c r="A211" s="358">
        <v>1.0</v>
      </c>
      <c r="B211" s="358" t="s">
        <v>422</v>
      </c>
      <c r="C211" s="358">
        <v>11.0</v>
      </c>
      <c r="D211" s="358">
        <v>24.0</v>
      </c>
      <c r="E211" s="358">
        <v>21.0</v>
      </c>
    </row>
    <row r="212">
      <c r="A212" s="358">
        <v>2.0</v>
      </c>
      <c r="B212" s="358" t="s">
        <v>423</v>
      </c>
      <c r="C212" s="358">
        <v>11.0</v>
      </c>
      <c r="D212" s="358">
        <v>23.0</v>
      </c>
      <c r="E212" s="358">
        <v>10.0</v>
      </c>
    </row>
    <row r="213">
      <c r="A213" s="358">
        <v>10.0</v>
      </c>
      <c r="B213" s="358" t="s">
        <v>424</v>
      </c>
      <c r="C213" s="358">
        <v>14.0</v>
      </c>
      <c r="D213" s="358">
        <v>48.0</v>
      </c>
      <c r="E213" s="358">
        <v>40.0</v>
      </c>
    </row>
    <row r="214">
      <c r="A214" s="358">
        <v>14.0</v>
      </c>
      <c r="B214" s="358" t="s">
        <v>2524</v>
      </c>
      <c r="C214" s="358">
        <v>297.0</v>
      </c>
      <c r="D214" s="358">
        <v>752.0</v>
      </c>
      <c r="E214" s="358">
        <v>423.0</v>
      </c>
    </row>
    <row r="215">
      <c r="A215" s="358">
        <v>9.0</v>
      </c>
      <c r="B215" s="358" t="s">
        <v>425</v>
      </c>
      <c r="C215" s="358">
        <v>16.0</v>
      </c>
      <c r="D215" s="358">
        <v>44.0</v>
      </c>
      <c r="E215" s="358">
        <v>47.0</v>
      </c>
    </row>
    <row r="216">
      <c r="A216" s="358">
        <v>8.0</v>
      </c>
      <c r="B216" s="358" t="s">
        <v>426</v>
      </c>
      <c r="C216" s="358">
        <v>1.0</v>
      </c>
      <c r="D216" s="358">
        <v>2.0</v>
      </c>
      <c r="E216" s="358">
        <v>1.0</v>
      </c>
    </row>
    <row r="217">
      <c r="A217" s="358">
        <v>10.0</v>
      </c>
      <c r="B217" s="358" t="s">
        <v>427</v>
      </c>
      <c r="C217" s="358">
        <v>117.0</v>
      </c>
      <c r="D217" s="358">
        <v>312.0</v>
      </c>
      <c r="E217" s="358">
        <v>190.0</v>
      </c>
    </row>
    <row r="218">
      <c r="A218" s="358">
        <v>3.0</v>
      </c>
      <c r="B218" s="358" t="s">
        <v>286</v>
      </c>
      <c r="C218" s="358">
        <v>91.0</v>
      </c>
      <c r="D218" s="358">
        <v>245.0</v>
      </c>
      <c r="E218" s="358">
        <v>163.0</v>
      </c>
    </row>
    <row r="219">
      <c r="A219" s="358">
        <v>10.0</v>
      </c>
      <c r="B219" s="358" t="s">
        <v>428</v>
      </c>
      <c r="C219" s="358">
        <v>4.0</v>
      </c>
      <c r="D219" s="358">
        <v>13.0</v>
      </c>
      <c r="E219" s="358">
        <v>8.0</v>
      </c>
    </row>
    <row r="220">
      <c r="A220" s="358">
        <v>11.0</v>
      </c>
      <c r="B220" s="358" t="s">
        <v>429</v>
      </c>
      <c r="C220" s="358">
        <v>0.0</v>
      </c>
      <c r="D220" s="358">
        <v>0.0</v>
      </c>
      <c r="E220" s="358">
        <v>0.0</v>
      </c>
    </row>
    <row r="221">
      <c r="A221" s="358">
        <v>12.0</v>
      </c>
      <c r="B221" s="358" t="s">
        <v>430</v>
      </c>
      <c r="C221" s="358">
        <v>38.0</v>
      </c>
      <c r="D221" s="358">
        <v>86.0</v>
      </c>
      <c r="E221" s="358">
        <v>55.0</v>
      </c>
    </row>
    <row r="222">
      <c r="A222" s="358">
        <v>5.0</v>
      </c>
      <c r="B222" s="358" t="s">
        <v>288</v>
      </c>
      <c r="C222" s="358">
        <v>4.0</v>
      </c>
      <c r="D222" s="358">
        <v>9.0</v>
      </c>
      <c r="E222" s="358">
        <v>6.0</v>
      </c>
    </row>
    <row r="223">
      <c r="A223" s="358">
        <v>9.0</v>
      </c>
      <c r="B223" s="358" t="s">
        <v>431</v>
      </c>
      <c r="C223" s="358">
        <v>5.0</v>
      </c>
      <c r="D223" s="358">
        <v>14.0</v>
      </c>
      <c r="E223" s="358">
        <v>19.0</v>
      </c>
    </row>
    <row r="224">
      <c r="A224" s="358">
        <v>9.0</v>
      </c>
      <c r="B224" s="358" t="s">
        <v>432</v>
      </c>
      <c r="C224" s="358">
        <v>5.0</v>
      </c>
      <c r="D224" s="358">
        <v>17.0</v>
      </c>
      <c r="E224" s="358">
        <v>15.0</v>
      </c>
    </row>
    <row r="225">
      <c r="A225" s="358">
        <v>1.0</v>
      </c>
      <c r="B225" s="358" t="s">
        <v>433</v>
      </c>
      <c r="C225" s="358">
        <v>13.0</v>
      </c>
      <c r="D225" s="358">
        <v>24.0</v>
      </c>
      <c r="E225" s="358">
        <v>49.0</v>
      </c>
    </row>
    <row r="226">
      <c r="A226" s="358">
        <v>4.0</v>
      </c>
      <c r="B226" s="358" t="s">
        <v>58</v>
      </c>
      <c r="C226" s="358">
        <v>63.0</v>
      </c>
      <c r="D226" s="358">
        <v>171.0</v>
      </c>
      <c r="E226" s="358">
        <v>100.0</v>
      </c>
    </row>
    <row r="227">
      <c r="A227" s="358">
        <v>3.0</v>
      </c>
      <c r="B227" s="358" t="s">
        <v>434</v>
      </c>
      <c r="C227" s="358">
        <v>30.0</v>
      </c>
      <c r="D227" s="358">
        <v>71.0</v>
      </c>
      <c r="E227" s="358">
        <v>53.0</v>
      </c>
    </row>
    <row r="228">
      <c r="A228" s="358">
        <v>2.0</v>
      </c>
      <c r="B228" s="358" t="s">
        <v>435</v>
      </c>
      <c r="C228" s="358">
        <v>93.0</v>
      </c>
      <c r="D228" s="358">
        <v>232.0</v>
      </c>
      <c r="E228" s="358">
        <v>120.0</v>
      </c>
    </row>
    <row r="229">
      <c r="A229" s="358">
        <v>2.0</v>
      </c>
      <c r="B229" s="358" t="s">
        <v>59</v>
      </c>
      <c r="C229" s="358">
        <v>15.0</v>
      </c>
      <c r="D229" s="358">
        <v>39.0</v>
      </c>
      <c r="E229" s="358">
        <v>36.0</v>
      </c>
    </row>
    <row r="230">
      <c r="A230" s="358">
        <v>14.0</v>
      </c>
      <c r="B230" s="358" t="s">
        <v>166</v>
      </c>
      <c r="C230" s="358">
        <v>284.0</v>
      </c>
      <c r="D230" s="358">
        <v>688.0</v>
      </c>
      <c r="E230" s="358">
        <v>368.0</v>
      </c>
    </row>
    <row r="231">
      <c r="A231" s="358">
        <v>1.0</v>
      </c>
      <c r="B231" s="358" t="s">
        <v>436</v>
      </c>
      <c r="C231" s="358">
        <v>17.0</v>
      </c>
      <c r="D231" s="358">
        <v>34.0</v>
      </c>
      <c r="E231" s="358">
        <v>26.0</v>
      </c>
    </row>
    <row r="232">
      <c r="A232" s="358">
        <v>7.0</v>
      </c>
      <c r="B232" s="358" t="s">
        <v>437</v>
      </c>
      <c r="C232" s="358">
        <v>2.0</v>
      </c>
      <c r="D232" s="358">
        <v>7.0</v>
      </c>
      <c r="E232" s="358">
        <v>4.0</v>
      </c>
    </row>
    <row r="233">
      <c r="A233" s="358">
        <v>12.0</v>
      </c>
      <c r="B233" s="358" t="s">
        <v>438</v>
      </c>
      <c r="C233" s="358">
        <v>52.0</v>
      </c>
      <c r="D233" s="358">
        <v>144.0</v>
      </c>
      <c r="E233" s="358">
        <v>96.0</v>
      </c>
    </row>
    <row r="234">
      <c r="A234" s="358">
        <v>1.0</v>
      </c>
      <c r="B234" s="358" t="s">
        <v>439</v>
      </c>
      <c r="C234" s="358">
        <v>50.0</v>
      </c>
      <c r="D234" s="358">
        <v>121.0</v>
      </c>
      <c r="E234" s="358">
        <v>119.0</v>
      </c>
    </row>
    <row r="235">
      <c r="A235" s="358">
        <v>10.0</v>
      </c>
      <c r="B235" s="358" t="s">
        <v>440</v>
      </c>
      <c r="C235" s="358">
        <v>15.0</v>
      </c>
      <c r="D235" s="358">
        <v>48.0</v>
      </c>
      <c r="E235" s="358">
        <v>36.0</v>
      </c>
    </row>
    <row r="236">
      <c r="A236" s="358">
        <v>5.0</v>
      </c>
      <c r="B236" s="358" t="s">
        <v>61</v>
      </c>
      <c r="C236" s="358">
        <v>7.0</v>
      </c>
      <c r="D236" s="358">
        <v>19.0</v>
      </c>
      <c r="E236" s="358">
        <v>8.0</v>
      </c>
    </row>
    <row r="237">
      <c r="A237" s="358">
        <v>13.0</v>
      </c>
      <c r="B237" s="358" t="s">
        <v>441</v>
      </c>
      <c r="C237" s="358">
        <v>372.0</v>
      </c>
      <c r="D237" s="358">
        <v>1055.0</v>
      </c>
      <c r="E237" s="358">
        <v>663.0</v>
      </c>
    </row>
    <row r="238">
      <c r="A238" s="358">
        <v>2.0</v>
      </c>
      <c r="B238" s="358" t="s">
        <v>442</v>
      </c>
      <c r="C238" s="358">
        <v>26.0</v>
      </c>
      <c r="D238" s="358">
        <v>56.0</v>
      </c>
      <c r="E238" s="358">
        <v>48.0</v>
      </c>
    </row>
    <row r="239">
      <c r="A239" s="358">
        <v>2.0</v>
      </c>
      <c r="B239" s="358" t="s">
        <v>443</v>
      </c>
      <c r="C239" s="358">
        <v>91.0</v>
      </c>
      <c r="D239" s="358">
        <v>207.0</v>
      </c>
      <c r="E239" s="358">
        <v>136.0</v>
      </c>
    </row>
    <row r="240">
      <c r="A240" s="358">
        <v>7.0</v>
      </c>
      <c r="B240" s="358" t="s">
        <v>444</v>
      </c>
      <c r="C240" s="358">
        <v>2.0</v>
      </c>
      <c r="D240" s="358">
        <v>3.0</v>
      </c>
      <c r="E240" s="358">
        <v>2.0</v>
      </c>
    </row>
    <row r="241">
      <c r="A241" s="358">
        <v>3.0</v>
      </c>
      <c r="B241" s="358" t="s">
        <v>445</v>
      </c>
      <c r="C241" s="358">
        <v>11.0</v>
      </c>
      <c r="D241" s="358">
        <v>37.0</v>
      </c>
      <c r="E241" s="358">
        <v>24.0</v>
      </c>
    </row>
    <row r="242">
      <c r="A242" s="358">
        <v>8.0</v>
      </c>
      <c r="B242" s="358" t="s">
        <v>446</v>
      </c>
      <c r="C242" s="358">
        <v>27.0</v>
      </c>
      <c r="D242" s="358">
        <v>64.0</v>
      </c>
      <c r="E242" s="358">
        <v>30.0</v>
      </c>
    </row>
    <row r="243">
      <c r="A243" s="358">
        <v>2.0</v>
      </c>
      <c r="B243" s="358" t="s">
        <v>447</v>
      </c>
      <c r="C243" s="358">
        <v>13.0</v>
      </c>
      <c r="D243" s="358">
        <v>26.0</v>
      </c>
      <c r="E243" s="358">
        <v>26.0</v>
      </c>
    </row>
    <row r="244">
      <c r="A244" s="358">
        <v>4.0</v>
      </c>
      <c r="B244" s="358" t="s">
        <v>448</v>
      </c>
      <c r="C244" s="358">
        <v>7.0</v>
      </c>
      <c r="D244" s="358">
        <v>15.0</v>
      </c>
      <c r="E244" s="358">
        <v>11.0</v>
      </c>
    </row>
    <row r="245">
      <c r="A245" s="358">
        <v>4.0</v>
      </c>
      <c r="B245" s="358" t="s">
        <v>63</v>
      </c>
      <c r="C245" s="358">
        <v>179.0</v>
      </c>
      <c r="D245" s="358">
        <v>547.0</v>
      </c>
      <c r="E245" s="358">
        <v>320.0</v>
      </c>
    </row>
    <row r="246">
      <c r="A246" s="358">
        <v>6.0</v>
      </c>
      <c r="B246" s="358" t="s">
        <v>64</v>
      </c>
      <c r="C246" s="358">
        <v>122.0</v>
      </c>
      <c r="D246" s="358">
        <v>337.0</v>
      </c>
      <c r="E246" s="358">
        <v>220.0</v>
      </c>
    </row>
    <row r="247">
      <c r="A247" s="358">
        <v>11.0</v>
      </c>
      <c r="B247" s="358" t="s">
        <v>449</v>
      </c>
      <c r="C247" s="358">
        <v>2.0</v>
      </c>
      <c r="D247" s="358">
        <v>2.0</v>
      </c>
      <c r="E247" s="358">
        <v>6.0</v>
      </c>
    </row>
    <row r="248">
      <c r="A248" s="358">
        <v>5.0</v>
      </c>
      <c r="B248" s="358" t="s">
        <v>65</v>
      </c>
      <c r="C248" s="358">
        <v>37.0</v>
      </c>
      <c r="D248" s="358">
        <v>94.0</v>
      </c>
      <c r="E248" s="358">
        <v>68.0</v>
      </c>
    </row>
    <row r="249">
      <c r="A249" s="358">
        <v>6.0</v>
      </c>
      <c r="B249" s="358" t="s">
        <v>450</v>
      </c>
      <c r="C249" s="358">
        <v>13.0</v>
      </c>
      <c r="D249" s="358">
        <v>44.0</v>
      </c>
      <c r="E249" s="358">
        <v>30.0</v>
      </c>
    </row>
    <row r="250">
      <c r="A250" s="358">
        <v>9.0</v>
      </c>
      <c r="B250" s="358" t="s">
        <v>451</v>
      </c>
      <c r="C250" s="358">
        <v>12.0</v>
      </c>
      <c r="D250" s="358">
        <v>27.0</v>
      </c>
      <c r="E250" s="358">
        <v>26.0</v>
      </c>
    </row>
    <row r="251">
      <c r="A251" s="358">
        <v>7.0</v>
      </c>
      <c r="B251" s="358" t="s">
        <v>66</v>
      </c>
      <c r="C251" s="358">
        <v>7.0</v>
      </c>
      <c r="D251" s="358">
        <v>15.0</v>
      </c>
      <c r="E251" s="358">
        <v>13.0</v>
      </c>
    </row>
    <row r="252">
      <c r="A252" s="358">
        <v>7.0</v>
      </c>
      <c r="B252" s="358" t="s">
        <v>452</v>
      </c>
      <c r="C252" s="358">
        <v>3.0</v>
      </c>
      <c r="D252" s="358">
        <v>8.0</v>
      </c>
      <c r="E252" s="358">
        <v>6.0</v>
      </c>
    </row>
    <row r="253">
      <c r="A253" s="358">
        <v>9.0</v>
      </c>
      <c r="B253" s="358" t="s">
        <v>174</v>
      </c>
      <c r="C253" s="358">
        <v>2.0</v>
      </c>
      <c r="D253" s="358">
        <v>4.0</v>
      </c>
      <c r="E253" s="358">
        <v>0.0</v>
      </c>
    </row>
    <row r="254">
      <c r="A254" s="358">
        <v>6.0</v>
      </c>
      <c r="B254" s="358" t="s">
        <v>453</v>
      </c>
      <c r="C254" s="358">
        <v>46.0</v>
      </c>
      <c r="D254" s="358">
        <v>141.0</v>
      </c>
      <c r="E254" s="358">
        <v>104.0</v>
      </c>
    </row>
    <row r="255">
      <c r="A255" s="358">
        <v>4.0</v>
      </c>
      <c r="B255" s="358" t="s">
        <v>67</v>
      </c>
      <c r="C255" s="358">
        <v>12.0</v>
      </c>
      <c r="D255" s="358">
        <v>35.0</v>
      </c>
      <c r="E255" s="358">
        <v>28.0</v>
      </c>
    </row>
    <row r="256">
      <c r="A256" s="358">
        <v>11.0</v>
      </c>
      <c r="B256" s="358" t="s">
        <v>454</v>
      </c>
      <c r="C256" s="358">
        <v>6.0</v>
      </c>
      <c r="D256" s="358">
        <v>16.0</v>
      </c>
      <c r="E256" s="358">
        <v>16.0</v>
      </c>
    </row>
    <row r="257">
      <c r="A257" s="358">
        <v>9.0</v>
      </c>
      <c r="B257" s="358" t="s">
        <v>455</v>
      </c>
      <c r="C257" s="358">
        <v>21.0</v>
      </c>
      <c r="D257" s="358">
        <v>62.0</v>
      </c>
      <c r="E257" s="358">
        <v>47.0</v>
      </c>
    </row>
    <row r="258">
      <c r="A258" s="358">
        <v>10.0</v>
      </c>
      <c r="B258" s="358" t="s">
        <v>70</v>
      </c>
      <c r="C258" s="358">
        <v>38.0</v>
      </c>
      <c r="D258" s="358">
        <v>94.0</v>
      </c>
      <c r="E258" s="358">
        <v>61.0</v>
      </c>
    </row>
    <row r="259">
      <c r="A259" s="358">
        <v>12.0</v>
      </c>
      <c r="B259" s="358" t="s">
        <v>369</v>
      </c>
      <c r="C259" s="358">
        <v>26.0</v>
      </c>
      <c r="D259" s="358">
        <v>71.0</v>
      </c>
      <c r="E259" s="358">
        <v>42.0</v>
      </c>
    </row>
    <row r="260">
      <c r="A260" s="358">
        <v>7.0</v>
      </c>
      <c r="B260" s="358" t="s">
        <v>176</v>
      </c>
      <c r="C260" s="358">
        <v>2.0</v>
      </c>
      <c r="D260" s="358">
        <v>4.0</v>
      </c>
      <c r="E260" s="358">
        <v>3.0</v>
      </c>
    </row>
    <row r="261">
      <c r="A261" s="358">
        <v>12.0</v>
      </c>
      <c r="B261" s="358" t="s">
        <v>456</v>
      </c>
      <c r="C261" s="358">
        <v>7.0</v>
      </c>
      <c r="D261" s="358">
        <v>22.0</v>
      </c>
      <c r="E261" s="358">
        <v>20.0</v>
      </c>
    </row>
    <row r="262">
      <c r="A262" s="358">
        <v>11.0</v>
      </c>
      <c r="B262" s="358" t="s">
        <v>72</v>
      </c>
      <c r="C262" s="358">
        <v>124.0</v>
      </c>
      <c r="D262" s="358">
        <v>320.0</v>
      </c>
      <c r="E262" s="358">
        <v>229.0</v>
      </c>
    </row>
    <row r="263">
      <c r="A263" s="358">
        <v>2.0</v>
      </c>
      <c r="B263" s="358" t="s">
        <v>457</v>
      </c>
      <c r="C263" s="358">
        <v>19.0</v>
      </c>
      <c r="D263" s="358">
        <v>41.0</v>
      </c>
      <c r="E263" s="358">
        <v>30.0</v>
      </c>
    </row>
    <row r="264">
      <c r="A264" s="358">
        <v>8.0</v>
      </c>
      <c r="B264" s="358" t="s">
        <v>458</v>
      </c>
      <c r="C264" s="358">
        <v>11.0</v>
      </c>
      <c r="D264" s="358">
        <v>25.0</v>
      </c>
      <c r="E264" s="358">
        <v>8.0</v>
      </c>
    </row>
    <row r="265">
      <c r="A265" s="358">
        <v>5.0</v>
      </c>
      <c r="B265" s="358" t="s">
        <v>459</v>
      </c>
      <c r="C265" s="358">
        <v>11.0</v>
      </c>
      <c r="D265" s="358">
        <v>24.0</v>
      </c>
      <c r="E265" s="358">
        <v>15.0</v>
      </c>
    </row>
    <row r="266">
      <c r="A266" s="358">
        <v>8.0</v>
      </c>
      <c r="B266" s="358" t="s">
        <v>73</v>
      </c>
      <c r="C266" s="358">
        <v>9.0</v>
      </c>
      <c r="D266" s="358">
        <v>35.0</v>
      </c>
      <c r="E266" s="358">
        <v>17.0</v>
      </c>
    </row>
    <row r="267">
      <c r="A267" s="358">
        <v>7.0</v>
      </c>
      <c r="B267" s="358" t="s">
        <v>74</v>
      </c>
      <c r="C267" s="358">
        <v>12.0</v>
      </c>
      <c r="D267" s="358">
        <v>25.0</v>
      </c>
      <c r="E267" s="358">
        <v>21.0</v>
      </c>
    </row>
    <row r="268">
      <c r="A268" s="358">
        <v>12.0</v>
      </c>
      <c r="B268" s="358" t="s">
        <v>76</v>
      </c>
      <c r="C268" s="358">
        <v>1.0</v>
      </c>
      <c r="D268" s="358">
        <v>3.0</v>
      </c>
      <c r="E268" s="358">
        <v>2.0</v>
      </c>
    </row>
    <row r="269">
      <c r="A269" s="358">
        <v>4.0</v>
      </c>
      <c r="B269" s="358" t="s">
        <v>460</v>
      </c>
      <c r="C269" s="358">
        <v>7.0</v>
      </c>
      <c r="D269" s="358">
        <v>20.0</v>
      </c>
      <c r="E269" s="358">
        <v>10.0</v>
      </c>
    </row>
    <row r="270">
      <c r="A270" s="358">
        <v>10.0</v>
      </c>
      <c r="B270" s="358" t="s">
        <v>180</v>
      </c>
      <c r="C270" s="358">
        <v>8.0</v>
      </c>
      <c r="D270" s="358">
        <v>27.0</v>
      </c>
      <c r="E270" s="358">
        <v>15.0</v>
      </c>
    </row>
    <row r="271">
      <c r="A271" s="358">
        <v>10.0</v>
      </c>
      <c r="B271" s="358" t="s">
        <v>461</v>
      </c>
      <c r="C271" s="358">
        <v>20.0</v>
      </c>
      <c r="D271" s="358">
        <v>59.0</v>
      </c>
      <c r="E271" s="358">
        <v>48.0</v>
      </c>
    </row>
    <row r="272">
      <c r="A272" s="358">
        <v>6.0</v>
      </c>
      <c r="B272" s="358" t="s">
        <v>79</v>
      </c>
      <c r="C272" s="358">
        <v>19.0</v>
      </c>
      <c r="D272" s="358">
        <v>40.0</v>
      </c>
      <c r="E272" s="358">
        <v>27.0</v>
      </c>
    </row>
    <row r="273">
      <c r="A273" s="358">
        <v>9.0</v>
      </c>
      <c r="B273" s="358" t="s">
        <v>80</v>
      </c>
      <c r="C273" s="358">
        <v>3.0</v>
      </c>
      <c r="D273" s="358">
        <v>6.0</v>
      </c>
      <c r="E273" s="358">
        <v>9.0</v>
      </c>
    </row>
    <row r="274">
      <c r="A274" s="358">
        <v>5.0</v>
      </c>
      <c r="B274" s="358" t="s">
        <v>81</v>
      </c>
      <c r="C274" s="358">
        <v>15.0</v>
      </c>
      <c r="D274" s="358">
        <v>34.0</v>
      </c>
      <c r="E274" s="358">
        <v>27.0</v>
      </c>
    </row>
    <row r="275">
      <c r="A275" s="358">
        <v>1.0</v>
      </c>
      <c r="B275" s="358" t="s">
        <v>462</v>
      </c>
      <c r="C275" s="358">
        <v>13.0</v>
      </c>
      <c r="D275" s="358">
        <v>34.0</v>
      </c>
      <c r="E275" s="358">
        <v>29.0</v>
      </c>
    </row>
    <row r="276">
      <c r="A276" s="358">
        <v>8.0</v>
      </c>
      <c r="B276" s="358" t="s">
        <v>463</v>
      </c>
      <c r="C276" s="358">
        <v>151.0</v>
      </c>
      <c r="D276" s="358">
        <v>435.0</v>
      </c>
      <c r="E276" s="358">
        <v>290.0</v>
      </c>
    </row>
    <row r="277">
      <c r="A277" s="358">
        <v>5.0</v>
      </c>
      <c r="B277" s="358" t="s">
        <v>183</v>
      </c>
      <c r="C277" s="358">
        <v>91.0</v>
      </c>
      <c r="D277" s="358">
        <v>265.0</v>
      </c>
      <c r="E277" s="358">
        <v>169.0</v>
      </c>
    </row>
    <row r="278">
      <c r="A278" s="358">
        <v>5.0</v>
      </c>
      <c r="B278" s="358" t="s">
        <v>464</v>
      </c>
      <c r="C278" s="358">
        <v>19.0</v>
      </c>
      <c r="D278" s="358">
        <v>45.0</v>
      </c>
      <c r="E278" s="358">
        <v>39.0</v>
      </c>
    </row>
    <row r="279">
      <c r="A279" s="358">
        <v>5.0</v>
      </c>
      <c r="B279" s="358" t="s">
        <v>465</v>
      </c>
      <c r="C279" s="358">
        <v>5.0</v>
      </c>
      <c r="D279" s="358">
        <v>13.0</v>
      </c>
      <c r="E279" s="358">
        <v>8.0</v>
      </c>
    </row>
    <row r="280">
      <c r="A280" s="358">
        <v>3.0</v>
      </c>
      <c r="B280" s="358" t="s">
        <v>466</v>
      </c>
      <c r="C280" s="358">
        <v>105.0</v>
      </c>
      <c r="D280" s="358">
        <v>301.0</v>
      </c>
      <c r="E280" s="358">
        <v>202.0</v>
      </c>
    </row>
    <row r="281">
      <c r="A281" s="358">
        <v>6.0</v>
      </c>
      <c r="B281" s="358" t="s">
        <v>467</v>
      </c>
      <c r="C281" s="358">
        <v>25.0</v>
      </c>
      <c r="D281" s="358">
        <v>77.0</v>
      </c>
      <c r="E281" s="358">
        <v>64.0</v>
      </c>
    </row>
    <row r="282">
      <c r="A282" s="358">
        <v>1.0</v>
      </c>
      <c r="B282" s="358" t="s">
        <v>83</v>
      </c>
      <c r="C282" s="358">
        <v>12.0</v>
      </c>
      <c r="D282" s="358">
        <v>29.0</v>
      </c>
      <c r="E282" s="358">
        <v>17.0</v>
      </c>
    </row>
    <row r="283">
      <c r="A283" s="358">
        <v>11.0</v>
      </c>
      <c r="B283" s="358" t="s">
        <v>468</v>
      </c>
      <c r="C283" s="358">
        <v>14.0</v>
      </c>
      <c r="D283" s="358">
        <v>41.0</v>
      </c>
      <c r="E283" s="358">
        <v>39.0</v>
      </c>
    </row>
    <row r="284">
      <c r="A284" s="358">
        <v>4.0</v>
      </c>
      <c r="B284" s="358" t="s">
        <v>84</v>
      </c>
      <c r="C284" s="358">
        <v>7.0</v>
      </c>
      <c r="D284" s="358">
        <v>17.0</v>
      </c>
      <c r="E284" s="358">
        <v>10.0</v>
      </c>
    </row>
    <row r="285">
      <c r="A285" s="358">
        <v>3.0</v>
      </c>
      <c r="B285" s="358" t="s">
        <v>187</v>
      </c>
      <c r="C285" s="358">
        <v>19.0</v>
      </c>
      <c r="D285" s="358">
        <v>72.0</v>
      </c>
      <c r="E285" s="358">
        <v>39.0</v>
      </c>
    </row>
    <row r="286">
      <c r="A286" s="358">
        <v>9.0</v>
      </c>
      <c r="B286" s="358" t="s">
        <v>190</v>
      </c>
      <c r="C286" s="358">
        <v>3.0</v>
      </c>
      <c r="D286" s="358">
        <v>6.0</v>
      </c>
      <c r="E286" s="358">
        <v>8.0</v>
      </c>
    </row>
    <row r="287">
      <c r="A287" s="358">
        <v>6.0</v>
      </c>
      <c r="B287" s="358" t="s">
        <v>380</v>
      </c>
      <c r="C287" s="358">
        <v>12.0</v>
      </c>
      <c r="D287" s="358">
        <v>33.0</v>
      </c>
      <c r="E287" s="358">
        <v>24.0</v>
      </c>
    </row>
    <row r="288">
      <c r="A288" s="358">
        <v>8.0</v>
      </c>
      <c r="B288" s="358" t="s">
        <v>469</v>
      </c>
      <c r="C288" s="358">
        <v>0.0</v>
      </c>
      <c r="D288" s="358">
        <v>0.0</v>
      </c>
      <c r="E288" s="358">
        <v>0.0</v>
      </c>
    </row>
    <row r="289">
      <c r="A289" s="358">
        <v>2.0</v>
      </c>
      <c r="B289" s="358" t="s">
        <v>470</v>
      </c>
      <c r="C289" s="358">
        <v>13.0</v>
      </c>
      <c r="D289" s="358">
        <v>39.0</v>
      </c>
      <c r="E289" s="358">
        <v>50.0</v>
      </c>
    </row>
    <row r="290">
      <c r="A290" s="358">
        <v>8.0</v>
      </c>
      <c r="B290" s="358" t="s">
        <v>85</v>
      </c>
      <c r="C290" s="358">
        <v>6.0</v>
      </c>
      <c r="D290" s="358">
        <v>12.0</v>
      </c>
      <c r="E290" s="358">
        <v>9.0</v>
      </c>
    </row>
    <row r="291">
      <c r="A291" s="358">
        <v>7.0</v>
      </c>
      <c r="B291" s="358" t="s">
        <v>471</v>
      </c>
      <c r="C291" s="358">
        <v>118.0</v>
      </c>
      <c r="D291" s="358">
        <v>313.0</v>
      </c>
      <c r="E291" s="358">
        <v>203.0</v>
      </c>
    </row>
    <row r="292">
      <c r="A292" s="358">
        <v>5.0</v>
      </c>
      <c r="B292" s="358" t="s">
        <v>472</v>
      </c>
      <c r="C292" s="358">
        <v>77.0</v>
      </c>
      <c r="D292" s="358">
        <v>218.0</v>
      </c>
      <c r="E292" s="358">
        <v>123.0</v>
      </c>
    </row>
    <row r="293">
      <c r="A293" s="358">
        <v>8.0</v>
      </c>
      <c r="B293" s="358" t="s">
        <v>473</v>
      </c>
      <c r="C293" s="358">
        <v>3.0</v>
      </c>
      <c r="D293" s="358">
        <v>17.0</v>
      </c>
      <c r="E293" s="358">
        <v>10.0</v>
      </c>
    </row>
    <row r="294">
      <c r="A294" s="358">
        <v>7.0</v>
      </c>
      <c r="B294" s="358" t="s">
        <v>474</v>
      </c>
      <c r="C294" s="358">
        <v>16.0</v>
      </c>
      <c r="D294" s="358">
        <v>47.0</v>
      </c>
      <c r="E294" s="358">
        <v>19.0</v>
      </c>
    </row>
    <row r="295">
      <c r="A295" s="358">
        <v>10.0</v>
      </c>
      <c r="B295" s="358" t="s">
        <v>385</v>
      </c>
      <c r="C295" s="358">
        <v>3.0</v>
      </c>
      <c r="D295" s="358">
        <v>6.0</v>
      </c>
      <c r="E295" s="358">
        <v>4.0</v>
      </c>
    </row>
    <row r="296">
      <c r="A296" s="358">
        <v>4.0</v>
      </c>
      <c r="B296" s="358" t="s">
        <v>475</v>
      </c>
      <c r="C296" s="358">
        <v>47.0</v>
      </c>
      <c r="D296" s="358">
        <v>108.0</v>
      </c>
      <c r="E296" s="358">
        <v>64.0</v>
      </c>
    </row>
    <row r="297">
      <c r="A297" s="358">
        <v>2.0</v>
      </c>
      <c r="B297" s="358" t="s">
        <v>476</v>
      </c>
      <c r="C297" s="358">
        <v>16.0</v>
      </c>
      <c r="D297" s="358">
        <v>40.0</v>
      </c>
      <c r="E297" s="358">
        <v>27.0</v>
      </c>
    </row>
    <row r="298">
      <c r="A298" s="358">
        <v>8.0</v>
      </c>
      <c r="B298" s="358" t="s">
        <v>477</v>
      </c>
      <c r="C298" s="358">
        <v>1.0</v>
      </c>
      <c r="D298" s="358">
        <v>1.0</v>
      </c>
      <c r="E298" s="358">
        <v>1.0</v>
      </c>
    </row>
    <row r="299">
      <c r="A299" s="358">
        <v>8.0</v>
      </c>
      <c r="B299" s="358" t="s">
        <v>89</v>
      </c>
      <c r="C299" s="358">
        <v>22.0</v>
      </c>
      <c r="D299" s="358">
        <v>69.0</v>
      </c>
      <c r="E299" s="358">
        <v>59.0</v>
      </c>
    </row>
    <row r="300">
      <c r="A300" s="358">
        <v>8.0</v>
      </c>
      <c r="B300" s="358" t="s">
        <v>478</v>
      </c>
      <c r="C300" s="358">
        <v>1.0</v>
      </c>
      <c r="D300" s="358">
        <v>2.0</v>
      </c>
      <c r="E300" s="358">
        <v>1.0</v>
      </c>
    </row>
    <row r="301">
      <c r="A301" s="358">
        <v>7.0</v>
      </c>
      <c r="B301" s="358" t="s">
        <v>479</v>
      </c>
      <c r="C301" s="358">
        <v>2.0</v>
      </c>
      <c r="D301" s="358">
        <v>6.0</v>
      </c>
      <c r="E301" s="358">
        <v>7.0</v>
      </c>
    </row>
    <row r="302">
      <c r="A302" s="358">
        <v>9.0</v>
      </c>
      <c r="B302" s="358" t="s">
        <v>480</v>
      </c>
      <c r="C302" s="358">
        <v>7.0</v>
      </c>
      <c r="D302" s="358">
        <v>11.0</v>
      </c>
      <c r="E302" s="358">
        <v>8.0</v>
      </c>
    </row>
    <row r="303">
      <c r="A303" s="358">
        <v>8.0</v>
      </c>
      <c r="B303" s="358" t="s">
        <v>387</v>
      </c>
      <c r="C303" s="358">
        <v>8.0</v>
      </c>
      <c r="D303" s="358">
        <v>29.0</v>
      </c>
      <c r="E303" s="358">
        <v>21.0</v>
      </c>
    </row>
    <row r="304">
      <c r="A304" s="358">
        <v>9.0</v>
      </c>
      <c r="B304" s="358" t="s">
        <v>481</v>
      </c>
      <c r="C304" s="358">
        <v>3.0</v>
      </c>
      <c r="D304" s="358">
        <v>7.0</v>
      </c>
      <c r="E304" s="358">
        <v>15.0</v>
      </c>
    </row>
    <row r="305">
      <c r="A305" s="358">
        <v>10.0</v>
      </c>
      <c r="B305" s="358" t="s">
        <v>482</v>
      </c>
      <c r="C305" s="358">
        <v>11.0</v>
      </c>
      <c r="D305" s="358">
        <v>32.0</v>
      </c>
      <c r="E305" s="358">
        <v>24.0</v>
      </c>
    </row>
    <row r="306">
      <c r="A306" s="358">
        <v>10.0</v>
      </c>
      <c r="B306" s="358" t="s">
        <v>483</v>
      </c>
      <c r="C306" s="358">
        <v>25.0</v>
      </c>
      <c r="D306" s="358">
        <v>63.0</v>
      </c>
      <c r="E306" s="358">
        <v>53.0</v>
      </c>
    </row>
    <row r="307">
      <c r="A307" s="358">
        <v>11.0</v>
      </c>
      <c r="B307" s="358" t="s">
        <v>484</v>
      </c>
      <c r="C307" s="358">
        <v>20.0</v>
      </c>
      <c r="D307" s="358">
        <v>48.0</v>
      </c>
      <c r="E307" s="358">
        <v>36.0</v>
      </c>
    </row>
    <row r="308">
      <c r="A308" s="358">
        <v>9.0</v>
      </c>
      <c r="B308" s="358" t="s">
        <v>485</v>
      </c>
      <c r="C308" s="358">
        <v>14.0</v>
      </c>
      <c r="D308" s="358">
        <v>28.0</v>
      </c>
      <c r="E308" s="358">
        <v>21.0</v>
      </c>
    </row>
    <row r="309">
      <c r="A309" s="358">
        <v>2.0</v>
      </c>
      <c r="B309" s="358" t="s">
        <v>486</v>
      </c>
      <c r="C309" s="358">
        <v>4.0</v>
      </c>
      <c r="D309" s="358">
        <v>11.0</v>
      </c>
      <c r="E309" s="358">
        <v>6.0</v>
      </c>
    </row>
    <row r="310">
      <c r="A310" s="358">
        <v>9.0</v>
      </c>
      <c r="B310" s="358" t="s">
        <v>487</v>
      </c>
      <c r="C310" s="358">
        <v>2.0</v>
      </c>
      <c r="D310" s="358">
        <v>5.0</v>
      </c>
      <c r="E310" s="358">
        <v>6.0</v>
      </c>
    </row>
    <row r="311">
      <c r="A311" s="358">
        <v>4.0</v>
      </c>
      <c r="B311" s="358" t="s">
        <v>488</v>
      </c>
      <c r="C311" s="358">
        <v>20.0</v>
      </c>
      <c r="D311" s="358">
        <v>45.0</v>
      </c>
      <c r="E311" s="358">
        <v>22.0</v>
      </c>
    </row>
    <row r="312">
      <c r="A312" s="358">
        <v>11.0</v>
      </c>
      <c r="B312" s="358" t="s">
        <v>489</v>
      </c>
      <c r="C312" s="358">
        <v>11.0</v>
      </c>
      <c r="D312" s="358">
        <v>23.0</v>
      </c>
      <c r="E312" s="358">
        <v>23.0</v>
      </c>
    </row>
    <row r="313">
      <c r="A313" s="358">
        <v>6.0</v>
      </c>
      <c r="B313" s="358" t="s">
        <v>490</v>
      </c>
      <c r="C313" s="358">
        <v>6.0</v>
      </c>
      <c r="D313" s="358">
        <v>12.0</v>
      </c>
      <c r="E313" s="358">
        <v>15.0</v>
      </c>
    </row>
    <row r="314">
      <c r="A314" s="358">
        <v>2.0</v>
      </c>
      <c r="B314" s="358" t="s">
        <v>199</v>
      </c>
      <c r="C314" s="358">
        <v>11.0</v>
      </c>
      <c r="D314" s="358">
        <v>17.0</v>
      </c>
      <c r="E314" s="358">
        <v>12.0</v>
      </c>
    </row>
    <row r="315">
      <c r="A315" s="358">
        <v>4.0</v>
      </c>
      <c r="B315" s="358" t="s">
        <v>491</v>
      </c>
      <c r="C315" s="358">
        <v>13.0</v>
      </c>
      <c r="D315" s="358">
        <v>31.0</v>
      </c>
      <c r="E315" s="358">
        <v>27.0</v>
      </c>
    </row>
    <row r="316">
      <c r="A316" s="358">
        <v>1.0</v>
      </c>
      <c r="B316" s="358" t="s">
        <v>93</v>
      </c>
      <c r="C316" s="358">
        <v>42.0</v>
      </c>
      <c r="D316" s="358">
        <v>104.0</v>
      </c>
      <c r="E316" s="358">
        <v>80.0</v>
      </c>
    </row>
    <row r="317">
      <c r="A317" s="358">
        <v>5.0</v>
      </c>
      <c r="B317" s="358" t="s">
        <v>390</v>
      </c>
      <c r="C317" s="358">
        <v>64.0</v>
      </c>
      <c r="D317" s="358">
        <v>178.0</v>
      </c>
      <c r="E317" s="358">
        <v>133.0</v>
      </c>
    </row>
    <row r="318">
      <c r="A318" s="358">
        <v>11.0</v>
      </c>
      <c r="B318" s="358" t="s">
        <v>492</v>
      </c>
      <c r="C318" s="358">
        <v>23.0</v>
      </c>
      <c r="D318" s="358">
        <v>47.0</v>
      </c>
      <c r="E318" s="358">
        <v>37.0</v>
      </c>
    </row>
    <row r="319">
      <c r="A319" s="358">
        <v>7.0</v>
      </c>
      <c r="B319" s="358" t="s">
        <v>493</v>
      </c>
      <c r="C319" s="358">
        <v>0.0</v>
      </c>
      <c r="D319" s="358">
        <v>0.0</v>
      </c>
      <c r="E319" s="358">
        <v>0.0</v>
      </c>
    </row>
    <row r="320">
      <c r="A320" s="358">
        <v>7.0</v>
      </c>
      <c r="B320" s="358" t="s">
        <v>94</v>
      </c>
      <c r="C320" s="358">
        <v>14.0</v>
      </c>
      <c r="D320" s="358">
        <v>40.0</v>
      </c>
      <c r="E320" s="358">
        <v>31.0</v>
      </c>
    </row>
    <row r="321">
      <c r="A321" s="358">
        <v>9.0</v>
      </c>
      <c r="B321" s="358" t="s">
        <v>494</v>
      </c>
      <c r="C321" s="358">
        <v>14.0</v>
      </c>
      <c r="D321" s="358">
        <v>24.0</v>
      </c>
      <c r="E321" s="358">
        <v>33.0</v>
      </c>
    </row>
    <row r="322">
      <c r="A322" s="358">
        <v>8.0</v>
      </c>
      <c r="B322" s="358" t="s">
        <v>495</v>
      </c>
      <c r="C322" s="358">
        <v>1.0</v>
      </c>
      <c r="D322" s="358">
        <v>6.0</v>
      </c>
      <c r="E322" s="358">
        <v>6.0</v>
      </c>
    </row>
    <row r="323">
      <c r="A323" s="358">
        <v>9.0</v>
      </c>
      <c r="B323" s="358" t="s">
        <v>496</v>
      </c>
      <c r="C323" s="358">
        <v>4.0</v>
      </c>
      <c r="D323" s="358">
        <v>12.0</v>
      </c>
      <c r="E323" s="358">
        <v>9.0</v>
      </c>
    </row>
    <row r="324">
      <c r="A324" s="358">
        <v>2.0</v>
      </c>
      <c r="B324" s="358" t="s">
        <v>201</v>
      </c>
      <c r="C324" s="358">
        <v>16.0</v>
      </c>
      <c r="D324" s="358">
        <v>37.0</v>
      </c>
      <c r="E324" s="358">
        <v>33.0</v>
      </c>
    </row>
    <row r="325">
      <c r="A325" s="358">
        <v>1.0</v>
      </c>
      <c r="B325" s="358" t="s">
        <v>497</v>
      </c>
      <c r="C325" s="358">
        <v>38.0</v>
      </c>
      <c r="D325" s="358">
        <v>81.0</v>
      </c>
      <c r="E325" s="358">
        <v>76.0</v>
      </c>
    </row>
    <row r="326">
      <c r="A326" s="358">
        <v>9.0</v>
      </c>
      <c r="B326" s="358" t="s">
        <v>95</v>
      </c>
      <c r="C326" s="358">
        <v>2.0</v>
      </c>
      <c r="D326" s="358">
        <v>7.0</v>
      </c>
      <c r="E326" s="358">
        <v>5.0</v>
      </c>
    </row>
    <row r="327">
      <c r="A327" s="358">
        <v>7.0</v>
      </c>
      <c r="B327" s="358" t="s">
        <v>498</v>
      </c>
      <c r="C327" s="358">
        <v>2.0</v>
      </c>
      <c r="D327" s="358">
        <v>8.0</v>
      </c>
      <c r="E327" s="358">
        <v>5.0</v>
      </c>
    </row>
    <row r="328">
      <c r="A328" s="358">
        <v>6.0</v>
      </c>
      <c r="B328" s="358" t="s">
        <v>499</v>
      </c>
      <c r="C328" s="358">
        <v>8.0</v>
      </c>
      <c r="D328" s="358">
        <v>19.0</v>
      </c>
      <c r="E328" s="358">
        <v>15.0</v>
      </c>
    </row>
    <row r="329">
      <c r="A329" s="358">
        <v>10.0</v>
      </c>
      <c r="B329" s="358" t="s">
        <v>500</v>
      </c>
      <c r="C329" s="358">
        <v>11.0</v>
      </c>
      <c r="D329" s="358">
        <v>42.0</v>
      </c>
      <c r="E329" s="358">
        <v>33.0</v>
      </c>
    </row>
    <row r="331">
      <c r="A331" s="372" t="s">
        <v>2134</v>
      </c>
      <c r="B331" s="373"/>
      <c r="C331" s="373"/>
      <c r="D331" s="373"/>
      <c r="E331" s="373"/>
      <c r="F331" s="606" t="s">
        <v>2117</v>
      </c>
      <c r="G331" s="684" t="s">
        <v>2512</v>
      </c>
      <c r="H331" s="373"/>
      <c r="I331" s="373"/>
      <c r="J331" s="373"/>
      <c r="K331" s="606" t="s">
        <v>2119</v>
      </c>
      <c r="L331" s="607">
        <v>44673.0</v>
      </c>
      <c r="M331" s="606" t="s">
        <v>2120</v>
      </c>
      <c r="N331" s="607">
        <v>44411.0</v>
      </c>
      <c r="O331" s="377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2" t="s">
        <v>2530</v>
      </c>
      <c r="B498" s="373"/>
      <c r="C498" s="373"/>
      <c r="D498" s="373"/>
      <c r="E498" s="373"/>
      <c r="F498" s="606" t="s">
        <v>2117</v>
      </c>
      <c r="G498" s="684" t="s">
        <v>2512</v>
      </c>
      <c r="H498" s="373"/>
      <c r="I498" s="373"/>
      <c r="J498" s="373"/>
      <c r="K498" s="606" t="s">
        <v>2119</v>
      </c>
      <c r="L498" s="607">
        <v>45453.0</v>
      </c>
      <c r="M498" s="606" t="s">
        <v>2120</v>
      </c>
      <c r="N498" s="607">
        <v>45291.0</v>
      </c>
      <c r="O498" s="377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501</v>
      </c>
      <c r="B3" s="256">
        <f t="array" ref="B3">VLOOKUP($A3,HI_DEMO,2,FALSE)</f>
        <v>200629</v>
      </c>
      <c r="C3" s="698">
        <f>vlookup(A3,'HI Data'!$A$3:$H$8,2,FALSE)</f>
        <v>292</v>
      </c>
      <c r="D3" s="258">
        <f>D9</f>
        <v>1.8</v>
      </c>
      <c r="E3" s="387">
        <f>vlookup(A3,'HI Data'!$A$3:$H$8,4,FALSE)</f>
        <v>156</v>
      </c>
      <c r="F3" s="387">
        <f>vlookup(A3,'HI Data'!$A$3:$H$8,3,FALSE)</f>
        <v>113</v>
      </c>
      <c r="G3" s="258" t="s">
        <v>29</v>
      </c>
      <c r="H3" s="259" t="s">
        <v>29</v>
      </c>
      <c r="I3" s="699">
        <f>vlookup(A3,'HI Data'!$A$3:$H$8,7,FALSE)</f>
        <v>67</v>
      </c>
      <c r="J3" s="261" t="s">
        <v>29</v>
      </c>
      <c r="K3" s="540">
        <f>vlookup(A3,'HI Data'!$A$3:$H$8,8,FALSE)</f>
        <v>0.62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Numbers'!$A$549:$D$553,4,FALSE),"NULL")</f>
        <v>121</v>
      </c>
      <c r="Q3" s="336" t="s">
        <v>29</v>
      </c>
    </row>
    <row r="4">
      <c r="A4" s="193" t="s">
        <v>503</v>
      </c>
      <c r="B4" s="194">
        <f t="array" ref="B4">VLOOKUP($A4,HI_DEMO,2,FALSE)</f>
        <v>1016508</v>
      </c>
      <c r="C4" s="269">
        <f>vlookup(A4,'HI Data'!$A$3:$H$8,2,FALSE)</f>
        <v>381</v>
      </c>
      <c r="D4" s="270">
        <f>D9</f>
        <v>1.8</v>
      </c>
      <c r="E4" s="270">
        <f>vlookup(A4,'HI Data'!$A$3:$H$8,4,FALSE)</f>
        <v>133</v>
      </c>
      <c r="F4" s="270">
        <f>vlookup(A4,'HI Data'!$A$3:$H$8,3,FALSE)</f>
        <v>167</v>
      </c>
      <c r="G4" s="270" t="s">
        <v>29</v>
      </c>
      <c r="H4" s="271" t="s">
        <v>29</v>
      </c>
      <c r="I4" s="272">
        <f>vlookup(A4,'HI Data'!$A$3:$H$8,7,FALSE)</f>
        <v>50</v>
      </c>
      <c r="J4" s="273" t="s">
        <v>29</v>
      </c>
      <c r="K4" s="543">
        <f>vlookup(A4,'HI Data'!$A$3:$H$8,8,FALSE)</f>
        <v>0.5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Numbers'!$A$549:$D$553,4,FALSE),"NULL")</f>
        <v>404</v>
      </c>
      <c r="Q4" s="338" t="s">
        <v>29</v>
      </c>
    </row>
    <row r="5">
      <c r="A5" s="334" t="s">
        <v>504</v>
      </c>
      <c r="B5" s="256">
        <f t="array" ref="B5">VLOOKUP($A5,HI_DEMO,2,FALSE)</f>
        <v>82</v>
      </c>
      <c r="C5" s="257" t="s">
        <v>29</v>
      </c>
      <c r="D5" s="258">
        <f>D9</f>
        <v>1.8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Numbers'!$A$549:$D$553,4,FALSE),"NULL")</f>
        <v>NULL</v>
      </c>
      <c r="Q5" s="336" t="s">
        <v>29</v>
      </c>
    </row>
    <row r="6">
      <c r="A6" s="193" t="s">
        <v>505</v>
      </c>
      <c r="B6" s="194">
        <f t="array" ref="B6">VLOOKUP($A6,HI_DEMO,2,FALSE)</f>
        <v>73298</v>
      </c>
      <c r="C6" s="269">
        <f>vlookup(A6,'HI Data'!$A$3:$H$8,2,FALSE)</f>
        <v>54</v>
      </c>
      <c r="D6" s="270">
        <f>D9</f>
        <v>1.8</v>
      </c>
      <c r="E6" s="270">
        <f>vlookup(A6,'HI Data'!$A$3:$H$8,4,FALSE)</f>
        <v>24</v>
      </c>
      <c r="F6" s="270">
        <f>vlookup(A6,'HI Data'!$A$3:$H$8,3,FALSE)</f>
        <v>20</v>
      </c>
      <c r="G6" s="270" t="s">
        <v>29</v>
      </c>
      <c r="H6" s="271" t="s">
        <v>29</v>
      </c>
      <c r="I6" s="272">
        <f>vlookup(A6,'HI Data'!$A$3:$H$8,7,FALSE)</f>
        <v>12</v>
      </c>
      <c r="J6" s="273" t="s">
        <v>29</v>
      </c>
      <c r="K6" s="543">
        <f>vlookup(A6,'HI Data'!$A$3:$H$8,8,FALSE)</f>
        <v>0.66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Numbers'!$A$549:$D$553,4,FALSE),"NULL")</f>
        <v>55</v>
      </c>
      <c r="Q6" s="338" t="s">
        <v>29</v>
      </c>
    </row>
    <row r="7">
      <c r="A7" s="334" t="s">
        <v>506</v>
      </c>
      <c r="B7" s="256">
        <f t="array" ref="B7">VLOOKUP($A7,HI_DEMO,2,FALSE)</f>
        <v>164754</v>
      </c>
      <c r="C7" s="257">
        <f>vlookup(A7,'HI Data'!$A$3:$H$8,2,FALSE)</f>
        <v>133</v>
      </c>
      <c r="D7" s="258">
        <f>D9</f>
        <v>1.8</v>
      </c>
      <c r="E7" s="258">
        <f>vlookup(A7,'HI Data'!$A$3:$H$8,4,FALSE)</f>
        <v>47</v>
      </c>
      <c r="F7" s="258">
        <f>vlookup(A7,'HI Data'!$A$3:$H$8,3,FALSE)</f>
        <v>62</v>
      </c>
      <c r="G7" s="258" t="s">
        <v>29</v>
      </c>
      <c r="H7" s="259" t="s">
        <v>29</v>
      </c>
      <c r="I7" s="260">
        <f>vlookup(A7,'HI Data'!$A$3:$H$8,7,FALSE)</f>
        <v>26</v>
      </c>
      <c r="J7" s="261" t="s">
        <v>29</v>
      </c>
      <c r="K7" s="540">
        <f>vlookup(A7,'HI Data'!$A$3:$H$8,8,FALSE)</f>
        <v>0.49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Numbers'!$A$549:$D$553,4,FALSE),"NULL")</f>
        <v>97</v>
      </c>
      <c r="Q7" s="336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11"/>
    </row>
    <row r="9">
      <c r="A9" s="212" t="s">
        <v>2059</v>
      </c>
      <c r="B9" s="213"/>
      <c r="C9" s="214">
        <f>'HI Data'!B8</f>
        <v>860</v>
      </c>
      <c r="D9" s="285">
        <f>'HI Data'!B11</f>
        <v>1.8</v>
      </c>
      <c r="E9" s="285">
        <f>'HI Data'!D8</f>
        <v>360</v>
      </c>
      <c r="F9" s="285">
        <f>'HI Data'!C8</f>
        <v>362</v>
      </c>
      <c r="G9" s="285" t="s">
        <v>29</v>
      </c>
      <c r="H9" s="216">
        <f>AFCARSCSC!D15</f>
        <v>781</v>
      </c>
      <c r="I9" s="217">
        <f>'HI Data'!G8</f>
        <v>155</v>
      </c>
      <c r="J9" s="282" t="s">
        <v>29</v>
      </c>
      <c r="K9" s="545">
        <f>'HI Data'!H8</f>
        <v>0.54</v>
      </c>
      <c r="L9" s="284" t="s">
        <v>29</v>
      </c>
      <c r="M9" s="342" t="s">
        <v>29</v>
      </c>
      <c r="N9" s="285" t="s">
        <v>29</v>
      </c>
      <c r="O9" s="285" t="s">
        <v>29</v>
      </c>
      <c r="P9" s="216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7" t="s">
        <v>2211</v>
      </c>
      <c r="B1" s="288"/>
      <c r="C1" s="288"/>
      <c r="D1" s="288"/>
      <c r="E1" s="287" t="s">
        <v>2117</v>
      </c>
      <c r="F1" s="287" t="s">
        <v>2534</v>
      </c>
      <c r="G1" s="288"/>
      <c r="H1" s="288"/>
      <c r="I1" s="287" t="s">
        <v>2119</v>
      </c>
      <c r="J1" s="289">
        <v>45462.0</v>
      </c>
      <c r="K1" s="287" t="s">
        <v>2120</v>
      </c>
      <c r="L1" s="289">
        <v>45382.0</v>
      </c>
      <c r="M1" s="288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01"/>
      <c r="B47" s="202"/>
      <c r="C47" s="203"/>
      <c r="D47" s="204"/>
      <c r="E47" s="204"/>
      <c r="F47" s="204"/>
      <c r="G47" s="204"/>
      <c r="H47" s="205"/>
      <c r="I47" s="206"/>
      <c r="J47" s="207"/>
      <c r="K47" s="203"/>
      <c r="L47" s="208"/>
      <c r="M47" s="209"/>
      <c r="N47" s="210"/>
      <c r="O47" s="204"/>
      <c r="P47" s="205"/>
      <c r="Q47" s="211"/>
    </row>
    <row r="48">
      <c r="A48" s="212" t="s">
        <v>2059</v>
      </c>
      <c r="B48" s="213"/>
      <c r="C48" s="214">
        <f>AFCARSCSC!B16</f>
        <v>1548</v>
      </c>
      <c r="D48" s="285" t="s">
        <v>29</v>
      </c>
      <c r="E48" s="285" t="s">
        <v>29</v>
      </c>
      <c r="F48" s="285" t="s">
        <v>29</v>
      </c>
      <c r="G48" s="285" t="s">
        <v>29</v>
      </c>
      <c r="H48" s="216">
        <f>AFCARSCSC!D16</f>
        <v>1187</v>
      </c>
      <c r="I48" s="217">
        <f>AFCARSCSC!C16</f>
        <v>170</v>
      </c>
      <c r="J48" s="282" t="s">
        <v>29</v>
      </c>
      <c r="K48" s="680" t="s">
        <v>29</v>
      </c>
      <c r="L48" s="284" t="s">
        <v>29</v>
      </c>
      <c r="M48" s="342" t="s">
        <v>29</v>
      </c>
      <c r="N48" s="285" t="s">
        <v>29</v>
      </c>
      <c r="O48" s="285" t="s">
        <v>29</v>
      </c>
      <c r="P48" s="216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01"/>
      <c r="B105" s="202"/>
      <c r="C105" s="203"/>
      <c r="D105" s="204"/>
      <c r="E105" s="204"/>
      <c r="F105" s="204"/>
      <c r="G105" s="204"/>
      <c r="H105" s="205"/>
      <c r="I105" s="206"/>
      <c r="J105" s="207"/>
      <c r="K105" s="203"/>
      <c r="L105" s="208"/>
      <c r="M105" s="209"/>
      <c r="N105" s="210"/>
      <c r="O105" s="204"/>
      <c r="P105" s="205"/>
      <c r="Q105" s="281"/>
    </row>
    <row r="106">
      <c r="A106" s="212" t="s">
        <v>2059</v>
      </c>
      <c r="B106" s="213"/>
      <c r="C106" s="214">
        <f>'IL Data'!B113</f>
        <v>19272</v>
      </c>
      <c r="D106" s="285" t="s">
        <v>29</v>
      </c>
      <c r="E106" s="410">
        <f>'IL Data'!C113</f>
        <v>7837</v>
      </c>
      <c r="F106" s="410">
        <f>'IL Data'!D113</f>
        <v>10283</v>
      </c>
      <c r="G106" s="285" t="s">
        <v>29</v>
      </c>
      <c r="H106" s="216">
        <f>'IL Data'!B227</f>
        <v>7880</v>
      </c>
      <c r="I106" s="217">
        <f>'IL Data'!B330</f>
        <v>1666</v>
      </c>
      <c r="J106" s="282" t="s">
        <v>29</v>
      </c>
      <c r="K106" s="680" t="s">
        <v>29</v>
      </c>
      <c r="L106" s="341">
        <f>'IL Data'!B439</f>
        <v>4069</v>
      </c>
      <c r="M106" s="220" t="s">
        <v>29</v>
      </c>
      <c r="N106" s="221" t="s">
        <v>29</v>
      </c>
      <c r="O106" s="215" t="s">
        <v>29</v>
      </c>
      <c r="P106" s="216">
        <f>SUM(P3:P104)</f>
        <v>8878</v>
      </c>
      <c r="Q106" s="286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225" t="s">
        <v>2542</v>
      </c>
      <c r="G1" s="224"/>
      <c r="H1" s="224"/>
      <c r="I1" s="225" t="s">
        <v>2119</v>
      </c>
      <c r="J1" s="629">
        <v>45440.0</v>
      </c>
      <c r="K1" s="225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5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1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1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1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1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1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1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1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1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1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1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1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1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1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1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1">
        <v>1.0</v>
      </c>
    </row>
    <row r="19">
      <c r="A19" s="355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1">
        <v>0.0</v>
      </c>
    </row>
    <row r="20">
      <c r="A20" s="355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1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1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1">
        <v>0.0</v>
      </c>
    </row>
    <row r="23">
      <c r="A23" s="355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1">
        <v>0.0</v>
      </c>
    </row>
    <row r="24">
      <c r="A24" s="355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1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1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1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1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1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1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1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1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1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1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1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1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1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1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1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1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1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1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1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1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1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1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1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1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1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1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1">
        <v>15.0</v>
      </c>
      <c r="G50" s="371"/>
      <c r="H50" s="371"/>
      <c r="I50" s="384"/>
      <c r="J50" s="371"/>
      <c r="K50" s="384"/>
      <c r="L50" s="371"/>
      <c r="M50" s="371"/>
      <c r="N50" s="371"/>
      <c r="O50" s="371"/>
      <c r="P50" s="371"/>
      <c r="Q50" s="371"/>
      <c r="R50" s="371"/>
      <c r="S50" s="371"/>
      <c r="T50" s="371"/>
      <c r="U50" s="371"/>
      <c r="V50" s="371"/>
      <c r="W50" s="371"/>
      <c r="X50" s="371"/>
      <c r="Y50" s="371"/>
      <c r="Z50" s="371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1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1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1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1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1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1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1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1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1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1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1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1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1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1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1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1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1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1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1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1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1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1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1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1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1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1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1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1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1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1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1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1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1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1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1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1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1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1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1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1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1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1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1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1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1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1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1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1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1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1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1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1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1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1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1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1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1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1">
        <v>50.0</v>
      </c>
    </row>
    <row r="109">
      <c r="A109" s="355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1">
        <v>259.0</v>
      </c>
    </row>
    <row r="110">
      <c r="A110" s="363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3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23" t="s">
        <v>2186</v>
      </c>
      <c r="B119" s="224"/>
      <c r="C119" s="224"/>
      <c r="D119" s="224"/>
      <c r="E119" s="225" t="s">
        <v>2117</v>
      </c>
      <c r="F119" s="225" t="s">
        <v>2542</v>
      </c>
      <c r="G119" s="224"/>
      <c r="H119" s="224"/>
      <c r="I119" s="225" t="s">
        <v>2119</v>
      </c>
      <c r="J119" s="629">
        <v>45453.0</v>
      </c>
      <c r="K119" s="225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23" t="s">
        <v>2134</v>
      </c>
      <c r="B230" s="224"/>
      <c r="C230" s="224"/>
      <c r="D230" s="224"/>
      <c r="E230" s="225" t="s">
        <v>2117</v>
      </c>
      <c r="F230" s="225" t="s">
        <v>2542</v>
      </c>
      <c r="G230" s="224"/>
      <c r="H230" s="224"/>
      <c r="I230" s="225" t="s">
        <v>2119</v>
      </c>
      <c r="J230" s="629">
        <v>45453.0</v>
      </c>
      <c r="K230" s="225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3">
        <v>1666.0</v>
      </c>
    </row>
    <row r="333">
      <c r="A333" s="223" t="s">
        <v>2530</v>
      </c>
      <c r="B333" s="224"/>
      <c r="C333" s="224"/>
      <c r="D333" s="224"/>
      <c r="E333" s="225" t="s">
        <v>2117</v>
      </c>
      <c r="F333" s="225" t="s">
        <v>2542</v>
      </c>
      <c r="G333" s="224"/>
      <c r="H333" s="224"/>
      <c r="I333" s="225" t="s">
        <v>2119</v>
      </c>
      <c r="J333" s="629">
        <v>45453.0</v>
      </c>
      <c r="K333" s="225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01"/>
      <c r="B95" s="202"/>
      <c r="C95" s="203"/>
      <c r="D95" s="204"/>
      <c r="E95" s="204"/>
      <c r="F95" s="204"/>
      <c r="G95" s="204"/>
      <c r="H95" s="205"/>
      <c r="I95" s="206"/>
      <c r="J95" s="207"/>
      <c r="K95" s="203"/>
      <c r="L95" s="208"/>
      <c r="M95" s="209"/>
      <c r="N95" s="210"/>
      <c r="O95" s="204"/>
      <c r="P95" s="205"/>
      <c r="Q95" s="211"/>
    </row>
    <row r="96">
      <c r="A96" s="212" t="s">
        <v>2059</v>
      </c>
      <c r="B96" s="213"/>
      <c r="C96" s="214">
        <f>SUM(C3:C94)</f>
        <v>9018</v>
      </c>
      <c r="D96" s="215" t="s">
        <v>29</v>
      </c>
      <c r="E96" s="215">
        <f t="shared" ref="E96:F96" si="1">SUM(E3:E94)</f>
        <v>3645</v>
      </c>
      <c r="F96" s="215">
        <f t="shared" si="1"/>
        <v>4792</v>
      </c>
      <c r="G96" s="215" t="s">
        <v>29</v>
      </c>
      <c r="H96" s="341">
        <f>AFCARSCSC!D18</f>
        <v>4531</v>
      </c>
      <c r="I96" s="220">
        <f>AFCARSCSC!C18</f>
        <v>1389</v>
      </c>
      <c r="J96" s="282" t="s">
        <v>29</v>
      </c>
      <c r="K96" s="219" t="s">
        <v>29</v>
      </c>
      <c r="L96" s="216">
        <f>SUM(L2:L94)</f>
        <v>3798</v>
      </c>
      <c r="M96" s="342" t="s">
        <v>29</v>
      </c>
      <c r="N96" s="221" t="s">
        <v>29</v>
      </c>
      <c r="O96" s="215" t="s">
        <v>29</v>
      </c>
      <c r="P96" s="216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23" t="s">
        <v>2232</v>
      </c>
      <c r="B1" s="224"/>
      <c r="C1" s="224"/>
      <c r="D1" s="224"/>
      <c r="E1" s="225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4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4" t="s">
        <v>641</v>
      </c>
      <c r="B3" s="256">
        <f t="array" ref="B3">VLOOKUP($A3,IA_DEMO,2,FALSE)</f>
        <v>7496</v>
      </c>
      <c r="C3" s="335">
        <f>VLOOKUP($A3,'IA Data'!$A$4:$B$102,2,FALSE)</f>
        <v>22</v>
      </c>
      <c r="D3" s="258" t="s">
        <v>29</v>
      </c>
      <c r="E3" s="258">
        <f>VLOOKUP($A3,'IA Data'!$A$4:$D$102,4,FALSE)</f>
        <v>5</v>
      </c>
      <c r="F3" s="258">
        <f>VLOOKUP($A3,'IA Data'!$A$4:$D$102,3,FALSE)</f>
        <v>10</v>
      </c>
      <c r="G3" s="258" t="s">
        <v>29</v>
      </c>
      <c r="H3" s="259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61" t="s">
        <v>29</v>
      </c>
      <c r="K3" s="777">
        <f>VLOOKUP($A3,'IA Data'!$A$299:$C$393,3,FALSE)</f>
        <v>0.2820512821</v>
      </c>
      <c r="L3" s="778" t="s">
        <v>29</v>
      </c>
      <c r="M3" s="257" t="s">
        <v>29</v>
      </c>
      <c r="N3" s="401" t="s">
        <v>29</v>
      </c>
      <c r="O3" s="265" t="s">
        <v>29</v>
      </c>
      <c r="P3" s="266">
        <f>ifna(vlookup(A3,'Population &amp; Church Numbers'!$A$792:$D$890,4,FALSE),"NULL")</f>
        <v>11</v>
      </c>
      <c r="Q3" s="336" t="s">
        <v>29</v>
      </c>
    </row>
    <row r="4">
      <c r="A4" s="193" t="s">
        <v>267</v>
      </c>
      <c r="B4" s="194">
        <f t="array" ref="B4">VLOOKUP($A4,IA_DEMO,2,FALSE)</f>
        <v>3704</v>
      </c>
      <c r="C4" s="337">
        <f>VLOOKUP($A4,'IA Data'!$A$4:$B$102,2,FALSE)</f>
        <v>3</v>
      </c>
      <c r="D4" s="270" t="s">
        <v>29</v>
      </c>
      <c r="E4" s="270">
        <f>VLOOKUP($A4,'IA Data'!$A$4:$D$102,4,FALSE)</f>
        <v>1</v>
      </c>
      <c r="F4" s="270">
        <f>VLOOKUP($A4,'IA Data'!$A$4:$D$102,3,FALSE)</f>
        <v>2</v>
      </c>
      <c r="G4" s="270" t="s">
        <v>29</v>
      </c>
      <c r="H4" s="271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73" t="s">
        <v>29</v>
      </c>
      <c r="K4" s="280" t="str">
        <f>VLOOKUP($A4,'IA Data'!$A$299:$C$393,3,FALSE)</f>
        <v>NULL</v>
      </c>
      <c r="L4" s="780" t="s">
        <v>29</v>
      </c>
      <c r="M4" s="269" t="s">
        <v>29</v>
      </c>
      <c r="N4" s="399" t="s">
        <v>29</v>
      </c>
      <c r="O4" s="276" t="s">
        <v>29</v>
      </c>
      <c r="P4" s="277">
        <f>ifna(vlookup(A4,'Population &amp; Church Numbers'!$A$792:$D$890,4,FALSE),"NULL")</f>
        <v>7</v>
      </c>
      <c r="Q4" s="338" t="s">
        <v>29</v>
      </c>
    </row>
    <row r="5">
      <c r="A5" s="334" t="s">
        <v>643</v>
      </c>
      <c r="B5" s="256">
        <f t="array" ref="B5">VLOOKUP($A5,IA_DEMO,2,FALSE)</f>
        <v>14061</v>
      </c>
      <c r="C5" s="335">
        <f>VLOOKUP($A5,'IA Data'!$A$4:$B$102,2,FALSE)</f>
        <v>7</v>
      </c>
      <c r="D5" s="258" t="s">
        <v>29</v>
      </c>
      <c r="E5" s="258">
        <f>VLOOKUP($A5,'IA Data'!$A$4:$D$102,4,FALSE)</f>
        <v>2</v>
      </c>
      <c r="F5" s="258">
        <f>VLOOKUP($A5,'IA Data'!$A$4:$D$102,3,FALSE)</f>
        <v>1</v>
      </c>
      <c r="G5" s="258" t="s">
        <v>29</v>
      </c>
      <c r="H5" s="259">
        <f>ifna(if(vlookup(A5,'IA Data'!$A$110:$B$207,2,FALSE)="0-5","0-5",vlookup(A5,'IA Data'!$A$110:$B$207,2,FALSE)),"NULL")</f>
        <v>7</v>
      </c>
      <c r="I5" s="781" t="s">
        <v>29</v>
      </c>
      <c r="J5" s="261" t="s">
        <v>29</v>
      </c>
      <c r="K5" s="279" t="str">
        <f>VLOOKUP($A5,'IA Data'!$A$299:$C$393,3,FALSE)</f>
        <v>NULL</v>
      </c>
      <c r="L5" s="778" t="s">
        <v>29</v>
      </c>
      <c r="M5" s="257" t="s">
        <v>29</v>
      </c>
      <c r="N5" s="401" t="s">
        <v>29</v>
      </c>
      <c r="O5" s="265" t="s">
        <v>29</v>
      </c>
      <c r="P5" s="266">
        <f>ifna(vlookup(A5,'Population &amp; Church Numbers'!$A$792:$D$890,4,FALSE),"NULL")</f>
        <v>26</v>
      </c>
      <c r="Q5" s="336" t="s">
        <v>29</v>
      </c>
    </row>
    <row r="6">
      <c r="A6" s="193" t="s">
        <v>644</v>
      </c>
      <c r="B6" s="194">
        <f t="array" ref="B6">VLOOKUP($A6,IA_DEMO,2,FALSE)</f>
        <v>12317</v>
      </c>
      <c r="C6" s="337">
        <f>VLOOKUP($A6,'IA Data'!$A$4:$B$102,2,FALSE)</f>
        <v>21</v>
      </c>
      <c r="D6" s="270" t="s">
        <v>29</v>
      </c>
      <c r="E6" s="270">
        <f>VLOOKUP($A6,'IA Data'!$A$4:$D$102,4,FALSE)</f>
        <v>8</v>
      </c>
      <c r="F6" s="270">
        <f>VLOOKUP($A6,'IA Data'!$A$4:$D$102,3,FALSE)</f>
        <v>10</v>
      </c>
      <c r="G6" s="270" t="s">
        <v>29</v>
      </c>
      <c r="H6" s="271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73" t="s">
        <v>29</v>
      </c>
      <c r="K6" s="274">
        <f>VLOOKUP($A6,'IA Data'!$A$299:$C$393,3,FALSE)</f>
        <v>0.2380952381</v>
      </c>
      <c r="L6" s="780" t="s">
        <v>29</v>
      </c>
      <c r="M6" s="269" t="s">
        <v>29</v>
      </c>
      <c r="N6" s="399" t="s">
        <v>29</v>
      </c>
      <c r="O6" s="276" t="s">
        <v>29</v>
      </c>
      <c r="P6" s="277">
        <f>ifna(vlookup(A6,'Population &amp; Church Numbers'!$A$792:$D$890,4,FALSE),"NULL")</f>
        <v>25</v>
      </c>
      <c r="Q6" s="338" t="s">
        <v>29</v>
      </c>
    </row>
    <row r="7">
      <c r="A7" s="334" t="s">
        <v>645</v>
      </c>
      <c r="B7" s="256">
        <f t="array" ref="B7">VLOOKUP($A7,IA_DEMO,2,FALSE)</f>
        <v>5674</v>
      </c>
      <c r="C7" s="335">
        <f>VLOOKUP($A7,'IA Data'!$A$4:$B$102,2,FALSE)</f>
        <v>21</v>
      </c>
      <c r="D7" s="258" t="s">
        <v>29</v>
      </c>
      <c r="E7" s="258">
        <f>VLOOKUP($A7,'IA Data'!$A$4:$D$102,4,FALSE)</f>
        <v>2</v>
      </c>
      <c r="F7" s="258">
        <f>VLOOKUP($A7,'IA Data'!$A$4:$D$102,3,FALSE)</f>
        <v>19</v>
      </c>
      <c r="G7" s="258" t="s">
        <v>29</v>
      </c>
      <c r="H7" s="259" t="str">
        <f>ifna(if(vlookup(A7,'IA Data'!$A$110:$B$207,2,FALSE)="0-5","0-5",vlookup(A7,'IA Data'!$A$110:$B$207,2,FALSE)),"NULL")</f>
        <v>0-5</v>
      </c>
      <c r="I7" s="781" t="s">
        <v>29</v>
      </c>
      <c r="J7" s="261" t="s">
        <v>29</v>
      </c>
      <c r="K7" s="777">
        <f>VLOOKUP($A7,'IA Data'!$A$299:$C$393,3,FALSE)</f>
        <v>0.3529411765</v>
      </c>
      <c r="L7" s="778" t="s">
        <v>29</v>
      </c>
      <c r="M7" s="257" t="s">
        <v>29</v>
      </c>
      <c r="N7" s="401" t="s">
        <v>29</v>
      </c>
      <c r="O7" s="265" t="s">
        <v>29</v>
      </c>
      <c r="P7" s="266">
        <f>ifna(vlookup(A7,'Population &amp; Church Numbers'!$A$792:$D$890,4,FALSE),"NULL")</f>
        <v>14</v>
      </c>
      <c r="Q7" s="336" t="s">
        <v>29</v>
      </c>
    </row>
    <row r="8">
      <c r="A8" s="193" t="s">
        <v>150</v>
      </c>
      <c r="B8" s="194">
        <f t="array" ref="B8">VLOOKUP($A8,IA_DEMO,2,FALSE)</f>
        <v>25575</v>
      </c>
      <c r="C8" s="337">
        <f>VLOOKUP($A8,'IA Data'!$A$4:$B$102,2,FALSE)</f>
        <v>37</v>
      </c>
      <c r="D8" s="270" t="s">
        <v>29</v>
      </c>
      <c r="E8" s="270">
        <f>VLOOKUP($A8,'IA Data'!$A$4:$D$102,4,FALSE)</f>
        <v>5</v>
      </c>
      <c r="F8" s="270">
        <f>VLOOKUP($A8,'IA Data'!$A$4:$D$102,3,FALSE)</f>
        <v>19</v>
      </c>
      <c r="G8" s="270" t="s">
        <v>29</v>
      </c>
      <c r="H8" s="271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73" t="s">
        <v>29</v>
      </c>
      <c r="K8" s="274">
        <f>VLOOKUP($A8,'IA Data'!$A$299:$C$393,3,FALSE)</f>
        <v>0.1851851852</v>
      </c>
      <c r="L8" s="780" t="s">
        <v>29</v>
      </c>
      <c r="M8" s="269" t="s">
        <v>29</v>
      </c>
      <c r="N8" s="399" t="s">
        <v>29</v>
      </c>
      <c r="O8" s="276" t="s">
        <v>29</v>
      </c>
      <c r="P8" s="277">
        <f>ifna(vlookup(A8,'Population &amp; Church Numbers'!$A$792:$D$890,4,FALSE),"NULL")</f>
        <v>43</v>
      </c>
      <c r="Q8" s="338" t="s">
        <v>29</v>
      </c>
    </row>
    <row r="9">
      <c r="A9" s="334" t="s">
        <v>646</v>
      </c>
      <c r="B9" s="256">
        <f t="array" ref="B9">VLOOKUP($A9,IA_DEMO,2,FALSE)</f>
        <v>131144</v>
      </c>
      <c r="C9" s="335">
        <f>VLOOKUP($A9,'IA Data'!$A$4:$B$102,2,FALSE)</f>
        <v>113</v>
      </c>
      <c r="D9" s="258" t="s">
        <v>29</v>
      </c>
      <c r="E9" s="258">
        <f>VLOOKUP($A9,'IA Data'!$A$4:$D$102,4,FALSE)</f>
        <v>42</v>
      </c>
      <c r="F9" s="258">
        <f>VLOOKUP($A9,'IA Data'!$A$4:$D$102,3,FALSE)</f>
        <v>46</v>
      </c>
      <c r="G9" s="258" t="s">
        <v>29</v>
      </c>
      <c r="H9" s="259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61" t="s">
        <v>29</v>
      </c>
      <c r="K9" s="777">
        <f>VLOOKUP($A9,'IA Data'!$A$299:$C$393,3,FALSE)</f>
        <v>0.1344537815</v>
      </c>
      <c r="L9" s="778" t="s">
        <v>29</v>
      </c>
      <c r="M9" s="257" t="s">
        <v>29</v>
      </c>
      <c r="N9" s="401" t="s">
        <v>29</v>
      </c>
      <c r="O9" s="265" t="s">
        <v>29</v>
      </c>
      <c r="P9" s="266">
        <f>ifna(vlookup(A9,'Population &amp; Church Numbers'!$A$792:$D$890,4,FALSE),"NULL")</f>
        <v>129</v>
      </c>
      <c r="Q9" s="336" t="s">
        <v>29</v>
      </c>
    </row>
    <row r="10">
      <c r="A10" s="193" t="s">
        <v>151</v>
      </c>
      <c r="B10" s="194">
        <f t="array" ref="B10">VLOOKUP($A10,IA_DEMO,2,FALSE)</f>
        <v>26715</v>
      </c>
      <c r="C10" s="337">
        <f>VLOOKUP($A10,'IA Data'!$A$4:$B$102,2,FALSE)</f>
        <v>28</v>
      </c>
      <c r="D10" s="270" t="s">
        <v>29</v>
      </c>
      <c r="E10" s="270">
        <f>VLOOKUP($A10,'IA Data'!$A$4:$D$102,4,FALSE)</f>
        <v>8</v>
      </c>
      <c r="F10" s="270">
        <f>VLOOKUP($A10,'IA Data'!$A$4:$D$102,3,FALSE)</f>
        <v>13</v>
      </c>
      <c r="G10" s="270" t="s">
        <v>29</v>
      </c>
      <c r="H10" s="271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73" t="s">
        <v>29</v>
      </c>
      <c r="K10" s="274">
        <f>VLOOKUP($A10,'IA Data'!$A$299:$C$393,3,FALSE)</f>
        <v>0.08571428571</v>
      </c>
      <c r="L10" s="780" t="s">
        <v>29</v>
      </c>
      <c r="M10" s="269" t="s">
        <v>29</v>
      </c>
      <c r="N10" s="399" t="s">
        <v>29</v>
      </c>
      <c r="O10" s="276" t="s">
        <v>29</v>
      </c>
      <c r="P10" s="277">
        <f>ifna(vlookup(A10,'Population &amp; Church Numbers'!$A$792:$D$890,4,FALSE),"NULL")</f>
        <v>39</v>
      </c>
      <c r="Q10" s="338" t="s">
        <v>29</v>
      </c>
    </row>
    <row r="11">
      <c r="A11" s="334" t="s">
        <v>647</v>
      </c>
      <c r="B11" s="256">
        <f t="array" ref="B11">VLOOKUP($A11,IA_DEMO,2,FALSE)</f>
        <v>24988</v>
      </c>
      <c r="C11" s="335">
        <f>VLOOKUP($A11,'IA Data'!$A$4:$B$102,2,FALSE)</f>
        <v>25</v>
      </c>
      <c r="D11" s="258" t="s">
        <v>29</v>
      </c>
      <c r="E11" s="258">
        <f>VLOOKUP($A11,'IA Data'!$A$4:$D$102,4,FALSE)</f>
        <v>5</v>
      </c>
      <c r="F11" s="258">
        <f>VLOOKUP($A11,'IA Data'!$A$4:$D$102,3,FALSE)</f>
        <v>17</v>
      </c>
      <c r="G11" s="258" t="s">
        <v>29</v>
      </c>
      <c r="H11" s="259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61" t="s">
        <v>29</v>
      </c>
      <c r="K11" s="777">
        <f>VLOOKUP($A11,'IA Data'!$A$299:$C$393,3,FALSE)</f>
        <v>0.2941176471</v>
      </c>
      <c r="L11" s="778" t="s">
        <v>29</v>
      </c>
      <c r="M11" s="257" t="s">
        <v>29</v>
      </c>
      <c r="N11" s="401" t="s">
        <v>29</v>
      </c>
      <c r="O11" s="265" t="s">
        <v>29</v>
      </c>
      <c r="P11" s="266">
        <f>ifna(vlookup(A11,'Population &amp; Church Numbers'!$A$792:$D$890,4,FALSE),"NULL")</f>
        <v>40</v>
      </c>
      <c r="Q11" s="336" t="s">
        <v>29</v>
      </c>
    </row>
    <row r="12">
      <c r="A12" s="193" t="s">
        <v>648</v>
      </c>
      <c r="B12" s="194">
        <f t="array" ref="B12">VLOOKUP($A12,IA_DEMO,2,FALSE)</f>
        <v>20565</v>
      </c>
      <c r="C12" s="337">
        <f>VLOOKUP($A12,'IA Data'!$A$4:$B$102,2,FALSE)</f>
        <v>15</v>
      </c>
      <c r="D12" s="270" t="s">
        <v>29</v>
      </c>
      <c r="E12" s="270">
        <f>VLOOKUP($A12,'IA Data'!$A$4:$D$102,4,FALSE)</f>
        <v>5</v>
      </c>
      <c r="F12" s="270">
        <f>VLOOKUP($A12,'IA Data'!$A$4:$D$102,3,FALSE)</f>
        <v>8</v>
      </c>
      <c r="G12" s="270" t="s">
        <v>29</v>
      </c>
      <c r="H12" s="271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73" t="s">
        <v>29</v>
      </c>
      <c r="K12" s="274">
        <f>VLOOKUP($A12,'IA Data'!$A$299:$C$393,3,FALSE)</f>
        <v>0.2142857143</v>
      </c>
      <c r="L12" s="780" t="s">
        <v>29</v>
      </c>
      <c r="M12" s="269" t="s">
        <v>29</v>
      </c>
      <c r="N12" s="399" t="s">
        <v>29</v>
      </c>
      <c r="O12" s="276" t="s">
        <v>29</v>
      </c>
      <c r="P12" s="277">
        <f>ifna(vlookup(A12,'Population &amp; Church Numbers'!$A$792:$D$890,4,FALSE),"NULL")</f>
        <v>32</v>
      </c>
      <c r="Q12" s="338" t="s">
        <v>29</v>
      </c>
    </row>
    <row r="13">
      <c r="A13" s="334" t="s">
        <v>649</v>
      </c>
      <c r="B13" s="256">
        <f t="array" ref="B13">VLOOKUP($A13,IA_DEMO,2,FALSE)</f>
        <v>20823</v>
      </c>
      <c r="C13" s="335">
        <f>VLOOKUP($A13,'IA Data'!$A$4:$B$102,2,FALSE)</f>
        <v>28</v>
      </c>
      <c r="D13" s="258" t="s">
        <v>29</v>
      </c>
      <c r="E13" s="258">
        <f>VLOOKUP($A13,'IA Data'!$A$4:$D$102,4,FALSE)</f>
        <v>12</v>
      </c>
      <c r="F13" s="258">
        <f>VLOOKUP($A13,'IA Data'!$A$4:$D$102,3,FALSE)</f>
        <v>8</v>
      </c>
      <c r="G13" s="258" t="s">
        <v>29</v>
      </c>
      <c r="H13" s="259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61" t="s">
        <v>29</v>
      </c>
      <c r="K13" s="777">
        <f>VLOOKUP($A13,'IA Data'!$A$299:$C$393,3,FALSE)</f>
        <v>0.1978021978</v>
      </c>
      <c r="L13" s="778" t="s">
        <v>29</v>
      </c>
      <c r="M13" s="257" t="s">
        <v>29</v>
      </c>
      <c r="N13" s="401" t="s">
        <v>29</v>
      </c>
      <c r="O13" s="265" t="s">
        <v>29</v>
      </c>
      <c r="P13" s="266">
        <f>ifna(vlookup(A13,'Population &amp; Church Numbers'!$A$792:$D$890,4,FALSE),"NULL")</f>
        <v>34</v>
      </c>
      <c r="Q13" s="336" t="s">
        <v>29</v>
      </c>
    </row>
    <row r="14">
      <c r="A14" s="193" t="s">
        <v>36</v>
      </c>
      <c r="B14" s="194">
        <f t="array" ref="B14">VLOOKUP($A14,IA_DEMO,2,FALSE)</f>
        <v>14334</v>
      </c>
      <c r="C14" s="337">
        <f>VLOOKUP($A14,'IA Data'!$A$4:$B$102,2,FALSE)</f>
        <v>5</v>
      </c>
      <c r="D14" s="270" t="s">
        <v>29</v>
      </c>
      <c r="E14" s="270">
        <f>VLOOKUP($A14,'IA Data'!$A$4:$D$102,4,FALSE)</f>
        <v>0</v>
      </c>
      <c r="F14" s="270">
        <f>VLOOKUP($A14,'IA Data'!$A$4:$D$102,3,FALSE)</f>
        <v>2</v>
      </c>
      <c r="G14" s="270" t="s">
        <v>29</v>
      </c>
      <c r="H14" s="271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73" t="s">
        <v>29</v>
      </c>
      <c r="K14" s="280" t="str">
        <f>VLOOKUP($A14,'IA Data'!$A$299:$C$393,3,FALSE)</f>
        <v>NULL</v>
      </c>
      <c r="L14" s="780" t="s">
        <v>29</v>
      </c>
      <c r="M14" s="269" t="s">
        <v>29</v>
      </c>
      <c r="N14" s="399" t="s">
        <v>29</v>
      </c>
      <c r="O14" s="276" t="s">
        <v>29</v>
      </c>
      <c r="P14" s="277">
        <f>ifna(vlookup(A14,'Population &amp; Church Numbers'!$A$792:$D$890,4,FALSE),"NULL")</f>
        <v>38</v>
      </c>
      <c r="Q14" s="338" t="s">
        <v>29</v>
      </c>
    </row>
    <row r="15">
      <c r="A15" s="334" t="s">
        <v>37</v>
      </c>
      <c r="B15" s="256">
        <f t="array" ref="B15">VLOOKUP($A15,IA_DEMO,2,FALSE)</f>
        <v>9927</v>
      </c>
      <c r="C15" s="335">
        <f>VLOOKUP($A15,'IA Data'!$A$4:$B$102,2,FALSE)</f>
        <v>15</v>
      </c>
      <c r="D15" s="258" t="s">
        <v>29</v>
      </c>
      <c r="E15" s="258">
        <f>VLOOKUP($A15,'IA Data'!$A$4:$D$102,4,FALSE)</f>
        <v>3</v>
      </c>
      <c r="F15" s="258">
        <f>VLOOKUP($A15,'IA Data'!$A$4:$D$102,3,FALSE)</f>
        <v>6</v>
      </c>
      <c r="G15" s="258" t="s">
        <v>29</v>
      </c>
      <c r="H15" s="259" t="str">
        <f>ifna(if(vlookup(A15,'IA Data'!$A$110:$B$207,2,FALSE)="0-5","0-5",vlookup(A15,'IA Data'!$A$110:$B$207,2,FALSE)),"NULL")</f>
        <v>0-5</v>
      </c>
      <c r="I15" s="781" t="s">
        <v>29</v>
      </c>
      <c r="J15" s="261" t="s">
        <v>29</v>
      </c>
      <c r="K15" s="777">
        <f>VLOOKUP($A15,'IA Data'!$A$299:$C$393,3,FALSE)</f>
        <v>0.1395348837</v>
      </c>
      <c r="L15" s="778" t="s">
        <v>29</v>
      </c>
      <c r="M15" s="257" t="s">
        <v>29</v>
      </c>
      <c r="N15" s="401" t="s">
        <v>29</v>
      </c>
      <c r="O15" s="265" t="s">
        <v>29</v>
      </c>
      <c r="P15" s="266">
        <f>ifna(vlookup(A15,'Population &amp; Church Numbers'!$A$792:$D$890,4,FALSE),"NULL")</f>
        <v>20</v>
      </c>
      <c r="Q15" s="336" t="s">
        <v>29</v>
      </c>
    </row>
    <row r="16">
      <c r="A16" s="193" t="s">
        <v>153</v>
      </c>
      <c r="B16" s="194">
        <f t="array" ref="B16">VLOOKUP($A16,IA_DEMO,2,FALSE)</f>
        <v>20760</v>
      </c>
      <c r="C16" s="337">
        <f>VLOOKUP($A16,'IA Data'!$A$4:$B$102,2,FALSE)</f>
        <v>24</v>
      </c>
      <c r="D16" s="270" t="s">
        <v>29</v>
      </c>
      <c r="E16" s="270">
        <f>VLOOKUP($A16,'IA Data'!$A$4:$D$102,4,FALSE)</f>
        <v>4</v>
      </c>
      <c r="F16" s="270">
        <f>VLOOKUP($A16,'IA Data'!$A$4:$D$102,3,FALSE)</f>
        <v>16</v>
      </c>
      <c r="G16" s="270" t="s">
        <v>29</v>
      </c>
      <c r="H16" s="271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73" t="s">
        <v>29</v>
      </c>
      <c r="K16" s="274">
        <f>VLOOKUP($A16,'IA Data'!$A$299:$C$393,3,FALSE)</f>
        <v>0.1379310345</v>
      </c>
      <c r="L16" s="780" t="s">
        <v>29</v>
      </c>
      <c r="M16" s="269" t="s">
        <v>29</v>
      </c>
      <c r="N16" s="399" t="s">
        <v>29</v>
      </c>
      <c r="O16" s="276" t="s">
        <v>29</v>
      </c>
      <c r="P16" s="277">
        <f>ifna(vlookup(A16,'Population &amp; Church Numbers'!$A$792:$D$890,4,FALSE),"NULL")</f>
        <v>39</v>
      </c>
      <c r="Q16" s="338" t="s">
        <v>29</v>
      </c>
    </row>
    <row r="17">
      <c r="A17" s="334" t="s">
        <v>547</v>
      </c>
      <c r="B17" s="256">
        <f t="array" ref="B17">VLOOKUP($A17,IA_DEMO,2,FALSE)</f>
        <v>13127</v>
      </c>
      <c r="C17" s="335">
        <f>VLOOKUP($A17,'IA Data'!$A$4:$B$102,2,FALSE)</f>
        <v>21</v>
      </c>
      <c r="D17" s="258" t="s">
        <v>29</v>
      </c>
      <c r="E17" s="258">
        <f>VLOOKUP($A17,'IA Data'!$A$4:$D$102,4,FALSE)</f>
        <v>4</v>
      </c>
      <c r="F17" s="258">
        <f>VLOOKUP($A17,'IA Data'!$A$4:$D$102,3,FALSE)</f>
        <v>10</v>
      </c>
      <c r="G17" s="258" t="s">
        <v>29</v>
      </c>
      <c r="H17" s="259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61" t="s">
        <v>29</v>
      </c>
      <c r="K17" s="279" t="str">
        <f>VLOOKUP($A17,'IA Data'!$A$299:$C$393,3,FALSE)</f>
        <v>NULL</v>
      </c>
      <c r="L17" s="778" t="s">
        <v>29</v>
      </c>
      <c r="M17" s="257" t="s">
        <v>29</v>
      </c>
      <c r="N17" s="401" t="s">
        <v>29</v>
      </c>
      <c r="O17" s="265" t="s">
        <v>29</v>
      </c>
      <c r="P17" s="266">
        <f>ifna(vlookup(A17,'Population &amp; Church Numbers'!$A$792:$D$890,4,FALSE),"NULL")</f>
        <v>29</v>
      </c>
      <c r="Q17" s="336" t="s">
        <v>29</v>
      </c>
    </row>
    <row r="18">
      <c r="A18" s="193" t="s">
        <v>650</v>
      </c>
      <c r="B18" s="194">
        <f t="array" ref="B18">VLOOKUP($A18,IA_DEMO,2,FALSE)</f>
        <v>18505</v>
      </c>
      <c r="C18" s="337">
        <f>VLOOKUP($A18,'IA Data'!$A$4:$B$102,2,FALSE)</f>
        <v>8</v>
      </c>
      <c r="D18" s="270" t="s">
        <v>29</v>
      </c>
      <c r="E18" s="270">
        <f>VLOOKUP($A18,'IA Data'!$A$4:$D$102,4,FALSE)</f>
        <v>1</v>
      </c>
      <c r="F18" s="270">
        <f>VLOOKUP($A18,'IA Data'!$A$4:$D$102,3,FALSE)</f>
        <v>5</v>
      </c>
      <c r="G18" s="270" t="s">
        <v>29</v>
      </c>
      <c r="H18" s="271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73" t="s">
        <v>29</v>
      </c>
      <c r="K18" s="280" t="str">
        <f>VLOOKUP($A18,'IA Data'!$A$299:$C$393,3,FALSE)</f>
        <v>NULL</v>
      </c>
      <c r="L18" s="780" t="s">
        <v>29</v>
      </c>
      <c r="M18" s="269" t="s">
        <v>29</v>
      </c>
      <c r="N18" s="399" t="s">
        <v>29</v>
      </c>
      <c r="O18" s="276" t="s">
        <v>29</v>
      </c>
      <c r="P18" s="277">
        <f>ifna(vlookup(A18,'Population &amp; Church Numbers'!$A$792:$D$890,4,FALSE),"NULL")</f>
        <v>27</v>
      </c>
      <c r="Q18" s="338" t="s">
        <v>29</v>
      </c>
    </row>
    <row r="19">
      <c r="A19" s="334" t="s">
        <v>651</v>
      </c>
      <c r="B19" s="256">
        <f t="array" ref="B19">VLOOKUP($A19,IA_DEMO,2,FALSE)</f>
        <v>43127</v>
      </c>
      <c r="C19" s="335">
        <f>VLOOKUP($A19,'IA Data'!$A$4:$B$102,2,FALSE)</f>
        <v>36</v>
      </c>
      <c r="D19" s="258" t="s">
        <v>29</v>
      </c>
      <c r="E19" s="258">
        <f>VLOOKUP($A19,'IA Data'!$A$4:$D$102,4,FALSE)</f>
        <v>4</v>
      </c>
      <c r="F19" s="258">
        <f>VLOOKUP($A19,'IA Data'!$A$4:$D$102,3,FALSE)</f>
        <v>17</v>
      </c>
      <c r="G19" s="258" t="s">
        <v>29</v>
      </c>
      <c r="H19" s="259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61" t="s">
        <v>29</v>
      </c>
      <c r="K19" s="777">
        <f>VLOOKUP($A19,'IA Data'!$A$299:$C$393,3,FALSE)</f>
        <v>0.1315789474</v>
      </c>
      <c r="L19" s="778" t="s">
        <v>29</v>
      </c>
      <c r="M19" s="257" t="s">
        <v>29</v>
      </c>
      <c r="N19" s="401" t="s">
        <v>29</v>
      </c>
      <c r="O19" s="265" t="s">
        <v>29</v>
      </c>
      <c r="P19" s="266">
        <f>ifna(vlookup(A19,'Population &amp; Church Numbers'!$A$792:$D$890,4,FALSE),"NULL")</f>
        <v>58</v>
      </c>
      <c r="Q19" s="336" t="s">
        <v>29</v>
      </c>
    </row>
    <row r="20">
      <c r="A20" s="193" t="s">
        <v>39</v>
      </c>
      <c r="B20" s="194">
        <f t="array" ref="B20">VLOOKUP($A20,IA_DEMO,2,FALSE)</f>
        <v>11658</v>
      </c>
      <c r="C20" s="337">
        <f>VLOOKUP($A20,'IA Data'!$A$4:$B$102,2,FALSE)</f>
        <v>17</v>
      </c>
      <c r="D20" s="270" t="s">
        <v>29</v>
      </c>
      <c r="E20" s="270">
        <f>VLOOKUP($A20,'IA Data'!$A$4:$D$102,4,FALSE)</f>
        <v>5</v>
      </c>
      <c r="F20" s="270">
        <f>VLOOKUP($A20,'IA Data'!$A$4:$D$102,3,FALSE)</f>
        <v>9</v>
      </c>
      <c r="G20" s="270" t="s">
        <v>29</v>
      </c>
      <c r="H20" s="271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73" t="s">
        <v>29</v>
      </c>
      <c r="K20" s="274">
        <f>VLOOKUP($A20,'IA Data'!$A$299:$C$393,3,FALSE)</f>
        <v>0.125</v>
      </c>
      <c r="L20" s="780" t="s">
        <v>29</v>
      </c>
      <c r="M20" s="269" t="s">
        <v>29</v>
      </c>
      <c r="N20" s="399" t="s">
        <v>29</v>
      </c>
      <c r="O20" s="276" t="s">
        <v>29</v>
      </c>
      <c r="P20" s="277">
        <f>ifna(vlookup(A20,'Population &amp; Church Numbers'!$A$792:$D$890,4,FALSE),"NULL")</f>
        <v>25</v>
      </c>
      <c r="Q20" s="338" t="s">
        <v>29</v>
      </c>
    </row>
    <row r="21">
      <c r="A21" s="334" t="s">
        <v>652</v>
      </c>
      <c r="B21" s="256">
        <f t="array" ref="B21">VLOOKUP($A21,IA_DEMO,2,FALSE)</f>
        <v>12012</v>
      </c>
      <c r="C21" s="335">
        <f>VLOOKUP($A21,'IA Data'!$A$4:$B$102,2,FALSE)</f>
        <v>13</v>
      </c>
      <c r="D21" s="258" t="s">
        <v>29</v>
      </c>
      <c r="E21" s="258">
        <f>VLOOKUP($A21,'IA Data'!$A$4:$D$102,4,FALSE)</f>
        <v>2</v>
      </c>
      <c r="F21" s="258">
        <f>VLOOKUP($A21,'IA Data'!$A$4:$D$102,3,FALSE)</f>
        <v>7</v>
      </c>
      <c r="G21" s="258" t="s">
        <v>29</v>
      </c>
      <c r="H21" s="259">
        <f>ifna(if(vlookup(A21,'IA Data'!$A$110:$B$207,2,FALSE)="0-5","0-5",vlookup(A21,'IA Data'!$A$110:$B$207,2,FALSE)),"NULL")</f>
        <v>10</v>
      </c>
      <c r="I21" s="781" t="s">
        <v>29</v>
      </c>
      <c r="J21" s="261" t="s">
        <v>29</v>
      </c>
      <c r="K21" s="279" t="str">
        <f>VLOOKUP($A21,'IA Data'!$A$299:$C$393,3,FALSE)</f>
        <v>NULL</v>
      </c>
      <c r="L21" s="778" t="s">
        <v>29</v>
      </c>
      <c r="M21" s="257" t="s">
        <v>29</v>
      </c>
      <c r="N21" s="401" t="s">
        <v>29</v>
      </c>
      <c r="O21" s="265" t="s">
        <v>29</v>
      </c>
      <c r="P21" s="266">
        <f>ifna(vlookup(A21,'Population &amp; Church Numbers'!$A$792:$D$890,4,FALSE),"NULL")</f>
        <v>19</v>
      </c>
      <c r="Q21" s="336" t="s">
        <v>29</v>
      </c>
    </row>
    <row r="22">
      <c r="A22" s="193" t="s">
        <v>42</v>
      </c>
      <c r="B22" s="194">
        <f t="array" ref="B22">VLOOKUP($A22,IA_DEMO,2,FALSE)</f>
        <v>9748</v>
      </c>
      <c r="C22" s="337">
        <f>VLOOKUP($A22,'IA Data'!$A$4:$B$102,2,FALSE)</f>
        <v>17</v>
      </c>
      <c r="D22" s="270" t="s">
        <v>29</v>
      </c>
      <c r="E22" s="270">
        <f>VLOOKUP($A22,'IA Data'!$A$4:$D$102,4,FALSE)</f>
        <v>3</v>
      </c>
      <c r="F22" s="270">
        <f>VLOOKUP($A22,'IA Data'!$A$4:$D$102,3,FALSE)</f>
        <v>10</v>
      </c>
      <c r="G22" s="270" t="s">
        <v>29</v>
      </c>
      <c r="H22" s="271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73" t="s">
        <v>29</v>
      </c>
      <c r="K22" s="274">
        <f>VLOOKUP($A22,'IA Data'!$A$299:$C$393,3,FALSE)</f>
        <v>0.2619047619</v>
      </c>
      <c r="L22" s="780" t="s">
        <v>29</v>
      </c>
      <c r="M22" s="269" t="s">
        <v>29</v>
      </c>
      <c r="N22" s="399" t="s">
        <v>29</v>
      </c>
      <c r="O22" s="276" t="s">
        <v>29</v>
      </c>
      <c r="P22" s="277">
        <f>ifna(vlookup(A22,'Population &amp; Church Numbers'!$A$792:$D$890,4,FALSE),"NULL")</f>
        <v>14</v>
      </c>
      <c r="Q22" s="338" t="s">
        <v>29</v>
      </c>
    </row>
    <row r="23">
      <c r="A23" s="334" t="s">
        <v>43</v>
      </c>
      <c r="B23" s="256">
        <f t="array" ref="B23">VLOOKUP($A23,IA_DEMO,2,FALSE)</f>
        <v>16384</v>
      </c>
      <c r="C23" s="335">
        <f>VLOOKUP($A23,'IA Data'!$A$4:$B$102,2,FALSE)</f>
        <v>17</v>
      </c>
      <c r="D23" s="258" t="s">
        <v>29</v>
      </c>
      <c r="E23" s="258">
        <f>VLOOKUP($A23,'IA Data'!$A$4:$D$102,4,FALSE)</f>
        <v>6</v>
      </c>
      <c r="F23" s="258">
        <f>VLOOKUP($A23,'IA Data'!$A$4:$D$102,3,FALSE)</f>
        <v>8</v>
      </c>
      <c r="G23" s="258" t="s">
        <v>29</v>
      </c>
      <c r="H23" s="259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61" t="s">
        <v>29</v>
      </c>
      <c r="K23" s="777">
        <f>VLOOKUP($A23,'IA Data'!$A$299:$C$393,3,FALSE)</f>
        <v>0.1132075472</v>
      </c>
      <c r="L23" s="778" t="s">
        <v>29</v>
      </c>
      <c r="M23" s="257" t="s">
        <v>29</v>
      </c>
      <c r="N23" s="401" t="s">
        <v>29</v>
      </c>
      <c r="O23" s="265" t="s">
        <v>29</v>
      </c>
      <c r="P23" s="266">
        <f>ifna(vlookup(A23,'Population &amp; Church Numbers'!$A$792:$D$890,4,FALSE),"NULL")</f>
        <v>26</v>
      </c>
      <c r="Q23" s="336" t="s">
        <v>29</v>
      </c>
    </row>
    <row r="24">
      <c r="A24" s="193" t="s">
        <v>415</v>
      </c>
      <c r="B24" s="194">
        <f t="array" ref="B24">VLOOKUP($A24,IA_DEMO,2,FALSE)</f>
        <v>17043</v>
      </c>
      <c r="C24" s="337">
        <f>VLOOKUP($A24,'IA Data'!$A$4:$B$102,2,FALSE)</f>
        <v>6</v>
      </c>
      <c r="D24" s="270" t="s">
        <v>29</v>
      </c>
      <c r="E24" s="270">
        <f>VLOOKUP($A24,'IA Data'!$A$4:$D$102,4,FALSE)</f>
        <v>0</v>
      </c>
      <c r="F24" s="270">
        <f>VLOOKUP($A24,'IA Data'!$A$4:$D$102,3,FALSE)</f>
        <v>3</v>
      </c>
      <c r="G24" s="270" t="s">
        <v>29</v>
      </c>
      <c r="H24" s="271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73" t="s">
        <v>29</v>
      </c>
      <c r="K24" s="280" t="str">
        <f>VLOOKUP($A24,'IA Data'!$A$299:$C$393,3,FALSE)</f>
        <v>NULL</v>
      </c>
      <c r="L24" s="780" t="s">
        <v>29</v>
      </c>
      <c r="M24" s="269" t="s">
        <v>29</v>
      </c>
      <c r="N24" s="399" t="s">
        <v>29</v>
      </c>
      <c r="O24" s="276" t="s">
        <v>29</v>
      </c>
      <c r="P24" s="277">
        <f>ifna(vlookup(A24,'Population &amp; Church Numbers'!$A$792:$D$890,4,FALSE),"NULL")</f>
        <v>39</v>
      </c>
      <c r="Q24" s="338" t="s">
        <v>29</v>
      </c>
    </row>
    <row r="25">
      <c r="A25" s="334" t="s">
        <v>550</v>
      </c>
      <c r="B25" s="256">
        <f t="array" ref="B25">VLOOKUP($A25,IA_DEMO,2,FALSE)</f>
        <v>46460</v>
      </c>
      <c r="C25" s="335">
        <f>VLOOKUP($A25,'IA Data'!$A$4:$B$102,2,FALSE)</f>
        <v>67</v>
      </c>
      <c r="D25" s="258" t="s">
        <v>29</v>
      </c>
      <c r="E25" s="258">
        <f>VLOOKUP($A25,'IA Data'!$A$4:$D$102,4,FALSE)</f>
        <v>12</v>
      </c>
      <c r="F25" s="258">
        <f>VLOOKUP($A25,'IA Data'!$A$4:$D$102,3,FALSE)</f>
        <v>37</v>
      </c>
      <c r="G25" s="258" t="s">
        <v>29</v>
      </c>
      <c r="H25" s="259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61" t="s">
        <v>29</v>
      </c>
      <c r="K25" s="777">
        <f>VLOOKUP($A25,'IA Data'!$A$299:$C$393,3,FALSE)</f>
        <v>0.1132075472</v>
      </c>
      <c r="L25" s="778" t="s">
        <v>29</v>
      </c>
      <c r="M25" s="257" t="s">
        <v>29</v>
      </c>
      <c r="N25" s="401" t="s">
        <v>29</v>
      </c>
      <c r="O25" s="265" t="s">
        <v>29</v>
      </c>
      <c r="P25" s="266">
        <f>ifna(vlookup(A25,'Population &amp; Church Numbers'!$A$792:$D$890,4,FALSE),"NULL")</f>
        <v>57</v>
      </c>
      <c r="Q25" s="336" t="s">
        <v>29</v>
      </c>
    </row>
    <row r="26">
      <c r="A26" s="193" t="s">
        <v>160</v>
      </c>
      <c r="B26" s="194">
        <f t="array" ref="B26">VLOOKUP($A26,IA_DEMO,2,FALSE)</f>
        <v>16525</v>
      </c>
      <c r="C26" s="337">
        <f>VLOOKUP($A26,'IA Data'!$A$4:$B$102,2,FALSE)</f>
        <v>20</v>
      </c>
      <c r="D26" s="270" t="s">
        <v>29</v>
      </c>
      <c r="E26" s="270">
        <f>VLOOKUP($A26,'IA Data'!$A$4:$D$102,4,FALSE)</f>
        <v>2</v>
      </c>
      <c r="F26" s="270">
        <f>VLOOKUP($A26,'IA Data'!$A$4:$D$102,3,FALSE)</f>
        <v>9</v>
      </c>
      <c r="G26" s="270" t="s">
        <v>29</v>
      </c>
      <c r="H26" s="271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73" t="s">
        <v>29</v>
      </c>
      <c r="K26" s="274">
        <f>VLOOKUP($A26,'IA Data'!$A$299:$C$393,3,FALSE)</f>
        <v>0.1176470588</v>
      </c>
      <c r="L26" s="780" t="s">
        <v>29</v>
      </c>
      <c r="M26" s="269" t="s">
        <v>29</v>
      </c>
      <c r="N26" s="399" t="s">
        <v>29</v>
      </c>
      <c r="O26" s="276" t="s">
        <v>29</v>
      </c>
      <c r="P26" s="277">
        <f>ifna(vlookup(A26,'Population &amp; Church Numbers'!$A$792:$D$890,4,FALSE),"NULL")</f>
        <v>27</v>
      </c>
      <c r="Q26" s="338" t="s">
        <v>29</v>
      </c>
    </row>
    <row r="27">
      <c r="A27" s="334" t="s">
        <v>53</v>
      </c>
      <c r="B27" s="256">
        <f t="array" ref="B27">VLOOKUP($A27,IA_DEMO,2,FALSE)</f>
        <v>99678</v>
      </c>
      <c r="C27" s="335">
        <f>VLOOKUP($A27,'IA Data'!$A$4:$B$102,2,FALSE)</f>
        <v>60</v>
      </c>
      <c r="D27" s="258" t="s">
        <v>29</v>
      </c>
      <c r="E27" s="258">
        <f>VLOOKUP($A27,'IA Data'!$A$4:$D$102,4,FALSE)</f>
        <v>11</v>
      </c>
      <c r="F27" s="258">
        <f>VLOOKUP($A27,'IA Data'!$A$4:$D$102,3,FALSE)</f>
        <v>36</v>
      </c>
      <c r="G27" s="258" t="s">
        <v>29</v>
      </c>
      <c r="H27" s="259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61" t="s">
        <v>29</v>
      </c>
      <c r="K27" s="777">
        <f>VLOOKUP($A27,'IA Data'!$A$299:$C$393,3,FALSE)</f>
        <v>0.05172413793</v>
      </c>
      <c r="L27" s="778" t="s">
        <v>29</v>
      </c>
      <c r="M27" s="257" t="s">
        <v>29</v>
      </c>
      <c r="N27" s="401" t="s">
        <v>29</v>
      </c>
      <c r="O27" s="265" t="s">
        <v>29</v>
      </c>
      <c r="P27" s="266">
        <f>ifna(vlookup(A27,'Population &amp; Church Numbers'!$A$792:$D$890,4,FALSE),"NULL")</f>
        <v>70</v>
      </c>
      <c r="Q27" s="336" t="s">
        <v>29</v>
      </c>
    </row>
    <row r="28">
      <c r="A28" s="193" t="s">
        <v>653</v>
      </c>
      <c r="B28" s="194">
        <f t="array" ref="B28">VLOOKUP($A28,IA_DEMO,2,FALSE)</f>
        <v>9110</v>
      </c>
      <c r="C28" s="337">
        <f>VLOOKUP($A28,'IA Data'!$A$4:$B$102,2,FALSE)</f>
        <v>3</v>
      </c>
      <c r="D28" s="270" t="s">
        <v>29</v>
      </c>
      <c r="E28" s="270">
        <f>VLOOKUP($A28,'IA Data'!$A$4:$D$102,4,FALSE)</f>
        <v>0</v>
      </c>
      <c r="F28" s="270">
        <f>VLOOKUP($A28,'IA Data'!$A$4:$D$102,3,FALSE)</f>
        <v>2</v>
      </c>
      <c r="G28" s="270" t="s">
        <v>29</v>
      </c>
      <c r="H28" s="271">
        <f>ifna(if(vlookup(A28,'IA Data'!$A$110:$B$207,2,FALSE)="0-5","0-5",vlookup(A28,'IA Data'!$A$110:$B$207,2,FALSE)),"NULL")</f>
        <v>9</v>
      </c>
      <c r="I28" s="782" t="s">
        <v>29</v>
      </c>
      <c r="J28" s="273" t="s">
        <v>29</v>
      </c>
      <c r="K28" s="280" t="str">
        <f>VLOOKUP($A28,'IA Data'!$A$299:$C$393,3,FALSE)</f>
        <v>NULL</v>
      </c>
      <c r="L28" s="780" t="s">
        <v>29</v>
      </c>
      <c r="M28" s="269" t="s">
        <v>29</v>
      </c>
      <c r="N28" s="399" t="s">
        <v>29</v>
      </c>
      <c r="O28" s="276" t="s">
        <v>29</v>
      </c>
      <c r="P28" s="277">
        <f>ifna(vlookup(A28,'Population &amp; Church Numbers'!$A$792:$D$890,4,FALSE),"NULL")</f>
        <v>17</v>
      </c>
      <c r="Q28" s="338" t="s">
        <v>29</v>
      </c>
    </row>
    <row r="29">
      <c r="A29" s="334" t="s">
        <v>424</v>
      </c>
      <c r="B29" s="256">
        <f t="array" ref="B29">VLOOKUP($A29,IA_DEMO,2,FALSE)</f>
        <v>7645</v>
      </c>
      <c r="C29" s="335">
        <f>VLOOKUP($A29,'IA Data'!$A$4:$B$102,2,FALSE)</f>
        <v>24</v>
      </c>
      <c r="D29" s="258" t="s">
        <v>29</v>
      </c>
      <c r="E29" s="258">
        <f>VLOOKUP($A29,'IA Data'!$A$4:$D$102,4,FALSE)</f>
        <v>14</v>
      </c>
      <c r="F29" s="258">
        <f>VLOOKUP($A29,'IA Data'!$A$4:$D$102,3,FALSE)</f>
        <v>9</v>
      </c>
      <c r="G29" s="258" t="s">
        <v>29</v>
      </c>
      <c r="H29" s="259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61" t="s">
        <v>29</v>
      </c>
      <c r="K29" s="279" t="str">
        <f>VLOOKUP($A29,'IA Data'!$A$299:$C$393,3,FALSE)</f>
        <v>NULL</v>
      </c>
      <c r="L29" s="778" t="s">
        <v>29</v>
      </c>
      <c r="M29" s="257" t="s">
        <v>29</v>
      </c>
      <c r="N29" s="401" t="s">
        <v>29</v>
      </c>
      <c r="O29" s="265" t="s">
        <v>29</v>
      </c>
      <c r="P29" s="266">
        <f>ifna(vlookup(A29,'Population &amp; Church Numbers'!$A$792:$D$890,4,FALSE),"NULL")</f>
        <v>15</v>
      </c>
      <c r="Q29" s="336" t="s">
        <v>29</v>
      </c>
    </row>
    <row r="30">
      <c r="A30" s="193" t="s">
        <v>333</v>
      </c>
      <c r="B30" s="194">
        <f t="array" ref="B30">VLOOKUP($A30,IA_DEMO,2,FALSE)</f>
        <v>17488</v>
      </c>
      <c r="C30" s="337">
        <f>VLOOKUP($A30,'IA Data'!$A$4:$B$102,2,FALSE)</f>
        <v>12</v>
      </c>
      <c r="D30" s="270" t="s">
        <v>29</v>
      </c>
      <c r="E30" s="270">
        <f>VLOOKUP($A30,'IA Data'!$A$4:$D$102,4,FALSE)</f>
        <v>2</v>
      </c>
      <c r="F30" s="270">
        <f>VLOOKUP($A30,'IA Data'!$A$4:$D$102,3,FALSE)</f>
        <v>4</v>
      </c>
      <c r="G30" s="270" t="s">
        <v>29</v>
      </c>
      <c r="H30" s="271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73" t="s">
        <v>29</v>
      </c>
      <c r="K30" s="274">
        <f>VLOOKUP($A30,'IA Data'!$A$299:$C$393,3,FALSE)</f>
        <v>0.375</v>
      </c>
      <c r="L30" s="780" t="s">
        <v>29</v>
      </c>
      <c r="M30" s="269" t="s">
        <v>29</v>
      </c>
      <c r="N30" s="399" t="s">
        <v>29</v>
      </c>
      <c r="O30" s="276" t="s">
        <v>29</v>
      </c>
      <c r="P30" s="277">
        <f>ifna(vlookup(A30,'Population &amp; Church Numbers'!$A$792:$D$890,4,FALSE),"NULL")</f>
        <v>17</v>
      </c>
      <c r="Q30" s="338" t="s">
        <v>29</v>
      </c>
    </row>
    <row r="31">
      <c r="A31" s="334" t="s">
        <v>654</v>
      </c>
      <c r="B31" s="256">
        <f t="array" ref="B31">VLOOKUP($A31,IA_DEMO,2,FALSE)</f>
        <v>38910</v>
      </c>
      <c r="C31" s="335">
        <f>VLOOKUP($A31,'IA Data'!$A$4:$B$102,2,FALSE)</f>
        <v>91</v>
      </c>
      <c r="D31" s="258" t="s">
        <v>29</v>
      </c>
      <c r="E31" s="258">
        <f>VLOOKUP($A31,'IA Data'!$A$4:$D$102,4,FALSE)</f>
        <v>21</v>
      </c>
      <c r="F31" s="258">
        <f>VLOOKUP($A31,'IA Data'!$A$4:$D$102,3,FALSE)</f>
        <v>57</v>
      </c>
      <c r="G31" s="258" t="s">
        <v>29</v>
      </c>
      <c r="H31" s="259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61" t="s">
        <v>29</v>
      </c>
      <c r="K31" s="777">
        <f>VLOOKUP($A31,'IA Data'!$A$299:$C$393,3,FALSE)</f>
        <v>0.2790697674</v>
      </c>
      <c r="L31" s="778" t="s">
        <v>29</v>
      </c>
      <c r="M31" s="257" t="s">
        <v>29</v>
      </c>
      <c r="N31" s="401" t="s">
        <v>29</v>
      </c>
      <c r="O31" s="265" t="s">
        <v>29</v>
      </c>
      <c r="P31" s="266">
        <f>ifna(vlookup(A31,'Population &amp; Church Numbers'!$A$792:$D$890,4,FALSE),"NULL")</f>
        <v>65</v>
      </c>
      <c r="Q31" s="336" t="s">
        <v>29</v>
      </c>
    </row>
    <row r="32">
      <c r="A32" s="193" t="s">
        <v>655</v>
      </c>
      <c r="B32" s="194">
        <f t="array" ref="B32">VLOOKUP($A32,IA_DEMO,2,FALSE)</f>
        <v>17703</v>
      </c>
      <c r="C32" s="337">
        <f>VLOOKUP($A32,'IA Data'!$A$4:$B$102,2,FALSE)</f>
        <v>12</v>
      </c>
      <c r="D32" s="270" t="s">
        <v>29</v>
      </c>
      <c r="E32" s="270">
        <f>VLOOKUP($A32,'IA Data'!$A$4:$D$102,4,FALSE)</f>
        <v>1</v>
      </c>
      <c r="F32" s="270">
        <f>VLOOKUP($A32,'IA Data'!$A$4:$D$102,3,FALSE)</f>
        <v>8</v>
      </c>
      <c r="G32" s="270" t="s">
        <v>29</v>
      </c>
      <c r="H32" s="271">
        <f>ifna(if(vlookup(A32,'IA Data'!$A$110:$B$207,2,FALSE)="0-5","0-5",vlookup(A32,'IA Data'!$A$110:$B$207,2,FALSE)),"NULL")</f>
        <v>17</v>
      </c>
      <c r="I32" s="782" t="s">
        <v>29</v>
      </c>
      <c r="J32" s="273" t="s">
        <v>29</v>
      </c>
      <c r="K32" s="274">
        <f>VLOOKUP($A32,'IA Data'!$A$299:$C$393,3,FALSE)</f>
        <v>0.2461538462</v>
      </c>
      <c r="L32" s="780" t="s">
        <v>29</v>
      </c>
      <c r="M32" s="269" t="s">
        <v>29</v>
      </c>
      <c r="N32" s="399" t="s">
        <v>29</v>
      </c>
      <c r="O32" s="276" t="s">
        <v>29</v>
      </c>
      <c r="P32" s="277">
        <f>ifna(vlookup(A32,'Population &amp; Church Numbers'!$A$792:$D$890,4,FALSE),"NULL")</f>
        <v>23</v>
      </c>
      <c r="Q32" s="338" t="s">
        <v>29</v>
      </c>
    </row>
    <row r="33">
      <c r="A33" s="334" t="s">
        <v>656</v>
      </c>
      <c r="B33" s="256">
        <f t="array" ref="B33">VLOOKUP($A33,IA_DEMO,2,FALSE)</f>
        <v>99266</v>
      </c>
      <c r="C33" s="335">
        <f>VLOOKUP($A33,'IA Data'!$A$4:$B$102,2,FALSE)</f>
        <v>74</v>
      </c>
      <c r="D33" s="258" t="s">
        <v>29</v>
      </c>
      <c r="E33" s="258">
        <f>VLOOKUP($A33,'IA Data'!$A$4:$D$102,4,FALSE)</f>
        <v>19</v>
      </c>
      <c r="F33" s="258">
        <f>VLOOKUP($A33,'IA Data'!$A$4:$D$102,3,FALSE)</f>
        <v>43</v>
      </c>
      <c r="G33" s="258" t="s">
        <v>29</v>
      </c>
      <c r="H33" s="259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61" t="s">
        <v>29</v>
      </c>
      <c r="K33" s="777">
        <f>VLOOKUP($A33,'IA Data'!$A$299:$C$393,3,FALSE)</f>
        <v>0.1141975309</v>
      </c>
      <c r="L33" s="778" t="s">
        <v>29</v>
      </c>
      <c r="M33" s="257" t="s">
        <v>29</v>
      </c>
      <c r="N33" s="401" t="s">
        <v>29</v>
      </c>
      <c r="O33" s="265" t="s">
        <v>29</v>
      </c>
      <c r="P33" s="266">
        <f>ifna(vlookup(A33,'Population &amp; Church Numbers'!$A$792:$D$890,4,FALSE),"NULL")</f>
        <v>58</v>
      </c>
      <c r="Q33" s="336" t="s">
        <v>29</v>
      </c>
    </row>
    <row r="34">
      <c r="A34" s="193" t="s">
        <v>657</v>
      </c>
      <c r="B34" s="194">
        <f t="array" ref="B34">VLOOKUP($A34,IA_DEMO,2,FALSE)</f>
        <v>9388</v>
      </c>
      <c r="C34" s="337">
        <f>VLOOKUP($A34,'IA Data'!$A$4:$B$102,2,FALSE)</f>
        <v>13</v>
      </c>
      <c r="D34" s="270" t="s">
        <v>29</v>
      </c>
      <c r="E34" s="270">
        <f>VLOOKUP($A34,'IA Data'!$A$4:$D$102,4,FALSE)</f>
        <v>2</v>
      </c>
      <c r="F34" s="270">
        <f>VLOOKUP($A34,'IA Data'!$A$4:$D$102,3,FALSE)</f>
        <v>6</v>
      </c>
      <c r="G34" s="270" t="s">
        <v>29</v>
      </c>
      <c r="H34" s="271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73" t="s">
        <v>29</v>
      </c>
      <c r="K34" s="280" t="str">
        <f>VLOOKUP($A34,'IA Data'!$A$299:$C$393,3,FALSE)</f>
        <v>NULL</v>
      </c>
      <c r="L34" s="780" t="s">
        <v>29</v>
      </c>
      <c r="M34" s="269" t="s">
        <v>29</v>
      </c>
      <c r="N34" s="399" t="s">
        <v>29</v>
      </c>
      <c r="O34" s="276" t="s">
        <v>29</v>
      </c>
      <c r="P34" s="277">
        <f>ifna(vlookup(A34,'Population &amp; Church Numbers'!$A$792:$D$890,4,FALSE),"NULL")</f>
        <v>20</v>
      </c>
      <c r="Q34" s="338" t="s">
        <v>29</v>
      </c>
    </row>
    <row r="35">
      <c r="A35" s="334" t="s">
        <v>58</v>
      </c>
      <c r="B35" s="256">
        <f t="array" ref="B35">VLOOKUP($A35,IA_DEMO,2,FALSE)</f>
        <v>19509</v>
      </c>
      <c r="C35" s="335">
        <f>VLOOKUP($A35,'IA Data'!$A$4:$B$102,2,FALSE)</f>
        <v>41</v>
      </c>
      <c r="D35" s="258" t="s">
        <v>29</v>
      </c>
      <c r="E35" s="258">
        <f>VLOOKUP($A35,'IA Data'!$A$4:$D$102,4,FALSE)</f>
        <v>9</v>
      </c>
      <c r="F35" s="258">
        <f>VLOOKUP($A35,'IA Data'!$A$4:$D$102,3,FALSE)</f>
        <v>21</v>
      </c>
      <c r="G35" s="258" t="s">
        <v>29</v>
      </c>
      <c r="H35" s="259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61" t="s">
        <v>29</v>
      </c>
      <c r="K35" s="279" t="str">
        <f>VLOOKUP($A35,'IA Data'!$A$299:$C$393,3,FALSE)</f>
        <v>NULL</v>
      </c>
      <c r="L35" s="778" t="s">
        <v>29</v>
      </c>
      <c r="M35" s="257" t="s">
        <v>29</v>
      </c>
      <c r="N35" s="401" t="s">
        <v>29</v>
      </c>
      <c r="O35" s="265" t="s">
        <v>29</v>
      </c>
      <c r="P35" s="266">
        <f>ifna(vlookup(A35,'Population &amp; Church Numbers'!$A$792:$D$890,4,FALSE),"NULL")</f>
        <v>34</v>
      </c>
      <c r="Q35" s="336" t="s">
        <v>29</v>
      </c>
    </row>
    <row r="36">
      <c r="A36" s="193" t="s">
        <v>434</v>
      </c>
      <c r="B36" s="194">
        <f t="array" ref="B36">VLOOKUP($A36,IA_DEMO,2,FALSE)</f>
        <v>15627</v>
      </c>
      <c r="C36" s="337">
        <f>VLOOKUP($A36,'IA Data'!$A$4:$B$102,2,FALSE)</f>
        <v>45</v>
      </c>
      <c r="D36" s="270" t="s">
        <v>29</v>
      </c>
      <c r="E36" s="270">
        <f>VLOOKUP($A36,'IA Data'!$A$4:$D$102,4,FALSE)</f>
        <v>18</v>
      </c>
      <c r="F36" s="270">
        <f>VLOOKUP($A36,'IA Data'!$A$4:$D$102,3,FALSE)</f>
        <v>21</v>
      </c>
      <c r="G36" s="270" t="s">
        <v>29</v>
      </c>
      <c r="H36" s="271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73" t="s">
        <v>29</v>
      </c>
      <c r="K36" s="274">
        <f>VLOOKUP($A36,'IA Data'!$A$299:$C$393,3,FALSE)</f>
        <v>0.1232876712</v>
      </c>
      <c r="L36" s="780" t="s">
        <v>29</v>
      </c>
      <c r="M36" s="269" t="s">
        <v>29</v>
      </c>
      <c r="N36" s="399" t="s">
        <v>29</v>
      </c>
      <c r="O36" s="276" t="s">
        <v>29</v>
      </c>
      <c r="P36" s="277">
        <f>ifna(vlookup(A36,'Population &amp; Church Numbers'!$A$792:$D$890,4,FALSE),"NULL")</f>
        <v>24</v>
      </c>
      <c r="Q36" s="338" t="s">
        <v>29</v>
      </c>
    </row>
    <row r="37">
      <c r="A37" s="334" t="s">
        <v>59</v>
      </c>
      <c r="B37" s="256">
        <f t="array" ref="B37">VLOOKUP($A37,IA_DEMO,2,FALSE)</f>
        <v>10019</v>
      </c>
      <c r="C37" s="335">
        <f>VLOOKUP($A37,'IA Data'!$A$4:$B$102,2,FALSE)</f>
        <v>10</v>
      </c>
      <c r="D37" s="258" t="s">
        <v>29</v>
      </c>
      <c r="E37" s="258">
        <f>VLOOKUP($A37,'IA Data'!$A$4:$D$102,4,FALSE)</f>
        <v>5</v>
      </c>
      <c r="F37" s="258">
        <f>VLOOKUP($A37,'IA Data'!$A$4:$D$102,3,FALSE)</f>
        <v>5</v>
      </c>
      <c r="G37" s="258" t="s">
        <v>29</v>
      </c>
      <c r="H37" s="259" t="str">
        <f>ifna(if(vlookup(A37,'IA Data'!$A$110:$B$207,2,FALSE)="0-5","0-5",vlookup(A37,'IA Data'!$A$110:$B$207,2,FALSE)),"NULL")</f>
        <v>0-5</v>
      </c>
      <c r="I37" s="781" t="s">
        <v>29</v>
      </c>
      <c r="J37" s="261" t="s">
        <v>29</v>
      </c>
      <c r="K37" s="279" t="str">
        <f>VLOOKUP($A37,'IA Data'!$A$299:$C$393,3,FALSE)</f>
        <v>#N/A</v>
      </c>
      <c r="L37" s="778" t="s">
        <v>29</v>
      </c>
      <c r="M37" s="257" t="s">
        <v>29</v>
      </c>
      <c r="N37" s="401" t="s">
        <v>29</v>
      </c>
      <c r="O37" s="265" t="s">
        <v>29</v>
      </c>
      <c r="P37" s="266">
        <f>ifna(vlookup(A37,'Population &amp; Church Numbers'!$A$792:$D$890,4,FALSE),"NULL")</f>
        <v>19</v>
      </c>
      <c r="Q37" s="336" t="s">
        <v>29</v>
      </c>
    </row>
    <row r="38">
      <c r="A38" s="193" t="s">
        <v>290</v>
      </c>
      <c r="B38" s="194">
        <f t="array" ref="B38">VLOOKUP($A38,IA_DEMO,2,FALSE)</f>
        <v>6605</v>
      </c>
      <c r="C38" s="337">
        <f>VLOOKUP($A38,'IA Data'!$A$4:$B$102,2,FALSE)</f>
        <v>7</v>
      </c>
      <c r="D38" s="270" t="s">
        <v>29</v>
      </c>
      <c r="E38" s="270">
        <f>VLOOKUP($A38,'IA Data'!$A$4:$D$102,4,FALSE)</f>
        <v>0</v>
      </c>
      <c r="F38" s="270">
        <f>VLOOKUP($A38,'IA Data'!$A$4:$D$102,3,FALSE)</f>
        <v>4</v>
      </c>
      <c r="G38" s="270" t="s">
        <v>29</v>
      </c>
      <c r="H38" s="271" t="str">
        <f>ifna(if(vlookup(A38,'IA Data'!$A$110:$B$207,2,FALSE)="0-5","0-5",vlookup(A38,'IA Data'!$A$110:$B$207,2,FALSE)),"NULL")</f>
        <v>0-5</v>
      </c>
      <c r="I38" s="782" t="s">
        <v>29</v>
      </c>
      <c r="J38" s="273" t="s">
        <v>29</v>
      </c>
      <c r="K38" s="274">
        <f>VLOOKUP($A38,'IA Data'!$A$299:$C$393,3,FALSE)</f>
        <v>0.4117647059</v>
      </c>
      <c r="L38" s="780" t="s">
        <v>29</v>
      </c>
      <c r="M38" s="269" t="s">
        <v>29</v>
      </c>
      <c r="N38" s="399" t="s">
        <v>29</v>
      </c>
      <c r="O38" s="276" t="s">
        <v>29</v>
      </c>
      <c r="P38" s="277">
        <f>ifna(vlookup(A38,'Population &amp; Church Numbers'!$A$792:$D$890,4,FALSE),"NULL")</f>
        <v>14</v>
      </c>
      <c r="Q38" s="338" t="s">
        <v>29</v>
      </c>
    </row>
    <row r="39">
      <c r="A39" s="334" t="s">
        <v>61</v>
      </c>
      <c r="B39" s="256">
        <f t="array" ref="B39">VLOOKUP($A39,IA_DEMO,2,FALSE)</f>
        <v>8771</v>
      </c>
      <c r="C39" s="335">
        <f>VLOOKUP($A39,'IA Data'!$A$4:$B$102,2,FALSE)</f>
        <v>19</v>
      </c>
      <c r="D39" s="258" t="s">
        <v>29</v>
      </c>
      <c r="E39" s="258">
        <f>VLOOKUP($A39,'IA Data'!$A$4:$D$102,4,FALSE)</f>
        <v>3</v>
      </c>
      <c r="F39" s="258">
        <f>VLOOKUP($A39,'IA Data'!$A$4:$D$102,3,FALSE)</f>
        <v>13</v>
      </c>
      <c r="G39" s="258" t="s">
        <v>29</v>
      </c>
      <c r="H39" s="259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61" t="s">
        <v>29</v>
      </c>
      <c r="K39" s="279" t="str">
        <f>VLOOKUP($A39,'IA Data'!$A$299:$C$393,3,FALSE)</f>
        <v>NULL</v>
      </c>
      <c r="L39" s="778" t="s">
        <v>29</v>
      </c>
      <c r="M39" s="257" t="s">
        <v>29</v>
      </c>
      <c r="N39" s="401" t="s">
        <v>29</v>
      </c>
      <c r="O39" s="265" t="s">
        <v>29</v>
      </c>
      <c r="P39" s="266">
        <f>ifna(vlookup(A39,'Population &amp; Church Numbers'!$A$792:$D$890,4,FALSE),"NULL")</f>
        <v>23</v>
      </c>
      <c r="Q39" s="336" t="s">
        <v>29</v>
      </c>
    </row>
    <row r="40">
      <c r="A40" s="193" t="s">
        <v>559</v>
      </c>
      <c r="B40" s="194">
        <f t="array" ref="B40">VLOOKUP($A40,IA_DEMO,2,FALSE)</f>
        <v>12329</v>
      </c>
      <c r="C40" s="337">
        <f>VLOOKUP($A40,'IA Data'!$A$4:$B$102,2,FALSE)</f>
        <v>12</v>
      </c>
      <c r="D40" s="270" t="s">
        <v>29</v>
      </c>
      <c r="E40" s="270">
        <f>VLOOKUP($A40,'IA Data'!$A$4:$D$102,4,FALSE)</f>
        <v>2</v>
      </c>
      <c r="F40" s="270">
        <f>VLOOKUP($A40,'IA Data'!$A$4:$D$102,3,FALSE)</f>
        <v>9</v>
      </c>
      <c r="G40" s="270" t="s">
        <v>29</v>
      </c>
      <c r="H40" s="271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73" t="s">
        <v>29</v>
      </c>
      <c r="K40" s="280" t="str">
        <f>VLOOKUP($A40,'IA Data'!$A$299:$C$393,3,FALSE)</f>
        <v>NULL</v>
      </c>
      <c r="L40" s="780" t="s">
        <v>29</v>
      </c>
      <c r="M40" s="269" t="s">
        <v>29</v>
      </c>
      <c r="N40" s="399" t="s">
        <v>29</v>
      </c>
      <c r="O40" s="276" t="s">
        <v>29</v>
      </c>
      <c r="P40" s="277">
        <f>ifna(vlookup(A40,'Population &amp; Church Numbers'!$A$792:$D$890,4,FALSE),"NULL")</f>
        <v>29</v>
      </c>
      <c r="Q40" s="338" t="s">
        <v>29</v>
      </c>
    </row>
    <row r="41">
      <c r="A41" s="334" t="s">
        <v>658</v>
      </c>
      <c r="B41" s="256">
        <f t="array" ref="B41">VLOOKUP($A41,IA_DEMO,2,FALSE)</f>
        <v>10623</v>
      </c>
      <c r="C41" s="335">
        <f>VLOOKUP($A41,'IA Data'!$A$4:$B$102,2,FALSE)</f>
        <v>26</v>
      </c>
      <c r="D41" s="258" t="s">
        <v>29</v>
      </c>
      <c r="E41" s="258">
        <f>VLOOKUP($A41,'IA Data'!$A$4:$D$102,4,FALSE)</f>
        <v>4</v>
      </c>
      <c r="F41" s="258">
        <f>VLOOKUP($A41,'IA Data'!$A$4:$D$102,3,FALSE)</f>
        <v>16</v>
      </c>
      <c r="G41" s="258" t="s">
        <v>29</v>
      </c>
      <c r="H41" s="259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61" t="s">
        <v>29</v>
      </c>
      <c r="K41" s="777">
        <f>VLOOKUP($A41,'IA Data'!$A$299:$C$393,3,FALSE)</f>
        <v>0.4090909091</v>
      </c>
      <c r="L41" s="778" t="s">
        <v>29</v>
      </c>
      <c r="M41" s="257" t="s">
        <v>29</v>
      </c>
      <c r="N41" s="401" t="s">
        <v>29</v>
      </c>
      <c r="O41" s="265" t="s">
        <v>29</v>
      </c>
      <c r="P41" s="266">
        <f>ifna(vlookup(A41,'Population &amp; Church Numbers'!$A$792:$D$890,4,FALSE),"NULL")</f>
        <v>24</v>
      </c>
      <c r="Q41" s="336" t="s">
        <v>29</v>
      </c>
    </row>
    <row r="42">
      <c r="A42" s="193" t="s">
        <v>359</v>
      </c>
      <c r="B42" s="194">
        <f t="array" ref="B42">VLOOKUP($A42,IA_DEMO,2,FALSE)</f>
        <v>15039</v>
      </c>
      <c r="C42" s="337">
        <f>VLOOKUP($A42,'IA Data'!$A$4:$B$102,2,FALSE)</f>
        <v>11</v>
      </c>
      <c r="D42" s="270" t="s">
        <v>29</v>
      </c>
      <c r="E42" s="270">
        <f>VLOOKUP($A42,'IA Data'!$A$4:$D$102,4,FALSE)</f>
        <v>2</v>
      </c>
      <c r="F42" s="270">
        <f>VLOOKUP($A42,'IA Data'!$A$4:$D$102,3,FALSE)</f>
        <v>7</v>
      </c>
      <c r="G42" s="270" t="s">
        <v>29</v>
      </c>
      <c r="H42" s="271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73" t="s">
        <v>29</v>
      </c>
      <c r="K42" s="274">
        <f>VLOOKUP($A42,'IA Data'!$A$299:$C$393,3,FALSE)</f>
        <v>0.1578947368</v>
      </c>
      <c r="L42" s="780" t="s">
        <v>29</v>
      </c>
      <c r="M42" s="269" t="s">
        <v>29</v>
      </c>
      <c r="N42" s="399" t="s">
        <v>29</v>
      </c>
      <c r="O42" s="276" t="s">
        <v>29</v>
      </c>
      <c r="P42" s="277">
        <f>ifna(vlookup(A42,'Population &amp; Church Numbers'!$A$792:$D$890,4,FALSE),"NULL")</f>
        <v>35</v>
      </c>
      <c r="Q42" s="338" t="s">
        <v>29</v>
      </c>
    </row>
    <row r="43">
      <c r="A43" s="334" t="s">
        <v>444</v>
      </c>
      <c r="B43" s="256">
        <f t="array" ref="B43">VLOOKUP($A43,IA_DEMO,2,FALSE)</f>
        <v>10795</v>
      </c>
      <c r="C43" s="335">
        <f>VLOOKUP($A43,'IA Data'!$A$4:$B$102,2,FALSE)</f>
        <v>14</v>
      </c>
      <c r="D43" s="258" t="s">
        <v>29</v>
      </c>
      <c r="E43" s="258">
        <f>VLOOKUP($A43,'IA Data'!$A$4:$D$102,4,FALSE)</f>
        <v>4</v>
      </c>
      <c r="F43" s="258">
        <f>VLOOKUP($A43,'IA Data'!$A$4:$D$102,3,FALSE)</f>
        <v>1</v>
      </c>
      <c r="G43" s="258" t="s">
        <v>29</v>
      </c>
      <c r="H43" s="259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61" t="s">
        <v>29</v>
      </c>
      <c r="K43" s="279" t="str">
        <f>VLOOKUP($A43,'IA Data'!$A$299:$C$393,3,FALSE)</f>
        <v>#N/A</v>
      </c>
      <c r="L43" s="778" t="s">
        <v>29</v>
      </c>
      <c r="M43" s="257" t="s">
        <v>29</v>
      </c>
      <c r="N43" s="401" t="s">
        <v>29</v>
      </c>
      <c r="O43" s="265" t="s">
        <v>29</v>
      </c>
      <c r="P43" s="266">
        <f>ifna(vlookup(A43,'Population &amp; Church Numbers'!$A$792:$D$890,4,FALSE),"NULL")</f>
        <v>32</v>
      </c>
      <c r="Q43" s="336" t="s">
        <v>29</v>
      </c>
    </row>
    <row r="44">
      <c r="A44" s="193" t="s">
        <v>560</v>
      </c>
      <c r="B44" s="194">
        <f t="array" ref="B44">VLOOKUP($A44,IA_DEMO,2,FALSE)</f>
        <v>16878</v>
      </c>
      <c r="C44" s="337">
        <f>VLOOKUP($A44,'IA Data'!$A$4:$B$102,2,FALSE)</f>
        <v>24</v>
      </c>
      <c r="D44" s="270" t="s">
        <v>29</v>
      </c>
      <c r="E44" s="270">
        <f>VLOOKUP($A44,'IA Data'!$A$4:$D$102,4,FALSE)</f>
        <v>6</v>
      </c>
      <c r="F44" s="270">
        <f>VLOOKUP($A44,'IA Data'!$A$4:$D$102,3,FALSE)</f>
        <v>12</v>
      </c>
      <c r="G44" s="270" t="s">
        <v>29</v>
      </c>
      <c r="H44" s="271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73" t="s">
        <v>29</v>
      </c>
      <c r="K44" s="274">
        <f>VLOOKUP($A44,'IA Data'!$A$299:$C$393,3,FALSE)</f>
        <v>0.1935483871</v>
      </c>
      <c r="L44" s="780" t="s">
        <v>29</v>
      </c>
      <c r="M44" s="269" t="s">
        <v>29</v>
      </c>
      <c r="N44" s="399" t="s">
        <v>29</v>
      </c>
      <c r="O44" s="276" t="s">
        <v>29</v>
      </c>
      <c r="P44" s="277">
        <f>ifna(vlookup(A44,'Population &amp; Church Numbers'!$A$792:$D$890,4,FALSE),"NULL")</f>
        <v>43</v>
      </c>
      <c r="Q44" s="338" t="s">
        <v>29</v>
      </c>
    </row>
    <row r="45">
      <c r="A45" s="334" t="s">
        <v>608</v>
      </c>
      <c r="B45" s="256">
        <f t="array" ref="B45">VLOOKUP($A45,IA_DEMO,2,FALSE)</f>
        <v>14582</v>
      </c>
      <c r="C45" s="335">
        <f>VLOOKUP($A45,'IA Data'!$A$4:$B$102,2,FALSE)</f>
        <v>30</v>
      </c>
      <c r="D45" s="258" t="s">
        <v>29</v>
      </c>
      <c r="E45" s="258">
        <f>VLOOKUP($A45,'IA Data'!$A$4:$D$102,4,FALSE)</f>
        <v>8</v>
      </c>
      <c r="F45" s="258">
        <f>VLOOKUP($A45,'IA Data'!$A$4:$D$102,3,FALSE)</f>
        <v>18</v>
      </c>
      <c r="G45" s="258" t="s">
        <v>29</v>
      </c>
      <c r="H45" s="259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61" t="s">
        <v>29</v>
      </c>
      <c r="K45" s="777">
        <f>VLOOKUP($A45,'IA Data'!$A$299:$C$393,3,FALSE)</f>
        <v>0.16</v>
      </c>
      <c r="L45" s="778" t="s">
        <v>29</v>
      </c>
      <c r="M45" s="257" t="s">
        <v>29</v>
      </c>
      <c r="N45" s="401" t="s">
        <v>29</v>
      </c>
      <c r="O45" s="265" t="s">
        <v>29</v>
      </c>
      <c r="P45" s="266">
        <f>ifna(vlookup(A45,'Population &amp; Church Numbers'!$A$792:$D$890,4,FALSE),"NULL")</f>
        <v>27</v>
      </c>
      <c r="Q45" s="336" t="s">
        <v>29</v>
      </c>
    </row>
    <row r="46">
      <c r="A46" s="193" t="s">
        <v>63</v>
      </c>
      <c r="B46" s="194">
        <f t="array" ref="B46">VLOOKUP($A46,IA_DEMO,2,FALSE)</f>
        <v>20482</v>
      </c>
      <c r="C46" s="337">
        <f>VLOOKUP($A46,'IA Data'!$A$4:$B$102,2,FALSE)</f>
        <v>27</v>
      </c>
      <c r="D46" s="270" t="s">
        <v>29</v>
      </c>
      <c r="E46" s="270">
        <f>VLOOKUP($A46,'IA Data'!$A$4:$D$102,4,FALSE)</f>
        <v>2</v>
      </c>
      <c r="F46" s="270">
        <f>VLOOKUP($A46,'IA Data'!$A$4:$D$102,3,FALSE)</f>
        <v>16</v>
      </c>
      <c r="G46" s="270" t="s">
        <v>29</v>
      </c>
      <c r="H46" s="271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73" t="s">
        <v>29</v>
      </c>
      <c r="K46" s="280" t="str">
        <f>VLOOKUP($A46,'IA Data'!$A$299:$C$393,3,FALSE)</f>
        <v>NULL</v>
      </c>
      <c r="L46" s="780" t="s">
        <v>29</v>
      </c>
      <c r="M46" s="269" t="s">
        <v>29</v>
      </c>
      <c r="N46" s="399" t="s">
        <v>29</v>
      </c>
      <c r="O46" s="276" t="s">
        <v>29</v>
      </c>
      <c r="P46" s="277">
        <f>ifna(vlookup(A46,'Population &amp; Church Numbers'!$A$792:$D$890,4,FALSE),"NULL")</f>
        <v>32</v>
      </c>
      <c r="Q46" s="338" t="s">
        <v>29</v>
      </c>
    </row>
    <row r="47">
      <c r="A47" s="334" t="s">
        <v>171</v>
      </c>
      <c r="B47" s="256">
        <f t="array" ref="B47">VLOOKUP($A47,IA_DEMO,2,FALSE)</f>
        <v>9469</v>
      </c>
      <c r="C47" s="335">
        <f>VLOOKUP($A47,'IA Data'!$A$4:$B$102,2,FALSE)</f>
        <v>4</v>
      </c>
      <c r="D47" s="258" t="s">
        <v>29</v>
      </c>
      <c r="E47" s="258">
        <f>VLOOKUP($A47,'IA Data'!$A$4:$D$102,4,FALSE)</f>
        <v>0</v>
      </c>
      <c r="F47" s="258">
        <f>VLOOKUP($A47,'IA Data'!$A$4:$D$102,3,FALSE)</f>
        <v>2</v>
      </c>
      <c r="G47" s="258" t="s">
        <v>29</v>
      </c>
      <c r="H47" s="259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61" t="s">
        <v>29</v>
      </c>
      <c r="K47" s="279" t="str">
        <f>VLOOKUP($A47,'IA Data'!$A$299:$C$393,3,FALSE)</f>
        <v>NULL</v>
      </c>
      <c r="L47" s="778" t="s">
        <v>29</v>
      </c>
      <c r="M47" s="257" t="s">
        <v>29</v>
      </c>
      <c r="N47" s="401" t="s">
        <v>29</v>
      </c>
      <c r="O47" s="265" t="s">
        <v>29</v>
      </c>
      <c r="P47" s="266">
        <f>ifna(vlookup(A47,'Population &amp; Church Numbers'!$A$792:$D$890,4,FALSE),"NULL")</f>
        <v>20</v>
      </c>
      <c r="Q47" s="336" t="s">
        <v>29</v>
      </c>
    </row>
    <row r="48">
      <c r="A48" s="193" t="s">
        <v>219</v>
      </c>
      <c r="B48" s="194">
        <f t="array" ref="B48">VLOOKUP($A48,IA_DEMO,2,FALSE)</f>
        <v>9597</v>
      </c>
      <c r="C48" s="337">
        <f>VLOOKUP($A48,'IA Data'!$A$4:$B$102,2,FALSE)</f>
        <v>9</v>
      </c>
      <c r="D48" s="270" t="s">
        <v>29</v>
      </c>
      <c r="E48" s="270">
        <f>VLOOKUP($A48,'IA Data'!$A$4:$D$102,4,FALSE)</f>
        <v>0</v>
      </c>
      <c r="F48" s="270">
        <f>VLOOKUP($A48,'IA Data'!$A$4:$D$102,3,FALSE)</f>
        <v>4</v>
      </c>
      <c r="G48" s="270" t="s">
        <v>29</v>
      </c>
      <c r="H48" s="271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73" t="s">
        <v>29</v>
      </c>
      <c r="K48" s="280" t="str">
        <f>VLOOKUP($A48,'IA Data'!$A$299:$C$393,3,FALSE)</f>
        <v>NULL</v>
      </c>
      <c r="L48" s="780" t="s">
        <v>29</v>
      </c>
      <c r="M48" s="269" t="s">
        <v>29</v>
      </c>
      <c r="N48" s="399" t="s">
        <v>29</v>
      </c>
      <c r="O48" s="276" t="s">
        <v>29</v>
      </c>
      <c r="P48" s="277">
        <f>ifna(vlookup(A48,'Population &amp; Church Numbers'!$A$792:$D$890,4,FALSE),"NULL")</f>
        <v>17</v>
      </c>
      <c r="Q48" s="338" t="s">
        <v>29</v>
      </c>
    </row>
    <row r="49">
      <c r="A49" s="334" t="s">
        <v>659</v>
      </c>
      <c r="B49" s="256">
        <f t="array" ref="B49">VLOOKUP($A49,IA_DEMO,2,FALSE)</f>
        <v>7005</v>
      </c>
      <c r="C49" s="335">
        <f>VLOOKUP($A49,'IA Data'!$A$4:$B$102,2,FALSE)</f>
        <v>3</v>
      </c>
      <c r="D49" s="258" t="s">
        <v>29</v>
      </c>
      <c r="E49" s="258">
        <f>VLOOKUP($A49,'IA Data'!$A$4:$D$102,4,FALSE)</f>
        <v>0</v>
      </c>
      <c r="F49" s="258">
        <f>VLOOKUP($A49,'IA Data'!$A$4:$D$102,3,FALSE)</f>
        <v>3</v>
      </c>
      <c r="G49" s="258" t="s">
        <v>29</v>
      </c>
      <c r="H49" s="259" t="str">
        <f>ifna(if(vlookup(A49,'IA Data'!$A$110:$B$207,2,FALSE)="0-5","0-5",vlookup(A49,'IA Data'!$A$110:$B$207,2,FALSE)),"NULL")</f>
        <v>0-5</v>
      </c>
      <c r="I49" s="781" t="s">
        <v>29</v>
      </c>
      <c r="J49" s="261" t="s">
        <v>29</v>
      </c>
      <c r="K49" s="279" t="str">
        <f>VLOOKUP($A49,'IA Data'!$A$299:$C$393,3,FALSE)</f>
        <v>NULL</v>
      </c>
      <c r="L49" s="778" t="s">
        <v>29</v>
      </c>
      <c r="M49" s="257" t="s">
        <v>29</v>
      </c>
      <c r="N49" s="401" t="s">
        <v>29</v>
      </c>
      <c r="O49" s="265" t="s">
        <v>29</v>
      </c>
      <c r="P49" s="266">
        <f>ifna(vlookup(A49,'Population &amp; Church Numbers'!$A$792:$D$890,4,FALSE),"NULL")</f>
        <v>18</v>
      </c>
      <c r="Q49" s="336" t="s">
        <v>29</v>
      </c>
    </row>
    <row r="50">
      <c r="A50" s="193" t="s">
        <v>639</v>
      </c>
      <c r="B50" s="194">
        <f t="array" ref="B50">VLOOKUP($A50,IA_DEMO,2,FALSE)</f>
        <v>16662</v>
      </c>
      <c r="C50" s="337">
        <f>VLOOKUP($A50,'IA Data'!$A$4:$B$102,2,FALSE)</f>
        <v>4</v>
      </c>
      <c r="D50" s="270" t="s">
        <v>29</v>
      </c>
      <c r="E50" s="270">
        <f>VLOOKUP($A50,'IA Data'!$A$4:$D$102,4,FALSE)</f>
        <v>2</v>
      </c>
      <c r="F50" s="270">
        <f>VLOOKUP($A50,'IA Data'!$A$4:$D$102,3,FALSE)</f>
        <v>1</v>
      </c>
      <c r="G50" s="270" t="s">
        <v>29</v>
      </c>
      <c r="H50" s="271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73" t="s">
        <v>29</v>
      </c>
      <c r="K50" s="274">
        <f>VLOOKUP($A50,'IA Data'!$A$299:$C$393,3,FALSE)</f>
        <v>0.21875</v>
      </c>
      <c r="L50" s="780" t="s">
        <v>29</v>
      </c>
      <c r="M50" s="269" t="s">
        <v>29</v>
      </c>
      <c r="N50" s="399" t="s">
        <v>29</v>
      </c>
      <c r="O50" s="276" t="s">
        <v>29</v>
      </c>
      <c r="P50" s="277">
        <f>ifna(vlookup(A50,'Population &amp; Church Numbers'!$A$792:$D$890,4,FALSE),"NULL")</f>
        <v>32</v>
      </c>
      <c r="Q50" s="338" t="s">
        <v>29</v>
      </c>
    </row>
    <row r="51">
      <c r="A51" s="334" t="s">
        <v>65</v>
      </c>
      <c r="B51" s="256">
        <f t="array" ref="B51">VLOOKUP($A51,IA_DEMO,2,FALSE)</f>
        <v>19485</v>
      </c>
      <c r="C51" s="335">
        <f>VLOOKUP($A51,'IA Data'!$A$4:$B$102,2,FALSE)</f>
        <v>4</v>
      </c>
      <c r="D51" s="258" t="s">
        <v>29</v>
      </c>
      <c r="E51" s="258">
        <f>VLOOKUP($A51,'IA Data'!$A$4:$D$102,4,FALSE)</f>
        <v>1</v>
      </c>
      <c r="F51" s="258">
        <f>VLOOKUP($A51,'IA Data'!$A$4:$D$102,3,FALSE)</f>
        <v>2</v>
      </c>
      <c r="G51" s="258" t="s">
        <v>29</v>
      </c>
      <c r="H51" s="259" t="str">
        <f>ifna(if(vlookup(A51,'IA Data'!$A$110:$B$207,2,FALSE)="0-5","0-5",vlookup(A51,'IA Data'!$A$110:$B$207,2,FALSE)),"NULL")</f>
        <v>0-5</v>
      </c>
      <c r="I51" s="781" t="s">
        <v>29</v>
      </c>
      <c r="J51" s="261" t="s">
        <v>29</v>
      </c>
      <c r="K51" s="279" t="str">
        <f>VLOOKUP($A51,'IA Data'!$A$299:$C$393,3,FALSE)</f>
        <v>NULL</v>
      </c>
      <c r="L51" s="778" t="s">
        <v>29</v>
      </c>
      <c r="M51" s="257" t="s">
        <v>29</v>
      </c>
      <c r="N51" s="401" t="s">
        <v>29</v>
      </c>
      <c r="O51" s="265" t="s">
        <v>29</v>
      </c>
      <c r="P51" s="266">
        <f>ifna(vlookup(A51,'Population &amp; Church Numbers'!$A$792:$D$890,4,FALSE),"NULL")</f>
        <v>22</v>
      </c>
      <c r="Q51" s="336" t="s">
        <v>29</v>
      </c>
    </row>
    <row r="52">
      <c r="A52" s="193" t="s">
        <v>450</v>
      </c>
      <c r="B52" s="194">
        <f t="array" ref="B52">VLOOKUP($A52,IA_DEMO,2,FALSE)</f>
        <v>37813</v>
      </c>
      <c r="C52" s="337">
        <f>VLOOKUP($A52,'IA Data'!$A$4:$B$102,2,FALSE)</f>
        <v>43</v>
      </c>
      <c r="D52" s="270" t="s">
        <v>29</v>
      </c>
      <c r="E52" s="270">
        <f>VLOOKUP($A52,'IA Data'!$A$4:$D$102,4,FALSE)</f>
        <v>6</v>
      </c>
      <c r="F52" s="270">
        <f>VLOOKUP($A52,'IA Data'!$A$4:$D$102,3,FALSE)</f>
        <v>25</v>
      </c>
      <c r="G52" s="270" t="s">
        <v>29</v>
      </c>
      <c r="H52" s="271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73" t="s">
        <v>29</v>
      </c>
      <c r="K52" s="274">
        <f>VLOOKUP($A52,'IA Data'!$A$299:$C$393,3,FALSE)</f>
        <v>0.2567567568</v>
      </c>
      <c r="L52" s="780" t="s">
        <v>29</v>
      </c>
      <c r="M52" s="269" t="s">
        <v>29</v>
      </c>
      <c r="N52" s="399" t="s">
        <v>29</v>
      </c>
      <c r="O52" s="276" t="s">
        <v>29</v>
      </c>
      <c r="P52" s="277">
        <f>ifna(vlookup(A52,'Population &amp; Church Numbers'!$A$792:$D$890,4,FALSE),"NULL")</f>
        <v>53</v>
      </c>
      <c r="Q52" s="338" t="s">
        <v>29</v>
      </c>
    </row>
    <row r="53">
      <c r="A53" s="334" t="s">
        <v>66</v>
      </c>
      <c r="B53" s="256">
        <f t="array" ref="B53">VLOOKUP($A53,IA_DEMO,2,FALSE)</f>
        <v>15663</v>
      </c>
      <c r="C53" s="335">
        <f>VLOOKUP($A53,'IA Data'!$A$4:$B$102,2,FALSE)</f>
        <v>19</v>
      </c>
      <c r="D53" s="258" t="s">
        <v>29</v>
      </c>
      <c r="E53" s="258">
        <f>VLOOKUP($A53,'IA Data'!$A$4:$D$102,4,FALSE)</f>
        <v>5</v>
      </c>
      <c r="F53" s="258">
        <f>VLOOKUP($A53,'IA Data'!$A$4:$D$102,3,FALSE)</f>
        <v>11</v>
      </c>
      <c r="G53" s="258" t="s">
        <v>29</v>
      </c>
      <c r="H53" s="259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61" t="s">
        <v>29</v>
      </c>
      <c r="K53" s="777">
        <f>VLOOKUP($A53,'IA Data'!$A$299:$C$393,3,FALSE)</f>
        <v>0.2115384615</v>
      </c>
      <c r="L53" s="778" t="s">
        <v>29</v>
      </c>
      <c r="M53" s="257" t="s">
        <v>29</v>
      </c>
      <c r="N53" s="401" t="s">
        <v>29</v>
      </c>
      <c r="O53" s="265" t="s">
        <v>29</v>
      </c>
      <c r="P53" s="266">
        <f>ifna(vlookup(A53,'Population &amp; Church Numbers'!$A$792:$D$890,4,FALSE),"NULL")</f>
        <v>18</v>
      </c>
      <c r="Q53" s="336" t="s">
        <v>29</v>
      </c>
    </row>
    <row r="54">
      <c r="A54" s="193" t="s">
        <v>174</v>
      </c>
      <c r="B54" s="194">
        <f t="array" ref="B54">VLOOKUP($A54,IA_DEMO,2,FALSE)</f>
        <v>152854</v>
      </c>
      <c r="C54" s="337">
        <f>VLOOKUP($A54,'IA Data'!$A$4:$B$102,2,FALSE)</f>
        <v>68</v>
      </c>
      <c r="D54" s="270" t="s">
        <v>29</v>
      </c>
      <c r="E54" s="270">
        <f>VLOOKUP($A54,'IA Data'!$A$4:$D$102,4,FALSE)</f>
        <v>19</v>
      </c>
      <c r="F54" s="270">
        <f>VLOOKUP($A54,'IA Data'!$A$4:$D$102,3,FALSE)</f>
        <v>29</v>
      </c>
      <c r="G54" s="270" t="s">
        <v>29</v>
      </c>
      <c r="H54" s="271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73" t="s">
        <v>29</v>
      </c>
      <c r="K54" s="274">
        <f>VLOOKUP($A54,'IA Data'!$A$299:$C$393,3,FALSE)</f>
        <v>0.1675126904</v>
      </c>
      <c r="L54" s="780" t="s">
        <v>29</v>
      </c>
      <c r="M54" s="269" t="s">
        <v>29</v>
      </c>
      <c r="N54" s="399" t="s">
        <v>29</v>
      </c>
      <c r="O54" s="276" t="s">
        <v>29</v>
      </c>
      <c r="P54" s="277">
        <f>ifna(vlookup(A54,'Population &amp; Church Numbers'!$A$792:$D$890,4,FALSE),"NULL")</f>
        <v>83</v>
      </c>
      <c r="Q54" s="338" t="s">
        <v>29</v>
      </c>
    </row>
    <row r="55">
      <c r="A55" s="334" t="s">
        <v>453</v>
      </c>
      <c r="B55" s="256">
        <f t="array" ref="B55">VLOOKUP($A55,IA_DEMO,2,FALSE)</f>
        <v>20646</v>
      </c>
      <c r="C55" s="335">
        <f>VLOOKUP($A55,'IA Data'!$A$4:$B$102,2,FALSE)</f>
        <v>36</v>
      </c>
      <c r="D55" s="258" t="s">
        <v>29</v>
      </c>
      <c r="E55" s="258">
        <f>VLOOKUP($A55,'IA Data'!$A$4:$D$102,4,FALSE)</f>
        <v>10</v>
      </c>
      <c r="F55" s="258">
        <f>VLOOKUP($A55,'IA Data'!$A$4:$D$102,3,FALSE)</f>
        <v>13</v>
      </c>
      <c r="G55" s="258" t="s">
        <v>29</v>
      </c>
      <c r="H55" s="259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61" t="s">
        <v>29</v>
      </c>
      <c r="K55" s="777">
        <f>VLOOKUP($A55,'IA Data'!$A$299:$C$393,3,FALSE)</f>
        <v>0.2307692308</v>
      </c>
      <c r="L55" s="778" t="s">
        <v>29</v>
      </c>
      <c r="M55" s="257" t="s">
        <v>29</v>
      </c>
      <c r="N55" s="401" t="s">
        <v>29</v>
      </c>
      <c r="O55" s="265" t="s">
        <v>29</v>
      </c>
      <c r="P55" s="266">
        <f>ifna(vlookup(A55,'Population &amp; Church Numbers'!$A$792:$D$890,4,FALSE),"NULL")</f>
        <v>26</v>
      </c>
      <c r="Q55" s="336" t="s">
        <v>29</v>
      </c>
    </row>
    <row r="56">
      <c r="A56" s="193" t="s">
        <v>660</v>
      </c>
      <c r="B56" s="194">
        <f t="array" ref="B56">VLOOKUP($A56,IA_DEMO,2,FALSE)</f>
        <v>10033</v>
      </c>
      <c r="C56" s="337">
        <f>VLOOKUP($A56,'IA Data'!$A$4:$B$102,2,FALSE)</f>
        <v>17</v>
      </c>
      <c r="D56" s="270" t="s">
        <v>29</v>
      </c>
      <c r="E56" s="270">
        <f>VLOOKUP($A56,'IA Data'!$A$4:$D$102,4,FALSE)</f>
        <v>5</v>
      </c>
      <c r="F56" s="270">
        <f>VLOOKUP($A56,'IA Data'!$A$4:$D$102,3,FALSE)</f>
        <v>11</v>
      </c>
      <c r="G56" s="270" t="s">
        <v>29</v>
      </c>
      <c r="H56" s="271" t="str">
        <f>ifna(if(vlookup(A56,'IA Data'!$A$110:$B$207,2,FALSE)="0-5","0-5",vlookup(A56,'IA Data'!$A$110:$B$207,2,FALSE)),"NULL")</f>
        <v>0-5</v>
      </c>
      <c r="I56" s="782" t="s">
        <v>29</v>
      </c>
      <c r="J56" s="273" t="s">
        <v>29</v>
      </c>
      <c r="K56" s="274">
        <f>VLOOKUP($A56,'IA Data'!$A$299:$C$393,3,FALSE)</f>
        <v>0.2051282051</v>
      </c>
      <c r="L56" s="780" t="s">
        <v>29</v>
      </c>
      <c r="M56" s="269" t="s">
        <v>29</v>
      </c>
      <c r="N56" s="399" t="s">
        <v>29</v>
      </c>
      <c r="O56" s="276" t="s">
        <v>29</v>
      </c>
      <c r="P56" s="277">
        <f>ifna(vlookup(A56,'Population &amp; Church Numbers'!$A$792:$D$890,4,FALSE),"NULL")</f>
        <v>22</v>
      </c>
      <c r="Q56" s="338" t="s">
        <v>29</v>
      </c>
    </row>
    <row r="57">
      <c r="A57" s="334" t="s">
        <v>661</v>
      </c>
      <c r="B57" s="256">
        <f t="array" ref="B57">VLOOKUP($A57,IA_DEMO,2,FALSE)</f>
        <v>14828</v>
      </c>
      <c r="C57" s="335">
        <f>VLOOKUP($A57,'IA Data'!$A$4:$B$102,2,FALSE)</f>
        <v>5</v>
      </c>
      <c r="D57" s="258" t="s">
        <v>29</v>
      </c>
      <c r="E57" s="258">
        <f>VLOOKUP($A57,'IA Data'!$A$4:$D$102,4,FALSE)</f>
        <v>2</v>
      </c>
      <c r="F57" s="258">
        <f>VLOOKUP($A57,'IA Data'!$A$4:$D$102,3,FALSE)</f>
        <v>2</v>
      </c>
      <c r="G57" s="258" t="s">
        <v>29</v>
      </c>
      <c r="H57" s="259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61" t="s">
        <v>29</v>
      </c>
      <c r="K57" s="279" t="str">
        <f>VLOOKUP($A57,'IA Data'!$A$299:$C$393,3,FALSE)</f>
        <v>#N/A</v>
      </c>
      <c r="L57" s="778" t="s">
        <v>29</v>
      </c>
      <c r="M57" s="257" t="s">
        <v>29</v>
      </c>
      <c r="N57" s="401" t="s">
        <v>29</v>
      </c>
      <c r="O57" s="265" t="s">
        <v>29</v>
      </c>
      <c r="P57" s="266">
        <f>ifna(vlookup(A57,'Population &amp; Church Numbers'!$A$792:$D$890,4,FALSE),"NULL")</f>
        <v>29</v>
      </c>
      <c r="Q57" s="336" t="s">
        <v>29</v>
      </c>
    </row>
    <row r="58">
      <c r="A58" s="193" t="s">
        <v>70</v>
      </c>
      <c r="B58" s="194">
        <f t="array" ref="B58">VLOOKUP($A58,IA_DEMO,2,FALSE)</f>
        <v>33555</v>
      </c>
      <c r="C58" s="337">
        <f>VLOOKUP($A58,'IA Data'!$A$4:$B$102,2,FALSE)</f>
        <v>75</v>
      </c>
      <c r="D58" s="270" t="s">
        <v>29</v>
      </c>
      <c r="E58" s="270">
        <f>VLOOKUP($A58,'IA Data'!$A$4:$D$102,4,FALSE)</f>
        <v>30</v>
      </c>
      <c r="F58" s="270">
        <f>VLOOKUP($A58,'IA Data'!$A$4:$D$102,3,FALSE)</f>
        <v>40</v>
      </c>
      <c r="G58" s="270" t="s">
        <v>29</v>
      </c>
      <c r="H58" s="271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73" t="s">
        <v>29</v>
      </c>
      <c r="K58" s="274">
        <f>VLOOKUP($A58,'IA Data'!$A$299:$C$393,3,FALSE)</f>
        <v>0.1185185185</v>
      </c>
      <c r="L58" s="780" t="s">
        <v>29</v>
      </c>
      <c r="M58" s="269" t="s">
        <v>29</v>
      </c>
      <c r="N58" s="399" t="s">
        <v>29</v>
      </c>
      <c r="O58" s="276" t="s">
        <v>29</v>
      </c>
      <c r="P58" s="277">
        <f>ifna(vlookup(A58,'Population &amp; Church Numbers'!$A$792:$D$890,4,FALSE),"NULL")</f>
        <v>56</v>
      </c>
      <c r="Q58" s="338" t="s">
        <v>29</v>
      </c>
    </row>
    <row r="59">
      <c r="A59" s="334" t="s">
        <v>662</v>
      </c>
      <c r="B59" s="256">
        <f t="array" ref="B59">VLOOKUP($A59,IA_DEMO,2,FALSE)</f>
        <v>230299</v>
      </c>
      <c r="C59" s="335">
        <f>VLOOKUP($A59,'IA Data'!$A$4:$B$102,2,FALSE)</f>
        <v>452</v>
      </c>
      <c r="D59" s="258" t="s">
        <v>29</v>
      </c>
      <c r="E59" s="258">
        <f>VLOOKUP($A59,'IA Data'!$A$4:$D$102,4,FALSE)</f>
        <v>147</v>
      </c>
      <c r="F59" s="258">
        <f>VLOOKUP($A59,'IA Data'!$A$4:$D$102,3,FALSE)</f>
        <v>182</v>
      </c>
      <c r="G59" s="258" t="s">
        <v>29</v>
      </c>
      <c r="H59" s="259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61" t="s">
        <v>29</v>
      </c>
      <c r="K59" s="777">
        <f>VLOOKUP($A59,'IA Data'!$A$299:$C$393,3,FALSE)</f>
        <v>0.2076069731</v>
      </c>
      <c r="L59" s="778" t="s">
        <v>29</v>
      </c>
      <c r="M59" s="257" t="s">
        <v>29</v>
      </c>
      <c r="N59" s="401" t="s">
        <v>29</v>
      </c>
      <c r="O59" s="265" t="s">
        <v>29</v>
      </c>
      <c r="P59" s="266">
        <f>ifna(vlookup(A59,'Population &amp; Church Numbers'!$A$792:$D$890,4,FALSE),"NULL")</f>
        <v>148</v>
      </c>
      <c r="Q59" s="336" t="s">
        <v>29</v>
      </c>
    </row>
    <row r="60">
      <c r="A60" s="193" t="s">
        <v>663</v>
      </c>
      <c r="B60" s="194">
        <f t="array" ref="B60">VLOOKUP($A60,IA_DEMO,2,FALSE)</f>
        <v>10837</v>
      </c>
      <c r="C60" s="337">
        <f>VLOOKUP($A60,'IA Data'!$A$4:$B$102,2,FALSE)</f>
        <v>16</v>
      </c>
      <c r="D60" s="270" t="s">
        <v>29</v>
      </c>
      <c r="E60" s="270">
        <f>VLOOKUP($A60,'IA Data'!$A$4:$D$102,4,FALSE)</f>
        <v>2</v>
      </c>
      <c r="F60" s="270">
        <f>VLOOKUP($A60,'IA Data'!$A$4:$D$102,3,FALSE)</f>
        <v>12</v>
      </c>
      <c r="G60" s="270" t="s">
        <v>29</v>
      </c>
      <c r="H60" s="271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73" t="s">
        <v>29</v>
      </c>
      <c r="K60" s="280" t="str">
        <f>VLOOKUP($A60,'IA Data'!$A$299:$C$393,3,FALSE)</f>
        <v>NULL</v>
      </c>
      <c r="L60" s="780" t="s">
        <v>29</v>
      </c>
      <c r="M60" s="269" t="s">
        <v>29</v>
      </c>
      <c r="N60" s="399" t="s">
        <v>29</v>
      </c>
      <c r="O60" s="276" t="s">
        <v>29</v>
      </c>
      <c r="P60" s="277">
        <f>ifna(vlookup(A60,'Population &amp; Church Numbers'!$A$792:$D$890,4,FALSE),"NULL")</f>
        <v>15</v>
      </c>
      <c r="Q60" s="338" t="s">
        <v>29</v>
      </c>
    </row>
    <row r="61">
      <c r="A61" s="334" t="s">
        <v>664</v>
      </c>
      <c r="B61" s="256">
        <f t="array" ref="B61">VLOOKUP($A61,IA_DEMO,2,FALSE)</f>
        <v>8634</v>
      </c>
      <c r="C61" s="335">
        <f>VLOOKUP($A61,'IA Data'!$A$4:$B$102,2,FALSE)</f>
        <v>13</v>
      </c>
      <c r="D61" s="258" t="s">
        <v>29</v>
      </c>
      <c r="E61" s="258">
        <f>VLOOKUP($A61,'IA Data'!$A$4:$D$102,4,FALSE)</f>
        <v>0</v>
      </c>
      <c r="F61" s="258">
        <f>VLOOKUP($A61,'IA Data'!$A$4:$D$102,3,FALSE)</f>
        <v>8</v>
      </c>
      <c r="G61" s="258" t="s">
        <v>29</v>
      </c>
      <c r="H61" s="259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61" t="s">
        <v>29</v>
      </c>
      <c r="K61" s="777">
        <f>VLOOKUP($A61,'IA Data'!$A$299:$C$393,3,FALSE)</f>
        <v>0.3103448276</v>
      </c>
      <c r="L61" s="778" t="s">
        <v>29</v>
      </c>
      <c r="M61" s="257" t="s">
        <v>29</v>
      </c>
      <c r="N61" s="401" t="s">
        <v>29</v>
      </c>
      <c r="O61" s="265" t="s">
        <v>29</v>
      </c>
      <c r="P61" s="266">
        <f>ifna(vlookup(A61,'Population &amp; Church Numbers'!$A$792:$D$890,4,FALSE),"NULL")</f>
        <v>18</v>
      </c>
      <c r="Q61" s="336" t="s">
        <v>29</v>
      </c>
    </row>
    <row r="62">
      <c r="A62" s="193" t="s">
        <v>665</v>
      </c>
      <c r="B62" s="194">
        <f t="array" ref="B62">VLOOKUP($A62,IA_DEMO,2,FALSE)</f>
        <v>11934</v>
      </c>
      <c r="C62" s="337">
        <f>VLOOKUP($A62,'IA Data'!$A$4:$B$102,2,FALSE)</f>
        <v>4</v>
      </c>
      <c r="D62" s="270" t="s">
        <v>29</v>
      </c>
      <c r="E62" s="270">
        <f>VLOOKUP($A62,'IA Data'!$A$4:$D$102,4,FALSE)</f>
        <v>1</v>
      </c>
      <c r="F62" s="270">
        <f>VLOOKUP($A62,'IA Data'!$A$4:$D$102,3,FALSE)</f>
        <v>4</v>
      </c>
      <c r="G62" s="270" t="s">
        <v>29</v>
      </c>
      <c r="H62" s="271">
        <f>ifna(if(vlookup(A62,'IA Data'!$A$110:$B$207,2,FALSE)="0-5","0-5",vlookup(A62,'IA Data'!$A$110:$B$207,2,FALSE)),"NULL")</f>
        <v>16</v>
      </c>
      <c r="I62" s="782" t="s">
        <v>29</v>
      </c>
      <c r="J62" s="273" t="s">
        <v>29</v>
      </c>
      <c r="K62" s="274">
        <f>VLOOKUP($A62,'IA Data'!$A$299:$C$393,3,FALSE)</f>
        <v>0.4137931034</v>
      </c>
      <c r="L62" s="780" t="s">
        <v>29</v>
      </c>
      <c r="M62" s="269" t="s">
        <v>29</v>
      </c>
      <c r="N62" s="399" t="s">
        <v>29</v>
      </c>
      <c r="O62" s="276" t="s">
        <v>29</v>
      </c>
      <c r="P62" s="277">
        <f>ifna(vlookup(A62,'Population &amp; Church Numbers'!$A$792:$D$890,4,FALSE),"NULL")</f>
        <v>32</v>
      </c>
      <c r="Q62" s="338" t="s">
        <v>29</v>
      </c>
    </row>
    <row r="63">
      <c r="A63" s="334" t="s">
        <v>74</v>
      </c>
      <c r="B63" s="256">
        <f t="array" ref="B63">VLOOKUP($A63,IA_DEMO,2,FALSE)</f>
        <v>16548</v>
      </c>
      <c r="C63" s="335">
        <f>VLOOKUP($A63,'IA Data'!$A$4:$B$102,2,FALSE)</f>
        <v>16</v>
      </c>
      <c r="D63" s="258" t="s">
        <v>29</v>
      </c>
      <c r="E63" s="258">
        <f>VLOOKUP($A63,'IA Data'!$A$4:$D$102,4,FALSE)</f>
        <v>1</v>
      </c>
      <c r="F63" s="258">
        <f>VLOOKUP($A63,'IA Data'!$A$4:$D$102,3,FALSE)</f>
        <v>13</v>
      </c>
      <c r="G63" s="258" t="s">
        <v>29</v>
      </c>
      <c r="H63" s="259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61" t="s">
        <v>29</v>
      </c>
      <c r="K63" s="279" t="str">
        <f>VLOOKUP($A63,'IA Data'!$A$299:$C$393,3,FALSE)</f>
        <v>NULL</v>
      </c>
      <c r="L63" s="778" t="s">
        <v>29</v>
      </c>
      <c r="M63" s="257" t="s">
        <v>29</v>
      </c>
      <c r="N63" s="401" t="s">
        <v>29</v>
      </c>
      <c r="O63" s="265" t="s">
        <v>29</v>
      </c>
      <c r="P63" s="266">
        <f>ifna(vlookup(A63,'Population &amp; Church Numbers'!$A$792:$D$890,4,FALSE),"NULL")</f>
        <v>25</v>
      </c>
      <c r="Q63" s="336" t="s">
        <v>29</v>
      </c>
    </row>
    <row r="64">
      <c r="A64" s="193" t="s">
        <v>666</v>
      </c>
      <c r="B64" s="194">
        <f t="array" ref="B64">VLOOKUP($A64,IA_DEMO,2,FALSE)</f>
        <v>22190</v>
      </c>
      <c r="C64" s="337">
        <f>VLOOKUP($A64,'IA Data'!$A$4:$B$102,2,FALSE)</f>
        <v>32</v>
      </c>
      <c r="D64" s="270" t="s">
        <v>29</v>
      </c>
      <c r="E64" s="270">
        <f>VLOOKUP($A64,'IA Data'!$A$4:$D$102,4,FALSE)</f>
        <v>11</v>
      </c>
      <c r="F64" s="270">
        <f>VLOOKUP($A64,'IA Data'!$A$4:$D$102,3,FALSE)</f>
        <v>16</v>
      </c>
      <c r="G64" s="270" t="s">
        <v>29</v>
      </c>
      <c r="H64" s="271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73" t="s">
        <v>29</v>
      </c>
      <c r="K64" s="274">
        <f>VLOOKUP($A64,'IA Data'!$A$299:$C$393,3,FALSE)</f>
        <v>0.1351351351</v>
      </c>
      <c r="L64" s="780" t="s">
        <v>29</v>
      </c>
      <c r="M64" s="269" t="s">
        <v>29</v>
      </c>
      <c r="N64" s="399" t="s">
        <v>29</v>
      </c>
      <c r="O64" s="276" t="s">
        <v>29</v>
      </c>
      <c r="P64" s="277">
        <f>ifna(vlookup(A64,'Population &amp; Church Numbers'!$A$792:$D$890,4,FALSE),"NULL")</f>
        <v>48</v>
      </c>
      <c r="Q64" s="338" t="s">
        <v>29</v>
      </c>
    </row>
    <row r="65">
      <c r="A65" s="334" t="s">
        <v>76</v>
      </c>
      <c r="B65" s="256">
        <f t="array" ref="B65">VLOOKUP($A65,IA_DEMO,2,FALSE)</f>
        <v>33414</v>
      </c>
      <c r="C65" s="335">
        <f>VLOOKUP($A65,'IA Data'!$A$4:$B$102,2,FALSE)</f>
        <v>36</v>
      </c>
      <c r="D65" s="258" t="s">
        <v>29</v>
      </c>
      <c r="E65" s="258">
        <f>VLOOKUP($A65,'IA Data'!$A$4:$D$102,4,FALSE)</f>
        <v>13</v>
      </c>
      <c r="F65" s="258">
        <f>VLOOKUP($A65,'IA Data'!$A$4:$D$102,3,FALSE)</f>
        <v>20</v>
      </c>
      <c r="G65" s="258" t="s">
        <v>29</v>
      </c>
      <c r="H65" s="259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61" t="s">
        <v>29</v>
      </c>
      <c r="K65" s="777">
        <f>VLOOKUP($A65,'IA Data'!$A$299:$C$393,3,FALSE)</f>
        <v>0.2566371681</v>
      </c>
      <c r="L65" s="778" t="s">
        <v>29</v>
      </c>
      <c r="M65" s="257" t="s">
        <v>29</v>
      </c>
      <c r="N65" s="401" t="s">
        <v>29</v>
      </c>
      <c r="O65" s="265" t="s">
        <v>29</v>
      </c>
      <c r="P65" s="266">
        <f>ifna(vlookup(A65,'Population &amp; Church Numbers'!$A$792:$D$890,4,FALSE),"NULL")</f>
        <v>61</v>
      </c>
      <c r="Q65" s="336" t="s">
        <v>29</v>
      </c>
    </row>
    <row r="66">
      <c r="A66" s="193" t="s">
        <v>77</v>
      </c>
      <c r="B66" s="194">
        <f t="array" ref="B66">VLOOKUP($A66,IA_DEMO,2,FALSE)</f>
        <v>40105</v>
      </c>
      <c r="C66" s="337">
        <f>VLOOKUP($A66,'IA Data'!$A$4:$B$102,2,FALSE)</f>
        <v>59</v>
      </c>
      <c r="D66" s="270" t="s">
        <v>29</v>
      </c>
      <c r="E66" s="270">
        <f>VLOOKUP($A66,'IA Data'!$A$4:$D$102,4,FALSE)</f>
        <v>27</v>
      </c>
      <c r="F66" s="270">
        <f>VLOOKUP($A66,'IA Data'!$A$4:$D$102,3,FALSE)</f>
        <v>25</v>
      </c>
      <c r="G66" s="270" t="s">
        <v>29</v>
      </c>
      <c r="H66" s="271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73" t="s">
        <v>29</v>
      </c>
      <c r="K66" s="274">
        <f>VLOOKUP($A66,'IA Data'!$A$299:$C$393,3,FALSE)</f>
        <v>0.2336956522</v>
      </c>
      <c r="L66" s="780" t="s">
        <v>29</v>
      </c>
      <c r="M66" s="269" t="s">
        <v>29</v>
      </c>
      <c r="N66" s="399" t="s">
        <v>29</v>
      </c>
      <c r="O66" s="276" t="s">
        <v>29</v>
      </c>
      <c r="P66" s="277">
        <f>ifna(vlookup(A66,'Population &amp; Church Numbers'!$A$792:$D$890,4,FALSE),"NULL")</f>
        <v>55</v>
      </c>
      <c r="Q66" s="338" t="s">
        <v>29</v>
      </c>
    </row>
    <row r="67">
      <c r="A67" s="334" t="s">
        <v>667</v>
      </c>
      <c r="B67" s="256">
        <f t="array" ref="B67">VLOOKUP($A67,IA_DEMO,2,FALSE)</f>
        <v>14484</v>
      </c>
      <c r="C67" s="335">
        <f>VLOOKUP($A67,'IA Data'!$A$4:$B$102,2,FALSE)</f>
        <v>12</v>
      </c>
      <c r="D67" s="258" t="s">
        <v>29</v>
      </c>
      <c r="E67" s="258">
        <f>VLOOKUP($A67,'IA Data'!$A$4:$D$102,4,FALSE)</f>
        <v>2</v>
      </c>
      <c r="F67" s="258">
        <f>VLOOKUP($A67,'IA Data'!$A$4:$D$102,3,FALSE)</f>
        <v>7</v>
      </c>
      <c r="G67" s="258" t="s">
        <v>29</v>
      </c>
      <c r="H67" s="259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61" t="s">
        <v>29</v>
      </c>
      <c r="K67" s="777">
        <f>VLOOKUP($A67,'IA Data'!$A$299:$C$393,3,FALSE)</f>
        <v>0.2121212121</v>
      </c>
      <c r="L67" s="778" t="s">
        <v>29</v>
      </c>
      <c r="M67" s="257" t="s">
        <v>29</v>
      </c>
      <c r="N67" s="401" t="s">
        <v>29</v>
      </c>
      <c r="O67" s="265" t="s">
        <v>29</v>
      </c>
      <c r="P67" s="266">
        <f>ifna(vlookup(A67,'Population &amp; Church Numbers'!$A$792:$D$890,4,FALSE),"NULL")</f>
        <v>18</v>
      </c>
      <c r="Q67" s="336" t="s">
        <v>29</v>
      </c>
    </row>
    <row r="68">
      <c r="A68" s="193" t="s">
        <v>461</v>
      </c>
      <c r="B68" s="194">
        <f t="array" ref="B68">VLOOKUP($A68,IA_DEMO,2,FALSE)</f>
        <v>10565</v>
      </c>
      <c r="C68" s="337">
        <f>VLOOKUP($A68,'IA Data'!$A$4:$B$102,2,FALSE)</f>
        <v>6</v>
      </c>
      <c r="D68" s="270" t="s">
        <v>29</v>
      </c>
      <c r="E68" s="270">
        <f>VLOOKUP($A68,'IA Data'!$A$4:$D$102,4,FALSE)</f>
        <v>4</v>
      </c>
      <c r="F68" s="270">
        <f>VLOOKUP($A68,'IA Data'!$A$4:$D$102,3,FALSE)</f>
        <v>2</v>
      </c>
      <c r="G68" s="270" t="s">
        <v>29</v>
      </c>
      <c r="H68" s="271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73" t="s">
        <v>29</v>
      </c>
      <c r="K68" s="274">
        <f>VLOOKUP($A68,'IA Data'!$A$299:$C$393,3,FALSE)</f>
        <v>0.1875</v>
      </c>
      <c r="L68" s="780" t="s">
        <v>29</v>
      </c>
      <c r="M68" s="269" t="s">
        <v>29</v>
      </c>
      <c r="N68" s="399" t="s">
        <v>29</v>
      </c>
      <c r="O68" s="276" t="s">
        <v>29</v>
      </c>
      <c r="P68" s="277">
        <f>ifna(vlookup(A68,'Population &amp; Church Numbers'!$A$792:$D$890,4,FALSE),"NULL")</f>
        <v>21</v>
      </c>
      <c r="Q68" s="338" t="s">
        <v>29</v>
      </c>
    </row>
    <row r="69">
      <c r="A69" s="334" t="s">
        <v>668</v>
      </c>
      <c r="B69" s="256">
        <f t="array" ref="B69">VLOOKUP($A69,IA_DEMO,2,FALSE)</f>
        <v>8751</v>
      </c>
      <c r="C69" s="335">
        <f>VLOOKUP($A69,'IA Data'!$A$4:$B$102,2,FALSE)</f>
        <v>8</v>
      </c>
      <c r="D69" s="258" t="s">
        <v>29</v>
      </c>
      <c r="E69" s="258">
        <f>VLOOKUP($A69,'IA Data'!$A$4:$D$102,4,FALSE)</f>
        <v>0</v>
      </c>
      <c r="F69" s="258">
        <f>VLOOKUP($A69,'IA Data'!$A$4:$D$102,3,FALSE)</f>
        <v>8</v>
      </c>
      <c r="G69" s="258" t="s">
        <v>29</v>
      </c>
      <c r="H69" s="259">
        <f>ifna(if(vlookup(A69,'IA Data'!$A$110:$B$207,2,FALSE)="0-5","0-5",vlookup(A69,'IA Data'!$A$110:$B$207,2,FALSE)),"NULL")</f>
        <v>8</v>
      </c>
      <c r="I69" s="781" t="s">
        <v>29</v>
      </c>
      <c r="J69" s="261" t="s">
        <v>29</v>
      </c>
      <c r="K69" s="279" t="str">
        <f>VLOOKUP($A69,'IA Data'!$A$299:$C$393,3,FALSE)</f>
        <v>#N/A</v>
      </c>
      <c r="L69" s="778" t="s">
        <v>29</v>
      </c>
      <c r="M69" s="257" t="s">
        <v>29</v>
      </c>
      <c r="N69" s="401" t="s">
        <v>29</v>
      </c>
      <c r="O69" s="265" t="s">
        <v>29</v>
      </c>
      <c r="P69" s="266">
        <f>ifna(vlookup(A69,'Population &amp; Church Numbers'!$A$792:$D$890,4,FALSE),"NULL")</f>
        <v>20</v>
      </c>
      <c r="Q69" s="336" t="s">
        <v>29</v>
      </c>
    </row>
    <row r="70">
      <c r="A70" s="193" t="s">
        <v>79</v>
      </c>
      <c r="B70" s="194">
        <f t="array" ref="B70">VLOOKUP($A70,IA_DEMO,2,FALSE)</f>
        <v>7577</v>
      </c>
      <c r="C70" s="337">
        <f>VLOOKUP($A70,'IA Data'!$A$4:$B$102,2,FALSE)</f>
        <v>15</v>
      </c>
      <c r="D70" s="270" t="s">
        <v>29</v>
      </c>
      <c r="E70" s="270">
        <f>VLOOKUP($A70,'IA Data'!$A$4:$D$102,4,FALSE)</f>
        <v>1</v>
      </c>
      <c r="F70" s="270">
        <f>VLOOKUP($A70,'IA Data'!$A$4:$D$102,3,FALSE)</f>
        <v>13</v>
      </c>
      <c r="G70" s="270" t="s">
        <v>29</v>
      </c>
      <c r="H70" s="271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73" t="s">
        <v>29</v>
      </c>
      <c r="K70" s="274">
        <f>VLOOKUP($A70,'IA Data'!$A$299:$C$393,3,FALSE)</f>
        <v>0.2962962963</v>
      </c>
      <c r="L70" s="780" t="s">
        <v>29</v>
      </c>
      <c r="M70" s="269" t="s">
        <v>29</v>
      </c>
      <c r="N70" s="399" t="s">
        <v>29</v>
      </c>
      <c r="O70" s="276" t="s">
        <v>29</v>
      </c>
      <c r="P70" s="277">
        <f>ifna(vlookup(A70,'Population &amp; Church Numbers'!$A$792:$D$890,4,FALSE),"NULL")</f>
        <v>11</v>
      </c>
      <c r="Q70" s="338" t="s">
        <v>29</v>
      </c>
    </row>
    <row r="71">
      <c r="A71" s="334" t="s">
        <v>80</v>
      </c>
      <c r="B71" s="256">
        <f t="array" ref="B71">VLOOKUP($A71,IA_DEMO,2,FALSE)</f>
        <v>10330</v>
      </c>
      <c r="C71" s="335">
        <f>VLOOKUP($A71,'IA Data'!$A$4:$B$102,2,FALSE)</f>
        <v>30</v>
      </c>
      <c r="D71" s="258" t="s">
        <v>29</v>
      </c>
      <c r="E71" s="258">
        <f>VLOOKUP($A71,'IA Data'!$A$4:$D$102,4,FALSE)</f>
        <v>8</v>
      </c>
      <c r="F71" s="258">
        <f>VLOOKUP($A71,'IA Data'!$A$4:$D$102,3,FALSE)</f>
        <v>20</v>
      </c>
      <c r="G71" s="258" t="s">
        <v>29</v>
      </c>
      <c r="H71" s="259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61" t="s">
        <v>29</v>
      </c>
      <c r="K71" s="777">
        <f>VLOOKUP($A71,'IA Data'!$A$299:$C$393,3,FALSE)</f>
        <v>0.2280701754</v>
      </c>
      <c r="L71" s="778" t="s">
        <v>29</v>
      </c>
      <c r="M71" s="257" t="s">
        <v>29</v>
      </c>
      <c r="N71" s="401" t="s">
        <v>29</v>
      </c>
      <c r="O71" s="265" t="s">
        <v>29</v>
      </c>
      <c r="P71" s="266">
        <f>ifna(vlookup(A71,'Population &amp; Church Numbers'!$A$792:$D$890,4,FALSE),"NULL")</f>
        <v>24</v>
      </c>
      <c r="Q71" s="336" t="s">
        <v>29</v>
      </c>
    </row>
    <row r="72">
      <c r="A72" s="193" t="s">
        <v>669</v>
      </c>
      <c r="B72" s="194">
        <f t="array" ref="B72">VLOOKUP($A72,IA_DEMO,2,FALSE)</f>
        <v>43235</v>
      </c>
      <c r="C72" s="337">
        <f>VLOOKUP($A72,'IA Data'!$A$4:$B$102,2,FALSE)</f>
        <v>47</v>
      </c>
      <c r="D72" s="270" t="s">
        <v>29</v>
      </c>
      <c r="E72" s="270">
        <f>VLOOKUP($A72,'IA Data'!$A$4:$D$102,4,FALSE)</f>
        <v>8</v>
      </c>
      <c r="F72" s="270">
        <f>VLOOKUP($A72,'IA Data'!$A$4:$D$102,3,FALSE)</f>
        <v>35</v>
      </c>
      <c r="G72" s="270" t="s">
        <v>29</v>
      </c>
      <c r="H72" s="271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73" t="s">
        <v>29</v>
      </c>
      <c r="K72" s="274">
        <f>VLOOKUP($A72,'IA Data'!$A$299:$C$393,3,FALSE)</f>
        <v>0.09090909091</v>
      </c>
      <c r="L72" s="780" t="s">
        <v>29</v>
      </c>
      <c r="M72" s="269" t="s">
        <v>29</v>
      </c>
      <c r="N72" s="399" t="s">
        <v>29</v>
      </c>
      <c r="O72" s="276" t="s">
        <v>29</v>
      </c>
      <c r="P72" s="277">
        <f>ifna(vlookup(A72,'Population &amp; Church Numbers'!$A$792:$D$890,4,FALSE),"NULL")</f>
        <v>51</v>
      </c>
      <c r="Q72" s="338" t="s">
        <v>29</v>
      </c>
    </row>
    <row r="73">
      <c r="A73" s="334" t="s">
        <v>2644</v>
      </c>
      <c r="B73" s="256">
        <f t="array" ref="B73">VLOOKUP($A73,IA_DEMO,2,FALSE)</f>
        <v>14182</v>
      </c>
      <c r="C73" s="335">
        <f>VLOOKUP($A73,'IA Data'!$A$4:$B$102,2,FALSE)</f>
        <v>23</v>
      </c>
      <c r="D73" s="258" t="s">
        <v>29</v>
      </c>
      <c r="E73" s="258">
        <f>VLOOKUP($A73,'IA Data'!$A$4:$D$102,4,FALSE)</f>
        <v>13</v>
      </c>
      <c r="F73" s="258">
        <f>VLOOKUP($A73,'IA Data'!$A$4:$D$102,3,FALSE)</f>
        <v>8</v>
      </c>
      <c r="G73" s="258" t="s">
        <v>29</v>
      </c>
      <c r="H73" s="259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61" t="s">
        <v>29</v>
      </c>
      <c r="K73" s="777">
        <f>VLOOKUP($A73,'IA Data'!$A$299:$C$393,3,FALSE)</f>
        <v>0.1111111111</v>
      </c>
      <c r="L73" s="778" t="s">
        <v>29</v>
      </c>
      <c r="M73" s="257" t="s">
        <v>29</v>
      </c>
      <c r="N73" s="401" t="s">
        <v>29</v>
      </c>
      <c r="O73" s="265" t="s">
        <v>29</v>
      </c>
      <c r="P73" s="266">
        <f>ifna(vlookup(A73,'Population &amp; Church Numbers'!$A$792:$D$890,4,FALSE),"NULL")</f>
        <v>36</v>
      </c>
      <c r="Q73" s="336" t="s">
        <v>29</v>
      </c>
    </row>
    <row r="74">
      <c r="A74" s="193" t="s">
        <v>376</v>
      </c>
      <c r="B74" s="194">
        <f t="array" ref="B74">VLOOKUP($A74,IA_DEMO,2,FALSE)</f>
        <v>6192</v>
      </c>
      <c r="C74" s="337">
        <f>VLOOKUP($A74,'IA Data'!$A$4:$B$102,2,FALSE)</f>
        <v>12</v>
      </c>
      <c r="D74" s="270" t="s">
        <v>29</v>
      </c>
      <c r="E74" s="270">
        <f>VLOOKUP($A74,'IA Data'!$A$4:$D$102,4,FALSE)</f>
        <v>4</v>
      </c>
      <c r="F74" s="270">
        <f>VLOOKUP($A74,'IA Data'!$A$4:$D$102,3,FALSE)</f>
        <v>7</v>
      </c>
      <c r="G74" s="270" t="s">
        <v>29</v>
      </c>
      <c r="H74" s="271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73" t="s">
        <v>29</v>
      </c>
      <c r="K74" s="280" t="str">
        <f>VLOOKUP($A74,'IA Data'!$A$299:$C$393,3,FALSE)</f>
        <v>NULL</v>
      </c>
      <c r="L74" s="780" t="s">
        <v>29</v>
      </c>
      <c r="M74" s="269" t="s">
        <v>29</v>
      </c>
      <c r="N74" s="399" t="s">
        <v>29</v>
      </c>
      <c r="O74" s="276" t="s">
        <v>29</v>
      </c>
      <c r="P74" s="277">
        <f>ifna(vlookup(A74,'Population &amp; Church Numbers'!$A$792:$D$890,4,FALSE),"NULL")</f>
        <v>19</v>
      </c>
      <c r="Q74" s="338" t="s">
        <v>29</v>
      </c>
    </row>
    <row r="75">
      <c r="A75" s="334" t="s">
        <v>671</v>
      </c>
      <c r="B75" s="256">
        <f t="array" ref="B75">VLOOKUP($A75,IA_DEMO,2,FALSE)</f>
        <v>15211</v>
      </c>
      <c r="C75" s="335">
        <f>VLOOKUP($A75,'IA Data'!$A$4:$B$102,2,FALSE)</f>
        <v>16</v>
      </c>
      <c r="D75" s="258" t="s">
        <v>29</v>
      </c>
      <c r="E75" s="258">
        <f>VLOOKUP($A75,'IA Data'!$A$4:$D$102,4,FALSE)</f>
        <v>1</v>
      </c>
      <c r="F75" s="258">
        <f>VLOOKUP($A75,'IA Data'!$A$4:$D$102,3,FALSE)</f>
        <v>10</v>
      </c>
      <c r="G75" s="258" t="s">
        <v>29</v>
      </c>
      <c r="H75" s="259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61" t="s">
        <v>29</v>
      </c>
      <c r="K75" s="777">
        <f>VLOOKUP($A75,'IA Data'!$A$299:$C$393,3,FALSE)</f>
        <v>0.1641791045</v>
      </c>
      <c r="L75" s="778" t="s">
        <v>29</v>
      </c>
      <c r="M75" s="257" t="s">
        <v>29</v>
      </c>
      <c r="N75" s="401" t="s">
        <v>29</v>
      </c>
      <c r="O75" s="265" t="s">
        <v>29</v>
      </c>
      <c r="P75" s="266">
        <f>ifna(vlookup(A75,'Population &amp; Church Numbers'!$A$792:$D$890,4,FALSE),"NULL")</f>
        <v>35</v>
      </c>
      <c r="Q75" s="336" t="s">
        <v>29</v>
      </c>
    </row>
    <row r="76">
      <c r="A76" s="193" t="s">
        <v>672</v>
      </c>
      <c r="B76" s="194">
        <f t="array" ref="B76">VLOOKUP($A76,IA_DEMO,2,FALSE)</f>
        <v>8996</v>
      </c>
      <c r="C76" s="337">
        <f>VLOOKUP($A76,'IA Data'!$A$4:$B$102,2,FALSE)</f>
        <v>8</v>
      </c>
      <c r="D76" s="270" t="s">
        <v>29</v>
      </c>
      <c r="E76" s="270">
        <f>VLOOKUP($A76,'IA Data'!$A$4:$D$102,4,FALSE)</f>
        <v>2</v>
      </c>
      <c r="F76" s="270">
        <f>VLOOKUP($A76,'IA Data'!$A$4:$D$102,3,FALSE)</f>
        <v>6</v>
      </c>
      <c r="G76" s="270" t="s">
        <v>29</v>
      </c>
      <c r="H76" s="271">
        <f>ifna(if(vlookup(A76,'IA Data'!$A$110:$B$207,2,FALSE)="0-5","0-5",vlookup(A76,'IA Data'!$A$110:$B$207,2,FALSE)),"NULL")</f>
        <v>9</v>
      </c>
      <c r="I76" s="782" t="s">
        <v>29</v>
      </c>
      <c r="J76" s="273" t="s">
        <v>29</v>
      </c>
      <c r="K76" s="280" t="str">
        <f>VLOOKUP($A76,'IA Data'!$A$299:$C$393,3,FALSE)</f>
        <v>NULL</v>
      </c>
      <c r="L76" s="780" t="s">
        <v>29</v>
      </c>
      <c r="M76" s="269" t="s">
        <v>29</v>
      </c>
      <c r="N76" s="399" t="s">
        <v>29</v>
      </c>
      <c r="O76" s="276" t="s">
        <v>29</v>
      </c>
      <c r="P76" s="277">
        <f>ifna(vlookup(A76,'Population &amp; Church Numbers'!$A$792:$D$890,4,FALSE),"NULL")</f>
        <v>17</v>
      </c>
      <c r="Q76" s="338" t="s">
        <v>29</v>
      </c>
    </row>
    <row r="77">
      <c r="A77" s="334" t="s">
        <v>673</v>
      </c>
      <c r="B77" s="256">
        <f t="array" ref="B77">VLOOKUP($A77,IA_DEMO,2,FALSE)</f>
        <v>25698</v>
      </c>
      <c r="C77" s="335">
        <f>VLOOKUP($A77,'IA Data'!$A$4:$B$102,2,FALSE)</f>
        <v>14</v>
      </c>
      <c r="D77" s="258" t="s">
        <v>29</v>
      </c>
      <c r="E77" s="258">
        <f>VLOOKUP($A77,'IA Data'!$A$4:$D$102,4,FALSE)</f>
        <v>1</v>
      </c>
      <c r="F77" s="258">
        <f>VLOOKUP($A77,'IA Data'!$A$4:$D$102,3,FALSE)</f>
        <v>8</v>
      </c>
      <c r="G77" s="258" t="s">
        <v>29</v>
      </c>
      <c r="H77" s="259">
        <f>ifna(if(vlookup(A77,'IA Data'!$A$110:$B$207,2,FALSE)="0-5","0-5",vlookup(A77,'IA Data'!$A$110:$B$207,2,FALSE)),"NULL")</f>
        <v>15</v>
      </c>
      <c r="I77" s="781" t="s">
        <v>29</v>
      </c>
      <c r="J77" s="261" t="s">
        <v>29</v>
      </c>
      <c r="K77" s="777">
        <f>VLOOKUP($A77,'IA Data'!$A$299:$C$393,3,FALSE)</f>
        <v>0.1481481481</v>
      </c>
      <c r="L77" s="778" t="s">
        <v>29</v>
      </c>
      <c r="M77" s="257" t="s">
        <v>29</v>
      </c>
      <c r="N77" s="401" t="s">
        <v>29</v>
      </c>
      <c r="O77" s="265" t="s">
        <v>29</v>
      </c>
      <c r="P77" s="266">
        <f>ifna(vlookup(A77,'Population &amp; Church Numbers'!$A$792:$D$890,4,FALSE),"NULL")</f>
        <v>35</v>
      </c>
      <c r="Q77" s="336" t="s">
        <v>29</v>
      </c>
    </row>
    <row r="78">
      <c r="A78" s="193" t="s">
        <v>674</v>
      </c>
      <c r="B78" s="194">
        <f t="array" ref="B78">VLOOKUP($A78,IA_DEMO,2,FALSE)</f>
        <v>7078</v>
      </c>
      <c r="C78" s="337">
        <f>VLOOKUP($A78,'IA Data'!$A$4:$B$102,2,FALSE)</f>
        <v>18</v>
      </c>
      <c r="D78" s="270" t="s">
        <v>29</v>
      </c>
      <c r="E78" s="270">
        <f>VLOOKUP($A78,'IA Data'!$A$4:$D$102,4,FALSE)</f>
        <v>8</v>
      </c>
      <c r="F78" s="270">
        <f>VLOOKUP($A78,'IA Data'!$A$4:$D$102,3,FALSE)</f>
        <v>6</v>
      </c>
      <c r="G78" s="270" t="s">
        <v>29</v>
      </c>
      <c r="H78" s="271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73" t="s">
        <v>29</v>
      </c>
      <c r="K78" s="280" t="str">
        <f>VLOOKUP($A78,'IA Data'!$A$299:$C$393,3,FALSE)</f>
        <v>NULL</v>
      </c>
      <c r="L78" s="780" t="s">
        <v>29</v>
      </c>
      <c r="M78" s="269" t="s">
        <v>29</v>
      </c>
      <c r="N78" s="399" t="s">
        <v>29</v>
      </c>
      <c r="O78" s="276" t="s">
        <v>29</v>
      </c>
      <c r="P78" s="277">
        <f>ifna(vlookup(A78,'Population &amp; Church Numbers'!$A$792:$D$890,4,FALSE),"NULL")</f>
        <v>17</v>
      </c>
      <c r="Q78" s="338" t="s">
        <v>29</v>
      </c>
    </row>
    <row r="79">
      <c r="A79" s="334" t="s">
        <v>187</v>
      </c>
      <c r="B79" s="256">
        <f t="array" ref="B79">VLOOKUP($A79,IA_DEMO,2,FALSE)</f>
        <v>492401</v>
      </c>
      <c r="C79" s="335">
        <f>VLOOKUP($A79,'IA Data'!$A$4:$B$102,2,FALSE)</f>
        <v>753</v>
      </c>
      <c r="D79" s="258" t="s">
        <v>29</v>
      </c>
      <c r="E79" s="258">
        <f>VLOOKUP($A79,'IA Data'!$A$4:$D$102,4,FALSE)</f>
        <v>215</v>
      </c>
      <c r="F79" s="258">
        <f>VLOOKUP($A79,'IA Data'!$A$4:$D$102,3,FALSE)</f>
        <v>423</v>
      </c>
      <c r="G79" s="258" t="s">
        <v>29</v>
      </c>
      <c r="H79" s="259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61" t="s">
        <v>29</v>
      </c>
      <c r="K79" s="777">
        <f>VLOOKUP($A79,'IA Data'!$A$299:$C$393,3,FALSE)</f>
        <v>0.1342329545</v>
      </c>
      <c r="L79" s="778" t="s">
        <v>29</v>
      </c>
      <c r="M79" s="257" t="s">
        <v>29</v>
      </c>
      <c r="N79" s="401" t="s">
        <v>29</v>
      </c>
      <c r="O79" s="265" t="s">
        <v>29</v>
      </c>
      <c r="P79" s="266">
        <f>ifna(vlookup(A79,'Population &amp; Church Numbers'!$A$792:$D$890,4,FALSE),"NULL")</f>
        <v>301</v>
      </c>
      <c r="Q79" s="336" t="s">
        <v>29</v>
      </c>
    </row>
    <row r="80">
      <c r="A80" s="193" t="s">
        <v>675</v>
      </c>
      <c r="B80" s="194">
        <f t="array" ref="B80">VLOOKUP($A80,IA_DEMO,2,FALSE)</f>
        <v>93667</v>
      </c>
      <c r="C80" s="337">
        <f>VLOOKUP($A80,'IA Data'!$A$4:$B$102,2,FALSE)</f>
        <v>134</v>
      </c>
      <c r="D80" s="270" t="s">
        <v>29</v>
      </c>
      <c r="E80" s="270">
        <f>VLOOKUP($A80,'IA Data'!$A$4:$D$102,4,FALSE)</f>
        <v>41</v>
      </c>
      <c r="F80" s="270">
        <f>VLOOKUP($A80,'IA Data'!$A$4:$D$102,3,FALSE)</f>
        <v>66</v>
      </c>
      <c r="G80" s="270" t="s">
        <v>29</v>
      </c>
      <c r="H80" s="271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73" t="s">
        <v>29</v>
      </c>
      <c r="K80" s="274">
        <f>VLOOKUP($A80,'IA Data'!$A$299:$C$393,3,FALSE)</f>
        <v>0.1858638743</v>
      </c>
      <c r="L80" s="780" t="s">
        <v>29</v>
      </c>
      <c r="M80" s="269" t="s">
        <v>29</v>
      </c>
      <c r="N80" s="399" t="s">
        <v>29</v>
      </c>
      <c r="O80" s="276" t="s">
        <v>29</v>
      </c>
      <c r="P80" s="277">
        <f>ifna(vlookup(A80,'Population &amp; Church Numbers'!$A$792:$D$890,4,FALSE),"NULL")</f>
        <v>93</v>
      </c>
      <c r="Q80" s="338" t="s">
        <v>29</v>
      </c>
    </row>
    <row r="81">
      <c r="A81" s="334" t="s">
        <v>676</v>
      </c>
      <c r="B81" s="256">
        <f t="array" ref="B81">VLOOKUP($A81,IA_DEMO,2,FALSE)</f>
        <v>18662</v>
      </c>
      <c r="C81" s="335">
        <f>VLOOKUP($A81,'IA Data'!$A$4:$B$102,2,FALSE)</f>
        <v>31</v>
      </c>
      <c r="D81" s="258" t="s">
        <v>29</v>
      </c>
      <c r="E81" s="258">
        <f>VLOOKUP($A81,'IA Data'!$A$4:$D$102,4,FALSE)</f>
        <v>14</v>
      </c>
      <c r="F81" s="258">
        <f>VLOOKUP($A81,'IA Data'!$A$4:$D$102,3,FALSE)</f>
        <v>12</v>
      </c>
      <c r="G81" s="258" t="s">
        <v>29</v>
      </c>
      <c r="H81" s="259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61" t="s">
        <v>29</v>
      </c>
      <c r="K81" s="777">
        <f>VLOOKUP($A81,'IA Data'!$A$299:$C$393,3,FALSE)</f>
        <v>0.1923076923</v>
      </c>
      <c r="L81" s="778" t="s">
        <v>29</v>
      </c>
      <c r="M81" s="257" t="s">
        <v>29</v>
      </c>
      <c r="N81" s="401" t="s">
        <v>29</v>
      </c>
      <c r="O81" s="265" t="s">
        <v>29</v>
      </c>
      <c r="P81" s="266">
        <f>ifna(vlookup(A81,'Population &amp; Church Numbers'!$A$792:$D$890,4,FALSE),"NULL")</f>
        <v>32</v>
      </c>
      <c r="Q81" s="336" t="s">
        <v>29</v>
      </c>
    </row>
    <row r="82">
      <c r="A82" s="193" t="s">
        <v>677</v>
      </c>
      <c r="B82" s="194">
        <f t="array" ref="B82">VLOOKUP($A82,IA_DEMO,2,FALSE)</f>
        <v>4663</v>
      </c>
      <c r="C82" s="337">
        <f>VLOOKUP($A82,'IA Data'!$A$4:$B$102,2,FALSE)</f>
        <v>4</v>
      </c>
      <c r="D82" s="270" t="s">
        <v>29</v>
      </c>
      <c r="E82" s="270">
        <f>VLOOKUP($A82,'IA Data'!$A$4:$D$102,4,FALSE)</f>
        <v>1</v>
      </c>
      <c r="F82" s="270">
        <f>VLOOKUP($A82,'IA Data'!$A$4:$D$102,3,FALSE)</f>
        <v>0</v>
      </c>
      <c r="G82" s="270" t="s">
        <v>29</v>
      </c>
      <c r="H82" s="271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73" t="s">
        <v>29</v>
      </c>
      <c r="K82" s="280" t="str">
        <f>VLOOKUP($A82,'IA Data'!$A$299:$C$393,3,FALSE)</f>
        <v>NULL</v>
      </c>
      <c r="L82" s="780" t="s">
        <v>29</v>
      </c>
      <c r="M82" s="269" t="s">
        <v>29</v>
      </c>
      <c r="N82" s="399" t="s">
        <v>29</v>
      </c>
      <c r="O82" s="276" t="s">
        <v>29</v>
      </c>
      <c r="P82" s="277">
        <f>ifna(vlookup(A82,'Population &amp; Church Numbers'!$A$792:$D$890,4,FALSE),"NULL")</f>
        <v>9</v>
      </c>
      <c r="Q82" s="338" t="s">
        <v>29</v>
      </c>
    </row>
    <row r="83">
      <c r="A83" s="334" t="s">
        <v>678</v>
      </c>
      <c r="B83" s="256">
        <f t="array" ref="B83">VLOOKUP($A83,IA_DEMO,2,FALSE)</f>
        <v>9814</v>
      </c>
      <c r="C83" s="335">
        <f>VLOOKUP($A83,'IA Data'!$A$4:$B$102,2,FALSE)</f>
        <v>8</v>
      </c>
      <c r="D83" s="258" t="s">
        <v>29</v>
      </c>
      <c r="E83" s="258">
        <f>VLOOKUP($A83,'IA Data'!$A$4:$D$102,4,FALSE)</f>
        <v>2</v>
      </c>
      <c r="F83" s="258">
        <f>VLOOKUP($A83,'IA Data'!$A$4:$D$102,3,FALSE)</f>
        <v>4</v>
      </c>
      <c r="G83" s="258" t="s">
        <v>29</v>
      </c>
      <c r="H83" s="259">
        <f>ifna(if(vlookup(A83,'IA Data'!$A$110:$B$207,2,FALSE)="0-5","0-5",vlookup(A83,'IA Data'!$A$110:$B$207,2,FALSE)),"NULL")</f>
        <v>6</v>
      </c>
      <c r="I83" s="781" t="s">
        <v>29</v>
      </c>
      <c r="J83" s="261" t="s">
        <v>29</v>
      </c>
      <c r="K83" s="279" t="str">
        <f>VLOOKUP($A83,'IA Data'!$A$299:$C$393,3,FALSE)</f>
        <v>NULL</v>
      </c>
      <c r="L83" s="778" t="s">
        <v>29</v>
      </c>
      <c r="M83" s="257" t="s">
        <v>29</v>
      </c>
      <c r="N83" s="401" t="s">
        <v>29</v>
      </c>
      <c r="O83" s="265" t="s">
        <v>29</v>
      </c>
      <c r="P83" s="266">
        <f>ifna(vlookup(A83,'Population &amp; Church Numbers'!$A$792:$D$890,4,FALSE),"NULL")</f>
        <v>24</v>
      </c>
      <c r="Q83" s="336" t="s">
        <v>29</v>
      </c>
    </row>
    <row r="84">
      <c r="A84" s="193" t="s">
        <v>193</v>
      </c>
      <c r="B84" s="194">
        <f t="array" ref="B84">VLOOKUP($A84,IA_DEMO,2,FALSE)</f>
        <v>174669</v>
      </c>
      <c r="C84" s="337">
        <f>VLOOKUP($A84,'IA Data'!$A$4:$B$102,2,FALSE)</f>
        <v>174</v>
      </c>
      <c r="D84" s="270" t="s">
        <v>29</v>
      </c>
      <c r="E84" s="270">
        <f>VLOOKUP($A84,'IA Data'!$A$4:$D$102,4,FALSE)</f>
        <v>58</v>
      </c>
      <c r="F84" s="270">
        <f>VLOOKUP($A84,'IA Data'!$A$4:$D$102,3,FALSE)</f>
        <v>94</v>
      </c>
      <c r="G84" s="270" t="s">
        <v>29</v>
      </c>
      <c r="H84" s="271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73" t="s">
        <v>29</v>
      </c>
      <c r="K84" s="274">
        <f>VLOOKUP($A84,'IA Data'!$A$299:$C$393,3,FALSE)</f>
        <v>0.08717105263</v>
      </c>
      <c r="L84" s="780" t="s">
        <v>29</v>
      </c>
      <c r="M84" s="269" t="s">
        <v>29</v>
      </c>
      <c r="N84" s="399" t="s">
        <v>29</v>
      </c>
      <c r="O84" s="276" t="s">
        <v>29</v>
      </c>
      <c r="P84" s="277">
        <f>ifna(vlookup(A84,'Population &amp; Church Numbers'!$A$792:$D$890,4,FALSE),"NULL")</f>
        <v>116</v>
      </c>
      <c r="Q84" s="338" t="s">
        <v>29</v>
      </c>
    </row>
    <row r="85">
      <c r="A85" s="334" t="s">
        <v>88</v>
      </c>
      <c r="B85" s="256">
        <f t="array" ref="B85">VLOOKUP($A85,IA_DEMO,2,FALSE)</f>
        <v>11746</v>
      </c>
      <c r="C85" s="335">
        <f>VLOOKUP($A85,'IA Data'!$A$4:$B$102,2,FALSE)</f>
        <v>15</v>
      </c>
      <c r="D85" s="258" t="s">
        <v>29</v>
      </c>
      <c r="E85" s="258">
        <f>VLOOKUP($A85,'IA Data'!$A$4:$D$102,4,FALSE)</f>
        <v>5</v>
      </c>
      <c r="F85" s="258">
        <f>VLOOKUP($A85,'IA Data'!$A$4:$D$102,3,FALSE)</f>
        <v>7</v>
      </c>
      <c r="G85" s="258" t="s">
        <v>29</v>
      </c>
      <c r="H85" s="259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61" t="s">
        <v>29</v>
      </c>
      <c r="K85" s="777">
        <f>VLOOKUP($A85,'IA Data'!$A$299:$C$393,3,FALSE)</f>
        <v>0.1818181818</v>
      </c>
      <c r="L85" s="778" t="s">
        <v>29</v>
      </c>
      <c r="M85" s="257" t="s">
        <v>29</v>
      </c>
      <c r="N85" s="401" t="s">
        <v>29</v>
      </c>
      <c r="O85" s="265" t="s">
        <v>29</v>
      </c>
      <c r="P85" s="266">
        <f>ifna(vlookup(A85,'Population &amp; Church Numbers'!$A$792:$D$890,4,FALSE),"NULL")</f>
        <v>31</v>
      </c>
      <c r="Q85" s="336" t="s">
        <v>29</v>
      </c>
    </row>
    <row r="86">
      <c r="A86" s="193" t="s">
        <v>679</v>
      </c>
      <c r="B86" s="194">
        <f t="array" ref="B86">VLOOKUP($A86,IA_DEMO,2,FALSE)</f>
        <v>35872</v>
      </c>
      <c r="C86" s="337">
        <f>VLOOKUP($A86,'IA Data'!$A$4:$B$102,2,FALSE)</f>
        <v>15</v>
      </c>
      <c r="D86" s="270" t="s">
        <v>29</v>
      </c>
      <c r="E86" s="270">
        <f>VLOOKUP($A86,'IA Data'!$A$4:$D$102,4,FALSE)</f>
        <v>8</v>
      </c>
      <c r="F86" s="270">
        <f>VLOOKUP($A86,'IA Data'!$A$4:$D$102,3,FALSE)</f>
        <v>5</v>
      </c>
      <c r="G86" s="270" t="s">
        <v>29</v>
      </c>
      <c r="H86" s="271">
        <f>ifna(if(vlookup(A86,'IA Data'!$A$110:$B$207,2,FALSE)="0-5","0-5",vlookup(A86,'IA Data'!$A$110:$B$207,2,FALSE)),"NULL")</f>
        <v>47</v>
      </c>
      <c r="I86" s="782" t="s">
        <v>29</v>
      </c>
      <c r="J86" s="273" t="s">
        <v>29</v>
      </c>
      <c r="K86" s="274">
        <f>VLOOKUP($A86,'IA Data'!$A$299:$C$393,3,FALSE)</f>
        <v>0.1960784314</v>
      </c>
      <c r="L86" s="780" t="s">
        <v>29</v>
      </c>
      <c r="M86" s="269" t="s">
        <v>29</v>
      </c>
      <c r="N86" s="399" t="s">
        <v>29</v>
      </c>
      <c r="O86" s="276" t="s">
        <v>29</v>
      </c>
      <c r="P86" s="277">
        <f>ifna(vlookup(A86,'Population &amp; Church Numbers'!$A$792:$D$890,4,FALSE),"NULL")</f>
        <v>80</v>
      </c>
      <c r="Q86" s="338" t="s">
        <v>29</v>
      </c>
    </row>
    <row r="87">
      <c r="A87" s="334" t="s">
        <v>680</v>
      </c>
      <c r="B87" s="256">
        <f t="array" ref="B87">VLOOKUP($A87,IA_DEMO,2,FALSE)</f>
        <v>98537</v>
      </c>
      <c r="C87" s="335">
        <f>VLOOKUP($A87,'IA Data'!$A$4:$B$102,2,FALSE)</f>
        <v>54</v>
      </c>
      <c r="D87" s="258" t="s">
        <v>29</v>
      </c>
      <c r="E87" s="258">
        <f>VLOOKUP($A87,'IA Data'!$A$4:$D$102,4,FALSE)</f>
        <v>9</v>
      </c>
      <c r="F87" s="258">
        <f>VLOOKUP($A87,'IA Data'!$A$4:$D$102,3,FALSE)</f>
        <v>35</v>
      </c>
      <c r="G87" s="258" t="s">
        <v>29</v>
      </c>
      <c r="H87" s="259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61" t="s">
        <v>29</v>
      </c>
      <c r="K87" s="777">
        <f>VLOOKUP($A87,'IA Data'!$A$299:$C$393,3,FALSE)</f>
        <v>0.08484848485</v>
      </c>
      <c r="L87" s="778" t="s">
        <v>29</v>
      </c>
      <c r="M87" s="257" t="s">
        <v>29</v>
      </c>
      <c r="N87" s="401" t="s">
        <v>29</v>
      </c>
      <c r="O87" s="265" t="s">
        <v>29</v>
      </c>
      <c r="P87" s="266">
        <f>ifna(vlookup(A87,'Population &amp; Church Numbers'!$A$792:$D$890,4,FALSE),"NULL")</f>
        <v>74</v>
      </c>
      <c r="Q87" s="336" t="s">
        <v>29</v>
      </c>
    </row>
    <row r="88">
      <c r="A88" s="193" t="s">
        <v>681</v>
      </c>
      <c r="B88" s="194">
        <f t="array" ref="B88">VLOOKUP($A88,IA_DEMO,2,FALSE)</f>
        <v>17135</v>
      </c>
      <c r="C88" s="337">
        <f>VLOOKUP($A88,'IA Data'!$A$4:$B$102,2,FALSE)</f>
        <v>45</v>
      </c>
      <c r="D88" s="270" t="s">
        <v>29</v>
      </c>
      <c r="E88" s="270">
        <f>VLOOKUP($A88,'IA Data'!$A$4:$D$102,4,FALSE)</f>
        <v>2</v>
      </c>
      <c r="F88" s="270">
        <f>VLOOKUP($A88,'IA Data'!$A$4:$D$102,3,FALSE)</f>
        <v>33</v>
      </c>
      <c r="G88" s="270" t="s">
        <v>29</v>
      </c>
      <c r="H88" s="271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73" t="s">
        <v>29</v>
      </c>
      <c r="K88" s="274">
        <f>VLOOKUP($A88,'IA Data'!$A$299:$C$393,3,FALSE)</f>
        <v>0.2272727273</v>
      </c>
      <c r="L88" s="780" t="s">
        <v>29</v>
      </c>
      <c r="M88" s="269" t="s">
        <v>29</v>
      </c>
      <c r="N88" s="399" t="s">
        <v>29</v>
      </c>
      <c r="O88" s="276" t="s">
        <v>29</v>
      </c>
      <c r="P88" s="277">
        <f>ifna(vlookup(A88,'Population &amp; Church Numbers'!$A$792:$D$890,4,FALSE),"NULL")</f>
        <v>33</v>
      </c>
      <c r="Q88" s="338" t="s">
        <v>29</v>
      </c>
    </row>
    <row r="89">
      <c r="A89" s="334" t="s">
        <v>387</v>
      </c>
      <c r="B89" s="256">
        <f t="array" ref="B89">VLOOKUP($A89,IA_DEMO,2,FALSE)</f>
        <v>5896</v>
      </c>
      <c r="C89" s="335">
        <f>VLOOKUP($A89,'IA Data'!$A$4:$B$102,2,FALSE)</f>
        <v>2</v>
      </c>
      <c r="D89" s="258" t="s">
        <v>29</v>
      </c>
      <c r="E89" s="258">
        <f>VLOOKUP($A89,'IA Data'!$A$4:$D$102,4,FALSE)</f>
        <v>0</v>
      </c>
      <c r="F89" s="258">
        <f>VLOOKUP($A89,'IA Data'!$A$4:$D$102,3,FALSE)</f>
        <v>2</v>
      </c>
      <c r="G89" s="258" t="s">
        <v>29</v>
      </c>
      <c r="H89" s="259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61" t="s">
        <v>29</v>
      </c>
      <c r="K89" s="279" t="str">
        <f>VLOOKUP($A89,'IA Data'!$A$299:$C$393,3,FALSE)</f>
        <v>NULL</v>
      </c>
      <c r="L89" s="778" t="s">
        <v>29</v>
      </c>
      <c r="M89" s="257" t="s">
        <v>29</v>
      </c>
      <c r="N89" s="401" t="s">
        <v>29</v>
      </c>
      <c r="O89" s="265" t="s">
        <v>29</v>
      </c>
      <c r="P89" s="266">
        <f>ifna(vlookup(A89,'Population &amp; Church Numbers'!$A$792:$D$890,4,FALSE),"NULL")</f>
        <v>15</v>
      </c>
      <c r="Q89" s="336" t="s">
        <v>29</v>
      </c>
    </row>
    <row r="90">
      <c r="A90" s="193" t="s">
        <v>199</v>
      </c>
      <c r="B90" s="194">
        <f t="array" ref="B90">VLOOKUP($A90,IA_DEMO,2,FALSE)</f>
        <v>12138</v>
      </c>
      <c r="C90" s="337">
        <f>VLOOKUP($A90,'IA Data'!$A$4:$B$102,2,FALSE)</f>
        <v>40</v>
      </c>
      <c r="D90" s="270" t="s">
        <v>29</v>
      </c>
      <c r="E90" s="270">
        <f>VLOOKUP($A90,'IA Data'!$A$4:$D$102,4,FALSE)</f>
        <v>9</v>
      </c>
      <c r="F90" s="270">
        <f>VLOOKUP($A90,'IA Data'!$A$4:$D$102,3,FALSE)</f>
        <v>24</v>
      </c>
      <c r="G90" s="270" t="s">
        <v>29</v>
      </c>
      <c r="H90" s="271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73" t="s">
        <v>29</v>
      </c>
      <c r="K90" s="274">
        <f>VLOOKUP($A90,'IA Data'!$A$299:$C$393,3,FALSE)</f>
        <v>0.1509433962</v>
      </c>
      <c r="L90" s="780" t="s">
        <v>29</v>
      </c>
      <c r="M90" s="269" t="s">
        <v>29</v>
      </c>
      <c r="N90" s="399" t="s">
        <v>29</v>
      </c>
      <c r="O90" s="276" t="s">
        <v>29</v>
      </c>
      <c r="P90" s="277">
        <f>ifna(vlookup(A90,'Population &amp; Church Numbers'!$A$792:$D$890,4,FALSE),"NULL")</f>
        <v>19</v>
      </c>
      <c r="Q90" s="338" t="s">
        <v>29</v>
      </c>
    </row>
    <row r="91">
      <c r="A91" s="334" t="s">
        <v>200</v>
      </c>
      <c r="B91" s="256">
        <f t="array" ref="B91">VLOOKUP($A91,IA_DEMO,2,FALSE)</f>
        <v>7203</v>
      </c>
      <c r="C91" s="335">
        <f>VLOOKUP($A91,'IA Data'!$A$4:$B$102,2,FALSE)</f>
        <v>10</v>
      </c>
      <c r="D91" s="258" t="s">
        <v>29</v>
      </c>
      <c r="E91" s="258">
        <f>VLOOKUP($A91,'IA Data'!$A$4:$D$102,4,FALSE)</f>
        <v>0</v>
      </c>
      <c r="F91" s="258">
        <f>VLOOKUP($A91,'IA Data'!$A$4:$D$102,3,FALSE)</f>
        <v>10</v>
      </c>
      <c r="G91" s="258" t="s">
        <v>29</v>
      </c>
      <c r="H91" s="259" t="str">
        <f>ifna(if(vlookup(A91,'IA Data'!$A$110:$B$207,2,FALSE)="0-5","0-5",vlookup(A91,'IA Data'!$A$110:$B$207,2,FALSE)),"NULL")</f>
        <v>0-5</v>
      </c>
      <c r="I91" s="781" t="s">
        <v>29</v>
      </c>
      <c r="J91" s="261" t="s">
        <v>29</v>
      </c>
      <c r="K91" s="279" t="str">
        <f>VLOOKUP($A91,'IA Data'!$A$299:$C$393,3,FALSE)</f>
        <v>NULL</v>
      </c>
      <c r="L91" s="778" t="s">
        <v>29</v>
      </c>
      <c r="M91" s="257" t="s">
        <v>29</v>
      </c>
      <c r="N91" s="401" t="s">
        <v>29</v>
      </c>
      <c r="O91" s="265" t="s">
        <v>29</v>
      </c>
      <c r="P91" s="266">
        <f>ifna(vlookup(A91,'Population &amp; Church Numbers'!$A$792:$D$890,4,FALSE),"NULL")</f>
        <v>13</v>
      </c>
      <c r="Q91" s="336" t="s">
        <v>29</v>
      </c>
    </row>
    <row r="92">
      <c r="A92" s="193" t="s">
        <v>682</v>
      </c>
      <c r="B92" s="194">
        <f t="array" ref="B92">VLOOKUP($A92,IA_DEMO,2,FALSE)</f>
        <v>35437</v>
      </c>
      <c r="C92" s="337">
        <f>VLOOKUP($A92,'IA Data'!$A$4:$B$102,2,FALSE)</f>
        <v>73</v>
      </c>
      <c r="D92" s="270" t="s">
        <v>29</v>
      </c>
      <c r="E92" s="270">
        <f>VLOOKUP($A92,'IA Data'!$A$4:$D$102,4,FALSE)</f>
        <v>15</v>
      </c>
      <c r="F92" s="270">
        <f>VLOOKUP($A92,'IA Data'!$A$4:$D$102,3,FALSE)</f>
        <v>37</v>
      </c>
      <c r="G92" s="270" t="s">
        <v>29</v>
      </c>
      <c r="H92" s="271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73" t="s">
        <v>29</v>
      </c>
      <c r="K92" s="274">
        <f>VLOOKUP($A92,'IA Data'!$A$299:$C$393,3,FALSE)</f>
        <v>0.1931818182</v>
      </c>
      <c r="L92" s="780" t="s">
        <v>29</v>
      </c>
      <c r="M92" s="269" t="s">
        <v>29</v>
      </c>
      <c r="N92" s="399" t="s">
        <v>29</v>
      </c>
      <c r="O92" s="276" t="s">
        <v>29</v>
      </c>
      <c r="P92" s="277">
        <f>ifna(vlookup(A92,'Population &amp; Church Numbers'!$A$792:$D$890,4,FALSE),"NULL")</f>
        <v>47</v>
      </c>
      <c r="Q92" s="338" t="s">
        <v>29</v>
      </c>
    </row>
    <row r="93">
      <c r="A93" s="334" t="s">
        <v>493</v>
      </c>
      <c r="B93" s="256">
        <f t="array" ref="B93">VLOOKUP($A93,IA_DEMO,2,FALSE)</f>
        <v>52403</v>
      </c>
      <c r="C93" s="335">
        <f>VLOOKUP($A93,'IA Data'!$A$4:$B$102,2,FALSE)</f>
        <v>72</v>
      </c>
      <c r="D93" s="258" t="s">
        <v>29</v>
      </c>
      <c r="E93" s="258">
        <f>VLOOKUP($A93,'IA Data'!$A$4:$D$102,4,FALSE)</f>
        <v>12</v>
      </c>
      <c r="F93" s="258">
        <f>VLOOKUP($A93,'IA Data'!$A$4:$D$102,3,FALSE)</f>
        <v>49</v>
      </c>
      <c r="G93" s="258" t="s">
        <v>29</v>
      </c>
      <c r="H93" s="259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61" t="s">
        <v>29</v>
      </c>
      <c r="K93" s="777">
        <f>VLOOKUP($A93,'IA Data'!$A$299:$C$393,3,FALSE)</f>
        <v>0.2368421053</v>
      </c>
      <c r="L93" s="778" t="s">
        <v>29</v>
      </c>
      <c r="M93" s="257" t="s">
        <v>29</v>
      </c>
      <c r="N93" s="401" t="s">
        <v>29</v>
      </c>
      <c r="O93" s="265" t="s">
        <v>29</v>
      </c>
      <c r="P93" s="266">
        <f>ifna(vlookup(A93,'Population &amp; Church Numbers'!$A$792:$D$890,4,FALSE),"NULL")</f>
        <v>53</v>
      </c>
      <c r="Q93" s="336" t="s">
        <v>29</v>
      </c>
    </row>
    <row r="94">
      <c r="A94" s="193" t="s">
        <v>94</v>
      </c>
      <c r="B94" s="194">
        <f t="array" ref="B94">VLOOKUP($A94,IA_DEMO,2,FALSE)</f>
        <v>22565</v>
      </c>
      <c r="C94" s="337">
        <f>VLOOKUP($A94,'IA Data'!$A$4:$B$102,2,FALSE)</f>
        <v>20</v>
      </c>
      <c r="D94" s="270" t="s">
        <v>29</v>
      </c>
      <c r="E94" s="270">
        <f>VLOOKUP($A94,'IA Data'!$A$4:$D$102,4,FALSE)</f>
        <v>6</v>
      </c>
      <c r="F94" s="270">
        <f>VLOOKUP($A94,'IA Data'!$A$4:$D$102,3,FALSE)</f>
        <v>13</v>
      </c>
      <c r="G94" s="270" t="s">
        <v>29</v>
      </c>
      <c r="H94" s="271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73" t="s">
        <v>29</v>
      </c>
      <c r="K94" s="274">
        <f>VLOOKUP($A94,'IA Data'!$A$299:$C$393,3,FALSE)</f>
        <v>0.2352941176</v>
      </c>
      <c r="L94" s="780" t="s">
        <v>29</v>
      </c>
      <c r="M94" s="269" t="s">
        <v>29</v>
      </c>
      <c r="N94" s="399" t="s">
        <v>29</v>
      </c>
      <c r="O94" s="276" t="s">
        <v>29</v>
      </c>
      <c r="P94" s="277">
        <f>ifna(vlookup(A94,'Population &amp; Church Numbers'!$A$792:$D$890,4,FALSE),"NULL")</f>
        <v>38</v>
      </c>
      <c r="Q94" s="338" t="s">
        <v>29</v>
      </c>
    </row>
    <row r="95">
      <c r="A95" s="334" t="s">
        <v>494</v>
      </c>
      <c r="B95" s="256">
        <f t="array" ref="B95">VLOOKUP($A95,IA_DEMO,2,FALSE)</f>
        <v>6497</v>
      </c>
      <c r="C95" s="335">
        <f>VLOOKUP($A95,'IA Data'!$A$4:$B$102,2,FALSE)</f>
        <v>9</v>
      </c>
      <c r="D95" s="258" t="s">
        <v>29</v>
      </c>
      <c r="E95" s="258">
        <f>VLOOKUP($A95,'IA Data'!$A$4:$D$102,4,FALSE)</f>
        <v>3</v>
      </c>
      <c r="F95" s="258">
        <f>VLOOKUP($A95,'IA Data'!$A$4:$D$102,3,FALSE)</f>
        <v>1</v>
      </c>
      <c r="G95" s="258" t="s">
        <v>29</v>
      </c>
      <c r="H95" s="259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61" t="s">
        <v>29</v>
      </c>
      <c r="K95" s="279" t="s">
        <v>29</v>
      </c>
      <c r="L95" s="778" t="s">
        <v>29</v>
      </c>
      <c r="M95" s="257" t="s">
        <v>29</v>
      </c>
      <c r="N95" s="401" t="s">
        <v>29</v>
      </c>
      <c r="O95" s="265" t="s">
        <v>29</v>
      </c>
      <c r="P95" s="266">
        <f>ifna(vlookup(A95,'Population &amp; Church Numbers'!$A$792:$D$890,4,FALSE),"NULL")</f>
        <v>19</v>
      </c>
      <c r="Q95" s="336" t="s">
        <v>29</v>
      </c>
    </row>
    <row r="96">
      <c r="A96" s="193" t="s">
        <v>495</v>
      </c>
      <c r="B96" s="194">
        <f t="array" ref="B96">VLOOKUP($A96,IA_DEMO,2,FALSE)</f>
        <v>36999</v>
      </c>
      <c r="C96" s="337">
        <f>VLOOKUP($A96,'IA Data'!$A$4:$B$102,2,FALSE)</f>
        <v>73</v>
      </c>
      <c r="D96" s="270" t="s">
        <v>29</v>
      </c>
      <c r="E96" s="270">
        <f>VLOOKUP($A96,'IA Data'!$A$4:$D$102,4,FALSE)</f>
        <v>21</v>
      </c>
      <c r="F96" s="270">
        <f>VLOOKUP($A96,'IA Data'!$A$4:$D$102,3,FALSE)</f>
        <v>26</v>
      </c>
      <c r="G96" s="270" t="s">
        <v>29</v>
      </c>
      <c r="H96" s="271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73" t="s">
        <v>29</v>
      </c>
      <c r="K96" s="274">
        <f>VLOOKUP($A96,'IA Data'!$A$299:$C$393,3,FALSE)</f>
        <v>0.3258426966</v>
      </c>
      <c r="L96" s="780" t="s">
        <v>29</v>
      </c>
      <c r="M96" s="269" t="s">
        <v>29</v>
      </c>
      <c r="N96" s="399" t="s">
        <v>29</v>
      </c>
      <c r="O96" s="276" t="s">
        <v>29</v>
      </c>
      <c r="P96" s="277">
        <f>ifna(vlookup(A96,'Population &amp; Church Numbers'!$A$792:$D$890,4,FALSE),"NULL")</f>
        <v>52</v>
      </c>
      <c r="Q96" s="338" t="s">
        <v>29</v>
      </c>
    </row>
    <row r="97">
      <c r="A97" s="334" t="s">
        <v>595</v>
      </c>
      <c r="B97" s="256">
        <f t="array" ref="B97">VLOOKUP($A97,IA_DEMO,2,FALSE)</f>
        <v>10679</v>
      </c>
      <c r="C97" s="335">
        <f>VLOOKUP($A97,'IA Data'!$A$4:$B$102,2,FALSE)</f>
        <v>6</v>
      </c>
      <c r="D97" s="258" t="s">
        <v>29</v>
      </c>
      <c r="E97" s="258">
        <f>VLOOKUP($A97,'IA Data'!$A$4:$D$102,4,FALSE)</f>
        <v>0</v>
      </c>
      <c r="F97" s="258">
        <f>VLOOKUP($A97,'IA Data'!$A$4:$D$102,3,FALSE)</f>
        <v>3</v>
      </c>
      <c r="G97" s="258" t="s">
        <v>29</v>
      </c>
      <c r="H97" s="259" t="str">
        <f>ifna(if(vlookup(A97,'IA Data'!$A$110:$B$207,2,FALSE)="0-5","0-5",vlookup(A97,'IA Data'!$A$110:$B$207,2,FALSE)),"NULL")</f>
        <v>0-5</v>
      </c>
      <c r="I97" s="781" t="s">
        <v>29</v>
      </c>
      <c r="J97" s="261" t="s">
        <v>29</v>
      </c>
      <c r="K97" s="777">
        <f>VLOOKUP($A97,'IA Data'!$A$299:$C$393,3,FALSE)</f>
        <v>0.24</v>
      </c>
      <c r="L97" s="778" t="s">
        <v>29</v>
      </c>
      <c r="M97" s="257" t="s">
        <v>29</v>
      </c>
      <c r="N97" s="401" t="s">
        <v>29</v>
      </c>
      <c r="O97" s="265" t="s">
        <v>29</v>
      </c>
      <c r="P97" s="266">
        <f>ifna(vlookup(A97,'Population &amp; Church Numbers'!$A$792:$D$890,4,FALSE),"NULL")</f>
        <v>29</v>
      </c>
      <c r="Q97" s="336" t="s">
        <v>29</v>
      </c>
    </row>
    <row r="98">
      <c r="A98" s="193" t="s">
        <v>683</v>
      </c>
      <c r="B98" s="194">
        <f t="array" ref="B98">VLOOKUP($A98,IA_DEMO,2,FALSE)</f>
        <v>20070</v>
      </c>
      <c r="C98" s="337">
        <f>VLOOKUP($A98,'IA Data'!$A$4:$B$102,2,FALSE)</f>
        <v>7</v>
      </c>
      <c r="D98" s="270" t="s">
        <v>29</v>
      </c>
      <c r="E98" s="270">
        <f>VLOOKUP($A98,'IA Data'!$A$4:$D$102,4,FALSE)</f>
        <v>1</v>
      </c>
      <c r="F98" s="270">
        <f>VLOOKUP($A98,'IA Data'!$A$4:$D$102,3,FALSE)</f>
        <v>4</v>
      </c>
      <c r="G98" s="270" t="s">
        <v>29</v>
      </c>
      <c r="H98" s="271">
        <f>ifna(if(vlookup(A98,'IA Data'!$A$110:$B$207,2,FALSE)="0-5","0-5",vlookup(A98,'IA Data'!$A$110:$B$207,2,FALSE)),"NULL")</f>
        <v>7</v>
      </c>
      <c r="I98" s="782" t="s">
        <v>29</v>
      </c>
      <c r="J98" s="273" t="s">
        <v>29</v>
      </c>
      <c r="K98" s="280" t="str">
        <f>VLOOKUP($A98,'IA Data'!$A$299:$C$393,3,FALSE)</f>
        <v>NULL</v>
      </c>
      <c r="L98" s="780" t="s">
        <v>29</v>
      </c>
      <c r="M98" s="269" t="s">
        <v>29</v>
      </c>
      <c r="N98" s="399" t="s">
        <v>29</v>
      </c>
      <c r="O98" s="276" t="s">
        <v>29</v>
      </c>
      <c r="P98" s="277">
        <f>ifna(vlookup(A98,'Population &amp; Church Numbers'!$A$792:$D$890,4,FALSE),"NULL")</f>
        <v>28</v>
      </c>
      <c r="Q98" s="338" t="s">
        <v>29</v>
      </c>
    </row>
    <row r="99">
      <c r="A99" s="334" t="s">
        <v>684</v>
      </c>
      <c r="B99" s="256">
        <f t="array" ref="B99">VLOOKUP($A99,IA_DEMO,2,FALSE)</f>
        <v>105941</v>
      </c>
      <c r="C99" s="335">
        <f>VLOOKUP($A99,'IA Data'!$A$4:$B$102,2,FALSE)</f>
        <v>178</v>
      </c>
      <c r="D99" s="258" t="s">
        <v>29</v>
      </c>
      <c r="E99" s="258">
        <f>VLOOKUP($A99,'IA Data'!$A$4:$D$102,4,FALSE)</f>
        <v>53</v>
      </c>
      <c r="F99" s="258">
        <f>VLOOKUP($A99,'IA Data'!$A$4:$D$102,3,FALSE)</f>
        <v>85</v>
      </c>
      <c r="G99" s="258" t="s">
        <v>29</v>
      </c>
      <c r="H99" s="259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61" t="s">
        <v>29</v>
      </c>
      <c r="K99" s="777">
        <f>VLOOKUP($A99,'IA Data'!$A$299:$C$393,3,FALSE)</f>
        <v>0.1485587583</v>
      </c>
      <c r="L99" s="778" t="s">
        <v>29</v>
      </c>
      <c r="M99" s="257" t="s">
        <v>29</v>
      </c>
      <c r="N99" s="401" t="s">
        <v>29</v>
      </c>
      <c r="O99" s="265" t="s">
        <v>29</v>
      </c>
      <c r="P99" s="266">
        <f>ifna(vlookup(A99,'Population &amp; Church Numbers'!$A$792:$D$890,4,FALSE),"NULL")</f>
        <v>102</v>
      </c>
      <c r="Q99" s="336" t="s">
        <v>29</v>
      </c>
    </row>
    <row r="100">
      <c r="A100" s="193" t="s">
        <v>500</v>
      </c>
      <c r="B100" s="194">
        <f t="array" ref="B100">VLOOKUP($A100,IA_DEMO,2,FALSE)</f>
        <v>7443</v>
      </c>
      <c r="C100" s="337">
        <f>VLOOKUP($A100,'IA Data'!$A$4:$B$102,2,FALSE)</f>
        <v>15</v>
      </c>
      <c r="D100" s="270" t="s">
        <v>29</v>
      </c>
      <c r="E100" s="270">
        <f>VLOOKUP($A100,'IA Data'!$A$4:$D$102,4,FALSE)</f>
        <v>5</v>
      </c>
      <c r="F100" s="270">
        <f>VLOOKUP($A100,'IA Data'!$A$4:$D$102,3,FALSE)</f>
        <v>7</v>
      </c>
      <c r="G100" s="270" t="s">
        <v>29</v>
      </c>
      <c r="H100" s="271" t="str">
        <f>ifna(if(vlookup(A100,'IA Data'!$A$110:$B$207,2,FALSE)="0-5","0-5",vlookup(A100,'IA Data'!$A$110:$B$207,2,FALSE)),"NULL")</f>
        <v>0-5</v>
      </c>
      <c r="I100" s="782" t="s">
        <v>29</v>
      </c>
      <c r="J100" s="273" t="s">
        <v>29</v>
      </c>
      <c r="K100" s="280" t="s">
        <v>29</v>
      </c>
      <c r="L100" s="780" t="s">
        <v>29</v>
      </c>
      <c r="M100" s="269" t="s">
        <v>29</v>
      </c>
      <c r="N100" s="399" t="s">
        <v>29</v>
      </c>
      <c r="O100" s="276" t="s">
        <v>29</v>
      </c>
      <c r="P100" s="277">
        <f>ifna(vlookup(A100,'Population &amp; Church Numbers'!$A$792:$D$890,4,FALSE),"NULL")</f>
        <v>18</v>
      </c>
      <c r="Q100" s="338" t="s">
        <v>29</v>
      </c>
    </row>
    <row r="101">
      <c r="A101" s="334" t="s">
        <v>685</v>
      </c>
      <c r="B101" s="256">
        <f t="array" ref="B101">VLOOKUP($A101,IA_DEMO,2,FALSE)</f>
        <v>12943</v>
      </c>
      <c r="C101" s="335">
        <f>VLOOKUP($A101,'IA Data'!$A$4:$B$102,2,FALSE)</f>
        <v>6</v>
      </c>
      <c r="D101" s="258" t="s">
        <v>29</v>
      </c>
      <c r="E101" s="258">
        <f>VLOOKUP($A101,'IA Data'!$A$4:$D$102,4,FALSE)</f>
        <v>1</v>
      </c>
      <c r="F101" s="258">
        <f>VLOOKUP($A101,'IA Data'!$A$4:$D$102,3,FALSE)</f>
        <v>3</v>
      </c>
      <c r="G101" s="258" t="s">
        <v>29</v>
      </c>
      <c r="H101" s="259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61" t="s">
        <v>29</v>
      </c>
      <c r="K101" s="279" t="str">
        <f>VLOOKUP($A101,'IA Data'!$A$299:$C$393,3,FALSE)</f>
        <v>NULL</v>
      </c>
      <c r="L101" s="778" t="s">
        <v>29</v>
      </c>
      <c r="M101" s="257" t="s">
        <v>29</v>
      </c>
      <c r="N101" s="401" t="s">
        <v>29</v>
      </c>
      <c r="O101" s="265" t="s">
        <v>29</v>
      </c>
      <c r="P101" s="266">
        <f>ifna(vlookup(A101,'Population &amp; Church Numbers'!$A$792:$D$890,4,FALSE),"NULL")</f>
        <v>29</v>
      </c>
      <c r="Q101" s="336" t="s">
        <v>29</v>
      </c>
    </row>
    <row r="102">
      <c r="A102" s="402"/>
      <c r="B102" s="403"/>
      <c r="C102" s="337"/>
      <c r="D102" s="404"/>
      <c r="E102" s="404"/>
      <c r="F102" s="404"/>
      <c r="G102" s="404"/>
      <c r="H102" s="405"/>
      <c r="I102" s="406"/>
      <c r="J102" s="407"/>
      <c r="K102" s="337"/>
      <c r="L102" s="398"/>
      <c r="M102" s="408"/>
      <c r="N102" s="409"/>
      <c r="O102" s="404"/>
      <c r="P102" s="405"/>
      <c r="Q102" s="211"/>
    </row>
    <row r="103">
      <c r="A103" s="212" t="s">
        <v>2059</v>
      </c>
      <c r="B103" s="213"/>
      <c r="C103" s="214">
        <f>SUM(C2:C101)</f>
        <v>4009</v>
      </c>
      <c r="D103" s="285" t="s">
        <v>29</v>
      </c>
      <c r="E103" s="783">
        <f>'IA Data'!D104</f>
        <v>1088</v>
      </c>
      <c r="F103" s="783">
        <f>'IA Data'!C104</f>
        <v>2096</v>
      </c>
      <c r="G103" s="285" t="s">
        <v>29</v>
      </c>
      <c r="H103" s="341">
        <f>'IA Data'!B207</f>
        <v>2041</v>
      </c>
      <c r="I103" s="450">
        <f>AFCARSCSC!C19</f>
        <v>765</v>
      </c>
      <c r="J103" s="218" t="s">
        <v>29</v>
      </c>
      <c r="K103" s="219" t="s">
        <v>29</v>
      </c>
      <c r="L103" s="341" t="s">
        <v>29</v>
      </c>
      <c r="M103" s="220" t="s">
        <v>29</v>
      </c>
      <c r="N103" s="221" t="s">
        <v>29</v>
      </c>
      <c r="O103" s="215" t="s">
        <v>29</v>
      </c>
      <c r="P103" s="216">
        <f>SUM(P3:P101)</f>
        <v>3796</v>
      </c>
      <c r="Q103" s="222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2645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45382.0</v>
      </c>
      <c r="M1" s="288"/>
    </row>
    <row r="3">
      <c r="A3" s="231" t="s">
        <v>2646</v>
      </c>
      <c r="B3" s="784" t="s">
        <v>2104</v>
      </c>
      <c r="C3" s="229" t="s">
        <v>2647</v>
      </c>
      <c r="D3" s="229" t="s">
        <v>2246</v>
      </c>
    </row>
    <row r="4">
      <c r="A4" s="231" t="s">
        <v>641</v>
      </c>
      <c r="B4" s="233">
        <v>22.0</v>
      </c>
      <c r="C4" s="233">
        <v>10.0</v>
      </c>
      <c r="D4" s="233">
        <v>5.0</v>
      </c>
    </row>
    <row r="5">
      <c r="A5" s="231" t="s">
        <v>267</v>
      </c>
      <c r="B5" s="233">
        <v>3.0</v>
      </c>
      <c r="C5" s="233">
        <v>2.0</v>
      </c>
      <c r="D5" s="233">
        <v>1.0</v>
      </c>
    </row>
    <row r="6">
      <c r="A6" s="231" t="s">
        <v>643</v>
      </c>
      <c r="B6" s="233">
        <v>7.0</v>
      </c>
      <c r="C6" s="233">
        <v>1.0</v>
      </c>
      <c r="D6" s="233">
        <v>2.0</v>
      </c>
    </row>
    <row r="7">
      <c r="A7" s="231" t="s">
        <v>644</v>
      </c>
      <c r="B7" s="233">
        <v>21.0</v>
      </c>
      <c r="C7" s="233">
        <v>10.0</v>
      </c>
      <c r="D7" s="233">
        <v>8.0</v>
      </c>
    </row>
    <row r="8">
      <c r="A8" s="231" t="s">
        <v>645</v>
      </c>
      <c r="B8" s="233">
        <v>21.0</v>
      </c>
      <c r="C8" s="233">
        <v>19.0</v>
      </c>
      <c r="D8" s="233">
        <v>2.0</v>
      </c>
    </row>
    <row r="9">
      <c r="A9" s="231" t="s">
        <v>150</v>
      </c>
      <c r="B9" s="233">
        <v>37.0</v>
      </c>
      <c r="C9" s="233">
        <v>19.0</v>
      </c>
      <c r="D9" s="233">
        <v>5.0</v>
      </c>
    </row>
    <row r="10">
      <c r="A10" s="231" t="s">
        <v>646</v>
      </c>
      <c r="B10" s="233">
        <v>113.0</v>
      </c>
      <c r="C10" s="233">
        <v>46.0</v>
      </c>
      <c r="D10" s="233">
        <v>42.0</v>
      </c>
    </row>
    <row r="11">
      <c r="A11" s="231" t="s">
        <v>151</v>
      </c>
      <c r="B11" s="233">
        <v>28.0</v>
      </c>
      <c r="C11" s="233">
        <v>13.0</v>
      </c>
      <c r="D11" s="233">
        <v>8.0</v>
      </c>
    </row>
    <row r="12">
      <c r="A12" s="231" t="s">
        <v>647</v>
      </c>
      <c r="B12" s="233">
        <v>25.0</v>
      </c>
      <c r="C12" s="233">
        <v>17.0</v>
      </c>
      <c r="D12" s="233">
        <v>5.0</v>
      </c>
    </row>
    <row r="13">
      <c r="A13" s="231" t="s">
        <v>648</v>
      </c>
      <c r="B13" s="233">
        <v>15.0</v>
      </c>
      <c r="C13" s="233">
        <v>8.0</v>
      </c>
      <c r="D13" s="233">
        <v>5.0</v>
      </c>
    </row>
    <row r="14">
      <c r="A14" s="231" t="s">
        <v>649</v>
      </c>
      <c r="B14" s="233">
        <v>28.0</v>
      </c>
      <c r="C14" s="233">
        <v>8.0</v>
      </c>
      <c r="D14" s="233">
        <v>12.0</v>
      </c>
    </row>
    <row r="15">
      <c r="A15" s="231" t="s">
        <v>36</v>
      </c>
      <c r="B15" s="233">
        <v>5.0</v>
      </c>
      <c r="C15" s="233">
        <v>2.0</v>
      </c>
      <c r="D15" s="233">
        <v>0.0</v>
      </c>
    </row>
    <row r="16">
      <c r="A16" s="231" t="s">
        <v>37</v>
      </c>
      <c r="B16" s="233">
        <v>15.0</v>
      </c>
      <c r="C16" s="233">
        <v>6.0</v>
      </c>
      <c r="D16" s="233">
        <v>3.0</v>
      </c>
    </row>
    <row r="17">
      <c r="A17" s="231" t="s">
        <v>153</v>
      </c>
      <c r="B17" s="233">
        <v>24.0</v>
      </c>
      <c r="C17" s="233">
        <v>16.0</v>
      </c>
      <c r="D17" s="233">
        <v>4.0</v>
      </c>
    </row>
    <row r="18">
      <c r="A18" s="231" t="s">
        <v>547</v>
      </c>
      <c r="B18" s="233">
        <v>21.0</v>
      </c>
      <c r="C18" s="233">
        <v>10.0</v>
      </c>
      <c r="D18" s="233">
        <v>4.0</v>
      </c>
    </row>
    <row r="19">
      <c r="A19" s="231" t="s">
        <v>650</v>
      </c>
      <c r="B19" s="233">
        <v>8.0</v>
      </c>
      <c r="C19" s="233">
        <v>5.0</v>
      </c>
      <c r="D19" s="233">
        <v>1.0</v>
      </c>
    </row>
    <row r="20">
      <c r="A20" s="231" t="s">
        <v>651</v>
      </c>
      <c r="B20" s="233">
        <v>36.0</v>
      </c>
      <c r="C20" s="233">
        <v>17.0</v>
      </c>
      <c r="D20" s="233">
        <v>4.0</v>
      </c>
    </row>
    <row r="21">
      <c r="A21" s="231" t="s">
        <v>39</v>
      </c>
      <c r="B21" s="233">
        <v>17.0</v>
      </c>
      <c r="C21" s="233">
        <v>9.0</v>
      </c>
      <c r="D21" s="233">
        <v>5.0</v>
      </c>
    </row>
    <row r="22">
      <c r="A22" s="231" t="s">
        <v>652</v>
      </c>
      <c r="B22" s="233">
        <v>13.0</v>
      </c>
      <c r="C22" s="233">
        <v>7.0</v>
      </c>
      <c r="D22" s="233">
        <v>2.0</v>
      </c>
    </row>
    <row r="23">
      <c r="A23" s="231" t="s">
        <v>42</v>
      </c>
      <c r="B23" s="233">
        <v>17.0</v>
      </c>
      <c r="C23" s="233">
        <v>10.0</v>
      </c>
      <c r="D23" s="233">
        <v>3.0</v>
      </c>
    </row>
    <row r="24">
      <c r="A24" s="231" t="s">
        <v>43</v>
      </c>
      <c r="B24" s="233">
        <v>17.0</v>
      </c>
      <c r="C24" s="233">
        <v>8.0</v>
      </c>
      <c r="D24" s="233">
        <v>6.0</v>
      </c>
    </row>
    <row r="25">
      <c r="A25" s="231" t="s">
        <v>415</v>
      </c>
      <c r="B25" s="233">
        <v>6.0</v>
      </c>
      <c r="C25" s="233">
        <v>3.0</v>
      </c>
      <c r="D25" s="233">
        <v>0.0</v>
      </c>
    </row>
    <row r="26">
      <c r="A26" s="231" t="s">
        <v>550</v>
      </c>
      <c r="B26" s="233">
        <v>67.0</v>
      </c>
      <c r="C26" s="233">
        <v>37.0</v>
      </c>
      <c r="D26" s="233">
        <v>12.0</v>
      </c>
    </row>
    <row r="27">
      <c r="A27" s="231" t="s">
        <v>160</v>
      </c>
      <c r="B27" s="233">
        <v>20.0</v>
      </c>
      <c r="C27" s="233">
        <v>9.0</v>
      </c>
      <c r="D27" s="233">
        <v>2.0</v>
      </c>
    </row>
    <row r="28">
      <c r="A28" s="231" t="s">
        <v>53</v>
      </c>
      <c r="B28" s="233">
        <v>60.0</v>
      </c>
      <c r="C28" s="233">
        <v>36.0</v>
      </c>
      <c r="D28" s="233">
        <v>11.0</v>
      </c>
    </row>
    <row r="29">
      <c r="A29" s="231" t="s">
        <v>653</v>
      </c>
      <c r="B29" s="233">
        <v>3.0</v>
      </c>
      <c r="C29" s="233">
        <v>2.0</v>
      </c>
      <c r="D29" s="233">
        <v>0.0</v>
      </c>
    </row>
    <row r="30">
      <c r="A30" s="231" t="s">
        <v>424</v>
      </c>
      <c r="B30" s="233">
        <v>24.0</v>
      </c>
      <c r="C30" s="233">
        <v>9.0</v>
      </c>
      <c r="D30" s="233">
        <v>14.0</v>
      </c>
    </row>
    <row r="31">
      <c r="A31" s="231" t="s">
        <v>333</v>
      </c>
      <c r="B31" s="233">
        <v>12.0</v>
      </c>
      <c r="C31" s="233">
        <v>4.0</v>
      </c>
      <c r="D31" s="233">
        <v>2.0</v>
      </c>
    </row>
    <row r="32">
      <c r="A32" s="231" t="s">
        <v>654</v>
      </c>
      <c r="B32" s="233">
        <v>91.0</v>
      </c>
      <c r="C32" s="233">
        <v>57.0</v>
      </c>
      <c r="D32" s="233">
        <v>21.0</v>
      </c>
    </row>
    <row r="33">
      <c r="A33" s="231" t="s">
        <v>655</v>
      </c>
      <c r="B33" s="233">
        <v>12.0</v>
      </c>
      <c r="C33" s="233">
        <v>8.0</v>
      </c>
      <c r="D33" s="233">
        <v>1.0</v>
      </c>
    </row>
    <row r="34">
      <c r="A34" s="231" t="s">
        <v>656</v>
      </c>
      <c r="B34" s="233">
        <v>74.0</v>
      </c>
      <c r="C34" s="233">
        <v>43.0</v>
      </c>
      <c r="D34" s="233">
        <v>19.0</v>
      </c>
    </row>
    <row r="35">
      <c r="A35" s="231" t="s">
        <v>657</v>
      </c>
      <c r="B35" s="233">
        <v>13.0</v>
      </c>
      <c r="C35" s="233">
        <v>6.0</v>
      </c>
      <c r="D35" s="233">
        <v>2.0</v>
      </c>
    </row>
    <row r="36">
      <c r="A36" s="231" t="s">
        <v>58</v>
      </c>
      <c r="B36" s="233">
        <v>41.0</v>
      </c>
      <c r="C36" s="233">
        <v>21.0</v>
      </c>
      <c r="D36" s="233">
        <v>9.0</v>
      </c>
    </row>
    <row r="37">
      <c r="A37" s="231" t="s">
        <v>434</v>
      </c>
      <c r="B37" s="233">
        <v>45.0</v>
      </c>
      <c r="C37" s="233">
        <v>21.0</v>
      </c>
      <c r="D37" s="233">
        <v>18.0</v>
      </c>
    </row>
    <row r="38">
      <c r="A38" s="231" t="s">
        <v>59</v>
      </c>
      <c r="B38" s="233">
        <v>10.0</v>
      </c>
      <c r="C38" s="233">
        <v>5.0</v>
      </c>
      <c r="D38" s="233">
        <v>5.0</v>
      </c>
    </row>
    <row r="39">
      <c r="A39" s="231" t="s">
        <v>290</v>
      </c>
      <c r="B39" s="233">
        <v>7.0</v>
      </c>
      <c r="C39" s="233">
        <v>4.0</v>
      </c>
      <c r="D39" s="233">
        <v>0.0</v>
      </c>
    </row>
    <row r="40">
      <c r="A40" s="231" t="s">
        <v>61</v>
      </c>
      <c r="B40" s="233">
        <v>19.0</v>
      </c>
      <c r="C40" s="233">
        <v>13.0</v>
      </c>
      <c r="D40" s="233">
        <v>3.0</v>
      </c>
    </row>
    <row r="41">
      <c r="A41" s="231" t="s">
        <v>559</v>
      </c>
      <c r="B41" s="233">
        <v>12.0</v>
      </c>
      <c r="C41" s="233">
        <v>9.0</v>
      </c>
      <c r="D41" s="233">
        <v>2.0</v>
      </c>
    </row>
    <row r="42">
      <c r="A42" s="231" t="s">
        <v>658</v>
      </c>
      <c r="B42" s="233">
        <v>26.0</v>
      </c>
      <c r="C42" s="233">
        <v>16.0</v>
      </c>
      <c r="D42" s="233">
        <v>4.0</v>
      </c>
    </row>
    <row r="43">
      <c r="A43" s="231" t="s">
        <v>359</v>
      </c>
      <c r="B43" s="233">
        <v>11.0</v>
      </c>
      <c r="C43" s="233">
        <v>7.0</v>
      </c>
      <c r="D43" s="233">
        <v>2.0</v>
      </c>
    </row>
    <row r="44">
      <c r="A44" s="231" t="s">
        <v>444</v>
      </c>
      <c r="B44" s="233">
        <v>14.0</v>
      </c>
      <c r="C44" s="233">
        <v>1.0</v>
      </c>
      <c r="D44" s="233">
        <v>4.0</v>
      </c>
    </row>
    <row r="45">
      <c r="A45" s="231" t="s">
        <v>560</v>
      </c>
      <c r="B45" s="233">
        <v>24.0</v>
      </c>
      <c r="C45" s="233">
        <v>12.0</v>
      </c>
      <c r="D45" s="233">
        <v>6.0</v>
      </c>
    </row>
    <row r="46">
      <c r="A46" s="231" t="s">
        <v>608</v>
      </c>
      <c r="B46" s="233">
        <v>30.0</v>
      </c>
      <c r="C46" s="233">
        <v>18.0</v>
      </c>
      <c r="D46" s="233">
        <v>8.0</v>
      </c>
    </row>
    <row r="47">
      <c r="A47" s="231" t="s">
        <v>63</v>
      </c>
      <c r="B47" s="233">
        <v>27.0</v>
      </c>
      <c r="C47" s="233">
        <v>16.0</v>
      </c>
      <c r="D47" s="233">
        <v>2.0</v>
      </c>
    </row>
    <row r="48">
      <c r="A48" s="231" t="s">
        <v>171</v>
      </c>
      <c r="B48" s="233">
        <v>4.0</v>
      </c>
      <c r="C48" s="233">
        <v>2.0</v>
      </c>
      <c r="D48" s="233">
        <v>0.0</v>
      </c>
    </row>
    <row r="49">
      <c r="A49" s="231" t="s">
        <v>219</v>
      </c>
      <c r="B49" s="233">
        <v>9.0</v>
      </c>
      <c r="C49" s="233">
        <v>4.0</v>
      </c>
      <c r="D49" s="233">
        <v>0.0</v>
      </c>
    </row>
    <row r="50">
      <c r="A50" s="231" t="s">
        <v>659</v>
      </c>
      <c r="B50" s="233">
        <v>3.0</v>
      </c>
      <c r="C50" s="233">
        <v>3.0</v>
      </c>
      <c r="D50" s="233">
        <v>0.0</v>
      </c>
    </row>
    <row r="51">
      <c r="A51" s="231" t="s">
        <v>639</v>
      </c>
      <c r="B51" s="233">
        <v>4.0</v>
      </c>
      <c r="C51" s="233">
        <v>1.0</v>
      </c>
      <c r="D51" s="233">
        <v>2.0</v>
      </c>
    </row>
    <row r="52">
      <c r="A52" s="231" t="s">
        <v>65</v>
      </c>
      <c r="B52" s="233">
        <v>4.0</v>
      </c>
      <c r="C52" s="233">
        <v>2.0</v>
      </c>
      <c r="D52" s="233">
        <v>1.0</v>
      </c>
    </row>
    <row r="53">
      <c r="A53" s="231" t="s">
        <v>450</v>
      </c>
      <c r="B53" s="233">
        <v>43.0</v>
      </c>
      <c r="C53" s="233">
        <v>25.0</v>
      </c>
      <c r="D53" s="233">
        <v>6.0</v>
      </c>
    </row>
    <row r="54">
      <c r="A54" s="231" t="s">
        <v>66</v>
      </c>
      <c r="B54" s="233">
        <v>19.0</v>
      </c>
      <c r="C54" s="233">
        <v>11.0</v>
      </c>
      <c r="D54" s="233">
        <v>5.0</v>
      </c>
    </row>
    <row r="55">
      <c r="A55" s="231" t="s">
        <v>174</v>
      </c>
      <c r="B55" s="233">
        <v>68.0</v>
      </c>
      <c r="C55" s="233">
        <v>29.0</v>
      </c>
      <c r="D55" s="233">
        <v>19.0</v>
      </c>
    </row>
    <row r="56">
      <c r="A56" s="231" t="s">
        <v>453</v>
      </c>
      <c r="B56" s="233">
        <v>36.0</v>
      </c>
      <c r="C56" s="233">
        <v>13.0</v>
      </c>
      <c r="D56" s="233">
        <v>10.0</v>
      </c>
    </row>
    <row r="57">
      <c r="A57" s="231" t="s">
        <v>660</v>
      </c>
      <c r="B57" s="233">
        <v>17.0</v>
      </c>
      <c r="C57" s="233">
        <v>11.0</v>
      </c>
      <c r="D57" s="233">
        <v>5.0</v>
      </c>
    </row>
    <row r="58">
      <c r="A58" s="231" t="s">
        <v>661</v>
      </c>
      <c r="B58" s="233">
        <v>5.0</v>
      </c>
      <c r="C58" s="233">
        <v>2.0</v>
      </c>
      <c r="D58" s="233">
        <v>2.0</v>
      </c>
    </row>
    <row r="59">
      <c r="A59" s="231" t="s">
        <v>70</v>
      </c>
      <c r="B59" s="233">
        <v>75.0</v>
      </c>
      <c r="C59" s="233">
        <v>40.0</v>
      </c>
      <c r="D59" s="233">
        <v>30.0</v>
      </c>
    </row>
    <row r="60">
      <c r="A60" s="231" t="s">
        <v>662</v>
      </c>
      <c r="B60" s="233">
        <v>452.0</v>
      </c>
      <c r="C60" s="233">
        <v>182.0</v>
      </c>
      <c r="D60" s="233">
        <v>147.0</v>
      </c>
    </row>
    <row r="61">
      <c r="A61" s="231" t="s">
        <v>663</v>
      </c>
      <c r="B61" s="233">
        <v>16.0</v>
      </c>
      <c r="C61" s="233">
        <v>12.0</v>
      </c>
      <c r="D61" s="233">
        <v>2.0</v>
      </c>
    </row>
    <row r="62">
      <c r="A62" s="231" t="s">
        <v>664</v>
      </c>
      <c r="B62" s="233">
        <v>13.0</v>
      </c>
      <c r="C62" s="233">
        <v>8.0</v>
      </c>
      <c r="D62" s="233">
        <v>0.0</v>
      </c>
    </row>
    <row r="63">
      <c r="A63" s="231" t="s">
        <v>665</v>
      </c>
      <c r="B63" s="233">
        <v>4.0</v>
      </c>
      <c r="C63" s="233">
        <v>4.0</v>
      </c>
      <c r="D63" s="233">
        <v>1.0</v>
      </c>
    </row>
    <row r="64">
      <c r="A64" s="231" t="s">
        <v>74</v>
      </c>
      <c r="B64" s="233">
        <v>16.0</v>
      </c>
      <c r="C64" s="233">
        <v>13.0</v>
      </c>
      <c r="D64" s="233">
        <v>1.0</v>
      </c>
    </row>
    <row r="65">
      <c r="A65" s="231" t="s">
        <v>666</v>
      </c>
      <c r="B65" s="233">
        <v>32.0</v>
      </c>
      <c r="C65" s="233">
        <v>16.0</v>
      </c>
      <c r="D65" s="233">
        <v>11.0</v>
      </c>
    </row>
    <row r="66">
      <c r="A66" s="231" t="s">
        <v>76</v>
      </c>
      <c r="B66" s="233">
        <v>36.0</v>
      </c>
      <c r="C66" s="233">
        <v>20.0</v>
      </c>
      <c r="D66" s="233">
        <v>13.0</v>
      </c>
    </row>
    <row r="67">
      <c r="A67" s="231" t="s">
        <v>77</v>
      </c>
      <c r="B67" s="233">
        <v>59.0</v>
      </c>
      <c r="C67" s="233">
        <v>25.0</v>
      </c>
      <c r="D67" s="233">
        <v>27.0</v>
      </c>
    </row>
    <row r="68">
      <c r="A68" s="231" t="s">
        <v>667</v>
      </c>
      <c r="B68" s="233">
        <v>12.0</v>
      </c>
      <c r="C68" s="233">
        <v>7.0</v>
      </c>
      <c r="D68" s="233">
        <v>2.0</v>
      </c>
    </row>
    <row r="69">
      <c r="A69" s="231" t="s">
        <v>461</v>
      </c>
      <c r="B69" s="233">
        <v>6.0</v>
      </c>
      <c r="C69" s="233">
        <v>2.0</v>
      </c>
      <c r="D69" s="233">
        <v>4.0</v>
      </c>
    </row>
    <row r="70">
      <c r="A70" s="231" t="s">
        <v>668</v>
      </c>
      <c r="B70" s="233">
        <v>8.0</v>
      </c>
      <c r="C70" s="233">
        <v>8.0</v>
      </c>
      <c r="D70" s="233">
        <v>0.0</v>
      </c>
    </row>
    <row r="71">
      <c r="A71" s="231" t="s">
        <v>79</v>
      </c>
      <c r="B71" s="233">
        <v>15.0</v>
      </c>
      <c r="C71" s="233">
        <v>13.0</v>
      </c>
      <c r="D71" s="233">
        <v>1.0</v>
      </c>
    </row>
    <row r="72">
      <c r="A72" s="231" t="s">
        <v>80</v>
      </c>
      <c r="B72" s="233">
        <v>30.0</v>
      </c>
      <c r="C72" s="233">
        <v>20.0</v>
      </c>
      <c r="D72" s="233">
        <v>8.0</v>
      </c>
    </row>
    <row r="73">
      <c r="A73" s="231" t="s">
        <v>669</v>
      </c>
      <c r="B73" s="233">
        <v>47.0</v>
      </c>
      <c r="C73" s="233">
        <v>35.0</v>
      </c>
      <c r="D73" s="233">
        <v>8.0</v>
      </c>
    </row>
    <row r="74">
      <c r="A74" s="231" t="s">
        <v>2644</v>
      </c>
      <c r="B74" s="233">
        <v>23.0</v>
      </c>
      <c r="C74" s="233">
        <v>8.0</v>
      </c>
      <c r="D74" s="233">
        <v>13.0</v>
      </c>
    </row>
    <row r="75">
      <c r="A75" s="231" t="s">
        <v>376</v>
      </c>
      <c r="B75" s="233">
        <v>12.0</v>
      </c>
      <c r="C75" s="233">
        <v>7.0</v>
      </c>
      <c r="D75" s="233">
        <v>4.0</v>
      </c>
    </row>
    <row r="76">
      <c r="A76" s="231" t="s">
        <v>671</v>
      </c>
      <c r="B76" s="233">
        <v>16.0</v>
      </c>
      <c r="C76" s="233">
        <v>10.0</v>
      </c>
      <c r="D76" s="233">
        <v>1.0</v>
      </c>
    </row>
    <row r="77">
      <c r="A77" s="231" t="s">
        <v>672</v>
      </c>
      <c r="B77" s="233">
        <v>8.0</v>
      </c>
      <c r="C77" s="233">
        <v>6.0</v>
      </c>
      <c r="D77" s="233">
        <v>2.0</v>
      </c>
    </row>
    <row r="78">
      <c r="A78" s="231" t="s">
        <v>673</v>
      </c>
      <c r="B78" s="233">
        <v>14.0</v>
      </c>
      <c r="C78" s="233">
        <v>8.0</v>
      </c>
      <c r="D78" s="233">
        <v>1.0</v>
      </c>
    </row>
    <row r="79">
      <c r="A79" s="231" t="s">
        <v>674</v>
      </c>
      <c r="B79" s="233">
        <v>18.0</v>
      </c>
      <c r="C79" s="233">
        <v>6.0</v>
      </c>
      <c r="D79" s="233">
        <v>8.0</v>
      </c>
    </row>
    <row r="80">
      <c r="A80" s="231" t="s">
        <v>187</v>
      </c>
      <c r="B80" s="233">
        <v>753.0</v>
      </c>
      <c r="C80" s="233">
        <v>423.0</v>
      </c>
      <c r="D80" s="233">
        <v>215.0</v>
      </c>
    </row>
    <row r="81">
      <c r="A81" s="231" t="s">
        <v>675</v>
      </c>
      <c r="B81" s="233">
        <v>134.0</v>
      </c>
      <c r="C81" s="233">
        <v>66.0</v>
      </c>
      <c r="D81" s="233">
        <v>41.0</v>
      </c>
    </row>
    <row r="82">
      <c r="A82" s="231" t="s">
        <v>676</v>
      </c>
      <c r="B82" s="233">
        <v>31.0</v>
      </c>
      <c r="C82" s="233">
        <v>12.0</v>
      </c>
      <c r="D82" s="233">
        <v>14.0</v>
      </c>
    </row>
    <row r="83">
      <c r="A83" s="231" t="s">
        <v>677</v>
      </c>
      <c r="B83" s="233">
        <v>4.0</v>
      </c>
      <c r="C83" s="233">
        <v>0.0</v>
      </c>
      <c r="D83" s="233">
        <v>1.0</v>
      </c>
    </row>
    <row r="84">
      <c r="A84" s="231" t="s">
        <v>678</v>
      </c>
      <c r="B84" s="233">
        <v>8.0</v>
      </c>
      <c r="C84" s="233">
        <v>4.0</v>
      </c>
      <c r="D84" s="233">
        <v>2.0</v>
      </c>
    </row>
    <row r="85">
      <c r="A85" s="231" t="s">
        <v>193</v>
      </c>
      <c r="B85" s="233">
        <v>174.0</v>
      </c>
      <c r="C85" s="233">
        <v>94.0</v>
      </c>
      <c r="D85" s="233">
        <v>58.0</v>
      </c>
    </row>
    <row r="86">
      <c r="A86" s="231" t="s">
        <v>88</v>
      </c>
      <c r="B86" s="233">
        <v>15.0</v>
      </c>
      <c r="C86" s="233">
        <v>7.0</v>
      </c>
      <c r="D86" s="233">
        <v>5.0</v>
      </c>
    </row>
    <row r="87">
      <c r="A87" s="231" t="s">
        <v>679</v>
      </c>
      <c r="B87" s="233">
        <v>15.0</v>
      </c>
      <c r="C87" s="233">
        <v>5.0</v>
      </c>
      <c r="D87" s="233">
        <v>8.0</v>
      </c>
    </row>
    <row r="88">
      <c r="A88" s="231" t="s">
        <v>680</v>
      </c>
      <c r="B88" s="233">
        <v>54.0</v>
      </c>
      <c r="C88" s="233">
        <v>35.0</v>
      </c>
      <c r="D88" s="233">
        <v>9.0</v>
      </c>
    </row>
    <row r="89">
      <c r="A89" s="231" t="s">
        <v>681</v>
      </c>
      <c r="B89" s="233">
        <v>45.0</v>
      </c>
      <c r="C89" s="233">
        <v>33.0</v>
      </c>
      <c r="D89" s="233">
        <v>2.0</v>
      </c>
    </row>
    <row r="90">
      <c r="A90" s="231" t="s">
        <v>387</v>
      </c>
      <c r="B90" s="233">
        <v>2.0</v>
      </c>
      <c r="C90" s="233">
        <v>2.0</v>
      </c>
      <c r="D90" s="233">
        <v>0.0</v>
      </c>
    </row>
    <row r="91">
      <c r="A91" s="231" t="s">
        <v>199</v>
      </c>
      <c r="B91" s="233">
        <v>40.0</v>
      </c>
      <c r="C91" s="233">
        <v>24.0</v>
      </c>
      <c r="D91" s="233">
        <v>9.0</v>
      </c>
    </row>
    <row r="92">
      <c r="A92" s="231" t="s">
        <v>200</v>
      </c>
      <c r="B92" s="233">
        <v>10.0</v>
      </c>
      <c r="C92" s="233">
        <v>10.0</v>
      </c>
      <c r="D92" s="233">
        <v>0.0</v>
      </c>
    </row>
    <row r="93">
      <c r="A93" s="231" t="s">
        <v>682</v>
      </c>
      <c r="B93" s="233">
        <v>73.0</v>
      </c>
      <c r="C93" s="233">
        <v>37.0</v>
      </c>
      <c r="D93" s="233">
        <v>15.0</v>
      </c>
    </row>
    <row r="94">
      <c r="A94" s="231" t="s">
        <v>493</v>
      </c>
      <c r="B94" s="233">
        <v>72.0</v>
      </c>
      <c r="C94" s="233">
        <v>49.0</v>
      </c>
      <c r="D94" s="233">
        <v>12.0</v>
      </c>
    </row>
    <row r="95">
      <c r="A95" s="231" t="s">
        <v>94</v>
      </c>
      <c r="B95" s="233">
        <v>20.0</v>
      </c>
      <c r="C95" s="233">
        <v>13.0</v>
      </c>
      <c r="D95" s="233">
        <v>6.0</v>
      </c>
    </row>
    <row r="96">
      <c r="A96" s="231" t="s">
        <v>494</v>
      </c>
      <c r="B96" s="233">
        <v>9.0</v>
      </c>
      <c r="C96" s="233">
        <v>1.0</v>
      </c>
      <c r="D96" s="233">
        <v>3.0</v>
      </c>
    </row>
    <row r="97">
      <c r="A97" s="231" t="s">
        <v>495</v>
      </c>
      <c r="B97" s="233">
        <v>73.0</v>
      </c>
      <c r="C97" s="233">
        <v>26.0</v>
      </c>
      <c r="D97" s="233">
        <v>21.0</v>
      </c>
    </row>
    <row r="98">
      <c r="A98" s="231" t="s">
        <v>595</v>
      </c>
      <c r="B98" s="233">
        <v>6.0</v>
      </c>
      <c r="C98" s="233">
        <v>3.0</v>
      </c>
      <c r="D98" s="233">
        <v>0.0</v>
      </c>
    </row>
    <row r="99">
      <c r="A99" s="231" t="s">
        <v>683</v>
      </c>
      <c r="B99" s="233">
        <v>7.0</v>
      </c>
      <c r="C99" s="233">
        <v>4.0</v>
      </c>
      <c r="D99" s="233">
        <v>1.0</v>
      </c>
    </row>
    <row r="100">
      <c r="A100" s="231" t="s">
        <v>684</v>
      </c>
      <c r="B100" s="233">
        <v>178.0</v>
      </c>
      <c r="C100" s="233">
        <v>85.0</v>
      </c>
      <c r="D100" s="233">
        <v>53.0</v>
      </c>
    </row>
    <row r="101">
      <c r="A101" s="231" t="s">
        <v>500</v>
      </c>
      <c r="B101" s="233">
        <v>15.0</v>
      </c>
      <c r="C101" s="233">
        <v>7.0</v>
      </c>
      <c r="D101" s="233">
        <v>5.0</v>
      </c>
    </row>
    <row r="102">
      <c r="A102" s="231" t="s">
        <v>685</v>
      </c>
      <c r="B102" s="233">
        <v>6.0</v>
      </c>
      <c r="C102" s="233">
        <v>3.0</v>
      </c>
      <c r="D102" s="233">
        <v>1.0</v>
      </c>
    </row>
    <row r="104">
      <c r="A104" s="231" t="s">
        <v>2217</v>
      </c>
      <c r="B104" s="236">
        <v>4009.0</v>
      </c>
      <c r="C104" s="236">
        <v>2096.0</v>
      </c>
      <c r="D104" s="236">
        <v>1088.0</v>
      </c>
    </row>
    <row r="108">
      <c r="A108" s="287" t="s">
        <v>2648</v>
      </c>
      <c r="B108" s="288"/>
      <c r="C108" s="288"/>
      <c r="D108" s="288"/>
      <c r="E108" s="287" t="s">
        <v>2117</v>
      </c>
      <c r="F108" s="287" t="s">
        <v>2645</v>
      </c>
      <c r="G108" s="288"/>
      <c r="H108" s="288"/>
      <c r="I108" s="287" t="s">
        <v>2119</v>
      </c>
      <c r="J108" s="289">
        <v>45471.0</v>
      </c>
      <c r="K108" s="287" t="s">
        <v>2120</v>
      </c>
      <c r="L108" s="289">
        <v>45392.0</v>
      </c>
      <c r="M108" s="288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01"/>
      <c r="B108" s="202"/>
      <c r="C108" s="203"/>
      <c r="D108" s="204"/>
      <c r="E108" s="204"/>
      <c r="F108" s="204"/>
      <c r="G108" s="204"/>
      <c r="H108" s="205"/>
      <c r="I108" s="206"/>
      <c r="J108" s="207"/>
      <c r="K108" s="203"/>
      <c r="L108" s="208"/>
      <c r="M108" s="209"/>
      <c r="N108" s="210"/>
      <c r="O108" s="204"/>
      <c r="P108" s="205"/>
      <c r="Q108" s="211"/>
    </row>
    <row r="109">
      <c r="A109" s="212" t="s">
        <v>2059</v>
      </c>
      <c r="B109" s="213"/>
      <c r="C109" s="214">
        <f>SUM(C3:C107)</f>
        <v>5981</v>
      </c>
      <c r="D109" s="215" t="s">
        <v>29</v>
      </c>
      <c r="E109" s="410">
        <f t="shared" ref="E109:F109" si="1">SUM(E2:E107)</f>
        <v>2912</v>
      </c>
      <c r="F109" s="410">
        <f t="shared" si="1"/>
        <v>2191</v>
      </c>
      <c r="G109" s="215" t="s">
        <v>29</v>
      </c>
      <c r="H109" s="216">
        <f>SUM(H2:H107)</f>
        <v>2321</v>
      </c>
      <c r="I109" s="450">
        <f>'KS Data'!D370</f>
        <v>2071</v>
      </c>
      <c r="J109" s="218" t="s">
        <v>29</v>
      </c>
      <c r="K109" s="219" t="s">
        <v>29</v>
      </c>
      <c r="L109" s="341" t="s">
        <v>29</v>
      </c>
      <c r="M109" s="220" t="s">
        <v>29</v>
      </c>
      <c r="N109" s="221" t="s">
        <v>29</v>
      </c>
      <c r="O109" s="215" t="s">
        <v>29</v>
      </c>
      <c r="P109" s="216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23" t="s">
        <v>2232</v>
      </c>
      <c r="B1" s="224"/>
      <c r="C1" s="224"/>
      <c r="D1" s="224"/>
      <c r="E1" s="225" t="s">
        <v>2117</v>
      </c>
      <c r="F1" s="801" t="s">
        <v>2714</v>
      </c>
      <c r="G1" s="224"/>
      <c r="H1" s="224"/>
      <c r="I1" s="225" t="s">
        <v>2119</v>
      </c>
      <c r="J1" s="629">
        <v>45428.0</v>
      </c>
      <c r="K1" s="225" t="s">
        <v>2120</v>
      </c>
      <c r="L1" s="241">
        <v>45412.0</v>
      </c>
      <c r="M1" s="595"/>
    </row>
    <row r="2">
      <c r="A2" s="802"/>
      <c r="B2" s="803"/>
      <c r="C2" s="371"/>
      <c r="D2" s="371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26">
        <f>I4</f>
        <v>28</v>
      </c>
      <c r="D4" s="326">
        <f>I5</f>
        <v>24</v>
      </c>
      <c r="E4" s="326">
        <f>I9</f>
        <v>2</v>
      </c>
      <c r="F4" s="326">
        <f>SUM(I7+I8+I10)</f>
        <v>1</v>
      </c>
      <c r="H4" s="813" t="s">
        <v>2245</v>
      </c>
      <c r="I4" s="233">
        <v>28.0</v>
      </c>
      <c r="J4" s="233">
        <v>4.0</v>
      </c>
      <c r="K4" s="233">
        <v>20.0</v>
      </c>
      <c r="L4" s="233">
        <v>4.0</v>
      </c>
      <c r="M4" s="233">
        <v>31.0</v>
      </c>
      <c r="N4" s="233">
        <v>16.0</v>
      </c>
      <c r="O4" s="233">
        <v>39.0</v>
      </c>
      <c r="P4" s="233">
        <v>92.0</v>
      </c>
    </row>
    <row r="5">
      <c r="A5" s="814" t="s">
        <v>688</v>
      </c>
      <c r="B5" s="815">
        <f>J11</f>
        <v>7</v>
      </c>
      <c r="C5" s="324">
        <f>J4</f>
        <v>4</v>
      </c>
      <c r="D5" s="326">
        <f>J5</f>
        <v>1</v>
      </c>
      <c r="E5" s="326">
        <f>J9</f>
        <v>1</v>
      </c>
      <c r="F5" s="326">
        <f>SUM(J7+J8+J10)</f>
        <v>1</v>
      </c>
      <c r="H5" s="813" t="s">
        <v>2321</v>
      </c>
      <c r="I5" s="233">
        <v>24.0</v>
      </c>
      <c r="J5" s="233">
        <v>1.0</v>
      </c>
      <c r="K5" s="233">
        <v>23.0</v>
      </c>
      <c r="L5" s="233">
        <v>6.0</v>
      </c>
      <c r="M5" s="233">
        <v>44.0</v>
      </c>
      <c r="N5" s="233">
        <v>14.0</v>
      </c>
      <c r="O5" s="233">
        <v>30.0</v>
      </c>
      <c r="P5" s="233">
        <v>58.0</v>
      </c>
    </row>
    <row r="6">
      <c r="A6" s="814" t="s">
        <v>689</v>
      </c>
      <c r="B6" s="816">
        <f>K11</f>
        <v>53</v>
      </c>
      <c r="C6" s="324">
        <f>K4</f>
        <v>20</v>
      </c>
      <c r="D6" s="326">
        <f>K5</f>
        <v>23</v>
      </c>
      <c r="E6" s="326">
        <f>K9</f>
        <v>8</v>
      </c>
      <c r="F6" s="326">
        <f>SUM(K7+K8+K10)</f>
        <v>1</v>
      </c>
      <c r="H6" s="813" t="s">
        <v>2715</v>
      </c>
      <c r="I6" s="233">
        <v>0.0</v>
      </c>
      <c r="J6" s="233">
        <v>0.0</v>
      </c>
      <c r="K6" s="233">
        <v>1.0</v>
      </c>
      <c r="L6" s="233">
        <v>3.0</v>
      </c>
      <c r="M6" s="233">
        <v>0.0</v>
      </c>
      <c r="N6" s="233">
        <v>2.0</v>
      </c>
      <c r="O6" s="233">
        <v>2.0</v>
      </c>
      <c r="P6" s="233">
        <v>8.0</v>
      </c>
    </row>
    <row r="7">
      <c r="A7" s="814" t="s">
        <v>690</v>
      </c>
      <c r="B7" s="816">
        <f>L11</f>
        <v>18</v>
      </c>
      <c r="C7" s="324">
        <f>L4</f>
        <v>4</v>
      </c>
      <c r="D7" s="326">
        <f>L5</f>
        <v>6</v>
      </c>
      <c r="E7" s="326">
        <f>L9</f>
        <v>4</v>
      </c>
      <c r="F7" s="326">
        <f>SUM(L7+L8+L10)</f>
        <v>1</v>
      </c>
      <c r="H7" s="813" t="s">
        <v>2286</v>
      </c>
      <c r="I7" s="233">
        <v>0.0</v>
      </c>
      <c r="J7" s="233">
        <v>1.0</v>
      </c>
      <c r="K7" s="233">
        <v>0.0</v>
      </c>
      <c r="L7" s="233">
        <v>0.0</v>
      </c>
      <c r="M7" s="233">
        <v>0.0</v>
      </c>
      <c r="N7" s="233">
        <v>0.0</v>
      </c>
      <c r="O7" s="233">
        <v>1.0</v>
      </c>
      <c r="P7" s="233">
        <v>3.0</v>
      </c>
    </row>
    <row r="8">
      <c r="A8" s="814" t="s">
        <v>691</v>
      </c>
      <c r="B8" s="816">
        <f>M11</f>
        <v>83</v>
      </c>
      <c r="C8" s="324">
        <f>M4</f>
        <v>31</v>
      </c>
      <c r="D8" s="326">
        <f>M5</f>
        <v>44</v>
      </c>
      <c r="E8" s="326">
        <f>M9</f>
        <v>8</v>
      </c>
      <c r="F8" s="326">
        <f>SUM(M7+M8+M10)</f>
        <v>0</v>
      </c>
      <c r="H8" s="813" t="s">
        <v>2130</v>
      </c>
      <c r="I8" s="233">
        <v>1.0</v>
      </c>
      <c r="J8" s="233">
        <v>0.0</v>
      </c>
      <c r="K8" s="233">
        <v>0.0</v>
      </c>
      <c r="L8" s="233">
        <v>1.0</v>
      </c>
      <c r="M8" s="233">
        <v>0.0</v>
      </c>
      <c r="N8" s="233">
        <v>0.0</v>
      </c>
      <c r="O8" s="233">
        <v>1.0</v>
      </c>
      <c r="P8" s="233">
        <v>2.0</v>
      </c>
    </row>
    <row r="9">
      <c r="A9" s="814" t="s">
        <v>692</v>
      </c>
      <c r="B9" s="816">
        <f>N11</f>
        <v>35</v>
      </c>
      <c r="C9" s="324">
        <f>N4</f>
        <v>16</v>
      </c>
      <c r="D9" s="326">
        <f>N5</f>
        <v>14</v>
      </c>
      <c r="E9" s="326">
        <f>N9</f>
        <v>3</v>
      </c>
      <c r="F9" s="326">
        <f>SUM(N7+N8+N10)</f>
        <v>0</v>
      </c>
      <c r="H9" s="813" t="s">
        <v>2716</v>
      </c>
      <c r="I9" s="233">
        <v>2.0</v>
      </c>
      <c r="J9" s="233">
        <v>1.0</v>
      </c>
      <c r="K9" s="233">
        <v>8.0</v>
      </c>
      <c r="L9" s="233">
        <v>4.0</v>
      </c>
      <c r="M9" s="233">
        <v>8.0</v>
      </c>
      <c r="N9" s="233">
        <v>3.0</v>
      </c>
      <c r="O9" s="233">
        <v>6.0</v>
      </c>
      <c r="P9" s="233">
        <v>23.0</v>
      </c>
    </row>
    <row r="10">
      <c r="A10" s="814" t="s">
        <v>545</v>
      </c>
      <c r="B10" s="816">
        <f>O11</f>
        <v>79</v>
      </c>
      <c r="C10" s="324">
        <f>O4</f>
        <v>39</v>
      </c>
      <c r="D10" s="326">
        <f>O5</f>
        <v>30</v>
      </c>
      <c r="E10" s="326">
        <f>O9</f>
        <v>6</v>
      </c>
      <c r="F10" s="326">
        <f>SUM(O7+O8+O10)</f>
        <v>2</v>
      </c>
      <c r="H10" s="813" t="s">
        <v>2717</v>
      </c>
      <c r="I10" s="233">
        <v>0.0</v>
      </c>
      <c r="J10" s="233">
        <v>0.0</v>
      </c>
      <c r="K10" s="233">
        <v>1.0</v>
      </c>
      <c r="L10" s="233">
        <v>0.0</v>
      </c>
      <c r="M10" s="233">
        <v>0.0</v>
      </c>
      <c r="N10" s="233">
        <v>0.0</v>
      </c>
      <c r="O10" s="233">
        <v>0.0</v>
      </c>
      <c r="P10" s="233">
        <v>0.0</v>
      </c>
    </row>
    <row r="11">
      <c r="A11" s="814" t="s">
        <v>36</v>
      </c>
      <c r="B11" s="816">
        <f>P11</f>
        <v>186</v>
      </c>
      <c r="C11" s="324">
        <f>P4</f>
        <v>92</v>
      </c>
      <c r="D11" s="326">
        <f>P5</f>
        <v>58</v>
      </c>
      <c r="E11" s="326">
        <f>P9</f>
        <v>23</v>
      </c>
      <c r="F11" s="326">
        <f>SUM(P7+P8+P10)</f>
        <v>5</v>
      </c>
      <c r="H11" s="817" t="s">
        <v>2217</v>
      </c>
      <c r="I11" s="233">
        <v>55.0</v>
      </c>
      <c r="J11" s="233">
        <v>7.0</v>
      </c>
      <c r="K11" s="233">
        <v>53.0</v>
      </c>
      <c r="L11" s="233">
        <v>18.0</v>
      </c>
      <c r="M11" s="233">
        <v>83.0</v>
      </c>
      <c r="N11" s="233">
        <v>35.0</v>
      </c>
      <c r="O11" s="233">
        <v>79.0</v>
      </c>
      <c r="P11" s="233">
        <v>186.0</v>
      </c>
    </row>
    <row r="12">
      <c r="A12" s="814" t="s">
        <v>693</v>
      </c>
      <c r="B12" s="816">
        <f>I21</f>
        <v>5</v>
      </c>
      <c r="C12" s="324">
        <f>I14</f>
        <v>4</v>
      </c>
      <c r="D12" s="326">
        <f>I15</f>
        <v>1</v>
      </c>
      <c r="E12" s="326">
        <f>I19</f>
        <v>0</v>
      </c>
      <c r="F12" s="326">
        <f>SUM(I17+I18+I20)</f>
        <v>0</v>
      </c>
    </row>
    <row r="13">
      <c r="A13" s="814" t="s">
        <v>694</v>
      </c>
      <c r="B13" s="816">
        <f>J21</f>
        <v>7</v>
      </c>
      <c r="C13" s="324">
        <f>J14</f>
        <v>3</v>
      </c>
      <c r="D13" s="326">
        <f>J15</f>
        <v>1</v>
      </c>
      <c r="E13" s="326">
        <f>J19</f>
        <v>1</v>
      </c>
      <c r="F13" s="326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4">
        <f>K14</f>
        <v>29</v>
      </c>
      <c r="D14" s="326">
        <f>K15</f>
        <v>5</v>
      </c>
      <c r="E14" s="326">
        <f>K19</f>
        <v>4</v>
      </c>
      <c r="F14" s="326">
        <f>SUM(K17+K18+K20)</f>
        <v>1</v>
      </c>
      <c r="H14" s="813" t="s">
        <v>2245</v>
      </c>
      <c r="I14" s="233">
        <v>4.0</v>
      </c>
      <c r="J14" s="233">
        <v>3.0</v>
      </c>
      <c r="K14" s="233">
        <v>29.0</v>
      </c>
      <c r="L14" s="233">
        <v>6.0</v>
      </c>
      <c r="M14" s="233">
        <v>1.0</v>
      </c>
      <c r="N14" s="233">
        <v>4.0</v>
      </c>
      <c r="O14" s="233">
        <v>9.0</v>
      </c>
      <c r="P14" s="233">
        <v>6.0</v>
      </c>
    </row>
    <row r="15">
      <c r="A15" s="814" t="s">
        <v>277</v>
      </c>
      <c r="B15" s="816">
        <f>L21</f>
        <v>6</v>
      </c>
      <c r="C15" s="324">
        <f>L14</f>
        <v>6</v>
      </c>
      <c r="D15" s="326">
        <f>L15</f>
        <v>0</v>
      </c>
      <c r="E15" s="326">
        <f>L19</f>
        <v>0</v>
      </c>
      <c r="F15" s="326">
        <f>SUM(L17+L18+L20)</f>
        <v>0</v>
      </c>
      <c r="H15" s="813" t="s">
        <v>2321</v>
      </c>
      <c r="I15" s="233">
        <v>1.0</v>
      </c>
      <c r="J15" s="233">
        <v>1.0</v>
      </c>
      <c r="K15" s="233">
        <v>5.0</v>
      </c>
      <c r="L15" s="233">
        <v>0.0</v>
      </c>
      <c r="M15" s="233">
        <v>5.0</v>
      </c>
      <c r="N15" s="233">
        <v>2.0</v>
      </c>
      <c r="O15" s="233">
        <v>9.0</v>
      </c>
      <c r="P15" s="233">
        <v>0.0</v>
      </c>
    </row>
    <row r="16">
      <c r="A16" s="814" t="s">
        <v>155</v>
      </c>
      <c r="B16" s="816">
        <f>M21</f>
        <v>7</v>
      </c>
      <c r="C16" s="324">
        <f>M14</f>
        <v>1</v>
      </c>
      <c r="D16" s="326">
        <f>M15</f>
        <v>5</v>
      </c>
      <c r="E16" s="326">
        <f>M19</f>
        <v>0</v>
      </c>
      <c r="F16" s="326">
        <f>SUM(M17+M18+M20)</f>
        <v>1</v>
      </c>
      <c r="H16" s="813" t="s">
        <v>2715</v>
      </c>
      <c r="I16" s="233">
        <v>0.0</v>
      </c>
      <c r="J16" s="233">
        <v>2.0</v>
      </c>
      <c r="K16" s="233">
        <v>0.0</v>
      </c>
      <c r="L16" s="233">
        <v>0.0</v>
      </c>
      <c r="M16" s="233">
        <v>0.0</v>
      </c>
      <c r="N16" s="233">
        <v>0.0</v>
      </c>
      <c r="O16" s="233">
        <v>1.0</v>
      </c>
      <c r="P16" s="233">
        <v>0.0</v>
      </c>
    </row>
    <row r="17">
      <c r="A17" s="814" t="s">
        <v>43</v>
      </c>
      <c r="B17" s="816">
        <f>N21</f>
        <v>9</v>
      </c>
      <c r="C17" s="324">
        <f>N14</f>
        <v>4</v>
      </c>
      <c r="D17" s="326">
        <f>N15</f>
        <v>2</v>
      </c>
      <c r="E17" s="326">
        <f>N19</f>
        <v>2</v>
      </c>
      <c r="F17" s="326">
        <f>SUM(N17+N18+N20)</f>
        <v>1</v>
      </c>
      <c r="H17" s="813" t="s">
        <v>2286</v>
      </c>
      <c r="I17" s="233">
        <v>0.0</v>
      </c>
      <c r="J17" s="233">
        <v>0.0</v>
      </c>
      <c r="K17" s="233">
        <v>0.0</v>
      </c>
      <c r="L17" s="233">
        <v>0.0</v>
      </c>
      <c r="M17" s="233">
        <v>1.0</v>
      </c>
      <c r="N17" s="233">
        <v>0.0</v>
      </c>
      <c r="O17" s="233">
        <v>1.0</v>
      </c>
      <c r="P17" s="233">
        <v>1.0</v>
      </c>
    </row>
    <row r="18">
      <c r="A18" s="814" t="s">
        <v>695</v>
      </c>
      <c r="B18" s="816">
        <f>O21</f>
        <v>21</v>
      </c>
      <c r="C18" s="324">
        <f>O14</f>
        <v>9</v>
      </c>
      <c r="D18" s="326">
        <f>O15</f>
        <v>9</v>
      </c>
      <c r="E18" s="326">
        <f>O19</f>
        <v>1</v>
      </c>
      <c r="F18" s="326">
        <f>SUM(O17+O18+O20)</f>
        <v>1</v>
      </c>
      <c r="H18" s="813" t="s">
        <v>2130</v>
      </c>
      <c r="I18" s="233">
        <v>0.0</v>
      </c>
      <c r="J18" s="233">
        <v>0.0</v>
      </c>
      <c r="K18" s="233">
        <v>1.0</v>
      </c>
      <c r="L18" s="233">
        <v>0.0</v>
      </c>
      <c r="M18" s="233">
        <v>0.0</v>
      </c>
      <c r="N18" s="233">
        <v>1.0</v>
      </c>
      <c r="O18" s="233">
        <v>0.0</v>
      </c>
      <c r="P18" s="233">
        <v>0.0</v>
      </c>
    </row>
    <row r="19">
      <c r="A19" s="814" t="s">
        <v>696</v>
      </c>
      <c r="B19" s="816">
        <f>P21</f>
        <v>7</v>
      </c>
      <c r="C19" s="324">
        <f>P14</f>
        <v>6</v>
      </c>
      <c r="D19" s="326">
        <f>P15</f>
        <v>0</v>
      </c>
      <c r="E19" s="326">
        <f>P19</f>
        <v>0</v>
      </c>
      <c r="F19" s="326">
        <f>SUM(P17+P18+P20)</f>
        <v>1</v>
      </c>
      <c r="H19" s="813" t="s">
        <v>2716</v>
      </c>
      <c r="I19" s="233">
        <v>0.0</v>
      </c>
      <c r="J19" s="233">
        <v>1.0</v>
      </c>
      <c r="K19" s="233">
        <v>4.0</v>
      </c>
      <c r="L19" s="233">
        <v>0.0</v>
      </c>
      <c r="M19" s="233">
        <v>0.0</v>
      </c>
      <c r="N19" s="233">
        <v>2.0</v>
      </c>
      <c r="O19" s="233">
        <v>1.0</v>
      </c>
      <c r="P19" s="233">
        <v>0.0</v>
      </c>
    </row>
    <row r="20">
      <c r="A20" s="814" t="s">
        <v>697</v>
      </c>
      <c r="B20" s="816">
        <f>I31</f>
        <v>11</v>
      </c>
      <c r="C20" s="324">
        <f>I24</f>
        <v>4</v>
      </c>
      <c r="D20" s="326">
        <f>I25</f>
        <v>6</v>
      </c>
      <c r="E20" s="326">
        <f>I29</f>
        <v>0</v>
      </c>
      <c r="F20" s="326">
        <f>SUM(I27+I28+I30)</f>
        <v>1</v>
      </c>
      <c r="H20" s="813" t="s">
        <v>2717</v>
      </c>
      <c r="I20" s="233">
        <v>0.0</v>
      </c>
      <c r="J20" s="233">
        <v>0.0</v>
      </c>
      <c r="K20" s="233">
        <v>0.0</v>
      </c>
      <c r="L20" s="233">
        <v>0.0</v>
      </c>
      <c r="M20" s="233">
        <v>0.0</v>
      </c>
      <c r="N20" s="233">
        <v>0.0</v>
      </c>
      <c r="O20" s="233">
        <v>0.0</v>
      </c>
      <c r="P20" s="233">
        <v>0.0</v>
      </c>
    </row>
    <row r="21">
      <c r="A21" s="814" t="s">
        <v>698</v>
      </c>
      <c r="B21" s="816">
        <f>J31</f>
        <v>99</v>
      </c>
      <c r="C21" s="324">
        <f>J24</f>
        <v>55</v>
      </c>
      <c r="D21" s="326">
        <f>J25</f>
        <v>34</v>
      </c>
      <c r="E21" s="326">
        <f>J29</f>
        <v>9</v>
      </c>
      <c r="F21" s="326">
        <f>SUM(J27+J28+J30)</f>
        <v>1</v>
      </c>
      <c r="H21" s="817" t="s">
        <v>2217</v>
      </c>
      <c r="I21" s="233">
        <v>5.0</v>
      </c>
      <c r="J21" s="233">
        <v>7.0</v>
      </c>
      <c r="K21" s="233">
        <v>39.0</v>
      </c>
      <c r="L21" s="233">
        <v>6.0</v>
      </c>
      <c r="M21" s="233">
        <v>7.0</v>
      </c>
      <c r="N21" s="233">
        <v>9.0</v>
      </c>
      <c r="O21" s="233">
        <v>21.0</v>
      </c>
      <c r="P21" s="233">
        <v>7.0</v>
      </c>
    </row>
    <row r="22">
      <c r="A22" s="814" t="s">
        <v>160</v>
      </c>
      <c r="B22" s="816">
        <f>K31</f>
        <v>137</v>
      </c>
      <c r="C22" s="324">
        <f>K24</f>
        <v>74</v>
      </c>
      <c r="D22" s="326">
        <f>K25</f>
        <v>48</v>
      </c>
      <c r="E22" s="326">
        <f>K29</f>
        <v>8</v>
      </c>
      <c r="F22" s="326">
        <f>SUM(K27+K28+K30)</f>
        <v>4</v>
      </c>
    </row>
    <row r="23">
      <c r="A23" s="814" t="s">
        <v>424</v>
      </c>
      <c r="B23" s="816">
        <f>L31</f>
        <v>6</v>
      </c>
      <c r="C23" s="324">
        <f>L24</f>
        <v>1</v>
      </c>
      <c r="D23" s="326">
        <f>L25</f>
        <v>3</v>
      </c>
      <c r="E23" s="326">
        <f>L29</f>
        <v>2</v>
      </c>
      <c r="F23" s="326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4">
        <f>M24</f>
        <v>13</v>
      </c>
      <c r="D24" s="326">
        <f>M25</f>
        <v>22</v>
      </c>
      <c r="E24" s="326">
        <f>M29</f>
        <v>11</v>
      </c>
      <c r="F24" s="326">
        <f>SUM(M27+M28+M30)</f>
        <v>0</v>
      </c>
      <c r="H24" s="813" t="s">
        <v>2245</v>
      </c>
      <c r="I24" s="233">
        <v>4.0</v>
      </c>
      <c r="J24" s="233">
        <v>55.0</v>
      </c>
      <c r="K24" s="233">
        <v>74.0</v>
      </c>
      <c r="L24" s="233">
        <v>1.0</v>
      </c>
      <c r="M24" s="233">
        <v>13.0</v>
      </c>
      <c r="N24" s="233">
        <v>12.0</v>
      </c>
      <c r="O24" s="233">
        <v>59.0</v>
      </c>
      <c r="P24" s="233">
        <v>2.0</v>
      </c>
    </row>
    <row r="25">
      <c r="A25" s="814" t="s">
        <v>699</v>
      </c>
      <c r="B25" s="816">
        <f>N31</f>
        <v>26</v>
      </c>
      <c r="C25" s="324">
        <f>N24</f>
        <v>12</v>
      </c>
      <c r="D25" s="326">
        <f>N25</f>
        <v>11</v>
      </c>
      <c r="E25" s="326">
        <f>N29</f>
        <v>2</v>
      </c>
      <c r="F25" s="326">
        <f>SUM(N27+N28+N30)</f>
        <v>0</v>
      </c>
      <c r="H25" s="813" t="s">
        <v>2321</v>
      </c>
      <c r="I25" s="233">
        <v>6.0</v>
      </c>
      <c r="J25" s="233">
        <v>34.0</v>
      </c>
      <c r="K25" s="233">
        <v>48.0</v>
      </c>
      <c r="L25" s="233">
        <v>3.0</v>
      </c>
      <c r="M25" s="233">
        <v>22.0</v>
      </c>
      <c r="N25" s="233">
        <v>11.0</v>
      </c>
      <c r="O25" s="233">
        <v>57.0</v>
      </c>
      <c r="P25" s="233">
        <v>2.0</v>
      </c>
    </row>
    <row r="26">
      <c r="A26" s="814" t="s">
        <v>286</v>
      </c>
      <c r="B26" s="816">
        <f>O31</f>
        <v>145</v>
      </c>
      <c r="C26" s="324">
        <f>O24</f>
        <v>59</v>
      </c>
      <c r="D26" s="326">
        <f>O25</f>
        <v>57</v>
      </c>
      <c r="E26" s="326">
        <f>O29</f>
        <v>22</v>
      </c>
      <c r="F26" s="326">
        <f>SUM(O27+O28+O30)</f>
        <v>3</v>
      </c>
      <c r="H26" s="813" t="s">
        <v>2715</v>
      </c>
      <c r="I26" s="233">
        <v>0.0</v>
      </c>
      <c r="J26" s="233">
        <v>0.0</v>
      </c>
      <c r="K26" s="233">
        <v>3.0</v>
      </c>
      <c r="L26" s="233">
        <v>0.0</v>
      </c>
      <c r="M26" s="233">
        <v>0.0</v>
      </c>
      <c r="N26" s="233">
        <v>1.0</v>
      </c>
      <c r="O26" s="233">
        <v>4.0</v>
      </c>
      <c r="P26" s="233">
        <v>0.0</v>
      </c>
    </row>
    <row r="27">
      <c r="A27" s="814" t="s">
        <v>556</v>
      </c>
      <c r="B27" s="816">
        <f>P31</f>
        <v>6</v>
      </c>
      <c r="C27" s="324">
        <f>P24</f>
        <v>2</v>
      </c>
      <c r="D27" s="326">
        <f>P25</f>
        <v>2</v>
      </c>
      <c r="E27" s="326">
        <f>P29</f>
        <v>0</v>
      </c>
      <c r="F27" s="326">
        <f>SUM(P27+P28+P30)</f>
        <v>2</v>
      </c>
      <c r="H27" s="813" t="s">
        <v>2286</v>
      </c>
      <c r="I27" s="233">
        <v>1.0</v>
      </c>
      <c r="J27" s="233">
        <v>0.0</v>
      </c>
      <c r="K27" s="233">
        <v>2.0</v>
      </c>
      <c r="L27" s="233">
        <v>0.0</v>
      </c>
      <c r="M27" s="233">
        <v>0.0</v>
      </c>
      <c r="N27" s="233">
        <v>0.0</v>
      </c>
      <c r="O27" s="233">
        <v>1.0</v>
      </c>
      <c r="P27" s="233">
        <v>0.0</v>
      </c>
    </row>
    <row r="28">
      <c r="A28" s="814" t="s">
        <v>700</v>
      </c>
      <c r="B28" s="816">
        <f>I41</f>
        <v>7</v>
      </c>
      <c r="C28" s="324">
        <f>I34</f>
        <v>3</v>
      </c>
      <c r="D28" s="326">
        <f>I35</f>
        <v>1</v>
      </c>
      <c r="E28" s="326">
        <f>I39</f>
        <v>2</v>
      </c>
      <c r="F28" s="326">
        <f>SUM(I37+I38+I40)</f>
        <v>0</v>
      </c>
      <c r="H28" s="813" t="s">
        <v>2130</v>
      </c>
      <c r="I28" s="233">
        <v>0.0</v>
      </c>
      <c r="J28" s="233">
        <v>1.0</v>
      </c>
      <c r="K28" s="233">
        <v>2.0</v>
      </c>
      <c r="L28" s="233">
        <v>0.0</v>
      </c>
      <c r="M28" s="233">
        <v>0.0</v>
      </c>
      <c r="N28" s="233">
        <v>0.0</v>
      </c>
      <c r="O28" s="233">
        <v>2.0</v>
      </c>
      <c r="P28" s="233">
        <v>2.0</v>
      </c>
    </row>
    <row r="29">
      <c r="A29" s="814" t="s">
        <v>701</v>
      </c>
      <c r="B29" s="816">
        <f>J41</f>
        <v>60</v>
      </c>
      <c r="C29" s="324">
        <f>J34</f>
        <v>28</v>
      </c>
      <c r="D29" s="326">
        <f>J35</f>
        <v>24</v>
      </c>
      <c r="E29" s="326">
        <f>J39</f>
        <v>6</v>
      </c>
      <c r="F29" s="326">
        <f>SUM(J37+J38+J40)</f>
        <v>0</v>
      </c>
      <c r="H29" s="813" t="s">
        <v>2716</v>
      </c>
      <c r="I29" s="233">
        <v>0.0</v>
      </c>
      <c r="J29" s="233">
        <v>9.0</v>
      </c>
      <c r="K29" s="233">
        <v>8.0</v>
      </c>
      <c r="L29" s="233">
        <v>2.0</v>
      </c>
      <c r="M29" s="233">
        <v>11.0</v>
      </c>
      <c r="N29" s="233">
        <v>2.0</v>
      </c>
      <c r="O29" s="233">
        <v>22.0</v>
      </c>
      <c r="P29" s="233">
        <v>0.0</v>
      </c>
    </row>
    <row r="30">
      <c r="A30" s="814" t="s">
        <v>702</v>
      </c>
      <c r="B30" s="816">
        <f>K41</f>
        <v>11</v>
      </c>
      <c r="C30" s="324">
        <f>K34</f>
        <v>2</v>
      </c>
      <c r="D30" s="326">
        <f>K35</f>
        <v>7</v>
      </c>
      <c r="E30" s="326">
        <f>K39</f>
        <v>2</v>
      </c>
      <c r="F30" s="326">
        <f>SUM(K37+K38+K40)</f>
        <v>0</v>
      </c>
      <c r="H30" s="813" t="s">
        <v>2717</v>
      </c>
      <c r="I30" s="233">
        <v>0.0</v>
      </c>
      <c r="J30" s="233">
        <v>0.0</v>
      </c>
      <c r="K30" s="233">
        <v>0.0</v>
      </c>
      <c r="L30" s="233">
        <v>0.0</v>
      </c>
      <c r="M30" s="233">
        <v>0.0</v>
      </c>
      <c r="N30" s="233">
        <v>0.0</v>
      </c>
      <c r="O30" s="233">
        <v>0.0</v>
      </c>
      <c r="P30" s="233">
        <v>0.0</v>
      </c>
    </row>
    <row r="31">
      <c r="A31" s="814" t="s">
        <v>703</v>
      </c>
      <c r="B31" s="816">
        <f>L41</f>
        <v>100</v>
      </c>
      <c r="C31" s="324">
        <f>L34</f>
        <v>57</v>
      </c>
      <c r="D31" s="326">
        <f>L35</f>
        <v>34</v>
      </c>
      <c r="E31" s="326">
        <f>L39</f>
        <v>5</v>
      </c>
      <c r="F31" s="326">
        <f>SUM(L37+L38+L40)</f>
        <v>1</v>
      </c>
      <c r="H31" s="817" t="s">
        <v>2217</v>
      </c>
      <c r="I31" s="233">
        <v>11.0</v>
      </c>
      <c r="J31" s="233">
        <v>99.0</v>
      </c>
      <c r="K31" s="233">
        <v>137.0</v>
      </c>
      <c r="L31" s="233">
        <v>6.0</v>
      </c>
      <c r="M31" s="233">
        <v>46.0</v>
      </c>
      <c r="N31" s="233">
        <v>26.0</v>
      </c>
      <c r="O31" s="233">
        <v>145.0</v>
      </c>
      <c r="P31" s="233">
        <v>6.0</v>
      </c>
    </row>
    <row r="32">
      <c r="A32" s="814" t="s">
        <v>557</v>
      </c>
      <c r="B32" s="816">
        <f>M41</f>
        <v>63</v>
      </c>
      <c r="C32" s="324">
        <f>M34</f>
        <v>26</v>
      </c>
      <c r="D32" s="326">
        <f>M35</f>
        <v>26</v>
      </c>
      <c r="E32" s="326">
        <f>M39</f>
        <v>6</v>
      </c>
      <c r="F32" s="326">
        <f>SUM(M37+M38+M40)</f>
        <v>2</v>
      </c>
    </row>
    <row r="33">
      <c r="A33" s="814" t="s">
        <v>59</v>
      </c>
      <c r="B33" s="816">
        <f>N41</f>
        <v>59</v>
      </c>
      <c r="C33" s="324">
        <f>N34</f>
        <v>28</v>
      </c>
      <c r="D33" s="326">
        <f>N35</f>
        <v>18</v>
      </c>
      <c r="E33" s="326">
        <f>N39</f>
        <v>10</v>
      </c>
      <c r="F33" s="326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4">
        <f>O34</f>
        <v>31</v>
      </c>
      <c r="D34" s="326">
        <f>O35</f>
        <v>16</v>
      </c>
      <c r="E34" s="326">
        <f>O39</f>
        <v>3</v>
      </c>
      <c r="F34" s="326">
        <f>SUM(O37+O38+O40)</f>
        <v>3</v>
      </c>
      <c r="H34" s="813" t="s">
        <v>2245</v>
      </c>
      <c r="I34" s="233">
        <v>3.0</v>
      </c>
      <c r="J34" s="233">
        <v>28.0</v>
      </c>
      <c r="K34" s="233">
        <v>2.0</v>
      </c>
      <c r="L34" s="233">
        <v>57.0</v>
      </c>
      <c r="M34" s="233">
        <v>26.0</v>
      </c>
      <c r="N34" s="233">
        <v>28.0</v>
      </c>
      <c r="O34" s="233">
        <v>31.0</v>
      </c>
      <c r="P34" s="233">
        <v>0.0</v>
      </c>
    </row>
    <row r="35">
      <c r="A35" s="814" t="s">
        <v>705</v>
      </c>
      <c r="B35" s="816">
        <f>P41</f>
        <v>6</v>
      </c>
      <c r="C35" s="324">
        <f>P34</f>
        <v>0</v>
      </c>
      <c r="D35" s="326">
        <f>P35</f>
        <v>5</v>
      </c>
      <c r="E35" s="326">
        <f>P39</f>
        <v>1</v>
      </c>
      <c r="F35" s="326">
        <f>SUM(P37+P38+P40)</f>
        <v>0</v>
      </c>
      <c r="H35" s="813" t="s">
        <v>2321</v>
      </c>
      <c r="I35" s="233">
        <v>1.0</v>
      </c>
      <c r="J35" s="233">
        <v>24.0</v>
      </c>
      <c r="K35" s="233">
        <v>7.0</v>
      </c>
      <c r="L35" s="233">
        <v>34.0</v>
      </c>
      <c r="M35" s="233">
        <v>26.0</v>
      </c>
      <c r="N35" s="233">
        <v>18.0</v>
      </c>
      <c r="O35" s="233">
        <v>16.0</v>
      </c>
      <c r="P35" s="233">
        <v>5.0</v>
      </c>
    </row>
    <row r="36">
      <c r="A36" s="814" t="s">
        <v>135</v>
      </c>
      <c r="B36" s="816">
        <f>I51</f>
        <v>4</v>
      </c>
      <c r="C36" s="324">
        <f>I44</f>
        <v>1</v>
      </c>
      <c r="D36" s="326">
        <f>I45</f>
        <v>3</v>
      </c>
      <c r="E36" s="326">
        <f>I49</f>
        <v>0</v>
      </c>
      <c r="F36" s="326">
        <f>SUM(I47+I48+I50)</f>
        <v>0</v>
      </c>
      <c r="H36" s="813" t="s">
        <v>2715</v>
      </c>
      <c r="I36" s="233">
        <v>1.0</v>
      </c>
      <c r="J36" s="233">
        <v>2.0</v>
      </c>
      <c r="K36" s="233">
        <v>0.0</v>
      </c>
      <c r="L36" s="233">
        <v>3.0</v>
      </c>
      <c r="M36" s="233">
        <v>3.0</v>
      </c>
      <c r="N36" s="233">
        <v>2.0</v>
      </c>
      <c r="O36" s="233">
        <v>1.0</v>
      </c>
      <c r="P36" s="233">
        <v>0.0</v>
      </c>
    </row>
    <row r="37">
      <c r="A37" s="814" t="s">
        <v>168</v>
      </c>
      <c r="B37" s="816">
        <f>J51</f>
        <v>5</v>
      </c>
      <c r="C37" s="324">
        <f>J44</f>
        <v>1</v>
      </c>
      <c r="D37" s="326">
        <f>J45</f>
        <v>4</v>
      </c>
      <c r="E37" s="326">
        <f>J49</f>
        <v>0</v>
      </c>
      <c r="F37" s="326">
        <f>SUM(J47+J48+J50)</f>
        <v>0</v>
      </c>
      <c r="H37" s="813" t="s">
        <v>2286</v>
      </c>
      <c r="I37" s="233">
        <v>0.0</v>
      </c>
      <c r="J37" s="233">
        <v>0.0</v>
      </c>
      <c r="K37" s="233">
        <v>0.0</v>
      </c>
      <c r="L37" s="233">
        <v>1.0</v>
      </c>
      <c r="M37" s="233">
        <v>2.0</v>
      </c>
      <c r="N37" s="233">
        <v>0.0</v>
      </c>
      <c r="O37" s="233">
        <v>1.0</v>
      </c>
      <c r="P37" s="233">
        <v>0.0</v>
      </c>
    </row>
    <row r="38">
      <c r="A38" s="814" t="s">
        <v>706</v>
      </c>
      <c r="B38" s="816">
        <f>K51</f>
        <v>3</v>
      </c>
      <c r="C38" s="324">
        <f>K44</f>
        <v>1</v>
      </c>
      <c r="D38" s="326">
        <f>K45</f>
        <v>0</v>
      </c>
      <c r="E38" s="326">
        <f>K49</f>
        <v>2</v>
      </c>
      <c r="F38" s="326">
        <f>SUM(K47+K48+K50)</f>
        <v>0</v>
      </c>
      <c r="H38" s="813" t="s">
        <v>2130</v>
      </c>
      <c r="I38" s="233">
        <v>0.0</v>
      </c>
      <c r="J38" s="233">
        <v>0.0</v>
      </c>
      <c r="K38" s="233">
        <v>0.0</v>
      </c>
      <c r="L38" s="233">
        <v>0.0</v>
      </c>
      <c r="M38" s="233">
        <v>0.0</v>
      </c>
      <c r="N38" s="233">
        <v>1.0</v>
      </c>
      <c r="O38" s="233">
        <v>2.0</v>
      </c>
      <c r="P38" s="233">
        <v>0.0</v>
      </c>
    </row>
    <row r="39">
      <c r="A39" s="814" t="s">
        <v>707</v>
      </c>
      <c r="B39" s="816">
        <f>L51</f>
        <v>0</v>
      </c>
      <c r="C39" s="324">
        <f>L44</f>
        <v>0</v>
      </c>
      <c r="D39" s="326">
        <f>L45</f>
        <v>0</v>
      </c>
      <c r="E39" s="326">
        <f>L49</f>
        <v>0</v>
      </c>
      <c r="F39" s="326">
        <f>SUM(L47+L48+L50)</f>
        <v>0</v>
      </c>
      <c r="H39" s="813" t="s">
        <v>2716</v>
      </c>
      <c r="I39" s="233">
        <v>2.0</v>
      </c>
      <c r="J39" s="233">
        <v>6.0</v>
      </c>
      <c r="K39" s="233">
        <v>2.0</v>
      </c>
      <c r="L39" s="233">
        <v>5.0</v>
      </c>
      <c r="M39" s="233">
        <v>6.0</v>
      </c>
      <c r="N39" s="233">
        <v>10.0</v>
      </c>
      <c r="O39" s="233">
        <v>3.0</v>
      </c>
      <c r="P39" s="233">
        <v>1.0</v>
      </c>
    </row>
    <row r="40">
      <c r="A40" s="814" t="s">
        <v>708</v>
      </c>
      <c r="B40" s="816">
        <f>M51</f>
        <v>32</v>
      </c>
      <c r="C40" s="324">
        <f>M44</f>
        <v>13</v>
      </c>
      <c r="D40" s="326">
        <f>M45</f>
        <v>9</v>
      </c>
      <c r="E40" s="326">
        <f>M49</f>
        <v>5</v>
      </c>
      <c r="F40" s="326">
        <f>SUM(M47+M48+M50)</f>
        <v>1</v>
      </c>
      <c r="H40" s="813" t="s">
        <v>2717</v>
      </c>
      <c r="I40" s="233">
        <v>0.0</v>
      </c>
      <c r="J40" s="233">
        <v>0.0</v>
      </c>
      <c r="K40" s="233">
        <v>0.0</v>
      </c>
      <c r="L40" s="233">
        <v>0.0</v>
      </c>
      <c r="M40" s="233">
        <v>0.0</v>
      </c>
      <c r="N40" s="233">
        <v>0.0</v>
      </c>
      <c r="O40" s="233">
        <v>0.0</v>
      </c>
      <c r="P40" s="233">
        <v>0.0</v>
      </c>
    </row>
    <row r="41">
      <c r="A41" s="814" t="s">
        <v>359</v>
      </c>
      <c r="B41" s="816">
        <f>N51</f>
        <v>8</v>
      </c>
      <c r="C41" s="324">
        <f>N44</f>
        <v>4</v>
      </c>
      <c r="D41" s="326">
        <f>N45</f>
        <v>1</v>
      </c>
      <c r="E41" s="326">
        <f>N49</f>
        <v>0</v>
      </c>
      <c r="F41" s="326">
        <f>SUM(N47+N48+N50)</f>
        <v>1</v>
      </c>
      <c r="H41" s="817" t="s">
        <v>2217</v>
      </c>
      <c r="I41" s="233">
        <v>7.0</v>
      </c>
      <c r="J41" s="233">
        <v>60.0</v>
      </c>
      <c r="K41" s="233">
        <v>11.0</v>
      </c>
      <c r="L41" s="233">
        <v>100.0</v>
      </c>
      <c r="M41" s="233">
        <v>63.0</v>
      </c>
      <c r="N41" s="233">
        <v>59.0</v>
      </c>
      <c r="O41" s="233">
        <v>54.0</v>
      </c>
      <c r="P41" s="233">
        <v>6.0</v>
      </c>
    </row>
    <row r="42">
      <c r="A42" s="814" t="s">
        <v>709</v>
      </c>
      <c r="B42" s="816">
        <f>O51</f>
        <v>25</v>
      </c>
      <c r="C42" s="324">
        <f>O44</f>
        <v>11</v>
      </c>
      <c r="D42" s="326">
        <f>O45</f>
        <v>10</v>
      </c>
      <c r="E42" s="326">
        <f>O49</f>
        <v>2</v>
      </c>
      <c r="F42" s="326">
        <f>SUM(O47+O48+O50)</f>
        <v>2</v>
      </c>
    </row>
    <row r="43">
      <c r="A43" s="814" t="s">
        <v>710</v>
      </c>
      <c r="B43" s="816">
        <f>P51</f>
        <v>59</v>
      </c>
      <c r="C43" s="324">
        <f>P44</f>
        <v>27</v>
      </c>
      <c r="D43" s="326">
        <f>P45</f>
        <v>21</v>
      </c>
      <c r="E43" s="326">
        <f>P49</f>
        <v>6</v>
      </c>
      <c r="F43" s="326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4">
        <f>I54</f>
        <v>3</v>
      </c>
      <c r="D44" s="326">
        <f>I55</f>
        <v>0</v>
      </c>
      <c r="E44" s="326">
        <f>I59</f>
        <v>0</v>
      </c>
      <c r="F44" s="326">
        <f>SUM(I57+I58+I60)</f>
        <v>0</v>
      </c>
      <c r="H44" s="813" t="s">
        <v>2245</v>
      </c>
      <c r="I44" s="233">
        <v>1.0</v>
      </c>
      <c r="J44" s="233">
        <v>1.0</v>
      </c>
      <c r="K44" s="233">
        <v>1.0</v>
      </c>
      <c r="L44" s="233">
        <v>0.0</v>
      </c>
      <c r="M44" s="233">
        <v>13.0</v>
      </c>
      <c r="N44" s="233">
        <v>4.0</v>
      </c>
      <c r="O44" s="233">
        <v>11.0</v>
      </c>
      <c r="P44" s="233">
        <v>27.0</v>
      </c>
    </row>
    <row r="45">
      <c r="A45" s="814" t="s">
        <v>712</v>
      </c>
      <c r="B45" s="816">
        <f>J61</f>
        <v>1</v>
      </c>
      <c r="C45" s="324">
        <f>J54</f>
        <v>1</v>
      </c>
      <c r="D45" s="326">
        <f>J55</f>
        <v>0</v>
      </c>
      <c r="E45" s="326">
        <f>J59</f>
        <v>0</v>
      </c>
      <c r="F45" s="326">
        <f>sum(J57+J58+J60)</f>
        <v>0</v>
      </c>
      <c r="H45" s="813" t="s">
        <v>2321</v>
      </c>
      <c r="I45" s="233">
        <v>3.0</v>
      </c>
      <c r="J45" s="233">
        <v>4.0</v>
      </c>
      <c r="K45" s="233">
        <v>0.0</v>
      </c>
      <c r="L45" s="233">
        <v>0.0</v>
      </c>
      <c r="M45" s="233">
        <v>9.0</v>
      </c>
      <c r="N45" s="233">
        <v>1.0</v>
      </c>
      <c r="O45" s="233">
        <v>10.0</v>
      </c>
      <c r="P45" s="233">
        <v>21.0</v>
      </c>
    </row>
    <row r="46">
      <c r="A46" s="814" t="s">
        <v>65</v>
      </c>
      <c r="B46" s="816">
        <f>K61</f>
        <v>40</v>
      </c>
      <c r="C46" s="324">
        <f>K54</f>
        <v>14</v>
      </c>
      <c r="D46" s="326">
        <f>K55</f>
        <v>20</v>
      </c>
      <c r="E46" s="326">
        <f>K59</f>
        <v>2</v>
      </c>
      <c r="F46" s="326">
        <f>SUM(K57+K58+K60)</f>
        <v>2</v>
      </c>
      <c r="H46" s="813" t="s">
        <v>2715</v>
      </c>
      <c r="I46" s="233">
        <v>0.0</v>
      </c>
      <c r="J46" s="233">
        <v>0.0</v>
      </c>
      <c r="K46" s="233">
        <v>0.0</v>
      </c>
      <c r="L46" s="233">
        <v>0.0</v>
      </c>
      <c r="M46" s="233">
        <v>4.0</v>
      </c>
      <c r="N46" s="233">
        <v>2.0</v>
      </c>
      <c r="O46" s="233">
        <v>0.0</v>
      </c>
      <c r="P46" s="233">
        <v>4.0</v>
      </c>
    </row>
    <row r="47">
      <c r="A47" s="814" t="s">
        <v>66</v>
      </c>
      <c r="B47" s="816">
        <f>L61</f>
        <v>15</v>
      </c>
      <c r="C47" s="324">
        <f>L54</f>
        <v>11</v>
      </c>
      <c r="D47" s="326">
        <f>L55</f>
        <v>2</v>
      </c>
      <c r="E47" s="326">
        <f>L59</f>
        <v>0</v>
      </c>
      <c r="F47" s="326">
        <f>SUM(L57+L58+L60)</f>
        <v>0</v>
      </c>
      <c r="H47" s="813" t="s">
        <v>2286</v>
      </c>
      <c r="I47" s="233">
        <v>0.0</v>
      </c>
      <c r="J47" s="233">
        <v>0.0</v>
      </c>
      <c r="K47" s="233">
        <v>0.0</v>
      </c>
      <c r="L47" s="233">
        <v>0.0</v>
      </c>
      <c r="M47" s="233">
        <v>0.0</v>
      </c>
      <c r="N47" s="233">
        <v>0.0</v>
      </c>
      <c r="O47" s="233">
        <v>1.0</v>
      </c>
      <c r="P47" s="233">
        <v>0.0</v>
      </c>
    </row>
    <row r="48">
      <c r="A48" s="814" t="s">
        <v>713</v>
      </c>
      <c r="B48" s="816">
        <f>M61</f>
        <v>5</v>
      </c>
      <c r="C48" s="324">
        <f>M54</f>
        <v>4</v>
      </c>
      <c r="D48" s="326">
        <f>M55</f>
        <v>0</v>
      </c>
      <c r="E48" s="326">
        <f>M59</f>
        <v>1</v>
      </c>
      <c r="F48" s="326">
        <f>SUM(M57+M58+M60)</f>
        <v>0</v>
      </c>
      <c r="H48" s="813" t="s">
        <v>2130</v>
      </c>
      <c r="I48" s="233">
        <v>0.0</v>
      </c>
      <c r="J48" s="233">
        <v>0.0</v>
      </c>
      <c r="K48" s="233">
        <v>0.0</v>
      </c>
      <c r="L48" s="233">
        <v>0.0</v>
      </c>
      <c r="M48" s="233">
        <v>1.0</v>
      </c>
      <c r="N48" s="233">
        <v>1.0</v>
      </c>
      <c r="O48" s="233">
        <v>1.0</v>
      </c>
      <c r="P48" s="233">
        <v>1.0</v>
      </c>
    </row>
    <row r="49">
      <c r="A49" s="814" t="s">
        <v>174</v>
      </c>
      <c r="B49" s="816">
        <f>N61</f>
        <v>428</v>
      </c>
      <c r="C49" s="324">
        <f>N54</f>
        <v>191</v>
      </c>
      <c r="D49" s="326">
        <f>N55</f>
        <v>187</v>
      </c>
      <c r="E49" s="326">
        <f>N59</f>
        <v>29</v>
      </c>
      <c r="F49" s="326">
        <f>SUM(N57+N58+N60)</f>
        <v>9</v>
      </c>
      <c r="H49" s="813" t="s">
        <v>2716</v>
      </c>
      <c r="I49" s="233">
        <v>0.0</v>
      </c>
      <c r="J49" s="233">
        <v>0.0</v>
      </c>
      <c r="K49" s="233">
        <v>2.0</v>
      </c>
      <c r="L49" s="233">
        <v>0.0</v>
      </c>
      <c r="M49" s="233">
        <v>5.0</v>
      </c>
      <c r="N49" s="233">
        <v>0.0</v>
      </c>
      <c r="O49" s="233">
        <v>2.0</v>
      </c>
      <c r="P49" s="233">
        <v>6.0</v>
      </c>
    </row>
    <row r="50">
      <c r="A50" s="814" t="s">
        <v>714</v>
      </c>
      <c r="B50" s="816">
        <f>O61</f>
        <v>13</v>
      </c>
      <c r="C50" s="324">
        <f>O54</f>
        <v>5</v>
      </c>
      <c r="D50" s="326">
        <f>O55</f>
        <v>4</v>
      </c>
      <c r="E50" s="326">
        <f>O59</f>
        <v>0</v>
      </c>
      <c r="F50" s="326">
        <f>SUM(O57+O58+O60)</f>
        <v>0</v>
      </c>
      <c r="H50" s="813" t="s">
        <v>2717</v>
      </c>
      <c r="I50" s="233">
        <v>0.0</v>
      </c>
      <c r="J50" s="233">
        <v>0.0</v>
      </c>
      <c r="K50" s="233">
        <v>0.0</v>
      </c>
      <c r="L50" s="233">
        <v>0.0</v>
      </c>
      <c r="M50" s="233">
        <v>0.0</v>
      </c>
      <c r="N50" s="233">
        <v>0.0</v>
      </c>
      <c r="O50" s="233">
        <v>0.0</v>
      </c>
      <c r="P50" s="233">
        <v>0.0</v>
      </c>
    </row>
    <row r="51">
      <c r="A51" s="811" t="s">
        <v>715</v>
      </c>
      <c r="B51" s="816">
        <f>P61</f>
        <v>16</v>
      </c>
      <c r="C51" s="324">
        <f>P54</f>
        <v>10</v>
      </c>
      <c r="D51" s="326">
        <f>P55</f>
        <v>4</v>
      </c>
      <c r="E51" s="326">
        <f>P59</f>
        <v>1</v>
      </c>
      <c r="F51" s="326">
        <f>SUM(P57+P58+P60)</f>
        <v>0</v>
      </c>
      <c r="H51" s="817" t="s">
        <v>2217</v>
      </c>
      <c r="I51" s="233">
        <v>4.0</v>
      </c>
      <c r="J51" s="233">
        <v>5.0</v>
      </c>
      <c r="K51" s="233">
        <v>3.0</v>
      </c>
      <c r="L51" s="233">
        <v>0.0</v>
      </c>
      <c r="M51" s="233">
        <v>32.0</v>
      </c>
      <c r="N51" s="233">
        <v>8.0</v>
      </c>
      <c r="O51" s="233">
        <v>25.0</v>
      </c>
      <c r="P51" s="233">
        <v>59.0</v>
      </c>
    </row>
    <row r="52">
      <c r="A52" s="814" t="s">
        <v>297</v>
      </c>
      <c r="B52" s="816">
        <f>I71</f>
        <v>3</v>
      </c>
      <c r="C52" s="324">
        <f>I64</f>
        <v>2</v>
      </c>
      <c r="D52" s="326">
        <f>I65</f>
        <v>0</v>
      </c>
      <c r="E52" s="326">
        <f>I69</f>
        <v>1</v>
      </c>
      <c r="F52" s="326">
        <f>SUM(I67+I68+I70)</f>
        <v>0</v>
      </c>
    </row>
    <row r="53">
      <c r="A53" s="814" t="s">
        <v>716</v>
      </c>
      <c r="B53" s="816">
        <f>J71</f>
        <v>61</v>
      </c>
      <c r="C53" s="324">
        <f>J64</f>
        <v>24</v>
      </c>
      <c r="D53" s="326">
        <f>J65</f>
        <v>29</v>
      </c>
      <c r="E53" s="326">
        <f>J69</f>
        <v>3</v>
      </c>
      <c r="F53" s="326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4">
        <f>K64</f>
        <v>1</v>
      </c>
      <c r="D54" s="326">
        <f>K65</f>
        <v>3</v>
      </c>
      <c r="E54" s="326">
        <f>K69</f>
        <v>0</v>
      </c>
      <c r="F54" s="326">
        <f>SUM(K67+K68+K70)</f>
        <v>0</v>
      </c>
      <c r="H54" s="813" t="s">
        <v>2245</v>
      </c>
      <c r="I54" s="233">
        <v>3.0</v>
      </c>
      <c r="J54" s="233">
        <v>1.0</v>
      </c>
      <c r="K54" s="233">
        <v>14.0</v>
      </c>
      <c r="L54" s="233">
        <v>11.0</v>
      </c>
      <c r="M54" s="233">
        <v>4.0</v>
      </c>
      <c r="N54" s="233">
        <v>191.0</v>
      </c>
      <c r="O54" s="233">
        <v>5.0</v>
      </c>
      <c r="P54" s="233">
        <v>10.0</v>
      </c>
    </row>
    <row r="55">
      <c r="A55" s="814" t="s">
        <v>718</v>
      </c>
      <c r="B55" s="816">
        <f>L71</f>
        <v>176</v>
      </c>
      <c r="C55" s="324">
        <f>L64</f>
        <v>73</v>
      </c>
      <c r="D55" s="326">
        <f>L65</f>
        <v>70</v>
      </c>
      <c r="E55" s="326">
        <f>L69</f>
        <v>16</v>
      </c>
      <c r="F55" s="326">
        <f>SUM(L67+L68+L70)</f>
        <v>12</v>
      </c>
      <c r="H55" s="813" t="s">
        <v>2321</v>
      </c>
      <c r="I55" s="233">
        <v>0.0</v>
      </c>
      <c r="J55" s="233">
        <v>0.0</v>
      </c>
      <c r="K55" s="233">
        <v>20.0</v>
      </c>
      <c r="L55" s="233">
        <v>2.0</v>
      </c>
      <c r="M55" s="233">
        <v>0.0</v>
      </c>
      <c r="N55" s="233">
        <v>187.0</v>
      </c>
      <c r="O55" s="233">
        <v>4.0</v>
      </c>
      <c r="P55" s="233">
        <v>4.0</v>
      </c>
    </row>
    <row r="56">
      <c r="A56" s="814" t="s">
        <v>176</v>
      </c>
      <c r="B56" s="816">
        <f>M71</f>
        <v>8</v>
      </c>
      <c r="C56" s="324">
        <f>M64</f>
        <v>5</v>
      </c>
      <c r="D56" s="326">
        <f>M65</f>
        <v>1</v>
      </c>
      <c r="E56" s="326">
        <f>M69</f>
        <v>2</v>
      </c>
      <c r="F56" s="326">
        <f>SUM(M67+M68+M70)</f>
        <v>0</v>
      </c>
      <c r="H56" s="813" t="s">
        <v>2715</v>
      </c>
      <c r="I56" s="233">
        <v>0.0</v>
      </c>
      <c r="J56" s="233">
        <v>0.0</v>
      </c>
      <c r="K56" s="233">
        <v>2.0</v>
      </c>
      <c r="L56" s="233">
        <v>2.0</v>
      </c>
      <c r="M56" s="233">
        <v>0.0</v>
      </c>
      <c r="N56" s="233">
        <v>12.0</v>
      </c>
      <c r="O56" s="233">
        <v>4.0</v>
      </c>
      <c r="P56" s="233">
        <v>1.0</v>
      </c>
    </row>
    <row r="57">
      <c r="A57" s="814" t="s">
        <v>662</v>
      </c>
      <c r="B57" s="816">
        <f>N71</f>
        <v>22</v>
      </c>
      <c r="C57" s="324">
        <f>N64</f>
        <v>8</v>
      </c>
      <c r="D57" s="326">
        <f>N65</f>
        <v>11</v>
      </c>
      <c r="E57" s="326">
        <f>N69</f>
        <v>2</v>
      </c>
      <c r="F57" s="326">
        <f>SUM(N67+N68+N70)</f>
        <v>1</v>
      </c>
      <c r="H57" s="813" t="s">
        <v>2286</v>
      </c>
      <c r="I57" s="233">
        <v>0.0</v>
      </c>
      <c r="J57" s="233">
        <v>0.0</v>
      </c>
      <c r="K57" s="233">
        <v>2.0</v>
      </c>
      <c r="L57" s="233">
        <v>0.0</v>
      </c>
      <c r="M57" s="233">
        <v>0.0</v>
      </c>
      <c r="N57" s="233">
        <v>6.0</v>
      </c>
      <c r="O57" s="233">
        <v>0.0</v>
      </c>
      <c r="P57" s="233">
        <v>0.0</v>
      </c>
    </row>
    <row r="58">
      <c r="A58" s="814" t="s">
        <v>178</v>
      </c>
      <c r="B58" s="816">
        <f>O71</f>
        <v>9</v>
      </c>
      <c r="C58" s="324">
        <f>O64</f>
        <v>4</v>
      </c>
      <c r="D58" s="326">
        <f>O65</f>
        <v>5</v>
      </c>
      <c r="E58" s="326">
        <f>O69</f>
        <v>0</v>
      </c>
      <c r="F58" s="326">
        <f>SUM(O67+O68+O70)</f>
        <v>0</v>
      </c>
      <c r="H58" s="813" t="s">
        <v>2130</v>
      </c>
      <c r="I58" s="233">
        <v>0.0</v>
      </c>
      <c r="J58" s="233">
        <v>0.0</v>
      </c>
      <c r="K58" s="233">
        <v>0.0</v>
      </c>
      <c r="L58" s="233">
        <v>0.0</v>
      </c>
      <c r="M58" s="233">
        <v>0.0</v>
      </c>
      <c r="N58" s="233">
        <v>3.0</v>
      </c>
      <c r="O58" s="233">
        <v>0.0</v>
      </c>
      <c r="P58" s="233">
        <v>0.0</v>
      </c>
    </row>
    <row r="59">
      <c r="A59" s="814" t="s">
        <v>665</v>
      </c>
      <c r="B59" s="816">
        <f>P71</f>
        <v>116</v>
      </c>
      <c r="C59" s="324">
        <f>P64</f>
        <v>55</v>
      </c>
      <c r="D59" s="326">
        <f>P65</f>
        <v>32</v>
      </c>
      <c r="E59" s="326">
        <f>P69</f>
        <v>18</v>
      </c>
      <c r="F59" s="326">
        <f>SUM(P67+P68+P70)</f>
        <v>4</v>
      </c>
      <c r="H59" s="813" t="s">
        <v>2716</v>
      </c>
      <c r="I59" s="233">
        <v>0.0</v>
      </c>
      <c r="J59" s="233">
        <v>0.0</v>
      </c>
      <c r="K59" s="233">
        <v>2.0</v>
      </c>
      <c r="L59" s="233">
        <v>0.0</v>
      </c>
      <c r="M59" s="233">
        <v>1.0</v>
      </c>
      <c r="N59" s="233">
        <v>29.0</v>
      </c>
      <c r="O59" s="233">
        <v>0.0</v>
      </c>
      <c r="P59" s="233">
        <v>1.0</v>
      </c>
    </row>
    <row r="60">
      <c r="A60" s="814" t="s">
        <v>76</v>
      </c>
      <c r="B60" s="816">
        <f>I81</f>
        <v>10</v>
      </c>
      <c r="C60" s="324">
        <f>I74</f>
        <v>8</v>
      </c>
      <c r="D60" s="326">
        <f>I75</f>
        <v>2</v>
      </c>
      <c r="E60" s="326">
        <f>I79</f>
        <v>0</v>
      </c>
      <c r="F60" s="326">
        <f>SUM(I77+I78+I80)</f>
        <v>0</v>
      </c>
      <c r="H60" s="813" t="s">
        <v>2717</v>
      </c>
      <c r="I60" s="233">
        <v>0.0</v>
      </c>
      <c r="J60" s="233">
        <v>0.0</v>
      </c>
      <c r="K60" s="233">
        <v>0.0</v>
      </c>
      <c r="L60" s="233">
        <v>0.0</v>
      </c>
      <c r="M60" s="233">
        <v>0.0</v>
      </c>
      <c r="N60" s="233">
        <v>0.0</v>
      </c>
      <c r="O60" s="233">
        <v>0.0</v>
      </c>
      <c r="P60" s="233">
        <v>0.0</v>
      </c>
    </row>
    <row r="61">
      <c r="A61" s="814" t="s">
        <v>77</v>
      </c>
      <c r="B61" s="816">
        <f>J81</f>
        <v>34</v>
      </c>
      <c r="C61" s="324">
        <f>J74</f>
        <v>18</v>
      </c>
      <c r="D61" s="326">
        <f>J75</f>
        <v>14</v>
      </c>
      <c r="E61" s="326">
        <f>J79</f>
        <v>2</v>
      </c>
      <c r="F61" s="326">
        <f>SUM(J77+J78+J80)</f>
        <v>0</v>
      </c>
      <c r="H61" s="817" t="s">
        <v>2217</v>
      </c>
      <c r="I61" s="233">
        <v>3.0</v>
      </c>
      <c r="J61" s="233">
        <v>1.0</v>
      </c>
      <c r="K61" s="233">
        <v>40.0</v>
      </c>
      <c r="L61" s="233">
        <v>15.0</v>
      </c>
      <c r="M61" s="233">
        <v>5.0</v>
      </c>
      <c r="N61" s="233">
        <v>428.0</v>
      </c>
      <c r="O61" s="233">
        <v>13.0</v>
      </c>
      <c r="P61" s="233">
        <v>16.0</v>
      </c>
    </row>
    <row r="62">
      <c r="A62" s="814" t="s">
        <v>719</v>
      </c>
      <c r="B62" s="816">
        <f>K81</f>
        <v>36</v>
      </c>
      <c r="C62" s="324">
        <f>K74</f>
        <v>16</v>
      </c>
      <c r="D62" s="326">
        <f>K75</f>
        <v>12</v>
      </c>
      <c r="E62" s="326">
        <f>K79</f>
        <v>5</v>
      </c>
      <c r="F62" s="326">
        <f>SUM(K77+K78+K80)</f>
        <v>2</v>
      </c>
    </row>
    <row r="63">
      <c r="A63" s="814" t="s">
        <v>720</v>
      </c>
      <c r="B63" s="816">
        <f>L81</f>
        <v>1</v>
      </c>
      <c r="C63" s="324">
        <f>L74</f>
        <v>0</v>
      </c>
      <c r="D63" s="326">
        <f>L75</f>
        <v>1</v>
      </c>
      <c r="E63" s="326">
        <f>L79</f>
        <v>0</v>
      </c>
      <c r="F63" s="326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4">
        <f>M74</f>
        <v>11</v>
      </c>
      <c r="D64" s="326">
        <f>M75</f>
        <v>9</v>
      </c>
      <c r="E64" s="326">
        <f>M79</f>
        <v>2</v>
      </c>
      <c r="F64" s="326">
        <f>SUM(M77+M78+M80)</f>
        <v>1</v>
      </c>
      <c r="H64" s="813" t="s">
        <v>2245</v>
      </c>
      <c r="I64" s="233">
        <v>2.0</v>
      </c>
      <c r="J64" s="233">
        <v>24.0</v>
      </c>
      <c r="K64" s="233">
        <v>1.0</v>
      </c>
      <c r="L64" s="233">
        <v>73.0</v>
      </c>
      <c r="M64" s="233">
        <v>5.0</v>
      </c>
      <c r="N64" s="233">
        <v>8.0</v>
      </c>
      <c r="O64" s="233">
        <v>4.0</v>
      </c>
      <c r="P64" s="233">
        <v>55.0</v>
      </c>
    </row>
    <row r="65">
      <c r="A65" s="814" t="s">
        <v>461</v>
      </c>
      <c r="B65" s="816">
        <f>N81</f>
        <v>6</v>
      </c>
      <c r="C65" s="324">
        <f>N74</f>
        <v>2</v>
      </c>
      <c r="D65" s="326">
        <f>N75</f>
        <v>2</v>
      </c>
      <c r="E65" s="326">
        <f>N79</f>
        <v>2</v>
      </c>
      <c r="F65" s="326">
        <f>SUM(N77+N78+N80)</f>
        <v>0</v>
      </c>
      <c r="H65" s="813" t="s">
        <v>2321</v>
      </c>
      <c r="I65" s="233">
        <v>0.0</v>
      </c>
      <c r="J65" s="233">
        <v>29.0</v>
      </c>
      <c r="K65" s="233">
        <v>3.0</v>
      </c>
      <c r="L65" s="233">
        <v>70.0</v>
      </c>
      <c r="M65" s="233">
        <v>1.0</v>
      </c>
      <c r="N65" s="233">
        <v>11.0</v>
      </c>
      <c r="O65" s="233">
        <v>5.0</v>
      </c>
      <c r="P65" s="233">
        <v>32.0</v>
      </c>
    </row>
    <row r="66">
      <c r="A66" s="814" t="s">
        <v>80</v>
      </c>
      <c r="B66" s="816">
        <f>O81</f>
        <v>89</v>
      </c>
      <c r="C66" s="324">
        <f>O74</f>
        <v>57</v>
      </c>
      <c r="D66" s="326">
        <f>O75</f>
        <v>26</v>
      </c>
      <c r="E66" s="326">
        <f>O79</f>
        <v>4</v>
      </c>
      <c r="F66" s="326">
        <f>SUM(O77+O78+O80)</f>
        <v>0</v>
      </c>
      <c r="H66" s="813" t="s">
        <v>2715</v>
      </c>
      <c r="I66" s="233">
        <v>0.0</v>
      </c>
      <c r="J66" s="233">
        <v>4.0</v>
      </c>
      <c r="K66" s="233">
        <v>0.0</v>
      </c>
      <c r="L66" s="233">
        <v>5.0</v>
      </c>
      <c r="M66" s="233">
        <v>0.0</v>
      </c>
      <c r="N66" s="233">
        <v>0.0</v>
      </c>
      <c r="O66" s="233">
        <v>0.0</v>
      </c>
      <c r="P66" s="233">
        <v>7.0</v>
      </c>
    </row>
    <row r="67">
      <c r="A67" s="814" t="s">
        <v>721</v>
      </c>
      <c r="B67" s="816">
        <f>P81</f>
        <v>8</v>
      </c>
      <c r="C67" s="324">
        <f>P74</f>
        <v>7</v>
      </c>
      <c r="D67" s="326">
        <f>P75</f>
        <v>0</v>
      </c>
      <c r="E67" s="326">
        <f>P79</f>
        <v>1</v>
      </c>
      <c r="F67" s="326">
        <f>SUM(P77+P78+P80)</f>
        <v>0</v>
      </c>
      <c r="H67" s="813" t="s">
        <v>2286</v>
      </c>
      <c r="I67" s="233">
        <v>0.0</v>
      </c>
      <c r="J67" s="233">
        <v>1.0</v>
      </c>
      <c r="K67" s="233">
        <v>0.0</v>
      </c>
      <c r="L67" s="233">
        <v>7.0</v>
      </c>
      <c r="M67" s="233">
        <v>0.0</v>
      </c>
      <c r="N67" s="233">
        <v>0.0</v>
      </c>
      <c r="O67" s="233">
        <v>0.0</v>
      </c>
      <c r="P67" s="233">
        <v>2.0</v>
      </c>
    </row>
    <row r="68">
      <c r="A68" s="814" t="s">
        <v>722</v>
      </c>
      <c r="B68" s="816">
        <f>I91</f>
        <v>2</v>
      </c>
      <c r="C68" s="324">
        <f>I84</f>
        <v>2</v>
      </c>
      <c r="D68" s="326">
        <f>I85</f>
        <v>0</v>
      </c>
      <c r="E68" s="326">
        <f>I89</f>
        <v>0</v>
      </c>
      <c r="F68" s="326">
        <f>SUM(I87+I88+I90)</f>
        <v>0</v>
      </c>
      <c r="H68" s="813" t="s">
        <v>2130</v>
      </c>
      <c r="I68" s="233">
        <v>0.0</v>
      </c>
      <c r="J68" s="233">
        <v>0.0</v>
      </c>
      <c r="K68" s="233">
        <v>0.0</v>
      </c>
      <c r="L68" s="233">
        <v>5.0</v>
      </c>
      <c r="M68" s="233">
        <v>0.0</v>
      </c>
      <c r="N68" s="233">
        <v>1.0</v>
      </c>
      <c r="O68" s="233">
        <v>0.0</v>
      </c>
      <c r="P68" s="233">
        <v>2.0</v>
      </c>
    </row>
    <row r="69">
      <c r="A69" s="814" t="s">
        <v>723</v>
      </c>
      <c r="B69" s="816">
        <f>J91</f>
        <v>31</v>
      </c>
      <c r="C69" s="324">
        <f>J84</f>
        <v>18</v>
      </c>
      <c r="D69" s="326">
        <f>J85</f>
        <v>12</v>
      </c>
      <c r="E69" s="326">
        <f>J89</f>
        <v>0</v>
      </c>
      <c r="F69" s="326">
        <f>SUM(J87+J88+J90)</f>
        <v>0</v>
      </c>
      <c r="H69" s="813" t="s">
        <v>2716</v>
      </c>
      <c r="I69" s="233">
        <v>1.0</v>
      </c>
      <c r="J69" s="233">
        <v>3.0</v>
      </c>
      <c r="K69" s="233">
        <v>0.0</v>
      </c>
      <c r="L69" s="233">
        <v>16.0</v>
      </c>
      <c r="M69" s="233">
        <v>2.0</v>
      </c>
      <c r="N69" s="233">
        <v>2.0</v>
      </c>
      <c r="O69" s="233">
        <v>0.0</v>
      </c>
      <c r="P69" s="233">
        <v>18.0</v>
      </c>
    </row>
    <row r="70">
      <c r="A70" s="814" t="s">
        <v>724</v>
      </c>
      <c r="B70" s="816">
        <f>K91</f>
        <v>52</v>
      </c>
      <c r="C70" s="324">
        <f>K84</f>
        <v>23</v>
      </c>
      <c r="D70" s="326">
        <f>K85</f>
        <v>23</v>
      </c>
      <c r="E70" s="326">
        <f>K89</f>
        <v>2</v>
      </c>
      <c r="F70" s="326">
        <f>SUM(K87+K88+K90)</f>
        <v>1</v>
      </c>
      <c r="H70" s="813" t="s">
        <v>2717</v>
      </c>
      <c r="I70" s="233">
        <v>0.0</v>
      </c>
      <c r="J70" s="233">
        <v>0.0</v>
      </c>
      <c r="K70" s="233">
        <v>0.0</v>
      </c>
      <c r="L70" s="233">
        <v>0.0</v>
      </c>
      <c r="M70" s="233">
        <v>0.0</v>
      </c>
      <c r="N70" s="233">
        <v>0.0</v>
      </c>
      <c r="O70" s="233">
        <v>0.0</v>
      </c>
      <c r="P70" s="233">
        <v>0.0</v>
      </c>
    </row>
    <row r="71">
      <c r="A71" s="814" t="s">
        <v>725</v>
      </c>
      <c r="B71" s="816">
        <f>L91</f>
        <v>1</v>
      </c>
      <c r="C71" s="324">
        <f>L84</f>
        <v>0</v>
      </c>
      <c r="D71" s="326">
        <f>L85</f>
        <v>1</v>
      </c>
      <c r="E71" s="326">
        <f>L89</f>
        <v>0</v>
      </c>
      <c r="F71" s="326">
        <f>SUM(L87+L88+L90)</f>
        <v>0</v>
      </c>
      <c r="H71" s="817" t="s">
        <v>2217</v>
      </c>
      <c r="I71" s="233">
        <v>3.0</v>
      </c>
      <c r="J71" s="233">
        <v>61.0</v>
      </c>
      <c r="K71" s="233">
        <v>4.0</v>
      </c>
      <c r="L71" s="233">
        <v>176.0</v>
      </c>
      <c r="M71" s="233">
        <v>8.0</v>
      </c>
      <c r="N71" s="233">
        <v>22.0</v>
      </c>
      <c r="O71" s="233">
        <v>9.0</v>
      </c>
      <c r="P71" s="233">
        <v>116.0</v>
      </c>
    </row>
    <row r="72">
      <c r="A72" s="814" t="s">
        <v>726</v>
      </c>
      <c r="B72" s="816">
        <f>M91</f>
        <v>12</v>
      </c>
      <c r="C72" s="324">
        <f>M84</f>
        <v>6</v>
      </c>
      <c r="D72" s="326">
        <f>M85</f>
        <v>3</v>
      </c>
      <c r="E72" s="326">
        <f>M89</f>
        <v>0</v>
      </c>
      <c r="F72" s="326">
        <f>SUM(N87+N88+N90)</f>
        <v>1</v>
      </c>
    </row>
    <row r="73">
      <c r="A73" s="814" t="s">
        <v>727</v>
      </c>
      <c r="B73" s="816">
        <f>N91</f>
        <v>27</v>
      </c>
      <c r="C73" s="324">
        <f>N84</f>
        <v>10</v>
      </c>
      <c r="D73" s="326">
        <f>O85</f>
        <v>0</v>
      </c>
      <c r="E73" s="326">
        <f>N89</f>
        <v>6</v>
      </c>
      <c r="F73" s="326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4">
        <f>O84</f>
        <v>3</v>
      </c>
      <c r="D74" s="326">
        <f>O85</f>
        <v>0</v>
      </c>
      <c r="E74" s="326">
        <f>O89</f>
        <v>0</v>
      </c>
      <c r="F74" s="326">
        <f>SUM(O87+O88+O90)</f>
        <v>0</v>
      </c>
      <c r="H74" s="813" t="s">
        <v>2245</v>
      </c>
      <c r="I74" s="233">
        <v>8.0</v>
      </c>
      <c r="J74" s="233">
        <v>18.0</v>
      </c>
      <c r="K74" s="233">
        <v>16.0</v>
      </c>
      <c r="L74" s="233">
        <v>0.0</v>
      </c>
      <c r="M74" s="233">
        <v>11.0</v>
      </c>
      <c r="N74" s="233">
        <v>2.0</v>
      </c>
      <c r="O74" s="233">
        <v>57.0</v>
      </c>
      <c r="P74" s="233">
        <v>7.0</v>
      </c>
    </row>
    <row r="75">
      <c r="A75" s="814" t="s">
        <v>729</v>
      </c>
      <c r="B75" s="816">
        <f>P91</f>
        <v>20</v>
      </c>
      <c r="C75" s="324">
        <f>P84</f>
        <v>9</v>
      </c>
      <c r="D75" s="326">
        <f>P85</f>
        <v>10</v>
      </c>
      <c r="E75" s="326">
        <f>P89</f>
        <v>1</v>
      </c>
      <c r="F75" s="326">
        <f>SUM(P87+P88+P90)</f>
        <v>0</v>
      </c>
      <c r="H75" s="813" t="s">
        <v>2321</v>
      </c>
      <c r="I75" s="233">
        <v>2.0</v>
      </c>
      <c r="J75" s="233">
        <v>14.0</v>
      </c>
      <c r="K75" s="233">
        <v>12.0</v>
      </c>
      <c r="L75" s="233">
        <v>1.0</v>
      </c>
      <c r="M75" s="233">
        <v>9.0</v>
      </c>
      <c r="N75" s="233">
        <v>2.0</v>
      </c>
      <c r="O75" s="233">
        <v>26.0</v>
      </c>
      <c r="P75" s="233">
        <v>0.0</v>
      </c>
    </row>
    <row r="76">
      <c r="A76" s="814" t="s">
        <v>730</v>
      </c>
      <c r="B76" s="816">
        <f>I101</f>
        <v>21</v>
      </c>
      <c r="C76" s="324">
        <f>I94</f>
        <v>16</v>
      </c>
      <c r="D76" s="326">
        <f>I95</f>
        <v>4</v>
      </c>
      <c r="E76" s="326">
        <f>I99</f>
        <v>1</v>
      </c>
      <c r="F76" s="326">
        <f>SUM(I97+I98+I100)</f>
        <v>0</v>
      </c>
      <c r="H76" s="813" t="s">
        <v>2715</v>
      </c>
      <c r="I76" s="233">
        <v>0.0</v>
      </c>
      <c r="J76" s="233">
        <v>0.0</v>
      </c>
      <c r="K76" s="233">
        <v>1.0</v>
      </c>
      <c r="L76" s="233">
        <v>0.0</v>
      </c>
      <c r="M76" s="233">
        <v>0.0</v>
      </c>
      <c r="N76" s="233">
        <v>0.0</v>
      </c>
      <c r="O76" s="233">
        <v>2.0</v>
      </c>
      <c r="P76" s="233">
        <v>0.0</v>
      </c>
    </row>
    <row r="77">
      <c r="A77" s="814" t="s">
        <v>185</v>
      </c>
      <c r="B77" s="816">
        <f>J101</f>
        <v>12</v>
      </c>
      <c r="C77" s="324">
        <f>J94</f>
        <v>5</v>
      </c>
      <c r="D77" s="326">
        <f>J95</f>
        <v>5</v>
      </c>
      <c r="E77" s="326">
        <f>J99</f>
        <v>2</v>
      </c>
      <c r="F77" s="326">
        <f>SUM(J97+J98+J100)</f>
        <v>0</v>
      </c>
      <c r="H77" s="813" t="s">
        <v>2286</v>
      </c>
      <c r="I77" s="233">
        <v>0.0</v>
      </c>
      <c r="J77" s="233">
        <v>0.0</v>
      </c>
      <c r="K77" s="233">
        <v>1.0</v>
      </c>
      <c r="L77" s="233">
        <v>0.0</v>
      </c>
      <c r="M77" s="233">
        <v>1.0</v>
      </c>
      <c r="N77" s="233">
        <v>0.0</v>
      </c>
      <c r="O77" s="233">
        <v>0.0</v>
      </c>
      <c r="P77" s="233">
        <v>0.0</v>
      </c>
    </row>
    <row r="78">
      <c r="A78" s="814" t="s">
        <v>731</v>
      </c>
      <c r="B78" s="816">
        <f>K101</f>
        <v>37</v>
      </c>
      <c r="C78" s="324">
        <f>K94</f>
        <v>16</v>
      </c>
      <c r="D78" s="326">
        <f>K95</f>
        <v>18</v>
      </c>
      <c r="E78" s="326">
        <f>K99</f>
        <v>3</v>
      </c>
      <c r="F78" s="326">
        <f>SUM(K97+K98+K100)</f>
        <v>0</v>
      </c>
      <c r="H78" s="813" t="s">
        <v>2130</v>
      </c>
      <c r="I78" s="233">
        <v>0.0</v>
      </c>
      <c r="J78" s="233">
        <v>0.0</v>
      </c>
      <c r="K78" s="233">
        <v>1.0</v>
      </c>
      <c r="L78" s="233">
        <v>0.0</v>
      </c>
      <c r="M78" s="233">
        <v>0.0</v>
      </c>
      <c r="N78" s="233">
        <v>0.0</v>
      </c>
      <c r="O78" s="233">
        <v>0.0</v>
      </c>
      <c r="P78" s="233">
        <v>0.0</v>
      </c>
    </row>
    <row r="79">
      <c r="A79" s="814" t="s">
        <v>732</v>
      </c>
      <c r="B79" s="816">
        <f>L101</f>
        <v>29</v>
      </c>
      <c r="C79" s="324">
        <f>L94</f>
        <v>11</v>
      </c>
      <c r="D79" s="326">
        <f>L95</f>
        <v>13</v>
      </c>
      <c r="E79" s="326">
        <f>L99</f>
        <v>2</v>
      </c>
      <c r="F79" s="326">
        <f>SUM(L97+L98+L100)</f>
        <v>0</v>
      </c>
      <c r="H79" s="813" t="s">
        <v>2716</v>
      </c>
      <c r="I79" s="233">
        <v>0.0</v>
      </c>
      <c r="J79" s="233">
        <v>2.0</v>
      </c>
      <c r="K79" s="233">
        <v>5.0</v>
      </c>
      <c r="L79" s="233">
        <v>0.0</v>
      </c>
      <c r="M79" s="233">
        <v>2.0</v>
      </c>
      <c r="N79" s="233">
        <v>2.0</v>
      </c>
      <c r="O79" s="233">
        <v>4.0</v>
      </c>
      <c r="P79" s="233">
        <v>1.0</v>
      </c>
    </row>
    <row r="80">
      <c r="A80" s="814" t="s">
        <v>733</v>
      </c>
      <c r="B80" s="816">
        <f>M101</f>
        <v>5</v>
      </c>
      <c r="C80" s="324">
        <f>M94</f>
        <v>3</v>
      </c>
      <c r="D80" s="326">
        <f>M95</f>
        <v>0</v>
      </c>
      <c r="E80" s="326">
        <f>M99</f>
        <v>1</v>
      </c>
      <c r="F80" s="326">
        <f>SUM(M97+M98+M100)</f>
        <v>0</v>
      </c>
      <c r="H80" s="813" t="s">
        <v>2717</v>
      </c>
      <c r="I80" s="233">
        <v>0.0</v>
      </c>
      <c r="J80" s="233">
        <v>0.0</v>
      </c>
      <c r="K80" s="233">
        <v>0.0</v>
      </c>
      <c r="L80" s="233">
        <v>0.0</v>
      </c>
      <c r="M80" s="233">
        <v>0.0</v>
      </c>
      <c r="N80" s="233">
        <v>0.0</v>
      </c>
      <c r="O80" s="233">
        <v>0.0</v>
      </c>
      <c r="P80" s="233">
        <v>0.0</v>
      </c>
    </row>
    <row r="81">
      <c r="A81" s="814" t="s">
        <v>734</v>
      </c>
      <c r="B81" s="816">
        <f>N101</f>
        <v>194</v>
      </c>
      <c r="C81" s="324">
        <f>N94</f>
        <v>96</v>
      </c>
      <c r="D81" s="326">
        <f>N95</f>
        <v>62</v>
      </c>
      <c r="E81" s="326">
        <f>N99</f>
        <v>25</v>
      </c>
      <c r="F81" s="326">
        <f>SUM(N97+N98+N100)</f>
        <v>3</v>
      </c>
      <c r="H81" s="817" t="s">
        <v>2217</v>
      </c>
      <c r="I81" s="233">
        <v>10.0</v>
      </c>
      <c r="J81" s="233">
        <v>34.0</v>
      </c>
      <c r="K81" s="233">
        <v>36.0</v>
      </c>
      <c r="L81" s="233">
        <v>1.0</v>
      </c>
      <c r="M81" s="233">
        <v>23.0</v>
      </c>
      <c r="N81" s="233">
        <v>6.0</v>
      </c>
      <c r="O81" s="233">
        <v>89.0</v>
      </c>
      <c r="P81" s="233">
        <v>8.0</v>
      </c>
    </row>
    <row r="82">
      <c r="A82" s="814" t="s">
        <v>735</v>
      </c>
      <c r="B82" s="816">
        <f>O101</f>
        <v>5</v>
      </c>
      <c r="C82" s="324">
        <f>O94</f>
        <v>5</v>
      </c>
      <c r="D82" s="326">
        <f>O95</f>
        <v>0</v>
      </c>
      <c r="E82" s="326">
        <f>O99</f>
        <v>0</v>
      </c>
      <c r="F82" s="326">
        <f>SUM(O97+O98+O100)</f>
        <v>0</v>
      </c>
    </row>
    <row r="83">
      <c r="A83" s="814" t="s">
        <v>736</v>
      </c>
      <c r="B83" s="816">
        <f>P101</f>
        <v>22</v>
      </c>
      <c r="C83" s="324">
        <f>P94</f>
        <v>15</v>
      </c>
      <c r="D83" s="326">
        <f>P95</f>
        <v>2</v>
      </c>
      <c r="E83" s="326">
        <f>P99</f>
        <v>0</v>
      </c>
      <c r="F83" s="326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4">
        <f>I104</f>
        <v>41</v>
      </c>
      <c r="D84" s="326">
        <f>I105</f>
        <v>14</v>
      </c>
      <c r="E84" s="326">
        <f>I109</f>
        <v>7</v>
      </c>
      <c r="F84" s="326">
        <f>SUM(I107+I108+I110)</f>
        <v>0</v>
      </c>
      <c r="H84" s="813" t="s">
        <v>2245</v>
      </c>
      <c r="I84" s="233">
        <v>2.0</v>
      </c>
      <c r="J84" s="233">
        <v>18.0</v>
      </c>
      <c r="K84" s="233">
        <v>23.0</v>
      </c>
      <c r="L84" s="233">
        <v>0.0</v>
      </c>
      <c r="M84" s="233">
        <v>6.0</v>
      </c>
      <c r="N84" s="233">
        <v>10.0</v>
      </c>
      <c r="O84" s="233">
        <v>3.0</v>
      </c>
      <c r="P84" s="233">
        <v>9.0</v>
      </c>
    </row>
    <row r="85">
      <c r="A85" s="814" t="s">
        <v>738</v>
      </c>
      <c r="B85" s="816">
        <f>J111</f>
        <v>15</v>
      </c>
      <c r="C85" s="324">
        <f>J104</f>
        <v>1</v>
      </c>
      <c r="D85" s="326">
        <f>J105</f>
        <v>11</v>
      </c>
      <c r="E85" s="326">
        <f>J109</f>
        <v>1</v>
      </c>
      <c r="F85" s="326">
        <f>SUM(J107+J108+J110)</f>
        <v>2</v>
      </c>
      <c r="H85" s="813" t="s">
        <v>2321</v>
      </c>
      <c r="I85" s="233">
        <v>0.0</v>
      </c>
      <c r="J85" s="233">
        <v>12.0</v>
      </c>
      <c r="K85" s="233">
        <v>23.0</v>
      </c>
      <c r="L85" s="233">
        <v>1.0</v>
      </c>
      <c r="M85" s="233">
        <v>3.0</v>
      </c>
      <c r="N85" s="233">
        <v>10.0</v>
      </c>
      <c r="O85" s="233">
        <v>0.0</v>
      </c>
      <c r="P85" s="233">
        <v>10.0</v>
      </c>
    </row>
    <row r="86">
      <c r="A86" s="814" t="s">
        <v>624</v>
      </c>
      <c r="B86" s="816">
        <f>K111</f>
        <v>6</v>
      </c>
      <c r="C86" s="324">
        <f>K104</f>
        <v>2</v>
      </c>
      <c r="D86" s="326">
        <f>K105</f>
        <v>4</v>
      </c>
      <c r="E86" s="326">
        <f>K109</f>
        <v>0</v>
      </c>
      <c r="F86" s="326">
        <f>SUM(K107+K108+K110)</f>
        <v>0</v>
      </c>
      <c r="H86" s="813" t="s">
        <v>2715</v>
      </c>
      <c r="I86" s="233">
        <v>0.0</v>
      </c>
      <c r="J86" s="233">
        <v>1.0</v>
      </c>
      <c r="K86" s="233">
        <v>3.0</v>
      </c>
      <c r="L86" s="233">
        <v>0.0</v>
      </c>
      <c r="M86" s="233">
        <v>2.0</v>
      </c>
      <c r="N86" s="233">
        <v>0.0</v>
      </c>
      <c r="O86" s="233">
        <v>0.0</v>
      </c>
      <c r="P86" s="233">
        <v>0.0</v>
      </c>
    </row>
    <row r="87">
      <c r="A87" s="814" t="s">
        <v>86</v>
      </c>
      <c r="B87" s="816">
        <f>L111</f>
        <v>20</v>
      </c>
      <c r="C87" s="324">
        <f>L104</f>
        <v>11</v>
      </c>
      <c r="D87" s="326">
        <f>L105</f>
        <v>6</v>
      </c>
      <c r="E87" s="326">
        <f>L109</f>
        <v>3</v>
      </c>
      <c r="F87" s="326">
        <f>SUM(L107+L108+L110)</f>
        <v>0</v>
      </c>
      <c r="H87" s="813" t="s">
        <v>2286</v>
      </c>
      <c r="I87" s="233">
        <v>0.0</v>
      </c>
      <c r="J87" s="233">
        <v>0.0</v>
      </c>
      <c r="K87" s="233">
        <v>0.0</v>
      </c>
      <c r="L87" s="233">
        <v>0.0</v>
      </c>
      <c r="M87" s="233">
        <v>1.0</v>
      </c>
      <c r="N87" s="233">
        <v>0.0</v>
      </c>
      <c r="O87" s="233">
        <v>0.0</v>
      </c>
      <c r="P87" s="233">
        <v>0.0</v>
      </c>
    </row>
    <row r="88">
      <c r="A88" s="814" t="s">
        <v>192</v>
      </c>
      <c r="B88" s="816">
        <f>M111</f>
        <v>97</v>
      </c>
      <c r="C88" s="324">
        <f>M104</f>
        <v>50</v>
      </c>
      <c r="D88" s="326">
        <f>M105</f>
        <v>25</v>
      </c>
      <c r="E88" s="326">
        <f>M109</f>
        <v>15</v>
      </c>
      <c r="F88" s="326">
        <f>SUM(M107+M108+M110)</f>
        <v>2</v>
      </c>
      <c r="H88" s="813" t="s">
        <v>2130</v>
      </c>
      <c r="I88" s="233">
        <v>0.0</v>
      </c>
      <c r="J88" s="233">
        <v>0.0</v>
      </c>
      <c r="K88" s="233">
        <v>1.0</v>
      </c>
      <c r="L88" s="233">
        <v>0.0</v>
      </c>
      <c r="M88" s="233">
        <v>0.0</v>
      </c>
      <c r="N88" s="233">
        <v>1.0</v>
      </c>
      <c r="O88" s="233">
        <v>0.0</v>
      </c>
      <c r="P88" s="233">
        <v>0.0</v>
      </c>
    </row>
    <row r="89">
      <c r="A89" s="814" t="s">
        <v>193</v>
      </c>
      <c r="B89" s="816">
        <f>N111</f>
        <v>21</v>
      </c>
      <c r="C89" s="324">
        <f>N104</f>
        <v>16</v>
      </c>
      <c r="D89" s="326">
        <f>N105</f>
        <v>1</v>
      </c>
      <c r="E89" s="326">
        <f>N109</f>
        <v>3</v>
      </c>
      <c r="F89" s="326">
        <f>SUM(N107+N108+N110)</f>
        <v>1</v>
      </c>
      <c r="H89" s="813" t="s">
        <v>2716</v>
      </c>
      <c r="I89" s="233">
        <v>0.0</v>
      </c>
      <c r="J89" s="233">
        <v>0.0</v>
      </c>
      <c r="K89" s="233">
        <v>2.0</v>
      </c>
      <c r="L89" s="233">
        <v>0.0</v>
      </c>
      <c r="M89" s="233">
        <v>0.0</v>
      </c>
      <c r="N89" s="233">
        <v>6.0</v>
      </c>
      <c r="O89" s="233">
        <v>0.0</v>
      </c>
      <c r="P89" s="233">
        <v>1.0</v>
      </c>
    </row>
    <row r="90">
      <c r="A90" s="814" t="s">
        <v>319</v>
      </c>
      <c r="B90" s="818">
        <f>O111</f>
        <v>1367</v>
      </c>
      <c r="C90" s="324">
        <f>O104</f>
        <v>669</v>
      </c>
      <c r="D90" s="326">
        <f>O105</f>
        <v>549</v>
      </c>
      <c r="E90" s="326">
        <f>O109</f>
        <v>78</v>
      </c>
      <c r="F90" s="326">
        <f>SUM(O107+O108+O110)</f>
        <v>29</v>
      </c>
      <c r="H90" s="813" t="s">
        <v>2717</v>
      </c>
      <c r="I90" s="233">
        <v>0.0</v>
      </c>
      <c r="J90" s="233">
        <v>0.0</v>
      </c>
      <c r="K90" s="233">
        <v>0.0</v>
      </c>
      <c r="L90" s="233">
        <v>0.0</v>
      </c>
      <c r="M90" s="233">
        <v>0.0</v>
      </c>
      <c r="N90" s="233">
        <v>0.0</v>
      </c>
      <c r="O90" s="233">
        <v>0.0</v>
      </c>
      <c r="P90" s="233">
        <v>0.0</v>
      </c>
    </row>
    <row r="91">
      <c r="A91" s="814" t="s">
        <v>739</v>
      </c>
      <c r="B91" s="816">
        <f>P111</f>
        <v>23</v>
      </c>
      <c r="C91" s="324">
        <f>P104</f>
        <v>11</v>
      </c>
      <c r="D91" s="326">
        <f>P105</f>
        <v>8</v>
      </c>
      <c r="E91" s="326">
        <f>P109</f>
        <v>1</v>
      </c>
      <c r="F91" s="326">
        <f>SUM(P107+P108+P110)</f>
        <v>1</v>
      </c>
      <c r="H91" s="817" t="s">
        <v>2217</v>
      </c>
      <c r="I91" s="233">
        <v>2.0</v>
      </c>
      <c r="J91" s="233">
        <v>31.0</v>
      </c>
      <c r="K91" s="233">
        <v>52.0</v>
      </c>
      <c r="L91" s="233">
        <v>1.0</v>
      </c>
      <c r="M91" s="233">
        <v>12.0</v>
      </c>
      <c r="N91" s="233">
        <v>27.0</v>
      </c>
      <c r="O91" s="233">
        <v>3.0</v>
      </c>
      <c r="P91" s="233">
        <v>20.0</v>
      </c>
    </row>
    <row r="92">
      <c r="A92" s="814" t="s">
        <v>740</v>
      </c>
      <c r="B92" s="818">
        <f>I121</f>
        <v>660</v>
      </c>
      <c r="C92" s="324">
        <f>I114</f>
        <v>358</v>
      </c>
      <c r="D92" s="326">
        <f>I115</f>
        <v>214</v>
      </c>
      <c r="E92" s="326">
        <f>I119</f>
        <v>48</v>
      </c>
      <c r="F92" s="326">
        <f>SUM(I117+I118+I120)</f>
        <v>19</v>
      </c>
    </row>
    <row r="93">
      <c r="A93" s="814" t="s">
        <v>741</v>
      </c>
      <c r="B93" s="816">
        <f>J121</f>
        <v>4</v>
      </c>
      <c r="C93" s="324">
        <f>J114</f>
        <v>1</v>
      </c>
      <c r="D93" s="326">
        <f>J115</f>
        <v>3</v>
      </c>
      <c r="E93" s="326">
        <f>J119</f>
        <v>0</v>
      </c>
      <c r="F93" s="326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4">
        <f>K114</f>
        <v>16</v>
      </c>
      <c r="D94" s="326">
        <f>K115</f>
        <v>5</v>
      </c>
      <c r="E94" s="326">
        <f>K119</f>
        <v>5</v>
      </c>
      <c r="F94" s="326">
        <f>SUM(K117+K118+K120)</f>
        <v>0</v>
      </c>
      <c r="H94" s="813" t="s">
        <v>2245</v>
      </c>
      <c r="I94" s="233">
        <v>16.0</v>
      </c>
      <c r="J94" s="233">
        <v>5.0</v>
      </c>
      <c r="K94" s="233">
        <v>16.0</v>
      </c>
      <c r="L94" s="233">
        <v>11.0</v>
      </c>
      <c r="M94" s="233">
        <v>3.0</v>
      </c>
      <c r="N94" s="233">
        <v>96.0</v>
      </c>
      <c r="O94" s="233">
        <v>5.0</v>
      </c>
      <c r="P94" s="233">
        <v>15.0</v>
      </c>
    </row>
    <row r="95">
      <c r="A95" s="814" t="s">
        <v>743</v>
      </c>
      <c r="B95" s="816">
        <f>L121</f>
        <v>4</v>
      </c>
      <c r="C95" s="324">
        <f>L114</f>
        <v>2</v>
      </c>
      <c r="D95" s="326">
        <f>L115</f>
        <v>2</v>
      </c>
      <c r="E95" s="326">
        <f>L119</f>
        <v>0</v>
      </c>
      <c r="F95" s="326">
        <f>SUM(L117+L118+L120)</f>
        <v>0</v>
      </c>
      <c r="H95" s="813" t="s">
        <v>2321</v>
      </c>
      <c r="I95" s="233">
        <v>4.0</v>
      </c>
      <c r="J95" s="233">
        <v>5.0</v>
      </c>
      <c r="K95" s="233">
        <v>18.0</v>
      </c>
      <c r="L95" s="233">
        <v>13.0</v>
      </c>
      <c r="M95" s="233">
        <v>0.0</v>
      </c>
      <c r="N95" s="233">
        <v>62.0</v>
      </c>
      <c r="O95" s="233">
        <v>0.0</v>
      </c>
      <c r="P95" s="233">
        <v>2.0</v>
      </c>
    </row>
    <row r="96">
      <c r="A96" s="814" t="s">
        <v>744</v>
      </c>
      <c r="B96" s="816">
        <f>M121</f>
        <v>13</v>
      </c>
      <c r="C96" s="324">
        <f>M114</f>
        <v>6</v>
      </c>
      <c r="D96" s="326">
        <f>M115</f>
        <v>4</v>
      </c>
      <c r="E96" s="326">
        <f>M119</f>
        <v>3</v>
      </c>
      <c r="F96" s="326">
        <f>SUM(M107+M108+M110)</f>
        <v>2</v>
      </c>
      <c r="H96" s="813" t="s">
        <v>2715</v>
      </c>
      <c r="I96" s="233">
        <v>0.0</v>
      </c>
      <c r="J96" s="233">
        <v>0.0</v>
      </c>
      <c r="K96" s="233">
        <v>0.0</v>
      </c>
      <c r="L96" s="233">
        <v>3.0</v>
      </c>
      <c r="M96" s="233">
        <v>1.0</v>
      </c>
      <c r="N96" s="233">
        <v>8.0</v>
      </c>
      <c r="O96" s="233">
        <v>0.0</v>
      </c>
      <c r="P96" s="233">
        <v>3.0</v>
      </c>
    </row>
    <row r="97">
      <c r="A97" s="814" t="s">
        <v>745</v>
      </c>
      <c r="B97" s="816">
        <f>N121</f>
        <v>2</v>
      </c>
      <c r="C97" s="324">
        <f>N114</f>
        <v>1</v>
      </c>
      <c r="D97" s="326">
        <f>N115</f>
        <v>1</v>
      </c>
      <c r="E97" s="326">
        <f>N119</f>
        <v>0</v>
      </c>
      <c r="F97" s="326">
        <f>SUM(N117+N118+N120)</f>
        <v>0</v>
      </c>
      <c r="H97" s="813" t="s">
        <v>2286</v>
      </c>
      <c r="I97" s="233">
        <v>0.0</v>
      </c>
      <c r="J97" s="233">
        <v>0.0</v>
      </c>
      <c r="K97" s="233">
        <v>0.0</v>
      </c>
      <c r="L97" s="233">
        <v>0.0</v>
      </c>
      <c r="M97" s="233">
        <v>0.0</v>
      </c>
      <c r="N97" s="233">
        <v>1.0</v>
      </c>
      <c r="O97" s="233">
        <v>0.0</v>
      </c>
      <c r="P97" s="233">
        <v>2.0</v>
      </c>
    </row>
    <row r="98">
      <c r="A98" s="814" t="s">
        <v>746</v>
      </c>
      <c r="B98" s="816">
        <f>O121</f>
        <v>4</v>
      </c>
      <c r="C98" s="324">
        <f>O114</f>
        <v>1</v>
      </c>
      <c r="D98" s="326">
        <f>O115</f>
        <v>2</v>
      </c>
      <c r="E98" s="326">
        <f>O119</f>
        <v>1</v>
      </c>
      <c r="F98" s="326">
        <f>SUM(O117+O118+O120)</f>
        <v>0</v>
      </c>
      <c r="H98" s="813" t="s">
        <v>2130</v>
      </c>
      <c r="I98" s="233">
        <v>0.0</v>
      </c>
      <c r="J98" s="233">
        <v>0.0</v>
      </c>
      <c r="K98" s="233">
        <v>0.0</v>
      </c>
      <c r="L98" s="233">
        <v>0.0</v>
      </c>
      <c r="M98" s="233">
        <v>0.0</v>
      </c>
      <c r="N98" s="233">
        <v>2.0</v>
      </c>
      <c r="O98" s="233">
        <v>0.0</v>
      </c>
      <c r="P98" s="233">
        <v>0.0</v>
      </c>
    </row>
    <row r="99">
      <c r="A99" s="814" t="s">
        <v>747</v>
      </c>
      <c r="B99" s="816">
        <f>P121</f>
        <v>80</v>
      </c>
      <c r="C99" s="324">
        <f>P114</f>
        <v>21</v>
      </c>
      <c r="D99" s="326">
        <f>P115</f>
        <v>47</v>
      </c>
      <c r="E99" s="326">
        <f>P119</f>
        <v>8</v>
      </c>
      <c r="F99" s="326">
        <f>SUM(P117+P118+P120)</f>
        <v>4</v>
      </c>
      <c r="H99" s="813" t="s">
        <v>2716</v>
      </c>
      <c r="I99" s="233">
        <v>1.0</v>
      </c>
      <c r="J99" s="233">
        <v>2.0</v>
      </c>
      <c r="K99" s="233">
        <v>3.0</v>
      </c>
      <c r="L99" s="233">
        <v>2.0</v>
      </c>
      <c r="M99" s="233">
        <v>1.0</v>
      </c>
      <c r="N99" s="233">
        <v>25.0</v>
      </c>
      <c r="O99" s="233">
        <v>0.0</v>
      </c>
      <c r="P99" s="233">
        <v>0.0</v>
      </c>
    </row>
    <row r="100">
      <c r="A100" s="814" t="s">
        <v>483</v>
      </c>
      <c r="B100" s="816">
        <f>I131</f>
        <v>28</v>
      </c>
      <c r="C100" s="324">
        <f>I124</f>
        <v>19</v>
      </c>
      <c r="D100" s="326">
        <f>I125</f>
        <v>7</v>
      </c>
      <c r="E100" s="326">
        <f>I129</f>
        <v>1</v>
      </c>
      <c r="F100" s="326">
        <f>SUM(I127+I128+I130)</f>
        <v>1</v>
      </c>
      <c r="H100" s="813" t="s">
        <v>2717</v>
      </c>
      <c r="I100" s="233">
        <v>0.0</v>
      </c>
      <c r="J100" s="233">
        <v>0.0</v>
      </c>
      <c r="K100" s="233">
        <v>0.0</v>
      </c>
      <c r="L100" s="233">
        <v>0.0</v>
      </c>
      <c r="M100" s="233">
        <v>0.0</v>
      </c>
      <c r="N100" s="233">
        <v>0.0</v>
      </c>
      <c r="O100" s="233">
        <v>0.0</v>
      </c>
      <c r="P100" s="233">
        <v>0.0</v>
      </c>
    </row>
    <row r="101">
      <c r="A101" s="811" t="s">
        <v>748</v>
      </c>
      <c r="B101" s="816">
        <f>J131</f>
        <v>4</v>
      </c>
      <c r="C101" s="324">
        <f>J124</f>
        <v>4</v>
      </c>
      <c r="D101" s="326">
        <f>J125</f>
        <v>0</v>
      </c>
      <c r="E101" s="326">
        <f>J129</f>
        <v>0</v>
      </c>
      <c r="F101" s="326">
        <f>SUM(J127+J128+J130)</f>
        <v>0</v>
      </c>
      <c r="H101" s="817" t="s">
        <v>2217</v>
      </c>
      <c r="I101" s="233">
        <v>21.0</v>
      </c>
      <c r="J101" s="233">
        <v>12.0</v>
      </c>
      <c r="K101" s="233">
        <v>37.0</v>
      </c>
      <c r="L101" s="233">
        <v>29.0</v>
      </c>
      <c r="M101" s="233">
        <v>5.0</v>
      </c>
      <c r="N101" s="233">
        <v>194.0</v>
      </c>
      <c r="O101" s="233">
        <v>5.0</v>
      </c>
      <c r="P101" s="233">
        <v>22.0</v>
      </c>
    </row>
    <row r="102">
      <c r="A102" s="814" t="s">
        <v>749</v>
      </c>
      <c r="B102" s="816">
        <f>K131</f>
        <v>9</v>
      </c>
      <c r="C102" s="324">
        <f>K124</f>
        <v>1</v>
      </c>
      <c r="D102" s="326">
        <f>K125</f>
        <v>6</v>
      </c>
      <c r="E102" s="326">
        <f>K129</f>
        <v>1</v>
      </c>
      <c r="F102" s="326">
        <f>SUM(K127+K128+K130)</f>
        <v>0</v>
      </c>
    </row>
    <row r="103">
      <c r="A103" s="814" t="s">
        <v>750</v>
      </c>
      <c r="B103" s="816">
        <f>L131</f>
        <v>1</v>
      </c>
      <c r="C103" s="324">
        <f>L124</f>
        <v>1</v>
      </c>
      <c r="D103" s="326">
        <f>L125</f>
        <v>0</v>
      </c>
      <c r="E103" s="326">
        <f>L129</f>
        <v>0</v>
      </c>
      <c r="F103" s="326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4">
        <f>M124</f>
        <v>8</v>
      </c>
      <c r="D104" s="326">
        <f>M125</f>
        <v>2</v>
      </c>
      <c r="E104" s="326">
        <f>M129</f>
        <v>2</v>
      </c>
      <c r="F104" s="326">
        <f>SUM(M127+M128+M130)</f>
        <v>1</v>
      </c>
      <c r="H104" s="813" t="s">
        <v>2245</v>
      </c>
      <c r="I104" s="233">
        <v>41.0</v>
      </c>
      <c r="J104" s="233">
        <v>1.0</v>
      </c>
      <c r="K104" s="233">
        <v>2.0</v>
      </c>
      <c r="L104" s="233">
        <v>11.0</v>
      </c>
      <c r="M104" s="233">
        <v>50.0</v>
      </c>
      <c r="N104" s="233">
        <v>16.0</v>
      </c>
      <c r="O104" s="233">
        <v>669.0</v>
      </c>
      <c r="P104" s="233">
        <v>11.0</v>
      </c>
    </row>
    <row r="105">
      <c r="A105" s="814" t="s">
        <v>751</v>
      </c>
      <c r="B105" s="816">
        <f>N131</f>
        <v>1</v>
      </c>
      <c r="C105" s="324">
        <f>N124</f>
        <v>0</v>
      </c>
      <c r="D105" s="326">
        <f>N125</f>
        <v>0</v>
      </c>
      <c r="E105" s="326">
        <f>N129</f>
        <v>0</v>
      </c>
      <c r="F105" s="326">
        <f>SUM(N127+N128+N130)</f>
        <v>1</v>
      </c>
      <c r="H105" s="813" t="s">
        <v>2321</v>
      </c>
      <c r="I105" s="233">
        <v>14.0</v>
      </c>
      <c r="J105" s="233">
        <v>11.0</v>
      </c>
      <c r="K105" s="233">
        <v>4.0</v>
      </c>
      <c r="L105" s="233">
        <v>6.0</v>
      </c>
      <c r="M105" s="233">
        <v>25.0</v>
      </c>
      <c r="N105" s="233">
        <v>1.0</v>
      </c>
      <c r="O105" s="233">
        <v>549.0</v>
      </c>
      <c r="P105" s="233">
        <v>8.0</v>
      </c>
    </row>
    <row r="106">
      <c r="A106" s="814" t="s">
        <v>752</v>
      </c>
      <c r="B106" s="816">
        <f>O131</f>
        <v>26</v>
      </c>
      <c r="C106" s="324">
        <f>O124</f>
        <v>14</v>
      </c>
      <c r="D106" s="326">
        <f>O125</f>
        <v>9</v>
      </c>
      <c r="E106" s="326">
        <f>O129</f>
        <v>1</v>
      </c>
      <c r="F106" s="326">
        <f>SUM(O127+O128+O130)</f>
        <v>1</v>
      </c>
      <c r="H106" s="813" t="s">
        <v>2715</v>
      </c>
      <c r="I106" s="233">
        <v>2.0</v>
      </c>
      <c r="J106" s="233">
        <v>0.0</v>
      </c>
      <c r="K106" s="233">
        <v>0.0</v>
      </c>
      <c r="L106" s="233">
        <v>0.0</v>
      </c>
      <c r="M106" s="233">
        <v>5.0</v>
      </c>
      <c r="N106" s="233">
        <v>0.0</v>
      </c>
      <c r="O106" s="233">
        <v>42.0</v>
      </c>
      <c r="P106" s="233">
        <v>2.0</v>
      </c>
    </row>
    <row r="107">
      <c r="A107" s="814" t="s">
        <v>753</v>
      </c>
      <c r="B107" s="816">
        <f>P131</f>
        <v>9</v>
      </c>
      <c r="C107" s="324">
        <f>P124</f>
        <v>8</v>
      </c>
      <c r="D107" s="326">
        <f>P125</f>
        <v>1</v>
      </c>
      <c r="E107" s="326">
        <f>P129</f>
        <v>0</v>
      </c>
      <c r="F107" s="326">
        <f>SUM(P127+P128+P130)</f>
        <v>0</v>
      </c>
      <c r="H107" s="813" t="s">
        <v>2286</v>
      </c>
      <c r="I107" s="233">
        <v>0.0</v>
      </c>
      <c r="J107" s="233">
        <v>1.0</v>
      </c>
      <c r="K107" s="233">
        <v>0.0</v>
      </c>
      <c r="L107" s="233">
        <v>0.0</v>
      </c>
      <c r="M107" s="233">
        <v>0.0</v>
      </c>
      <c r="N107" s="233">
        <v>0.0</v>
      </c>
      <c r="O107" s="233">
        <v>12.0</v>
      </c>
      <c r="P107" s="233">
        <v>0.0</v>
      </c>
    </row>
    <row r="108">
      <c r="A108" s="819" t="s">
        <v>754</v>
      </c>
      <c r="B108" s="816">
        <f>I141</f>
        <v>295</v>
      </c>
      <c r="C108" s="324">
        <f>I134</f>
        <v>133</v>
      </c>
      <c r="D108" s="326">
        <f>I135</f>
        <v>98</v>
      </c>
      <c r="E108" s="326">
        <f>I139</f>
        <v>37</v>
      </c>
      <c r="F108" s="326">
        <f>SUM(I137+I138+I140)</f>
        <v>15</v>
      </c>
      <c r="H108" s="813" t="s">
        <v>2130</v>
      </c>
      <c r="I108" s="233">
        <v>0.0</v>
      </c>
      <c r="J108" s="233">
        <v>1.0</v>
      </c>
      <c r="K108" s="233">
        <v>0.0</v>
      </c>
      <c r="L108" s="233">
        <v>0.0</v>
      </c>
      <c r="M108" s="233">
        <v>2.0</v>
      </c>
      <c r="N108" s="233">
        <v>1.0</v>
      </c>
      <c r="O108" s="233">
        <v>17.0</v>
      </c>
      <c r="P108" s="233">
        <v>1.0</v>
      </c>
    </row>
    <row r="109">
      <c r="A109" s="486"/>
      <c r="B109" s="436"/>
      <c r="C109" s="55"/>
      <c r="H109" s="813" t="s">
        <v>2716</v>
      </c>
      <c r="I109" s="233">
        <v>7.0</v>
      </c>
      <c r="J109" s="233">
        <v>1.0</v>
      </c>
      <c r="K109" s="233">
        <v>0.0</v>
      </c>
      <c r="L109" s="233">
        <v>3.0</v>
      </c>
      <c r="M109" s="233">
        <v>15.0</v>
      </c>
      <c r="N109" s="233">
        <v>3.0</v>
      </c>
      <c r="O109" s="233">
        <v>78.0</v>
      </c>
      <c r="P109" s="233">
        <v>1.0</v>
      </c>
    </row>
    <row r="110">
      <c r="A110" s="486"/>
      <c r="B110" s="436"/>
      <c r="C110" s="55"/>
      <c r="H110" s="813" t="s">
        <v>2717</v>
      </c>
      <c r="I110" s="233">
        <v>0.0</v>
      </c>
      <c r="J110" s="233">
        <v>0.0</v>
      </c>
      <c r="K110" s="233">
        <v>0.0</v>
      </c>
      <c r="L110" s="233">
        <v>0.0</v>
      </c>
      <c r="M110" s="233">
        <v>0.0</v>
      </c>
      <c r="N110" s="233">
        <v>0.0</v>
      </c>
      <c r="O110" s="233">
        <v>0.0</v>
      </c>
      <c r="P110" s="233">
        <v>0.0</v>
      </c>
    </row>
    <row r="111">
      <c r="A111" s="486"/>
      <c r="B111" s="820"/>
      <c r="H111" s="817" t="s">
        <v>2217</v>
      </c>
      <c r="I111" s="233">
        <v>64.0</v>
      </c>
      <c r="J111" s="233">
        <v>15.0</v>
      </c>
      <c r="K111" s="233">
        <v>6.0</v>
      </c>
      <c r="L111" s="233">
        <v>20.0</v>
      </c>
      <c r="M111" s="233">
        <v>97.0</v>
      </c>
      <c r="N111" s="233">
        <v>21.0</v>
      </c>
      <c r="O111" s="235">
        <v>1367.0</v>
      </c>
      <c r="P111" s="233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33">
        <v>358.0</v>
      </c>
      <c r="J114" s="233">
        <v>1.0</v>
      </c>
      <c r="K114" s="233">
        <v>16.0</v>
      </c>
      <c r="L114" s="233">
        <v>2.0</v>
      </c>
      <c r="M114" s="233">
        <v>6.0</v>
      </c>
      <c r="N114" s="233">
        <v>1.0</v>
      </c>
      <c r="O114" s="233">
        <v>1.0</v>
      </c>
      <c r="P114" s="233">
        <v>21.0</v>
      </c>
    </row>
    <row r="115">
      <c r="H115" s="813" t="s">
        <v>2321</v>
      </c>
      <c r="I115" s="233">
        <v>214.0</v>
      </c>
      <c r="J115" s="233">
        <v>3.0</v>
      </c>
      <c r="K115" s="233">
        <v>5.0</v>
      </c>
      <c r="L115" s="233">
        <v>2.0</v>
      </c>
      <c r="M115" s="233">
        <v>4.0</v>
      </c>
      <c r="N115" s="233">
        <v>1.0</v>
      </c>
      <c r="O115" s="233">
        <v>2.0</v>
      </c>
      <c r="P115" s="233">
        <v>47.0</v>
      </c>
    </row>
    <row r="116">
      <c r="H116" s="813" t="s">
        <v>2715</v>
      </c>
      <c r="I116" s="233">
        <v>21.0</v>
      </c>
      <c r="J116" s="233">
        <v>0.0</v>
      </c>
      <c r="K116" s="233">
        <v>0.0</v>
      </c>
      <c r="L116" s="233">
        <v>0.0</v>
      </c>
      <c r="M116" s="233">
        <v>0.0</v>
      </c>
      <c r="N116" s="233">
        <v>0.0</v>
      </c>
      <c r="O116" s="233">
        <v>0.0</v>
      </c>
      <c r="P116" s="233">
        <v>0.0</v>
      </c>
    </row>
    <row r="117">
      <c r="H117" s="813" t="s">
        <v>2286</v>
      </c>
      <c r="I117" s="233">
        <v>6.0</v>
      </c>
      <c r="J117" s="233">
        <v>0.0</v>
      </c>
      <c r="K117" s="233">
        <v>0.0</v>
      </c>
      <c r="L117" s="233">
        <v>0.0</v>
      </c>
      <c r="M117" s="233">
        <v>0.0</v>
      </c>
      <c r="N117" s="233">
        <v>0.0</v>
      </c>
      <c r="O117" s="233">
        <v>0.0</v>
      </c>
      <c r="P117" s="233">
        <v>2.0</v>
      </c>
    </row>
    <row r="118">
      <c r="H118" s="813" t="s">
        <v>2130</v>
      </c>
      <c r="I118" s="233">
        <v>13.0</v>
      </c>
      <c r="J118" s="233">
        <v>0.0</v>
      </c>
      <c r="K118" s="233">
        <v>0.0</v>
      </c>
      <c r="L118" s="233">
        <v>0.0</v>
      </c>
      <c r="M118" s="233">
        <v>0.0</v>
      </c>
      <c r="N118" s="233">
        <v>0.0</v>
      </c>
      <c r="O118" s="233">
        <v>0.0</v>
      </c>
      <c r="P118" s="233">
        <v>2.0</v>
      </c>
    </row>
    <row r="119">
      <c r="H119" s="813" t="s">
        <v>2716</v>
      </c>
      <c r="I119" s="233">
        <v>48.0</v>
      </c>
      <c r="J119" s="233">
        <v>0.0</v>
      </c>
      <c r="K119" s="233">
        <v>5.0</v>
      </c>
      <c r="L119" s="233">
        <v>0.0</v>
      </c>
      <c r="M119" s="233">
        <v>3.0</v>
      </c>
      <c r="N119" s="233">
        <v>0.0</v>
      </c>
      <c r="O119" s="233">
        <v>1.0</v>
      </c>
      <c r="P119" s="233">
        <v>8.0</v>
      </c>
    </row>
    <row r="120">
      <c r="H120" s="813" t="s">
        <v>2717</v>
      </c>
      <c r="I120" s="233">
        <v>0.0</v>
      </c>
      <c r="J120" s="233">
        <v>0.0</v>
      </c>
      <c r="K120" s="233">
        <v>0.0</v>
      </c>
      <c r="L120" s="233">
        <v>0.0</v>
      </c>
      <c r="M120" s="233">
        <v>0.0</v>
      </c>
      <c r="N120" s="233">
        <v>0.0</v>
      </c>
      <c r="O120" s="233">
        <v>0.0</v>
      </c>
      <c r="P120" s="233">
        <v>0.0</v>
      </c>
    </row>
    <row r="121">
      <c r="H121" s="817" t="s">
        <v>2217</v>
      </c>
      <c r="I121" s="233">
        <v>660.0</v>
      </c>
      <c r="J121" s="233">
        <v>4.0</v>
      </c>
      <c r="K121" s="233">
        <v>26.0</v>
      </c>
      <c r="L121" s="233">
        <v>4.0</v>
      </c>
      <c r="M121" s="233">
        <v>13.0</v>
      </c>
      <c r="N121" s="233">
        <v>2.0</v>
      </c>
      <c r="O121" s="233">
        <v>4.0</v>
      </c>
      <c r="P121" s="233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33">
        <v>19.0</v>
      </c>
      <c r="J124" s="233">
        <v>4.0</v>
      </c>
      <c r="K124" s="233">
        <v>1.0</v>
      </c>
      <c r="L124" s="233">
        <v>1.0</v>
      </c>
      <c r="M124" s="233">
        <v>8.0</v>
      </c>
      <c r="N124" s="233">
        <v>0.0</v>
      </c>
      <c r="O124" s="233">
        <v>14.0</v>
      </c>
      <c r="P124" s="233">
        <v>8.0</v>
      </c>
    </row>
    <row r="125">
      <c r="H125" s="813" t="s">
        <v>2321</v>
      </c>
      <c r="I125" s="233">
        <v>7.0</v>
      </c>
      <c r="J125" s="233">
        <v>0.0</v>
      </c>
      <c r="K125" s="233">
        <v>6.0</v>
      </c>
      <c r="L125" s="233">
        <v>0.0</v>
      </c>
      <c r="M125" s="233">
        <v>2.0</v>
      </c>
      <c r="N125" s="233">
        <v>0.0</v>
      </c>
      <c r="O125" s="233">
        <v>9.0</v>
      </c>
      <c r="P125" s="233">
        <v>1.0</v>
      </c>
    </row>
    <row r="126">
      <c r="H126" s="813" t="s">
        <v>2715</v>
      </c>
      <c r="I126" s="233">
        <v>0.0</v>
      </c>
      <c r="J126" s="233">
        <v>0.0</v>
      </c>
      <c r="K126" s="233">
        <v>1.0</v>
      </c>
      <c r="L126" s="233">
        <v>0.0</v>
      </c>
      <c r="M126" s="233">
        <v>0.0</v>
      </c>
      <c r="N126" s="233">
        <v>0.0</v>
      </c>
      <c r="O126" s="233">
        <v>1.0</v>
      </c>
      <c r="P126" s="233">
        <v>0.0</v>
      </c>
    </row>
    <row r="127">
      <c r="H127" s="813" t="s">
        <v>2286</v>
      </c>
      <c r="I127" s="233">
        <v>1.0</v>
      </c>
      <c r="J127" s="233">
        <v>0.0</v>
      </c>
      <c r="K127" s="233">
        <v>0.0</v>
      </c>
      <c r="L127" s="233">
        <v>0.0</v>
      </c>
      <c r="M127" s="233">
        <v>0.0</v>
      </c>
      <c r="N127" s="233">
        <v>0.0</v>
      </c>
      <c r="O127" s="233">
        <v>0.0</v>
      </c>
      <c r="P127" s="233">
        <v>0.0</v>
      </c>
    </row>
    <row r="128">
      <c r="H128" s="813" t="s">
        <v>2130</v>
      </c>
      <c r="I128" s="233">
        <v>0.0</v>
      </c>
      <c r="J128" s="233">
        <v>0.0</v>
      </c>
      <c r="K128" s="233">
        <v>0.0</v>
      </c>
      <c r="L128" s="233">
        <v>0.0</v>
      </c>
      <c r="M128" s="233">
        <v>1.0</v>
      </c>
      <c r="N128" s="233">
        <v>1.0</v>
      </c>
      <c r="O128" s="233">
        <v>1.0</v>
      </c>
      <c r="P128" s="233">
        <v>0.0</v>
      </c>
    </row>
    <row r="129">
      <c r="H129" s="813" t="s">
        <v>2716</v>
      </c>
      <c r="I129" s="233">
        <v>1.0</v>
      </c>
      <c r="J129" s="233">
        <v>0.0</v>
      </c>
      <c r="K129" s="233">
        <v>1.0</v>
      </c>
      <c r="L129" s="233">
        <v>0.0</v>
      </c>
      <c r="M129" s="233">
        <v>2.0</v>
      </c>
      <c r="N129" s="233">
        <v>0.0</v>
      </c>
      <c r="O129" s="233">
        <v>1.0</v>
      </c>
      <c r="P129" s="233">
        <v>0.0</v>
      </c>
    </row>
    <row r="130">
      <c r="H130" s="813" t="s">
        <v>2717</v>
      </c>
      <c r="I130" s="233">
        <v>0.0</v>
      </c>
      <c r="J130" s="233">
        <v>0.0</v>
      </c>
      <c r="K130" s="233">
        <v>0.0</v>
      </c>
      <c r="L130" s="233">
        <v>0.0</v>
      </c>
      <c r="M130" s="233">
        <v>0.0</v>
      </c>
      <c r="N130" s="233">
        <v>0.0</v>
      </c>
      <c r="O130" s="233">
        <v>0.0</v>
      </c>
      <c r="P130" s="233">
        <v>0.0</v>
      </c>
    </row>
    <row r="131">
      <c r="H131" s="817" t="s">
        <v>2217</v>
      </c>
      <c r="I131" s="233">
        <v>28.0</v>
      </c>
      <c r="J131" s="233">
        <v>4.0</v>
      </c>
      <c r="K131" s="233">
        <v>9.0</v>
      </c>
      <c r="L131" s="233">
        <v>1.0</v>
      </c>
      <c r="M131" s="233">
        <v>13.0</v>
      </c>
      <c r="N131" s="233">
        <v>1.0</v>
      </c>
      <c r="O131" s="233">
        <v>26.0</v>
      </c>
      <c r="P131" s="233">
        <v>9.0</v>
      </c>
    </row>
    <row r="133">
      <c r="H133" s="808"/>
      <c r="I133" s="810" t="s">
        <v>754</v>
      </c>
    </row>
    <row r="134">
      <c r="H134" s="813" t="s">
        <v>2245</v>
      </c>
      <c r="I134" s="233">
        <v>133.0</v>
      </c>
    </row>
    <row r="135">
      <c r="H135" s="813" t="s">
        <v>2321</v>
      </c>
      <c r="I135" s="233">
        <v>98.0</v>
      </c>
    </row>
    <row r="136">
      <c r="H136" s="813" t="s">
        <v>2715</v>
      </c>
      <c r="I136" s="233">
        <v>12.0</v>
      </c>
    </row>
    <row r="137">
      <c r="H137" s="813" t="s">
        <v>2286</v>
      </c>
      <c r="I137" s="233">
        <v>12.0</v>
      </c>
    </row>
    <row r="138">
      <c r="H138" s="813" t="s">
        <v>2130</v>
      </c>
      <c r="I138" s="233">
        <v>2.0</v>
      </c>
    </row>
    <row r="139">
      <c r="H139" s="813" t="s">
        <v>2716</v>
      </c>
      <c r="I139" s="233">
        <v>37.0</v>
      </c>
    </row>
    <row r="140">
      <c r="H140" s="813" t="s">
        <v>2717</v>
      </c>
      <c r="I140" s="233">
        <v>1.0</v>
      </c>
    </row>
    <row r="141">
      <c r="H141" s="817" t="s">
        <v>2217</v>
      </c>
      <c r="I141" s="233">
        <v>295.0</v>
      </c>
    </row>
    <row r="144">
      <c r="A144" s="223" t="s">
        <v>2511</v>
      </c>
      <c r="B144" s="224"/>
      <c r="C144" s="224"/>
      <c r="D144" s="224"/>
      <c r="E144" s="225" t="s">
        <v>2117</v>
      </c>
      <c r="F144" s="801" t="s">
        <v>2714</v>
      </c>
      <c r="G144" s="224"/>
      <c r="H144" s="224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23" t="s">
        <v>2134</v>
      </c>
      <c r="B256" s="224"/>
      <c r="C256" s="224"/>
      <c r="D256" s="224"/>
      <c r="E256" s="225" t="s">
        <v>2117</v>
      </c>
      <c r="F256" s="801" t="s">
        <v>2714</v>
      </c>
      <c r="G256" s="224"/>
      <c r="H256" s="224"/>
      <c r="I256" s="225" t="s">
        <v>2119</v>
      </c>
      <c r="J256" s="629">
        <v>44988.0</v>
      </c>
      <c r="K256" s="225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4" t="s">
        <v>210</v>
      </c>
      <c r="D258" s="326" t="str">
        <f t="shared" ref="D258:D369" si="1">CONCAT(B258,C258)</f>
        <v>213*</v>
      </c>
    </row>
    <row r="259">
      <c r="A259" s="231" t="s">
        <v>277</v>
      </c>
      <c r="B259" s="233">
        <f t="shared" ref="B259:B290" si="2">$B$258</f>
        <v>213</v>
      </c>
      <c r="C259" s="324" t="s">
        <v>210</v>
      </c>
      <c r="D259" s="326" t="str">
        <f t="shared" si="1"/>
        <v>213*</v>
      </c>
    </row>
    <row r="260">
      <c r="A260" s="231" t="s">
        <v>742</v>
      </c>
      <c r="B260" s="233">
        <f t="shared" si="2"/>
        <v>213</v>
      </c>
      <c r="C260" s="324" t="s">
        <v>210</v>
      </c>
      <c r="D260" s="326" t="str">
        <f t="shared" si="1"/>
        <v>213*</v>
      </c>
    </row>
    <row r="261">
      <c r="A261" s="231" t="s">
        <v>750</v>
      </c>
      <c r="B261" s="233">
        <f t="shared" si="2"/>
        <v>213</v>
      </c>
      <c r="C261" s="324" t="s">
        <v>210</v>
      </c>
      <c r="D261" s="326" t="str">
        <f t="shared" si="1"/>
        <v>213*</v>
      </c>
    </row>
    <row r="262">
      <c r="A262" s="231" t="s">
        <v>733</v>
      </c>
      <c r="B262" s="233">
        <f t="shared" si="2"/>
        <v>213</v>
      </c>
      <c r="C262" s="324" t="s">
        <v>210</v>
      </c>
      <c r="D262" s="326" t="str">
        <f t="shared" si="1"/>
        <v>213*</v>
      </c>
    </row>
    <row r="263">
      <c r="A263" s="231" t="s">
        <v>483</v>
      </c>
      <c r="B263" s="233">
        <f t="shared" si="2"/>
        <v>213</v>
      </c>
      <c r="C263" s="324" t="s">
        <v>210</v>
      </c>
      <c r="D263" s="326" t="str">
        <f t="shared" si="1"/>
        <v>213*</v>
      </c>
    </row>
    <row r="264">
      <c r="A264" s="231" t="s">
        <v>178</v>
      </c>
      <c r="B264" s="233">
        <f t="shared" si="2"/>
        <v>213</v>
      </c>
      <c r="C264" s="324" t="s">
        <v>210</v>
      </c>
      <c r="D264" s="326" t="str">
        <f t="shared" si="1"/>
        <v>213*</v>
      </c>
    </row>
    <row r="265">
      <c r="A265" s="231" t="s">
        <v>424</v>
      </c>
      <c r="B265" s="233">
        <f t="shared" si="2"/>
        <v>213</v>
      </c>
      <c r="C265" s="324" t="s">
        <v>210</v>
      </c>
      <c r="D265" s="326" t="str">
        <f t="shared" si="1"/>
        <v>213*</v>
      </c>
    </row>
    <row r="266">
      <c r="A266" s="231" t="s">
        <v>741</v>
      </c>
      <c r="B266" s="233">
        <f t="shared" si="2"/>
        <v>213</v>
      </c>
      <c r="C266" s="324" t="s">
        <v>210</v>
      </c>
      <c r="D266" s="326" t="str">
        <f t="shared" si="1"/>
        <v>213*</v>
      </c>
    </row>
    <row r="267">
      <c r="A267" s="231" t="s">
        <v>705</v>
      </c>
      <c r="B267" s="233">
        <f t="shared" si="2"/>
        <v>213</v>
      </c>
      <c r="C267" s="324" t="s">
        <v>210</v>
      </c>
      <c r="D267" s="326" t="str">
        <f t="shared" si="1"/>
        <v>213*</v>
      </c>
    </row>
    <row r="268">
      <c r="A268" s="231" t="s">
        <v>726</v>
      </c>
      <c r="B268" s="233">
        <f t="shared" si="2"/>
        <v>213</v>
      </c>
      <c r="C268" s="324" t="s">
        <v>210</v>
      </c>
      <c r="D268" s="326" t="str">
        <f t="shared" si="1"/>
        <v>213*</v>
      </c>
    </row>
    <row r="269">
      <c r="A269" s="231" t="s">
        <v>135</v>
      </c>
      <c r="B269" s="233">
        <f t="shared" si="2"/>
        <v>213</v>
      </c>
      <c r="C269" s="324" t="s">
        <v>210</v>
      </c>
      <c r="D269" s="326" t="str">
        <f t="shared" si="1"/>
        <v>213*</v>
      </c>
    </row>
    <row r="270">
      <c r="A270" s="231" t="s">
        <v>748</v>
      </c>
      <c r="B270" s="233">
        <f t="shared" si="2"/>
        <v>213</v>
      </c>
      <c r="C270" s="324" t="s">
        <v>210</v>
      </c>
      <c r="D270" s="326" t="str">
        <f t="shared" si="1"/>
        <v>213*</v>
      </c>
    </row>
    <row r="271">
      <c r="A271" s="231" t="s">
        <v>185</v>
      </c>
      <c r="B271" s="233">
        <f t="shared" si="2"/>
        <v>213</v>
      </c>
      <c r="C271" s="324" t="s">
        <v>210</v>
      </c>
      <c r="D271" s="326" t="str">
        <f t="shared" si="1"/>
        <v>213*</v>
      </c>
    </row>
    <row r="272">
      <c r="A272" s="231" t="s">
        <v>738</v>
      </c>
      <c r="B272" s="233">
        <f t="shared" si="2"/>
        <v>213</v>
      </c>
      <c r="C272" s="324" t="s">
        <v>210</v>
      </c>
      <c r="D272" s="326" t="str">
        <f t="shared" si="1"/>
        <v>213*</v>
      </c>
    </row>
    <row r="273">
      <c r="A273" s="231" t="s">
        <v>701</v>
      </c>
      <c r="B273" s="233">
        <f t="shared" si="2"/>
        <v>213</v>
      </c>
      <c r="C273" s="324" t="s">
        <v>210</v>
      </c>
      <c r="D273" s="326" t="str">
        <f t="shared" si="1"/>
        <v>213*</v>
      </c>
    </row>
    <row r="274">
      <c r="A274" s="231" t="s">
        <v>743</v>
      </c>
      <c r="B274" s="233">
        <f t="shared" si="2"/>
        <v>213</v>
      </c>
      <c r="C274" s="324" t="s">
        <v>210</v>
      </c>
      <c r="D274" s="326" t="str">
        <f t="shared" si="1"/>
        <v>213*</v>
      </c>
    </row>
    <row r="275">
      <c r="A275" s="231" t="s">
        <v>728</v>
      </c>
      <c r="B275" s="233">
        <f t="shared" si="2"/>
        <v>213</v>
      </c>
      <c r="C275" s="324" t="s">
        <v>210</v>
      </c>
      <c r="D275" s="326" t="str">
        <f t="shared" si="1"/>
        <v>213*</v>
      </c>
    </row>
    <row r="276">
      <c r="A276" s="231" t="s">
        <v>86</v>
      </c>
      <c r="B276" s="233">
        <f t="shared" si="2"/>
        <v>213</v>
      </c>
      <c r="C276" s="324" t="s">
        <v>210</v>
      </c>
      <c r="D276" s="326" t="str">
        <f t="shared" si="1"/>
        <v>213*</v>
      </c>
    </row>
    <row r="277">
      <c r="A277" s="231" t="s">
        <v>713</v>
      </c>
      <c r="B277" s="233">
        <f t="shared" si="2"/>
        <v>213</v>
      </c>
      <c r="C277" s="324" t="s">
        <v>210</v>
      </c>
      <c r="D277" s="326" t="str">
        <f t="shared" si="1"/>
        <v>213*</v>
      </c>
    </row>
    <row r="278">
      <c r="A278" s="231" t="s">
        <v>461</v>
      </c>
      <c r="B278" s="233">
        <f t="shared" si="2"/>
        <v>213</v>
      </c>
      <c r="C278" s="324" t="s">
        <v>210</v>
      </c>
      <c r="D278" s="326" t="str">
        <f t="shared" si="1"/>
        <v>213*</v>
      </c>
    </row>
    <row r="279">
      <c r="A279" s="231" t="s">
        <v>176</v>
      </c>
      <c r="B279" s="233">
        <f t="shared" si="2"/>
        <v>213</v>
      </c>
      <c r="C279" s="324" t="s">
        <v>210</v>
      </c>
      <c r="D279" s="326" t="str">
        <f t="shared" si="1"/>
        <v>213*</v>
      </c>
    </row>
    <row r="280">
      <c r="A280" s="231" t="s">
        <v>702</v>
      </c>
      <c r="B280" s="233">
        <f t="shared" si="2"/>
        <v>213</v>
      </c>
      <c r="C280" s="324" t="s">
        <v>210</v>
      </c>
      <c r="D280" s="326" t="str">
        <f t="shared" si="1"/>
        <v>213*</v>
      </c>
    </row>
    <row r="281">
      <c r="A281" s="231" t="s">
        <v>735</v>
      </c>
      <c r="B281" s="233">
        <f t="shared" si="2"/>
        <v>213</v>
      </c>
      <c r="C281" s="324" t="s">
        <v>210</v>
      </c>
      <c r="D281" s="326" t="str">
        <f t="shared" si="1"/>
        <v>213*</v>
      </c>
    </row>
    <row r="282">
      <c r="A282" s="231" t="s">
        <v>695</v>
      </c>
      <c r="B282" s="233">
        <f t="shared" si="2"/>
        <v>213</v>
      </c>
      <c r="C282" s="324" t="s">
        <v>210</v>
      </c>
      <c r="D282" s="326" t="str">
        <f t="shared" si="1"/>
        <v>213*</v>
      </c>
    </row>
    <row r="283">
      <c r="A283" s="231" t="s">
        <v>729</v>
      </c>
      <c r="B283" s="233">
        <f t="shared" si="2"/>
        <v>213</v>
      </c>
      <c r="C283" s="324" t="s">
        <v>210</v>
      </c>
      <c r="D283" s="326" t="str">
        <f t="shared" si="1"/>
        <v>213*</v>
      </c>
    </row>
    <row r="284">
      <c r="A284" s="231" t="s">
        <v>192</v>
      </c>
      <c r="B284" s="233">
        <f t="shared" si="2"/>
        <v>213</v>
      </c>
      <c r="C284" s="324" t="s">
        <v>210</v>
      </c>
      <c r="D284" s="326" t="str">
        <f t="shared" si="1"/>
        <v>213*</v>
      </c>
    </row>
    <row r="285">
      <c r="A285" s="231" t="s">
        <v>94</v>
      </c>
      <c r="B285" s="233">
        <f t="shared" si="2"/>
        <v>213</v>
      </c>
      <c r="C285" s="324" t="s">
        <v>210</v>
      </c>
      <c r="D285" s="326" t="str">
        <f t="shared" si="1"/>
        <v>213*</v>
      </c>
    </row>
    <row r="286">
      <c r="A286" s="231" t="s">
        <v>43</v>
      </c>
      <c r="B286" s="233">
        <f t="shared" si="2"/>
        <v>213</v>
      </c>
      <c r="C286" s="324" t="s">
        <v>210</v>
      </c>
      <c r="D286" s="326" t="str">
        <f t="shared" si="1"/>
        <v>213*</v>
      </c>
    </row>
    <row r="287">
      <c r="A287" s="231" t="s">
        <v>655</v>
      </c>
      <c r="B287" s="233">
        <f t="shared" si="2"/>
        <v>213</v>
      </c>
      <c r="C287" s="324" t="s">
        <v>210</v>
      </c>
      <c r="D287" s="326" t="str">
        <f t="shared" si="1"/>
        <v>213*</v>
      </c>
    </row>
    <row r="288">
      <c r="A288" s="231" t="s">
        <v>737</v>
      </c>
      <c r="B288" s="233">
        <f t="shared" si="2"/>
        <v>213</v>
      </c>
      <c r="C288" s="324" t="s">
        <v>210</v>
      </c>
      <c r="D288" s="326" t="str">
        <f t="shared" si="1"/>
        <v>213*</v>
      </c>
    </row>
    <row r="289">
      <c r="A289" s="231" t="s">
        <v>704</v>
      </c>
      <c r="B289" s="233">
        <f t="shared" si="2"/>
        <v>213</v>
      </c>
      <c r="C289" s="324" t="s">
        <v>210</v>
      </c>
      <c r="D289" s="326" t="str">
        <f t="shared" si="1"/>
        <v>213*</v>
      </c>
    </row>
    <row r="290">
      <c r="A290" s="231" t="s">
        <v>721</v>
      </c>
      <c r="B290" s="233">
        <f t="shared" si="2"/>
        <v>213</v>
      </c>
      <c r="C290" s="324" t="s">
        <v>210</v>
      </c>
      <c r="D290" s="326" t="str">
        <f t="shared" si="1"/>
        <v>213*</v>
      </c>
    </row>
    <row r="291">
      <c r="A291" s="834" t="s">
        <v>2719</v>
      </c>
      <c r="B291" s="833">
        <v>302.0</v>
      </c>
      <c r="C291" s="324" t="s">
        <v>210</v>
      </c>
      <c r="D291" s="326" t="str">
        <f t="shared" si="1"/>
        <v>302*</v>
      </c>
    </row>
    <row r="292">
      <c r="A292" s="555" t="s">
        <v>77</v>
      </c>
      <c r="B292" s="233">
        <f t="shared" ref="B292:B301" si="3">$B$291</f>
        <v>302</v>
      </c>
      <c r="C292" s="324" t="s">
        <v>210</v>
      </c>
      <c r="D292" s="326" t="str">
        <f t="shared" si="1"/>
        <v>302*</v>
      </c>
    </row>
    <row r="293">
      <c r="A293" s="555" t="s">
        <v>723</v>
      </c>
      <c r="B293" s="233">
        <f t="shared" si="3"/>
        <v>302</v>
      </c>
      <c r="C293" s="324" t="s">
        <v>210</v>
      </c>
      <c r="D293" s="326" t="str">
        <f t="shared" si="1"/>
        <v>302*</v>
      </c>
    </row>
    <row r="294">
      <c r="A294" s="555" t="s">
        <v>545</v>
      </c>
      <c r="B294" s="233">
        <f t="shared" si="3"/>
        <v>302</v>
      </c>
      <c r="C294" s="324" t="s">
        <v>210</v>
      </c>
      <c r="D294" s="326" t="str">
        <f t="shared" si="1"/>
        <v>302*</v>
      </c>
    </row>
    <row r="295">
      <c r="A295" s="555" t="s">
        <v>699</v>
      </c>
      <c r="B295" s="233">
        <f t="shared" si="3"/>
        <v>302</v>
      </c>
      <c r="C295" s="324" t="s">
        <v>210</v>
      </c>
      <c r="D295" s="326" t="str">
        <f t="shared" si="1"/>
        <v>302*</v>
      </c>
    </row>
    <row r="296">
      <c r="A296" s="555" t="s">
        <v>731</v>
      </c>
      <c r="B296" s="233">
        <f t="shared" si="3"/>
        <v>302</v>
      </c>
      <c r="C296" s="324" t="s">
        <v>210</v>
      </c>
      <c r="D296" s="326" t="str">
        <f t="shared" si="1"/>
        <v>302*</v>
      </c>
    </row>
    <row r="297">
      <c r="A297" s="555" t="s">
        <v>65</v>
      </c>
      <c r="B297" s="233">
        <f t="shared" si="3"/>
        <v>302</v>
      </c>
      <c r="C297" s="324" t="s">
        <v>210</v>
      </c>
      <c r="D297" s="326" t="str">
        <f t="shared" si="1"/>
        <v>302*</v>
      </c>
    </row>
    <row r="298">
      <c r="A298" s="555" t="s">
        <v>749</v>
      </c>
      <c r="B298" s="233">
        <f t="shared" si="3"/>
        <v>302</v>
      </c>
      <c r="C298" s="324" t="s">
        <v>210</v>
      </c>
      <c r="D298" s="326" t="str">
        <f t="shared" si="1"/>
        <v>302*</v>
      </c>
    </row>
    <row r="299">
      <c r="A299" s="555" t="s">
        <v>740</v>
      </c>
      <c r="B299" s="233">
        <f t="shared" si="3"/>
        <v>302</v>
      </c>
      <c r="C299" s="324" t="s">
        <v>210</v>
      </c>
      <c r="D299" s="326" t="str">
        <f t="shared" si="1"/>
        <v>302*</v>
      </c>
    </row>
    <row r="300">
      <c r="A300" s="555" t="s">
        <v>66</v>
      </c>
      <c r="B300" s="233">
        <f t="shared" si="3"/>
        <v>302</v>
      </c>
      <c r="C300" s="324" t="s">
        <v>210</v>
      </c>
      <c r="D300" s="326" t="str">
        <f t="shared" si="1"/>
        <v>302*</v>
      </c>
    </row>
    <row r="301">
      <c r="A301" s="555" t="s">
        <v>545</v>
      </c>
      <c r="B301" s="233">
        <f t="shared" si="3"/>
        <v>302</v>
      </c>
      <c r="C301" s="324" t="s">
        <v>210</v>
      </c>
      <c r="D301" s="326" t="str">
        <f t="shared" si="1"/>
        <v>302*</v>
      </c>
    </row>
    <row r="302">
      <c r="A302" s="834" t="s">
        <v>2720</v>
      </c>
      <c r="B302" s="833">
        <v>410.0</v>
      </c>
      <c r="C302" s="324" t="s">
        <v>210</v>
      </c>
      <c r="D302" s="326" t="str">
        <f t="shared" si="1"/>
        <v>410*</v>
      </c>
    </row>
    <row r="303">
      <c r="A303" s="555" t="s">
        <v>689</v>
      </c>
      <c r="B303" s="233">
        <f t="shared" ref="B303:B307" si="4">$B$302</f>
        <v>410</v>
      </c>
      <c r="C303" s="324" t="s">
        <v>210</v>
      </c>
      <c r="D303" s="326" t="str">
        <f t="shared" si="1"/>
        <v>410*</v>
      </c>
    </row>
    <row r="304">
      <c r="A304" s="555" t="s">
        <v>286</v>
      </c>
      <c r="B304" s="233">
        <f t="shared" si="4"/>
        <v>410</v>
      </c>
      <c r="C304" s="324" t="s">
        <v>210</v>
      </c>
      <c r="D304" s="326" t="str">
        <f t="shared" si="1"/>
        <v>410*</v>
      </c>
    </row>
    <row r="305">
      <c r="A305" s="555" t="s">
        <v>174</v>
      </c>
      <c r="B305" s="233">
        <f t="shared" si="4"/>
        <v>410</v>
      </c>
      <c r="C305" s="324" t="s">
        <v>210</v>
      </c>
      <c r="D305" s="326" t="str">
        <f t="shared" si="1"/>
        <v>410*</v>
      </c>
    </row>
    <row r="306">
      <c r="A306" s="555" t="s">
        <v>754</v>
      </c>
      <c r="B306" s="233">
        <f t="shared" si="4"/>
        <v>410</v>
      </c>
      <c r="C306" s="324" t="s">
        <v>210</v>
      </c>
      <c r="D306" s="326" t="str">
        <f t="shared" si="1"/>
        <v>410*</v>
      </c>
    </row>
    <row r="307">
      <c r="A307" s="555" t="s">
        <v>718</v>
      </c>
      <c r="B307" s="233">
        <f t="shared" si="4"/>
        <v>410</v>
      </c>
      <c r="C307" s="324" t="s">
        <v>210</v>
      </c>
      <c r="D307" s="326" t="str">
        <f t="shared" si="1"/>
        <v>410*</v>
      </c>
    </row>
    <row r="308">
      <c r="A308" s="834" t="s">
        <v>2721</v>
      </c>
      <c r="B308" s="833">
        <v>205.0</v>
      </c>
      <c r="C308" s="324" t="s">
        <v>210</v>
      </c>
      <c r="D308" s="326" t="str">
        <f t="shared" si="1"/>
        <v>205*</v>
      </c>
    </row>
    <row r="309">
      <c r="A309" s="555" t="s">
        <v>727</v>
      </c>
      <c r="B309" s="233">
        <f t="shared" ref="B309:B324" si="5">$B$308</f>
        <v>205</v>
      </c>
      <c r="C309" s="324" t="s">
        <v>210</v>
      </c>
      <c r="D309" s="326" t="str">
        <f t="shared" si="1"/>
        <v>205*</v>
      </c>
    </row>
    <row r="310">
      <c r="A310" s="555" t="s">
        <v>59</v>
      </c>
      <c r="B310" s="233">
        <f t="shared" si="5"/>
        <v>205</v>
      </c>
      <c r="C310" s="324" t="s">
        <v>210</v>
      </c>
      <c r="D310" s="326" t="str">
        <f t="shared" si="1"/>
        <v>205*</v>
      </c>
    </row>
    <row r="311">
      <c r="A311" s="555" t="s">
        <v>616</v>
      </c>
      <c r="B311" s="233">
        <f t="shared" si="5"/>
        <v>205</v>
      </c>
      <c r="C311" s="324" t="s">
        <v>210</v>
      </c>
      <c r="D311" s="326" t="str">
        <f t="shared" si="1"/>
        <v>205*</v>
      </c>
    </row>
    <row r="312">
      <c r="A312" s="555" t="s">
        <v>696</v>
      </c>
      <c r="B312" s="233">
        <f t="shared" si="5"/>
        <v>205</v>
      </c>
      <c r="C312" s="324" t="s">
        <v>210</v>
      </c>
      <c r="D312" s="326" t="str">
        <f t="shared" si="1"/>
        <v>205*</v>
      </c>
    </row>
    <row r="313">
      <c r="A313" s="555" t="s">
        <v>688</v>
      </c>
      <c r="B313" s="233">
        <f t="shared" si="5"/>
        <v>205</v>
      </c>
      <c r="C313" s="324" t="s">
        <v>210</v>
      </c>
      <c r="D313" s="326" t="str">
        <f t="shared" si="1"/>
        <v>205*</v>
      </c>
    </row>
    <row r="314">
      <c r="A314" s="555" t="s">
        <v>662</v>
      </c>
      <c r="B314" s="233">
        <f t="shared" si="5"/>
        <v>205</v>
      </c>
      <c r="C314" s="324" t="s">
        <v>210</v>
      </c>
      <c r="D314" s="326" t="str">
        <f t="shared" si="1"/>
        <v>205*</v>
      </c>
    </row>
    <row r="315">
      <c r="A315" s="555" t="s">
        <v>753</v>
      </c>
      <c r="B315" s="233">
        <f t="shared" si="5"/>
        <v>205</v>
      </c>
      <c r="C315" s="324" t="s">
        <v>210</v>
      </c>
      <c r="D315" s="326" t="str">
        <f t="shared" si="1"/>
        <v>205*</v>
      </c>
    </row>
    <row r="316">
      <c r="A316" s="555" t="s">
        <v>599</v>
      </c>
      <c r="B316" s="233">
        <f t="shared" si="5"/>
        <v>205</v>
      </c>
      <c r="C316" s="324" t="s">
        <v>210</v>
      </c>
      <c r="D316" s="326" t="str">
        <f t="shared" si="1"/>
        <v>205*</v>
      </c>
    </row>
    <row r="317">
      <c r="A317" s="555" t="s">
        <v>692</v>
      </c>
      <c r="B317" s="233">
        <f t="shared" si="5"/>
        <v>205</v>
      </c>
      <c r="C317" s="324" t="s">
        <v>210</v>
      </c>
      <c r="D317" s="326" t="str">
        <f t="shared" si="1"/>
        <v>205*</v>
      </c>
    </row>
    <row r="318">
      <c r="A318" s="555" t="s">
        <v>752</v>
      </c>
      <c r="B318" s="233">
        <f t="shared" si="5"/>
        <v>205</v>
      </c>
      <c r="C318" s="324" t="s">
        <v>210</v>
      </c>
      <c r="D318" s="326" t="str">
        <f t="shared" si="1"/>
        <v>205*</v>
      </c>
    </row>
    <row r="319">
      <c r="A319" s="555" t="s">
        <v>724</v>
      </c>
      <c r="B319" s="233">
        <f t="shared" si="5"/>
        <v>205</v>
      </c>
      <c r="C319" s="324" t="s">
        <v>210</v>
      </c>
      <c r="D319" s="326" t="str">
        <f t="shared" si="1"/>
        <v>205*</v>
      </c>
    </row>
    <row r="320">
      <c r="A320" s="555" t="s">
        <v>160</v>
      </c>
      <c r="B320" s="233">
        <f t="shared" si="5"/>
        <v>205</v>
      </c>
      <c r="C320" s="324" t="s">
        <v>210</v>
      </c>
      <c r="D320" s="326" t="str">
        <f t="shared" si="1"/>
        <v>205*</v>
      </c>
    </row>
    <row r="321">
      <c r="A321" s="555" t="s">
        <v>694</v>
      </c>
      <c r="B321" s="233">
        <f t="shared" si="5"/>
        <v>205</v>
      </c>
      <c r="C321" s="324" t="s">
        <v>210</v>
      </c>
      <c r="D321" s="326" t="str">
        <f t="shared" si="1"/>
        <v>205*</v>
      </c>
    </row>
    <row r="322">
      <c r="A322" s="555" t="s">
        <v>80</v>
      </c>
      <c r="B322" s="233">
        <f t="shared" si="5"/>
        <v>205</v>
      </c>
      <c r="C322" s="324" t="s">
        <v>210</v>
      </c>
      <c r="D322" s="326" t="str">
        <f t="shared" si="1"/>
        <v>205*</v>
      </c>
    </row>
    <row r="323">
      <c r="A323" s="555" t="s">
        <v>716</v>
      </c>
      <c r="B323" s="233">
        <f t="shared" si="5"/>
        <v>205</v>
      </c>
      <c r="C323" s="324" t="s">
        <v>210</v>
      </c>
      <c r="D323" s="326" t="str">
        <f t="shared" si="1"/>
        <v>205*</v>
      </c>
    </row>
    <row r="324">
      <c r="A324" s="555" t="s">
        <v>39</v>
      </c>
      <c r="B324" s="233">
        <f t="shared" si="5"/>
        <v>205</v>
      </c>
      <c r="C324" s="324" t="s">
        <v>210</v>
      </c>
      <c r="D324" s="326" t="str">
        <f t="shared" si="1"/>
        <v>205*</v>
      </c>
    </row>
    <row r="325">
      <c r="A325" s="834" t="s">
        <v>2722</v>
      </c>
      <c r="B325" s="833">
        <v>566.0</v>
      </c>
      <c r="C325" s="324" t="s">
        <v>210</v>
      </c>
      <c r="D325" s="326" t="str">
        <f t="shared" si="1"/>
        <v>566*</v>
      </c>
    </row>
    <row r="326">
      <c r="A326" s="555" t="s">
        <v>732</v>
      </c>
      <c r="B326" s="233">
        <f t="shared" ref="B326:B335" si="6">$B$325</f>
        <v>566</v>
      </c>
      <c r="C326" s="324" t="s">
        <v>210</v>
      </c>
      <c r="D326" s="326" t="str">
        <f t="shared" si="1"/>
        <v>566*</v>
      </c>
    </row>
    <row r="327">
      <c r="A327" s="555" t="s">
        <v>690</v>
      </c>
      <c r="B327" s="233">
        <f t="shared" si="6"/>
        <v>566</v>
      </c>
      <c r="C327" s="324" t="s">
        <v>210</v>
      </c>
      <c r="D327" s="326" t="str">
        <f t="shared" si="1"/>
        <v>566*</v>
      </c>
    </row>
    <row r="328">
      <c r="A328" s="555" t="s">
        <v>715</v>
      </c>
      <c r="B328" s="233">
        <f t="shared" si="6"/>
        <v>566</v>
      </c>
      <c r="C328" s="324" t="s">
        <v>210</v>
      </c>
      <c r="D328" s="326" t="str">
        <f t="shared" si="1"/>
        <v>566*</v>
      </c>
    </row>
    <row r="329">
      <c r="A329" s="555" t="s">
        <v>709</v>
      </c>
      <c r="B329" s="233">
        <f t="shared" si="6"/>
        <v>566</v>
      </c>
      <c r="C329" s="324" t="s">
        <v>210</v>
      </c>
      <c r="D329" s="326" t="str">
        <f t="shared" si="1"/>
        <v>566*</v>
      </c>
    </row>
    <row r="330">
      <c r="A330" s="555" t="s">
        <v>319</v>
      </c>
      <c r="B330" s="233">
        <f t="shared" si="6"/>
        <v>566</v>
      </c>
      <c r="C330" s="324" t="s">
        <v>210</v>
      </c>
      <c r="D330" s="326" t="str">
        <f t="shared" si="1"/>
        <v>566*</v>
      </c>
    </row>
    <row r="331">
      <c r="A331" s="555" t="s">
        <v>36</v>
      </c>
      <c r="B331" s="233">
        <f t="shared" si="6"/>
        <v>566</v>
      </c>
      <c r="C331" s="324" t="s">
        <v>210</v>
      </c>
      <c r="D331" s="326" t="str">
        <f t="shared" si="1"/>
        <v>566*</v>
      </c>
    </row>
    <row r="332">
      <c r="A332" s="555" t="s">
        <v>708</v>
      </c>
      <c r="B332" s="233">
        <f t="shared" si="6"/>
        <v>566</v>
      </c>
      <c r="C332" s="324" t="s">
        <v>210</v>
      </c>
      <c r="D332" s="326" t="str">
        <f t="shared" si="1"/>
        <v>566*</v>
      </c>
    </row>
    <row r="333">
      <c r="A333" s="555" t="s">
        <v>700</v>
      </c>
      <c r="B333" s="233">
        <f t="shared" si="6"/>
        <v>566</v>
      </c>
      <c r="C333" s="324" t="s">
        <v>210</v>
      </c>
      <c r="D333" s="326" t="str">
        <f t="shared" si="1"/>
        <v>566*</v>
      </c>
    </row>
    <row r="334">
      <c r="A334" s="555" t="s">
        <v>698</v>
      </c>
      <c r="B334" s="233">
        <f t="shared" si="6"/>
        <v>566</v>
      </c>
      <c r="C334" s="324" t="s">
        <v>210</v>
      </c>
      <c r="D334" s="326" t="str">
        <f t="shared" si="1"/>
        <v>566*</v>
      </c>
    </row>
    <row r="335">
      <c r="A335" s="555" t="s">
        <v>747</v>
      </c>
      <c r="B335" s="233">
        <f t="shared" si="6"/>
        <v>566</v>
      </c>
      <c r="C335" s="324" t="s">
        <v>210</v>
      </c>
      <c r="D335" s="326" t="str">
        <f t="shared" si="1"/>
        <v>566*</v>
      </c>
    </row>
    <row r="336">
      <c r="A336" s="834" t="s">
        <v>2723</v>
      </c>
      <c r="B336" s="833">
        <v>375.0</v>
      </c>
      <c r="C336" s="324" t="s">
        <v>210</v>
      </c>
      <c r="D336" s="326" t="str">
        <f t="shared" si="1"/>
        <v>375*</v>
      </c>
    </row>
    <row r="337">
      <c r="A337" s="555" t="s">
        <v>707</v>
      </c>
      <c r="B337" s="233">
        <f t="shared" ref="B337:B369" si="7">$B$336</f>
        <v>375</v>
      </c>
      <c r="C337" s="324" t="s">
        <v>210</v>
      </c>
      <c r="D337" s="326" t="str">
        <f t="shared" si="1"/>
        <v>375*</v>
      </c>
    </row>
    <row r="338">
      <c r="A338" s="555" t="s">
        <v>359</v>
      </c>
      <c r="B338" s="233">
        <f t="shared" si="7"/>
        <v>375</v>
      </c>
      <c r="C338" s="324" t="s">
        <v>210</v>
      </c>
      <c r="D338" s="326" t="str">
        <f t="shared" si="1"/>
        <v>375*</v>
      </c>
    </row>
    <row r="339">
      <c r="A339" s="555" t="s">
        <v>745</v>
      </c>
      <c r="B339" s="233">
        <f t="shared" si="7"/>
        <v>375</v>
      </c>
      <c r="C339" s="324" t="s">
        <v>210</v>
      </c>
      <c r="D339" s="326" t="str">
        <f t="shared" si="1"/>
        <v>375*</v>
      </c>
    </row>
    <row r="340">
      <c r="A340" s="555" t="s">
        <v>722</v>
      </c>
      <c r="B340" s="233">
        <f t="shared" si="7"/>
        <v>375</v>
      </c>
      <c r="C340" s="324" t="s">
        <v>210</v>
      </c>
      <c r="D340" s="326" t="str">
        <f t="shared" si="1"/>
        <v>375*</v>
      </c>
    </row>
    <row r="341">
      <c r="A341" s="555" t="s">
        <v>751</v>
      </c>
      <c r="B341" s="233">
        <f t="shared" si="7"/>
        <v>375</v>
      </c>
      <c r="C341" s="324" t="s">
        <v>210</v>
      </c>
      <c r="D341" s="326" t="str">
        <f t="shared" si="1"/>
        <v>375*</v>
      </c>
    </row>
    <row r="342">
      <c r="A342" s="555" t="s">
        <v>714</v>
      </c>
      <c r="B342" s="233">
        <f t="shared" si="7"/>
        <v>375</v>
      </c>
      <c r="C342" s="324" t="s">
        <v>210</v>
      </c>
      <c r="D342" s="326" t="str">
        <f t="shared" si="1"/>
        <v>375*</v>
      </c>
    </row>
    <row r="343">
      <c r="A343" s="555" t="s">
        <v>168</v>
      </c>
      <c r="B343" s="233">
        <f t="shared" si="7"/>
        <v>375</v>
      </c>
      <c r="C343" s="324" t="s">
        <v>210</v>
      </c>
      <c r="D343" s="326" t="str">
        <f t="shared" si="1"/>
        <v>375*</v>
      </c>
    </row>
    <row r="344">
      <c r="A344" s="555" t="s">
        <v>746</v>
      </c>
      <c r="B344" s="233">
        <f t="shared" si="7"/>
        <v>375</v>
      </c>
      <c r="C344" s="324" t="s">
        <v>210</v>
      </c>
      <c r="D344" s="326" t="str">
        <f t="shared" si="1"/>
        <v>375*</v>
      </c>
    </row>
    <row r="345">
      <c r="A345" s="555" t="s">
        <v>193</v>
      </c>
      <c r="B345" s="233">
        <f t="shared" si="7"/>
        <v>375</v>
      </c>
      <c r="C345" s="324" t="s">
        <v>210</v>
      </c>
      <c r="D345" s="326" t="str">
        <f t="shared" si="1"/>
        <v>375*</v>
      </c>
    </row>
    <row r="346">
      <c r="A346" s="555" t="s">
        <v>703</v>
      </c>
      <c r="B346" s="233">
        <f t="shared" si="7"/>
        <v>375</v>
      </c>
      <c r="C346" s="324" t="s">
        <v>210</v>
      </c>
      <c r="D346" s="326" t="str">
        <f t="shared" si="1"/>
        <v>375*</v>
      </c>
    </row>
    <row r="347">
      <c r="A347" s="555" t="s">
        <v>711</v>
      </c>
      <c r="B347" s="233">
        <f t="shared" si="7"/>
        <v>375</v>
      </c>
      <c r="C347" s="324" t="s">
        <v>210</v>
      </c>
      <c r="D347" s="326" t="str">
        <f t="shared" si="1"/>
        <v>375*</v>
      </c>
    </row>
    <row r="348">
      <c r="A348" s="555" t="s">
        <v>739</v>
      </c>
      <c r="B348" s="233">
        <f t="shared" si="7"/>
        <v>375</v>
      </c>
      <c r="C348" s="324" t="s">
        <v>210</v>
      </c>
      <c r="D348" s="326" t="str">
        <f t="shared" si="1"/>
        <v>375*</v>
      </c>
    </row>
    <row r="349">
      <c r="A349" s="555" t="s">
        <v>717</v>
      </c>
      <c r="B349" s="233">
        <f t="shared" si="7"/>
        <v>375</v>
      </c>
      <c r="C349" s="324" t="s">
        <v>210</v>
      </c>
      <c r="D349" s="326" t="str">
        <f t="shared" si="1"/>
        <v>375*</v>
      </c>
    </row>
    <row r="350">
      <c r="A350" s="555" t="s">
        <v>706</v>
      </c>
      <c r="B350" s="233">
        <f t="shared" si="7"/>
        <v>375</v>
      </c>
      <c r="C350" s="324" t="s">
        <v>210</v>
      </c>
      <c r="D350" s="326" t="str">
        <f t="shared" si="1"/>
        <v>375*</v>
      </c>
    </row>
    <row r="351">
      <c r="A351" s="555" t="s">
        <v>720</v>
      </c>
      <c r="B351" s="233">
        <f t="shared" si="7"/>
        <v>375</v>
      </c>
      <c r="C351" s="324" t="s">
        <v>210</v>
      </c>
      <c r="D351" s="326" t="str">
        <f t="shared" si="1"/>
        <v>375*</v>
      </c>
    </row>
    <row r="352">
      <c r="A352" s="555" t="s">
        <v>725</v>
      </c>
      <c r="B352" s="233">
        <f t="shared" si="7"/>
        <v>375</v>
      </c>
      <c r="C352" s="324" t="s">
        <v>210</v>
      </c>
      <c r="D352" s="326" t="str">
        <f t="shared" si="1"/>
        <v>375*</v>
      </c>
    </row>
    <row r="353">
      <c r="A353" s="555" t="s">
        <v>712</v>
      </c>
      <c r="B353" s="233">
        <f t="shared" si="7"/>
        <v>375</v>
      </c>
      <c r="C353" s="324" t="s">
        <v>210</v>
      </c>
      <c r="D353" s="326" t="str">
        <f t="shared" si="1"/>
        <v>375*</v>
      </c>
    </row>
    <row r="354">
      <c r="A354" s="555" t="s">
        <v>557</v>
      </c>
      <c r="B354" s="233">
        <f t="shared" si="7"/>
        <v>375</v>
      </c>
      <c r="C354" s="324" t="s">
        <v>210</v>
      </c>
      <c r="D354" s="326" t="str">
        <f t="shared" si="1"/>
        <v>375*</v>
      </c>
    </row>
    <row r="355">
      <c r="A355" s="555" t="s">
        <v>155</v>
      </c>
      <c r="B355" s="233">
        <f t="shared" si="7"/>
        <v>375</v>
      </c>
      <c r="C355" s="324" t="s">
        <v>210</v>
      </c>
      <c r="D355" s="326" t="str">
        <f t="shared" si="1"/>
        <v>375*</v>
      </c>
    </row>
    <row r="356">
      <c r="A356" s="555" t="s">
        <v>624</v>
      </c>
      <c r="B356" s="233">
        <f t="shared" si="7"/>
        <v>375</v>
      </c>
      <c r="C356" s="324" t="s">
        <v>210</v>
      </c>
      <c r="D356" s="326" t="str">
        <f t="shared" si="1"/>
        <v>375*</v>
      </c>
    </row>
    <row r="357">
      <c r="A357" s="555" t="s">
        <v>730</v>
      </c>
      <c r="B357" s="233">
        <f t="shared" si="7"/>
        <v>375</v>
      </c>
      <c r="C357" s="324" t="s">
        <v>210</v>
      </c>
      <c r="D357" s="326" t="str">
        <f t="shared" si="1"/>
        <v>375*</v>
      </c>
    </row>
    <row r="358">
      <c r="A358" s="555" t="s">
        <v>556</v>
      </c>
      <c r="B358" s="233">
        <f t="shared" si="7"/>
        <v>375</v>
      </c>
      <c r="C358" s="324" t="s">
        <v>210</v>
      </c>
      <c r="D358" s="326" t="str">
        <f t="shared" si="1"/>
        <v>375*</v>
      </c>
    </row>
    <row r="359">
      <c r="A359" s="555" t="s">
        <v>297</v>
      </c>
      <c r="B359" s="233">
        <f t="shared" si="7"/>
        <v>375</v>
      </c>
      <c r="C359" s="324" t="s">
        <v>210</v>
      </c>
      <c r="D359" s="326" t="str">
        <f t="shared" si="1"/>
        <v>375*</v>
      </c>
    </row>
    <row r="360">
      <c r="A360" s="608" t="s">
        <v>697</v>
      </c>
      <c r="B360" s="233">
        <f t="shared" si="7"/>
        <v>375</v>
      </c>
      <c r="C360" s="324" t="s">
        <v>210</v>
      </c>
      <c r="D360" s="326" t="str">
        <f t="shared" si="1"/>
        <v>375*</v>
      </c>
    </row>
    <row r="361">
      <c r="A361" s="608" t="s">
        <v>691</v>
      </c>
      <c r="B361" s="233">
        <f t="shared" si="7"/>
        <v>375</v>
      </c>
      <c r="C361" s="324" t="s">
        <v>210</v>
      </c>
      <c r="D361" s="326" t="str">
        <f t="shared" si="1"/>
        <v>375*</v>
      </c>
    </row>
    <row r="362">
      <c r="A362" s="608" t="s">
        <v>744</v>
      </c>
      <c r="B362" s="233">
        <f t="shared" si="7"/>
        <v>375</v>
      </c>
      <c r="C362" s="324" t="s">
        <v>210</v>
      </c>
      <c r="D362" s="326" t="str">
        <f t="shared" si="1"/>
        <v>375*</v>
      </c>
    </row>
    <row r="363">
      <c r="A363" s="608" t="s">
        <v>736</v>
      </c>
      <c r="B363" s="233">
        <f t="shared" si="7"/>
        <v>375</v>
      </c>
      <c r="C363" s="324" t="s">
        <v>210</v>
      </c>
      <c r="D363" s="326" t="str">
        <f t="shared" si="1"/>
        <v>375*</v>
      </c>
    </row>
    <row r="364">
      <c r="A364" s="608" t="s">
        <v>734</v>
      </c>
      <c r="B364" s="233">
        <f t="shared" si="7"/>
        <v>375</v>
      </c>
      <c r="C364" s="324" t="s">
        <v>210</v>
      </c>
      <c r="D364" s="326" t="str">
        <f t="shared" si="1"/>
        <v>375*</v>
      </c>
    </row>
    <row r="365">
      <c r="A365" s="608" t="s">
        <v>719</v>
      </c>
      <c r="B365" s="233">
        <f t="shared" si="7"/>
        <v>375</v>
      </c>
      <c r="C365" s="324" t="s">
        <v>210</v>
      </c>
      <c r="D365" s="326" t="str">
        <f t="shared" si="1"/>
        <v>375*</v>
      </c>
    </row>
    <row r="366">
      <c r="A366" s="608" t="s">
        <v>710</v>
      </c>
      <c r="B366" s="233">
        <f t="shared" si="7"/>
        <v>375</v>
      </c>
      <c r="C366" s="324" t="s">
        <v>210</v>
      </c>
      <c r="D366" s="326" t="str">
        <f t="shared" si="1"/>
        <v>375*</v>
      </c>
    </row>
    <row r="367">
      <c r="A367" s="608" t="s">
        <v>76</v>
      </c>
      <c r="B367" s="233">
        <f t="shared" si="7"/>
        <v>375</v>
      </c>
      <c r="C367" s="324" t="s">
        <v>210</v>
      </c>
      <c r="D367" s="326" t="str">
        <f t="shared" si="1"/>
        <v>375*</v>
      </c>
    </row>
    <row r="368">
      <c r="A368" s="608" t="s">
        <v>693</v>
      </c>
      <c r="B368" s="233">
        <f t="shared" si="7"/>
        <v>375</v>
      </c>
      <c r="C368" s="324" t="s">
        <v>210</v>
      </c>
      <c r="D368" s="326" t="str">
        <f t="shared" si="1"/>
        <v>375*</v>
      </c>
    </row>
    <row r="369">
      <c r="A369" s="608" t="s">
        <v>665</v>
      </c>
      <c r="B369" s="233">
        <f t="shared" si="7"/>
        <v>375</v>
      </c>
      <c r="C369" s="324" t="s">
        <v>210</v>
      </c>
      <c r="D369" s="326" t="str">
        <f t="shared" si="1"/>
        <v>375*</v>
      </c>
    </row>
    <row r="370">
      <c r="A370" s="231" t="s">
        <v>2059</v>
      </c>
      <c r="B370" s="557"/>
      <c r="C370" s="557"/>
      <c r="D370" s="233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01"/>
      <c r="B123" s="202"/>
      <c r="C123" s="203"/>
      <c r="D123" s="204"/>
      <c r="E123" s="204"/>
      <c r="F123" s="204"/>
      <c r="G123" s="204"/>
      <c r="H123" s="205"/>
      <c r="I123" s="206"/>
      <c r="J123" s="207"/>
      <c r="K123" s="203"/>
      <c r="L123" s="208"/>
      <c r="M123" s="209"/>
      <c r="N123" s="210"/>
      <c r="O123" s="204"/>
      <c r="P123" s="205"/>
      <c r="Q123" s="211"/>
    </row>
    <row r="124">
      <c r="A124" s="212" t="s">
        <v>2059</v>
      </c>
      <c r="B124" s="213"/>
      <c r="C124" s="219">
        <f>'KY Data'!B124</f>
        <v>7996</v>
      </c>
      <c r="D124" s="285" t="s">
        <v>29</v>
      </c>
      <c r="E124" s="215">
        <f>'KY Data'!D124</f>
        <v>2622</v>
      </c>
      <c r="F124" s="285">
        <f>'KY Data'!C124</f>
        <v>996</v>
      </c>
      <c r="G124" s="285" t="s">
        <v>29</v>
      </c>
      <c r="H124" s="341">
        <f>AFCARSCSC!D21</f>
        <v>5185</v>
      </c>
      <c r="I124" s="450">
        <f>'KY Data'!N124</f>
        <v>2466</v>
      </c>
      <c r="J124" s="218" t="s">
        <v>29</v>
      </c>
      <c r="K124" s="219" t="s">
        <v>29</v>
      </c>
      <c r="L124" s="341" t="s">
        <v>29</v>
      </c>
      <c r="M124" s="342" t="s">
        <v>29</v>
      </c>
      <c r="N124" s="285" t="s">
        <v>29</v>
      </c>
      <c r="O124" s="285" t="s">
        <v>29</v>
      </c>
      <c r="P124" s="216">
        <f>SUM(P3:P122)</f>
        <v>4936</v>
      </c>
      <c r="Q124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23" t="s">
        <v>2211</v>
      </c>
      <c r="B1" s="224"/>
      <c r="C1" s="224"/>
      <c r="D1" s="224"/>
      <c r="E1" s="225"/>
      <c r="F1" s="225"/>
      <c r="G1" s="225" t="s">
        <v>2117</v>
      </c>
      <c r="H1" s="225" t="s">
        <v>2724</v>
      </c>
      <c r="I1" s="224"/>
      <c r="J1" s="224"/>
      <c r="K1" s="225" t="s">
        <v>2119</v>
      </c>
      <c r="L1" s="241">
        <v>45462.0</v>
      </c>
      <c r="M1" s="225" t="s">
        <v>2120</v>
      </c>
      <c r="N1" s="241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58">
        <v>29.0</v>
      </c>
      <c r="C4" s="358">
        <v>2.0</v>
      </c>
      <c r="D4" s="358">
        <v>11.0</v>
      </c>
      <c r="E4" s="358">
        <v>1.0</v>
      </c>
      <c r="F4" s="358">
        <v>5.0</v>
      </c>
      <c r="G4" s="358">
        <v>0.0</v>
      </c>
      <c r="H4" s="358">
        <v>0.0</v>
      </c>
      <c r="I4" s="358">
        <v>0.0</v>
      </c>
      <c r="J4" s="358">
        <v>0.0</v>
      </c>
      <c r="K4" s="358">
        <v>0.0</v>
      </c>
      <c r="L4" s="358">
        <v>0.0</v>
      </c>
      <c r="M4" s="358">
        <v>0.0</v>
      </c>
      <c r="N4" s="358">
        <v>8.0</v>
      </c>
    </row>
    <row r="5">
      <c r="A5" s="583" t="s">
        <v>599</v>
      </c>
      <c r="B5" s="358">
        <v>59.0</v>
      </c>
      <c r="C5" s="358">
        <v>7.0</v>
      </c>
      <c r="D5" s="358">
        <v>34.0</v>
      </c>
      <c r="E5" s="358">
        <v>0.0</v>
      </c>
      <c r="F5" s="358">
        <v>1.0</v>
      </c>
      <c r="G5" s="358">
        <v>0.0</v>
      </c>
      <c r="H5" s="358">
        <v>1.0</v>
      </c>
      <c r="I5" s="358">
        <v>1.0</v>
      </c>
      <c r="J5" s="358">
        <v>3.0</v>
      </c>
      <c r="K5" s="358">
        <v>0.0</v>
      </c>
      <c r="L5" s="358">
        <v>0.0</v>
      </c>
      <c r="M5" s="358">
        <v>0.0</v>
      </c>
      <c r="N5" s="358">
        <v>17.0</v>
      </c>
    </row>
    <row r="6">
      <c r="A6" s="583" t="s">
        <v>688</v>
      </c>
      <c r="B6" s="358">
        <v>53.0</v>
      </c>
      <c r="C6" s="358">
        <v>1.0</v>
      </c>
      <c r="D6" s="358">
        <v>25.0</v>
      </c>
      <c r="E6" s="358">
        <v>0.0</v>
      </c>
      <c r="F6" s="358">
        <v>5.0</v>
      </c>
      <c r="G6" s="358">
        <v>0.0</v>
      </c>
      <c r="H6" s="358">
        <v>3.0</v>
      </c>
      <c r="I6" s="358">
        <v>1.0</v>
      </c>
      <c r="J6" s="358">
        <v>0.0</v>
      </c>
      <c r="K6" s="358">
        <v>0.0</v>
      </c>
      <c r="L6" s="358">
        <v>1.0</v>
      </c>
      <c r="M6" s="358">
        <v>0.0</v>
      </c>
      <c r="N6" s="358">
        <v>27.0</v>
      </c>
    </row>
    <row r="7">
      <c r="A7" s="583" t="s">
        <v>757</v>
      </c>
      <c r="B7" s="358">
        <v>27.0</v>
      </c>
      <c r="C7" s="358">
        <v>1.0</v>
      </c>
      <c r="D7" s="358">
        <v>12.0</v>
      </c>
      <c r="E7" s="358">
        <v>0.0</v>
      </c>
      <c r="F7" s="358">
        <v>0.0</v>
      </c>
      <c r="G7" s="358">
        <v>0.0</v>
      </c>
      <c r="H7" s="358">
        <v>1.0</v>
      </c>
      <c r="I7" s="358">
        <v>0.0</v>
      </c>
      <c r="J7" s="358">
        <v>1.0</v>
      </c>
      <c r="K7" s="358">
        <v>0.0</v>
      </c>
      <c r="L7" s="358">
        <v>0.0</v>
      </c>
      <c r="M7" s="358">
        <v>0.0</v>
      </c>
      <c r="N7" s="358">
        <v>7.0</v>
      </c>
    </row>
    <row r="8">
      <c r="A8" s="583" t="s">
        <v>758</v>
      </c>
      <c r="B8" s="358">
        <v>130.0</v>
      </c>
      <c r="C8" s="358">
        <v>15.0</v>
      </c>
      <c r="D8" s="358">
        <v>44.0</v>
      </c>
      <c r="E8" s="358">
        <v>0.0</v>
      </c>
      <c r="F8" s="358">
        <v>0.0</v>
      </c>
      <c r="G8" s="358">
        <v>0.0</v>
      </c>
      <c r="H8" s="358">
        <v>13.0</v>
      </c>
      <c r="I8" s="358">
        <v>2.0</v>
      </c>
      <c r="J8" s="358">
        <v>1.0</v>
      </c>
      <c r="K8" s="358">
        <v>0.0</v>
      </c>
      <c r="L8" s="358">
        <v>2.0</v>
      </c>
      <c r="M8" s="358">
        <v>1.0</v>
      </c>
      <c r="N8" s="358">
        <v>11.0</v>
      </c>
    </row>
    <row r="9">
      <c r="A9" s="583" t="s">
        <v>759</v>
      </c>
      <c r="B9" s="358">
        <v>22.0</v>
      </c>
      <c r="C9" s="358">
        <v>1.0</v>
      </c>
      <c r="D9" s="358">
        <v>8.0</v>
      </c>
      <c r="E9" s="358">
        <v>0.0</v>
      </c>
      <c r="F9" s="358">
        <v>0.0</v>
      </c>
      <c r="G9" s="358">
        <v>0.0</v>
      </c>
      <c r="H9" s="358">
        <v>2.0</v>
      </c>
      <c r="I9" s="358">
        <v>0.0</v>
      </c>
      <c r="J9" s="358">
        <v>0.0</v>
      </c>
      <c r="K9" s="358">
        <v>0.0</v>
      </c>
      <c r="L9" s="358">
        <v>0.0</v>
      </c>
      <c r="M9" s="358">
        <v>0.0</v>
      </c>
      <c r="N9" s="358">
        <v>7.0</v>
      </c>
    </row>
    <row r="10">
      <c r="A10" s="583" t="s">
        <v>760</v>
      </c>
      <c r="B10" s="358">
        <v>15.0</v>
      </c>
      <c r="C10" s="358">
        <v>0.0</v>
      </c>
      <c r="D10" s="358">
        <v>3.0</v>
      </c>
      <c r="E10" s="358">
        <v>2.0</v>
      </c>
      <c r="F10" s="358">
        <v>0.0</v>
      </c>
      <c r="G10" s="358">
        <v>1.0</v>
      </c>
      <c r="H10" s="358">
        <v>1.0</v>
      </c>
      <c r="I10" s="358">
        <v>0.0</v>
      </c>
      <c r="J10" s="358">
        <v>1.0</v>
      </c>
      <c r="K10" s="358">
        <v>1.0</v>
      </c>
      <c r="L10" s="358">
        <v>0.0</v>
      </c>
      <c r="M10" s="358">
        <v>0.0</v>
      </c>
      <c r="N10" s="358">
        <v>4.0</v>
      </c>
    </row>
    <row r="11">
      <c r="A11" s="583" t="s">
        <v>151</v>
      </c>
      <c r="B11" s="358">
        <v>88.0</v>
      </c>
      <c r="C11" s="358">
        <v>5.0</v>
      </c>
      <c r="D11" s="358">
        <v>28.0</v>
      </c>
      <c r="E11" s="358">
        <v>2.0</v>
      </c>
      <c r="F11" s="358">
        <v>0.0</v>
      </c>
      <c r="G11" s="358">
        <v>1.0</v>
      </c>
      <c r="H11" s="358">
        <v>1.0</v>
      </c>
      <c r="I11" s="358">
        <v>3.0</v>
      </c>
      <c r="J11" s="358">
        <v>4.0</v>
      </c>
      <c r="K11" s="358">
        <v>2.0</v>
      </c>
      <c r="L11" s="358">
        <v>2.0</v>
      </c>
      <c r="M11" s="358">
        <v>0.0</v>
      </c>
      <c r="N11" s="358">
        <v>2.0</v>
      </c>
    </row>
    <row r="12">
      <c r="A12" s="583" t="s">
        <v>692</v>
      </c>
      <c r="B12" s="358">
        <v>22.0</v>
      </c>
      <c r="C12" s="358">
        <v>5.0</v>
      </c>
      <c r="D12" s="358">
        <v>4.0</v>
      </c>
      <c r="E12" s="358">
        <v>1.0</v>
      </c>
      <c r="F12" s="358">
        <v>0.0</v>
      </c>
      <c r="G12" s="358">
        <v>0.0</v>
      </c>
      <c r="H12" s="358">
        <v>0.0</v>
      </c>
      <c r="I12" s="358">
        <v>0.0</v>
      </c>
      <c r="J12" s="358">
        <v>0.0</v>
      </c>
      <c r="K12" s="358">
        <v>0.0</v>
      </c>
      <c r="L12" s="358">
        <v>0.0</v>
      </c>
      <c r="M12" s="358">
        <v>1.0</v>
      </c>
      <c r="N12" s="358">
        <v>3.0</v>
      </c>
    </row>
    <row r="13">
      <c r="A13" s="583" t="s">
        <v>761</v>
      </c>
      <c r="B13" s="358">
        <v>169.0</v>
      </c>
      <c r="C13" s="358">
        <v>19.0</v>
      </c>
      <c r="D13" s="358">
        <v>49.0</v>
      </c>
      <c r="E13" s="358">
        <v>1.0</v>
      </c>
      <c r="F13" s="358">
        <v>30.0</v>
      </c>
      <c r="G13" s="358">
        <v>1.0</v>
      </c>
      <c r="H13" s="358">
        <v>7.0</v>
      </c>
      <c r="I13" s="358">
        <v>3.0</v>
      </c>
      <c r="J13" s="358">
        <v>1.0</v>
      </c>
      <c r="K13" s="358">
        <v>1.0</v>
      </c>
      <c r="L13" s="358">
        <v>8.0</v>
      </c>
      <c r="M13" s="358">
        <v>0.0</v>
      </c>
      <c r="N13" s="358">
        <v>61.0</v>
      </c>
    </row>
    <row r="14">
      <c r="A14" s="583" t="s">
        <v>762</v>
      </c>
      <c r="B14" s="358">
        <v>48.0</v>
      </c>
      <c r="C14" s="358">
        <v>15.0</v>
      </c>
      <c r="D14" s="358">
        <v>15.0</v>
      </c>
      <c r="E14" s="358">
        <v>1.0</v>
      </c>
      <c r="F14" s="358">
        <v>6.0</v>
      </c>
      <c r="G14" s="358">
        <v>0.0</v>
      </c>
      <c r="H14" s="358">
        <v>2.0</v>
      </c>
      <c r="I14" s="358">
        <v>1.0</v>
      </c>
      <c r="J14" s="358">
        <v>2.0</v>
      </c>
      <c r="K14" s="358">
        <v>0.0</v>
      </c>
      <c r="L14" s="358">
        <v>0.0</v>
      </c>
      <c r="M14" s="358">
        <v>0.0</v>
      </c>
      <c r="N14" s="358">
        <v>13.0</v>
      </c>
    </row>
    <row r="15">
      <c r="A15" s="583" t="s">
        <v>763</v>
      </c>
      <c r="B15" s="358">
        <v>32.0</v>
      </c>
      <c r="C15" s="358">
        <v>3.0</v>
      </c>
      <c r="D15" s="358">
        <v>10.0</v>
      </c>
      <c r="E15" s="358">
        <v>0.0</v>
      </c>
      <c r="F15" s="358">
        <v>0.0</v>
      </c>
      <c r="G15" s="358">
        <v>0.0</v>
      </c>
      <c r="H15" s="358">
        <v>1.0</v>
      </c>
      <c r="I15" s="358">
        <v>0.0</v>
      </c>
      <c r="J15" s="358">
        <v>3.0</v>
      </c>
      <c r="K15" s="358">
        <v>0.0</v>
      </c>
      <c r="L15" s="358">
        <v>0.0</v>
      </c>
      <c r="M15" s="358">
        <v>0.0</v>
      </c>
      <c r="N15" s="358">
        <v>14.0</v>
      </c>
    </row>
    <row r="16">
      <c r="A16" s="583" t="s">
        <v>764</v>
      </c>
      <c r="B16" s="358">
        <v>62.0</v>
      </c>
      <c r="C16" s="358">
        <v>8.0</v>
      </c>
      <c r="D16" s="358">
        <v>16.0</v>
      </c>
      <c r="E16" s="358">
        <v>2.0</v>
      </c>
      <c r="F16" s="358">
        <v>0.0</v>
      </c>
      <c r="G16" s="358">
        <v>0.0</v>
      </c>
      <c r="H16" s="358">
        <v>0.0</v>
      </c>
      <c r="I16" s="358">
        <v>0.0</v>
      </c>
      <c r="J16" s="358">
        <v>0.0</v>
      </c>
      <c r="K16" s="358">
        <v>0.0</v>
      </c>
      <c r="L16" s="358">
        <v>0.0</v>
      </c>
      <c r="M16" s="358">
        <v>0.0</v>
      </c>
      <c r="N16" s="358">
        <v>25.0</v>
      </c>
    </row>
    <row r="17">
      <c r="A17" s="583" t="s">
        <v>765</v>
      </c>
      <c r="B17" s="358">
        <v>74.0</v>
      </c>
      <c r="C17" s="358">
        <v>3.0</v>
      </c>
      <c r="D17" s="358">
        <v>18.0</v>
      </c>
      <c r="E17" s="358">
        <v>3.0</v>
      </c>
      <c r="F17" s="358">
        <v>5.0</v>
      </c>
      <c r="G17" s="358">
        <v>1.0</v>
      </c>
      <c r="H17" s="358">
        <v>3.0</v>
      </c>
      <c r="I17" s="358">
        <v>1.0</v>
      </c>
      <c r="J17" s="358">
        <v>1.0</v>
      </c>
      <c r="K17" s="358">
        <v>0.0</v>
      </c>
      <c r="L17" s="358">
        <v>1.0</v>
      </c>
      <c r="M17" s="358">
        <v>0.0</v>
      </c>
      <c r="N17" s="358">
        <v>40.0</v>
      </c>
    </row>
    <row r="18">
      <c r="A18" s="583" t="s">
        <v>766</v>
      </c>
      <c r="B18" s="358">
        <v>206.0</v>
      </c>
      <c r="C18" s="358">
        <v>21.0</v>
      </c>
      <c r="D18" s="358">
        <v>67.0</v>
      </c>
      <c r="E18" s="358">
        <v>6.0</v>
      </c>
      <c r="F18" s="358">
        <v>14.0</v>
      </c>
      <c r="G18" s="358">
        <v>2.0</v>
      </c>
      <c r="H18" s="358">
        <v>11.0</v>
      </c>
      <c r="I18" s="358">
        <v>5.0</v>
      </c>
      <c r="J18" s="358">
        <v>4.0</v>
      </c>
      <c r="K18" s="358">
        <v>1.0</v>
      </c>
      <c r="L18" s="358">
        <v>6.0</v>
      </c>
      <c r="M18" s="358">
        <v>3.0</v>
      </c>
      <c r="N18" s="358">
        <v>109.0</v>
      </c>
    </row>
    <row r="19">
      <c r="A19" s="583" t="s">
        <v>36</v>
      </c>
      <c r="B19" s="358">
        <v>49.0</v>
      </c>
      <c r="C19" s="358">
        <v>15.0</v>
      </c>
      <c r="D19" s="358">
        <v>12.0</v>
      </c>
      <c r="E19" s="358">
        <v>2.0</v>
      </c>
      <c r="F19" s="358">
        <v>1.0</v>
      </c>
      <c r="G19" s="358">
        <v>2.0</v>
      </c>
      <c r="H19" s="358">
        <v>0.0</v>
      </c>
      <c r="I19" s="358">
        <v>0.0</v>
      </c>
      <c r="J19" s="358">
        <v>2.0</v>
      </c>
      <c r="K19" s="358">
        <v>0.0</v>
      </c>
      <c r="L19" s="358">
        <v>0.0</v>
      </c>
      <c r="M19" s="358">
        <v>0.0</v>
      </c>
      <c r="N19" s="358">
        <v>13.0</v>
      </c>
    </row>
    <row r="20">
      <c r="A20" s="583" t="s">
        <v>767</v>
      </c>
      <c r="B20" s="358">
        <v>16.0</v>
      </c>
      <c r="C20" s="358">
        <v>0.0</v>
      </c>
      <c r="D20" s="358">
        <v>16.0</v>
      </c>
      <c r="E20" s="358">
        <v>0.0</v>
      </c>
      <c r="F20" s="358">
        <v>16.0</v>
      </c>
      <c r="G20" s="358">
        <v>0.0</v>
      </c>
      <c r="H20" s="358">
        <v>0.0</v>
      </c>
      <c r="I20" s="358">
        <v>0.0</v>
      </c>
      <c r="J20" s="358">
        <v>2.0</v>
      </c>
      <c r="K20" s="358">
        <v>0.0</v>
      </c>
      <c r="L20" s="358">
        <v>0.0</v>
      </c>
      <c r="M20" s="358">
        <v>0.0</v>
      </c>
      <c r="N20" s="358">
        <v>16.0</v>
      </c>
    </row>
    <row r="21">
      <c r="A21" s="583" t="s">
        <v>768</v>
      </c>
      <c r="B21" s="358">
        <v>48.0</v>
      </c>
      <c r="C21" s="358">
        <v>15.0</v>
      </c>
      <c r="D21" s="358">
        <v>18.0</v>
      </c>
      <c r="E21" s="358">
        <v>2.0</v>
      </c>
      <c r="F21" s="358">
        <v>0.0</v>
      </c>
      <c r="G21" s="358">
        <v>0.0</v>
      </c>
      <c r="H21" s="358">
        <v>0.0</v>
      </c>
      <c r="I21" s="358">
        <v>3.0</v>
      </c>
      <c r="J21" s="358">
        <v>8.0</v>
      </c>
      <c r="K21" s="358">
        <v>1.0</v>
      </c>
      <c r="L21" s="358">
        <v>0.0</v>
      </c>
      <c r="M21" s="358">
        <v>0.0</v>
      </c>
      <c r="N21" s="358">
        <v>15.0</v>
      </c>
    </row>
    <row r="22">
      <c r="A22" s="583" t="s">
        <v>769</v>
      </c>
      <c r="B22" s="358">
        <v>153.0</v>
      </c>
      <c r="C22" s="358">
        <v>30.0</v>
      </c>
      <c r="D22" s="358">
        <v>36.0</v>
      </c>
      <c r="E22" s="358">
        <v>6.0</v>
      </c>
      <c r="F22" s="358">
        <v>4.0</v>
      </c>
      <c r="G22" s="358">
        <v>1.0</v>
      </c>
      <c r="H22" s="358">
        <v>2.0</v>
      </c>
      <c r="I22" s="358">
        <v>4.0</v>
      </c>
      <c r="J22" s="358">
        <v>2.0</v>
      </c>
      <c r="K22" s="358">
        <v>2.0</v>
      </c>
      <c r="L22" s="358">
        <v>3.0</v>
      </c>
      <c r="M22" s="358">
        <v>2.0</v>
      </c>
      <c r="N22" s="358">
        <v>15.0</v>
      </c>
    </row>
    <row r="23">
      <c r="A23" s="583" t="s">
        <v>770</v>
      </c>
      <c r="B23" s="358">
        <v>32.0</v>
      </c>
      <c r="C23" s="358">
        <v>6.0</v>
      </c>
      <c r="D23" s="358">
        <v>6.0</v>
      </c>
      <c r="E23" s="358">
        <v>2.0</v>
      </c>
      <c r="F23" s="358">
        <v>0.0</v>
      </c>
      <c r="G23" s="358">
        <v>0.0</v>
      </c>
      <c r="H23" s="358">
        <v>7.0</v>
      </c>
      <c r="I23" s="358">
        <v>0.0</v>
      </c>
      <c r="J23" s="358">
        <v>0.0</v>
      </c>
      <c r="K23" s="358">
        <v>0.0</v>
      </c>
      <c r="L23" s="358">
        <v>0.0</v>
      </c>
      <c r="M23" s="358">
        <v>0.0</v>
      </c>
      <c r="N23" s="358">
        <v>7.0</v>
      </c>
    </row>
    <row r="24">
      <c r="A24" s="583" t="s">
        <v>153</v>
      </c>
      <c r="B24" s="358">
        <v>24.0</v>
      </c>
      <c r="C24" s="358">
        <v>9.0</v>
      </c>
      <c r="D24" s="358">
        <v>1.0</v>
      </c>
      <c r="E24" s="358">
        <v>0.0</v>
      </c>
      <c r="F24" s="358">
        <v>0.0</v>
      </c>
      <c r="G24" s="358">
        <v>0.0</v>
      </c>
      <c r="H24" s="358">
        <v>1.0</v>
      </c>
      <c r="I24" s="358">
        <v>1.0</v>
      </c>
      <c r="J24" s="358">
        <v>0.0</v>
      </c>
      <c r="K24" s="358">
        <v>0.0</v>
      </c>
      <c r="L24" s="358">
        <v>0.0</v>
      </c>
      <c r="M24" s="358">
        <v>0.0</v>
      </c>
      <c r="N24" s="358">
        <v>2.0</v>
      </c>
    </row>
    <row r="25">
      <c r="A25" s="583" t="s">
        <v>771</v>
      </c>
      <c r="B25" s="358">
        <v>52.0</v>
      </c>
      <c r="C25" s="358">
        <v>9.0</v>
      </c>
      <c r="D25" s="358">
        <v>4.0</v>
      </c>
      <c r="E25" s="358">
        <v>1.0</v>
      </c>
      <c r="F25" s="358">
        <v>0.0</v>
      </c>
      <c r="G25" s="358">
        <v>0.0</v>
      </c>
      <c r="H25" s="358">
        <v>1.0</v>
      </c>
      <c r="I25" s="358">
        <v>0.0</v>
      </c>
      <c r="J25" s="358">
        <v>2.0</v>
      </c>
      <c r="K25" s="358">
        <v>0.0</v>
      </c>
      <c r="L25" s="358">
        <v>0.0</v>
      </c>
      <c r="M25" s="358">
        <v>0.0</v>
      </c>
      <c r="N25" s="358">
        <v>11.0</v>
      </c>
    </row>
    <row r="26">
      <c r="A26" s="583" t="s">
        <v>772</v>
      </c>
      <c r="B26" s="358">
        <v>16.0</v>
      </c>
      <c r="C26" s="358">
        <v>0.0</v>
      </c>
      <c r="D26" s="358">
        <v>2.0</v>
      </c>
      <c r="E26" s="358">
        <v>0.0</v>
      </c>
      <c r="F26" s="358">
        <v>0.0</v>
      </c>
      <c r="G26" s="358">
        <v>0.0</v>
      </c>
      <c r="H26" s="358">
        <v>2.0</v>
      </c>
      <c r="I26" s="358">
        <v>1.0</v>
      </c>
      <c r="J26" s="358">
        <v>0.0</v>
      </c>
      <c r="K26" s="358">
        <v>0.0</v>
      </c>
      <c r="L26" s="358">
        <v>0.0</v>
      </c>
      <c r="M26" s="358">
        <v>0.0</v>
      </c>
      <c r="N26" s="358">
        <v>1.0</v>
      </c>
    </row>
    <row r="27">
      <c r="A27" s="583" t="s">
        <v>549</v>
      </c>
      <c r="B27" s="358">
        <v>94.0</v>
      </c>
      <c r="C27" s="358">
        <v>21.0</v>
      </c>
      <c r="D27" s="358">
        <v>29.0</v>
      </c>
      <c r="E27" s="358">
        <v>1.0</v>
      </c>
      <c r="F27" s="358">
        <v>2.0</v>
      </c>
      <c r="G27" s="358">
        <v>0.0</v>
      </c>
      <c r="H27" s="358">
        <v>4.0</v>
      </c>
      <c r="I27" s="358">
        <v>1.0</v>
      </c>
      <c r="J27" s="358">
        <v>1.0</v>
      </c>
      <c r="K27" s="358">
        <v>0.0</v>
      </c>
      <c r="L27" s="358">
        <v>5.0</v>
      </c>
      <c r="M27" s="358">
        <v>0.0</v>
      </c>
      <c r="N27" s="358">
        <v>30.0</v>
      </c>
    </row>
    <row r="28">
      <c r="A28" s="583" t="s">
        <v>155</v>
      </c>
      <c r="B28" s="358">
        <v>110.0</v>
      </c>
      <c r="C28" s="358">
        <v>19.0</v>
      </c>
      <c r="D28" s="358">
        <v>31.0</v>
      </c>
      <c r="E28" s="358">
        <v>2.0</v>
      </c>
      <c r="F28" s="358">
        <v>5.0</v>
      </c>
      <c r="G28" s="358">
        <v>0.0</v>
      </c>
      <c r="H28" s="358">
        <v>5.0</v>
      </c>
      <c r="I28" s="358">
        <v>0.0</v>
      </c>
      <c r="J28" s="358">
        <v>10.0</v>
      </c>
      <c r="K28" s="358">
        <v>0.0</v>
      </c>
      <c r="L28" s="358">
        <v>2.0</v>
      </c>
      <c r="M28" s="358">
        <v>0.0</v>
      </c>
      <c r="N28" s="358">
        <v>37.0</v>
      </c>
    </row>
    <row r="29">
      <c r="A29" s="583" t="s">
        <v>43</v>
      </c>
      <c r="B29" s="358">
        <v>49.0</v>
      </c>
      <c r="C29" s="358">
        <v>1.0</v>
      </c>
      <c r="D29" s="358">
        <v>24.0</v>
      </c>
      <c r="E29" s="358">
        <v>2.0</v>
      </c>
      <c r="F29" s="358">
        <v>7.0</v>
      </c>
      <c r="G29" s="358">
        <v>0.0</v>
      </c>
      <c r="H29" s="358">
        <v>1.0</v>
      </c>
      <c r="I29" s="358">
        <v>0.0</v>
      </c>
      <c r="J29" s="358">
        <v>0.0</v>
      </c>
      <c r="K29" s="358">
        <v>0.0</v>
      </c>
      <c r="L29" s="358">
        <v>0.0</v>
      </c>
      <c r="M29" s="358">
        <v>0.0</v>
      </c>
      <c r="N29" s="358">
        <v>25.0</v>
      </c>
    </row>
    <row r="30">
      <c r="A30" s="583" t="s">
        <v>550</v>
      </c>
      <c r="B30" s="358">
        <v>24.0</v>
      </c>
      <c r="C30" s="358">
        <v>6.0</v>
      </c>
      <c r="D30" s="358">
        <v>10.0</v>
      </c>
      <c r="E30" s="358">
        <v>1.0</v>
      </c>
      <c r="F30" s="358">
        <v>7.0</v>
      </c>
      <c r="G30" s="358">
        <v>0.0</v>
      </c>
      <c r="H30" s="358">
        <v>0.0</v>
      </c>
      <c r="I30" s="358">
        <v>0.0</v>
      </c>
      <c r="J30" s="358">
        <v>0.0</v>
      </c>
      <c r="K30" s="358">
        <v>0.0</v>
      </c>
      <c r="L30" s="358">
        <v>0.0</v>
      </c>
      <c r="M30" s="358">
        <v>0.0</v>
      </c>
      <c r="N30" s="358">
        <v>7.0</v>
      </c>
    </row>
    <row r="31">
      <c r="A31" s="583" t="s">
        <v>161</v>
      </c>
      <c r="B31" s="358">
        <v>27.0</v>
      </c>
      <c r="C31" s="358">
        <v>5.0</v>
      </c>
      <c r="D31" s="358">
        <v>11.0</v>
      </c>
      <c r="E31" s="358">
        <v>4.0</v>
      </c>
      <c r="F31" s="358">
        <v>0.0</v>
      </c>
      <c r="G31" s="358">
        <v>0.0</v>
      </c>
      <c r="H31" s="358">
        <v>0.0</v>
      </c>
      <c r="I31" s="358">
        <v>0.0</v>
      </c>
      <c r="J31" s="358">
        <v>0.0</v>
      </c>
      <c r="K31" s="358">
        <v>0.0</v>
      </c>
      <c r="L31" s="358">
        <v>0.0</v>
      </c>
      <c r="M31" s="358">
        <v>0.0</v>
      </c>
      <c r="N31" s="358">
        <v>5.0</v>
      </c>
    </row>
    <row r="32">
      <c r="A32" s="583" t="s">
        <v>552</v>
      </c>
      <c r="B32" s="358">
        <v>7.0</v>
      </c>
      <c r="C32" s="358">
        <v>1.0</v>
      </c>
      <c r="D32" s="358">
        <v>5.0</v>
      </c>
      <c r="E32" s="358">
        <v>2.0</v>
      </c>
      <c r="F32" s="358">
        <v>0.0</v>
      </c>
      <c r="G32" s="358">
        <v>0.0</v>
      </c>
      <c r="H32" s="358">
        <v>0.0</v>
      </c>
      <c r="I32" s="358">
        <v>0.0</v>
      </c>
      <c r="J32" s="358">
        <v>0.0</v>
      </c>
      <c r="K32" s="358">
        <v>0.0</v>
      </c>
      <c r="L32" s="358">
        <v>0.0</v>
      </c>
      <c r="M32" s="358">
        <v>0.0</v>
      </c>
      <c r="N32" s="358">
        <v>2.0</v>
      </c>
    </row>
    <row r="33">
      <c r="A33" s="583" t="s">
        <v>602</v>
      </c>
      <c r="B33" s="358">
        <v>190.0</v>
      </c>
      <c r="C33" s="358">
        <v>21.0</v>
      </c>
      <c r="D33" s="358">
        <v>60.0</v>
      </c>
      <c r="E33" s="358">
        <v>3.0</v>
      </c>
      <c r="F33" s="358">
        <v>5.0</v>
      </c>
      <c r="G33" s="358">
        <v>4.0</v>
      </c>
      <c r="H33" s="358">
        <v>9.0</v>
      </c>
      <c r="I33" s="358">
        <v>4.0</v>
      </c>
      <c r="J33" s="358">
        <v>4.0</v>
      </c>
      <c r="K33" s="358">
        <v>1.0</v>
      </c>
      <c r="L33" s="358">
        <v>6.0</v>
      </c>
      <c r="M33" s="358">
        <v>0.0</v>
      </c>
      <c r="N33" s="358">
        <v>25.0</v>
      </c>
    </row>
    <row r="34">
      <c r="A34" s="583" t="s">
        <v>773</v>
      </c>
      <c r="B34" s="358">
        <v>28.0</v>
      </c>
      <c r="C34" s="358">
        <v>2.0</v>
      </c>
      <c r="D34" s="358">
        <v>12.0</v>
      </c>
      <c r="E34" s="358">
        <v>0.0</v>
      </c>
      <c r="F34" s="358">
        <v>0.0</v>
      </c>
      <c r="G34" s="358">
        <v>0.0</v>
      </c>
      <c r="H34" s="358">
        <v>3.0</v>
      </c>
      <c r="I34" s="358">
        <v>0.0</v>
      </c>
      <c r="J34" s="358">
        <v>0.0</v>
      </c>
      <c r="K34" s="358">
        <v>0.0</v>
      </c>
      <c r="L34" s="358">
        <v>1.0</v>
      </c>
      <c r="M34" s="358">
        <v>0.0</v>
      </c>
      <c r="N34" s="358">
        <v>6.0</v>
      </c>
    </row>
    <row r="35">
      <c r="A35" s="583" t="s">
        <v>774</v>
      </c>
      <c r="B35" s="358">
        <v>8.0</v>
      </c>
      <c r="C35" s="358">
        <v>2.0</v>
      </c>
      <c r="D35" s="358">
        <v>0.0</v>
      </c>
      <c r="E35" s="358">
        <v>0.0</v>
      </c>
      <c r="F35" s="358">
        <v>0.0</v>
      </c>
      <c r="G35" s="358">
        <v>0.0</v>
      </c>
      <c r="H35" s="358">
        <v>0.0</v>
      </c>
      <c r="I35" s="358">
        <v>0.0</v>
      </c>
      <c r="J35" s="358">
        <v>0.0</v>
      </c>
      <c r="K35" s="358">
        <v>0.0</v>
      </c>
      <c r="L35" s="358">
        <v>1.0</v>
      </c>
      <c r="M35" s="358">
        <v>0.0</v>
      </c>
      <c r="N35" s="358">
        <v>1.0</v>
      </c>
    </row>
    <row r="36">
      <c r="A36" s="583" t="s">
        <v>775</v>
      </c>
      <c r="B36" s="358">
        <v>53.0</v>
      </c>
      <c r="C36" s="358">
        <v>7.0</v>
      </c>
      <c r="D36" s="358">
        <v>13.0</v>
      </c>
      <c r="E36" s="358">
        <v>1.0</v>
      </c>
      <c r="F36" s="358">
        <v>7.0</v>
      </c>
      <c r="G36" s="358">
        <v>0.0</v>
      </c>
      <c r="H36" s="358">
        <v>2.0</v>
      </c>
      <c r="I36" s="358">
        <v>0.0</v>
      </c>
      <c r="J36" s="358">
        <v>0.0</v>
      </c>
      <c r="K36" s="358">
        <v>0.0</v>
      </c>
      <c r="L36" s="358">
        <v>0.0</v>
      </c>
      <c r="M36" s="358">
        <v>0.0</v>
      </c>
      <c r="N36" s="358">
        <v>11.0</v>
      </c>
    </row>
    <row r="37">
      <c r="A37" s="583" t="s">
        <v>58</v>
      </c>
      <c r="B37" s="358">
        <v>577.0</v>
      </c>
      <c r="C37" s="358">
        <v>51.0</v>
      </c>
      <c r="D37" s="358">
        <v>187.0</v>
      </c>
      <c r="E37" s="358">
        <v>9.0</v>
      </c>
      <c r="F37" s="358">
        <v>17.0</v>
      </c>
      <c r="G37" s="358">
        <v>5.0</v>
      </c>
      <c r="H37" s="358">
        <v>45.0</v>
      </c>
      <c r="I37" s="358">
        <v>15.0</v>
      </c>
      <c r="J37" s="358">
        <v>12.0</v>
      </c>
      <c r="K37" s="358">
        <v>11.0</v>
      </c>
      <c r="L37" s="358">
        <v>15.0</v>
      </c>
      <c r="M37" s="358">
        <v>0.0</v>
      </c>
      <c r="N37" s="358">
        <v>208.0</v>
      </c>
    </row>
    <row r="38">
      <c r="A38" s="583" t="s">
        <v>776</v>
      </c>
      <c r="B38" s="358">
        <v>12.0</v>
      </c>
      <c r="C38" s="358">
        <v>1.0</v>
      </c>
      <c r="D38" s="358">
        <v>4.0</v>
      </c>
      <c r="E38" s="358">
        <v>0.0</v>
      </c>
      <c r="F38" s="358">
        <v>0.0</v>
      </c>
      <c r="G38" s="358">
        <v>0.0</v>
      </c>
      <c r="H38" s="358">
        <v>0.0</v>
      </c>
      <c r="I38" s="358">
        <v>0.0</v>
      </c>
      <c r="J38" s="358">
        <v>0.0</v>
      </c>
      <c r="K38" s="358">
        <v>0.0</v>
      </c>
      <c r="L38" s="358">
        <v>0.0</v>
      </c>
      <c r="M38" s="358">
        <v>0.0</v>
      </c>
      <c r="N38" s="358">
        <v>7.0</v>
      </c>
    </row>
    <row r="39">
      <c r="A39" s="583" t="s">
        <v>434</v>
      </c>
      <c r="B39" s="358">
        <v>96.0</v>
      </c>
      <c r="C39" s="358">
        <v>2.0</v>
      </c>
      <c r="D39" s="358">
        <v>21.0</v>
      </c>
      <c r="E39" s="358">
        <v>2.0</v>
      </c>
      <c r="F39" s="358">
        <v>0.0</v>
      </c>
      <c r="G39" s="358">
        <v>2.0</v>
      </c>
      <c r="H39" s="358">
        <v>1.0</v>
      </c>
      <c r="I39" s="358">
        <v>1.0</v>
      </c>
      <c r="J39" s="358">
        <v>1.0</v>
      </c>
      <c r="K39" s="358">
        <v>0.0</v>
      </c>
      <c r="L39" s="358">
        <v>0.0</v>
      </c>
      <c r="M39" s="358">
        <v>0.0</v>
      </c>
      <c r="N39" s="358">
        <v>39.0</v>
      </c>
    </row>
    <row r="40">
      <c r="A40" s="583" t="s">
        <v>59</v>
      </c>
      <c r="B40" s="358">
        <v>119.0</v>
      </c>
      <c r="C40" s="358">
        <v>44.0</v>
      </c>
      <c r="D40" s="358">
        <v>43.0</v>
      </c>
      <c r="E40" s="358">
        <v>4.0</v>
      </c>
      <c r="F40" s="358">
        <v>0.0</v>
      </c>
      <c r="G40" s="358">
        <v>0.0</v>
      </c>
      <c r="H40" s="358">
        <v>1.0</v>
      </c>
      <c r="I40" s="358">
        <v>1.0</v>
      </c>
      <c r="J40" s="358">
        <v>3.0</v>
      </c>
      <c r="K40" s="358">
        <v>0.0</v>
      </c>
      <c r="L40" s="358">
        <v>5.0</v>
      </c>
      <c r="M40" s="358">
        <v>0.0</v>
      </c>
      <c r="N40" s="358">
        <v>15.0</v>
      </c>
    </row>
    <row r="41">
      <c r="A41" s="583" t="s">
        <v>166</v>
      </c>
      <c r="B41" s="358">
        <v>12.0</v>
      </c>
      <c r="C41" s="358">
        <v>4.0</v>
      </c>
      <c r="D41" s="358">
        <v>3.0</v>
      </c>
      <c r="E41" s="358">
        <v>0.0</v>
      </c>
      <c r="F41" s="358">
        <v>0.0</v>
      </c>
      <c r="G41" s="358">
        <v>0.0</v>
      </c>
      <c r="H41" s="358">
        <v>0.0</v>
      </c>
      <c r="I41" s="358">
        <v>1.0</v>
      </c>
      <c r="J41" s="358">
        <v>0.0</v>
      </c>
      <c r="K41" s="358">
        <v>0.0</v>
      </c>
      <c r="L41" s="358">
        <v>1.0</v>
      </c>
      <c r="M41" s="358">
        <v>0.0</v>
      </c>
      <c r="N41" s="358">
        <v>0.0</v>
      </c>
    </row>
    <row r="42">
      <c r="A42" s="583" t="s">
        <v>558</v>
      </c>
      <c r="B42" s="358">
        <v>5.0</v>
      </c>
      <c r="C42" s="358">
        <v>2.0</v>
      </c>
      <c r="D42" s="358">
        <v>2.0</v>
      </c>
      <c r="E42" s="358">
        <v>0.0</v>
      </c>
      <c r="F42" s="358">
        <v>0.0</v>
      </c>
      <c r="G42" s="358">
        <v>0.0</v>
      </c>
      <c r="H42" s="358">
        <v>0.0</v>
      </c>
      <c r="I42" s="358">
        <v>1.0</v>
      </c>
      <c r="J42" s="358">
        <v>0.0</v>
      </c>
      <c r="K42" s="358">
        <v>0.0</v>
      </c>
      <c r="L42" s="358">
        <v>0.0</v>
      </c>
      <c r="M42" s="358">
        <v>0.0</v>
      </c>
      <c r="N42" s="358">
        <v>0.0</v>
      </c>
    </row>
    <row r="43">
      <c r="A43" s="583" t="s">
        <v>777</v>
      </c>
      <c r="B43" s="358">
        <v>36.0</v>
      </c>
      <c r="C43" s="358">
        <v>8.0</v>
      </c>
      <c r="D43" s="358">
        <v>8.0</v>
      </c>
      <c r="E43" s="358">
        <v>0.0</v>
      </c>
      <c r="F43" s="358">
        <v>0.0</v>
      </c>
      <c r="G43" s="358">
        <v>0.0</v>
      </c>
      <c r="H43" s="358">
        <v>0.0</v>
      </c>
      <c r="I43" s="358">
        <v>0.0</v>
      </c>
      <c r="J43" s="358">
        <v>0.0</v>
      </c>
      <c r="K43" s="358">
        <v>0.0</v>
      </c>
      <c r="L43" s="358">
        <v>0.0</v>
      </c>
      <c r="M43" s="358">
        <v>0.0</v>
      </c>
      <c r="N43" s="358">
        <v>14.0</v>
      </c>
    </row>
    <row r="44">
      <c r="A44" s="583" t="s">
        <v>168</v>
      </c>
      <c r="B44" s="358">
        <v>45.0</v>
      </c>
      <c r="C44" s="358">
        <v>8.0</v>
      </c>
      <c r="D44" s="358">
        <v>14.0</v>
      </c>
      <c r="E44" s="358">
        <v>1.0</v>
      </c>
      <c r="F44" s="358">
        <v>0.0</v>
      </c>
      <c r="G44" s="358">
        <v>0.0</v>
      </c>
      <c r="H44" s="358">
        <v>1.0</v>
      </c>
      <c r="I44" s="358">
        <v>2.0</v>
      </c>
      <c r="J44" s="358">
        <v>0.0</v>
      </c>
      <c r="K44" s="358">
        <v>1.0</v>
      </c>
      <c r="L44" s="358">
        <v>1.0</v>
      </c>
      <c r="M44" s="358">
        <v>0.0</v>
      </c>
      <c r="N44" s="358">
        <v>4.0</v>
      </c>
    </row>
    <row r="45">
      <c r="A45" s="583" t="s">
        <v>778</v>
      </c>
      <c r="B45" s="358">
        <v>88.0</v>
      </c>
      <c r="C45" s="358">
        <v>10.0</v>
      </c>
      <c r="D45" s="358">
        <v>27.0</v>
      </c>
      <c r="E45" s="358">
        <v>3.0</v>
      </c>
      <c r="F45" s="358">
        <v>0.0</v>
      </c>
      <c r="G45" s="358">
        <v>2.0</v>
      </c>
      <c r="H45" s="358">
        <v>11.0</v>
      </c>
      <c r="I45" s="358">
        <v>1.0</v>
      </c>
      <c r="J45" s="358">
        <v>2.0</v>
      </c>
      <c r="K45" s="358">
        <v>0.0</v>
      </c>
      <c r="L45" s="358">
        <v>1.0</v>
      </c>
      <c r="M45" s="358">
        <v>1.0</v>
      </c>
      <c r="N45" s="358">
        <v>24.0</v>
      </c>
    </row>
    <row r="46">
      <c r="A46" s="583" t="s">
        <v>779</v>
      </c>
      <c r="B46" s="358">
        <v>57.0</v>
      </c>
      <c r="C46" s="358">
        <v>3.0</v>
      </c>
      <c r="D46" s="358">
        <v>21.0</v>
      </c>
      <c r="E46" s="358">
        <v>1.0</v>
      </c>
      <c r="F46" s="358">
        <v>4.0</v>
      </c>
      <c r="G46" s="358">
        <v>0.0</v>
      </c>
      <c r="H46" s="358">
        <v>3.0</v>
      </c>
      <c r="I46" s="358">
        <v>0.0</v>
      </c>
      <c r="J46" s="358">
        <v>0.0</v>
      </c>
      <c r="K46" s="358">
        <v>0.0</v>
      </c>
      <c r="L46" s="358">
        <v>0.0</v>
      </c>
      <c r="M46" s="358">
        <v>0.0</v>
      </c>
      <c r="N46" s="358">
        <v>25.0</v>
      </c>
    </row>
    <row r="47">
      <c r="A47" s="583" t="s">
        <v>780</v>
      </c>
      <c r="B47" s="358">
        <v>13.0</v>
      </c>
      <c r="C47" s="358">
        <v>0.0</v>
      </c>
      <c r="D47" s="358">
        <v>0.0</v>
      </c>
      <c r="E47" s="358">
        <v>0.0</v>
      </c>
      <c r="F47" s="358">
        <v>0.0</v>
      </c>
      <c r="G47" s="358">
        <v>0.0</v>
      </c>
      <c r="H47" s="358">
        <v>2.0</v>
      </c>
      <c r="I47" s="358">
        <v>0.0</v>
      </c>
      <c r="J47" s="358">
        <v>0.0</v>
      </c>
      <c r="K47" s="358">
        <v>0.0</v>
      </c>
      <c r="L47" s="358">
        <v>0.0</v>
      </c>
      <c r="M47" s="358">
        <v>0.0</v>
      </c>
      <c r="N47" s="358">
        <v>5.0</v>
      </c>
    </row>
    <row r="48">
      <c r="A48" s="583" t="s">
        <v>781</v>
      </c>
      <c r="B48" s="358">
        <v>59.0</v>
      </c>
      <c r="C48" s="358">
        <v>6.0</v>
      </c>
      <c r="D48" s="358">
        <v>12.0</v>
      </c>
      <c r="E48" s="358">
        <v>0.0</v>
      </c>
      <c r="F48" s="358">
        <v>0.0</v>
      </c>
      <c r="G48" s="358">
        <v>0.0</v>
      </c>
      <c r="H48" s="358">
        <v>1.0</v>
      </c>
      <c r="I48" s="358">
        <v>1.0</v>
      </c>
      <c r="J48" s="358">
        <v>0.0</v>
      </c>
      <c r="K48" s="358">
        <v>0.0</v>
      </c>
      <c r="L48" s="358">
        <v>0.0</v>
      </c>
      <c r="M48" s="358">
        <v>0.0</v>
      </c>
      <c r="N48" s="358">
        <v>14.0</v>
      </c>
    </row>
    <row r="49">
      <c r="A49" s="583" t="s">
        <v>444</v>
      </c>
      <c r="B49" s="358">
        <v>11.0</v>
      </c>
      <c r="C49" s="358">
        <v>3.0</v>
      </c>
      <c r="D49" s="358">
        <v>3.0</v>
      </c>
      <c r="E49" s="358">
        <v>0.0</v>
      </c>
      <c r="F49" s="358">
        <v>0.0</v>
      </c>
      <c r="G49" s="358">
        <v>0.0</v>
      </c>
      <c r="H49" s="358">
        <v>0.0</v>
      </c>
      <c r="I49" s="358">
        <v>0.0</v>
      </c>
      <c r="J49" s="358">
        <v>0.0</v>
      </c>
      <c r="K49" s="358">
        <v>0.0</v>
      </c>
      <c r="L49" s="358">
        <v>1.0</v>
      </c>
      <c r="M49" s="358">
        <v>0.0</v>
      </c>
      <c r="N49" s="358">
        <v>0.0</v>
      </c>
    </row>
    <row r="50">
      <c r="A50" s="583" t="s">
        <v>560</v>
      </c>
      <c r="B50" s="358">
        <v>259.0</v>
      </c>
      <c r="C50" s="358">
        <v>23.0</v>
      </c>
      <c r="D50" s="358">
        <v>125.0</v>
      </c>
      <c r="E50" s="358">
        <v>14.0</v>
      </c>
      <c r="F50" s="358">
        <v>11.0</v>
      </c>
      <c r="G50" s="358">
        <v>1.0</v>
      </c>
      <c r="H50" s="358">
        <v>13.0</v>
      </c>
      <c r="I50" s="358">
        <v>5.0</v>
      </c>
      <c r="J50" s="358">
        <v>5.0</v>
      </c>
      <c r="K50" s="358">
        <v>3.0</v>
      </c>
      <c r="L50" s="358">
        <v>1.0</v>
      </c>
      <c r="M50" s="358">
        <v>8.0</v>
      </c>
      <c r="N50" s="358">
        <v>58.0</v>
      </c>
    </row>
    <row r="51">
      <c r="A51" s="583" t="s">
        <v>782</v>
      </c>
      <c r="B51" s="358">
        <v>11.0</v>
      </c>
      <c r="C51" s="358">
        <v>2.0</v>
      </c>
      <c r="D51" s="358">
        <v>2.0</v>
      </c>
      <c r="E51" s="358">
        <v>0.0</v>
      </c>
      <c r="F51" s="358">
        <v>0.0</v>
      </c>
      <c r="G51" s="358">
        <v>0.0</v>
      </c>
      <c r="H51" s="358">
        <v>1.0</v>
      </c>
      <c r="I51" s="358">
        <v>0.0</v>
      </c>
      <c r="J51" s="358">
        <v>0.0</v>
      </c>
      <c r="K51" s="358">
        <v>0.0</v>
      </c>
      <c r="L51" s="358">
        <v>0.0</v>
      </c>
      <c r="M51" s="358">
        <v>0.0</v>
      </c>
      <c r="N51" s="358">
        <v>5.0</v>
      </c>
    </row>
    <row r="52">
      <c r="A52" s="583" t="s">
        <v>608</v>
      </c>
      <c r="B52" s="358">
        <v>54.0</v>
      </c>
      <c r="C52" s="358">
        <v>4.0</v>
      </c>
      <c r="D52" s="358">
        <v>31.0</v>
      </c>
      <c r="E52" s="358">
        <v>10.0</v>
      </c>
      <c r="F52" s="358">
        <v>0.0</v>
      </c>
      <c r="G52" s="358">
        <v>0.0</v>
      </c>
      <c r="H52" s="358">
        <v>2.0</v>
      </c>
      <c r="I52" s="358">
        <v>1.0</v>
      </c>
      <c r="J52" s="358">
        <v>0.0</v>
      </c>
      <c r="K52" s="358">
        <v>1.0</v>
      </c>
      <c r="L52" s="358">
        <v>0.0</v>
      </c>
      <c r="M52" s="358">
        <v>0.0</v>
      </c>
      <c r="N52" s="358">
        <v>19.0</v>
      </c>
    </row>
    <row r="53">
      <c r="A53" s="583" t="s">
        <v>447</v>
      </c>
      <c r="B53" s="358">
        <v>38.0</v>
      </c>
      <c r="C53" s="358">
        <v>5.0</v>
      </c>
      <c r="D53" s="358">
        <v>5.0</v>
      </c>
      <c r="E53" s="358">
        <v>0.0</v>
      </c>
      <c r="F53" s="358">
        <v>1.0</v>
      </c>
      <c r="G53" s="358">
        <v>1.0</v>
      </c>
      <c r="H53" s="358">
        <v>0.0</v>
      </c>
      <c r="I53" s="358">
        <v>1.0</v>
      </c>
      <c r="J53" s="358">
        <v>0.0</v>
      </c>
      <c r="K53" s="358">
        <v>0.0</v>
      </c>
      <c r="L53" s="358">
        <v>0.0</v>
      </c>
      <c r="M53" s="358">
        <v>0.0</v>
      </c>
      <c r="N53" s="358">
        <v>9.0</v>
      </c>
    </row>
    <row r="54">
      <c r="A54" s="583" t="s">
        <v>561</v>
      </c>
      <c r="B54" s="358">
        <v>50.0</v>
      </c>
      <c r="C54" s="358">
        <v>7.0</v>
      </c>
      <c r="D54" s="358">
        <v>20.0</v>
      </c>
      <c r="E54" s="358">
        <v>10.0</v>
      </c>
      <c r="F54" s="358">
        <v>0.0</v>
      </c>
      <c r="G54" s="358">
        <v>0.0</v>
      </c>
      <c r="H54" s="358">
        <v>2.0</v>
      </c>
      <c r="I54" s="358">
        <v>0.0</v>
      </c>
      <c r="J54" s="358">
        <v>2.0</v>
      </c>
      <c r="K54" s="358">
        <v>0.0</v>
      </c>
      <c r="L54" s="358">
        <v>1.0</v>
      </c>
      <c r="M54" s="358">
        <v>0.0</v>
      </c>
      <c r="N54" s="358">
        <v>5.0</v>
      </c>
    </row>
    <row r="55">
      <c r="A55" s="583" t="s">
        <v>63</v>
      </c>
      <c r="B55" s="358">
        <v>11.0</v>
      </c>
      <c r="C55" s="358">
        <v>2.0</v>
      </c>
      <c r="D55" s="358">
        <v>6.0</v>
      </c>
      <c r="E55" s="358">
        <v>0.0</v>
      </c>
      <c r="F55" s="358">
        <v>0.0</v>
      </c>
      <c r="G55" s="358">
        <v>0.0</v>
      </c>
      <c r="H55" s="358">
        <v>0.0</v>
      </c>
      <c r="I55" s="358">
        <v>0.0</v>
      </c>
      <c r="J55" s="358">
        <v>1.0</v>
      </c>
      <c r="K55" s="358">
        <v>0.0</v>
      </c>
      <c r="L55" s="358">
        <v>0.0</v>
      </c>
      <c r="M55" s="358">
        <v>0.0</v>
      </c>
      <c r="N55" s="358">
        <v>1.0</v>
      </c>
    </row>
    <row r="56">
      <c r="A56" s="583" t="s">
        <v>783</v>
      </c>
      <c r="B56" s="358">
        <v>0.0</v>
      </c>
      <c r="C56" s="358">
        <v>0.0</v>
      </c>
      <c r="D56" s="358">
        <v>0.0</v>
      </c>
      <c r="E56" s="358">
        <v>0.0</v>
      </c>
      <c r="F56" s="358">
        <v>0.0</v>
      </c>
      <c r="G56" s="358">
        <v>0.0</v>
      </c>
      <c r="H56" s="358">
        <v>0.0</v>
      </c>
      <c r="I56" s="358">
        <v>0.0</v>
      </c>
      <c r="J56" s="358">
        <v>0.0</v>
      </c>
      <c r="K56" s="358">
        <v>0.0</v>
      </c>
      <c r="L56" s="358">
        <v>0.0</v>
      </c>
      <c r="M56" s="358">
        <v>0.0</v>
      </c>
      <c r="N56" s="358">
        <v>0.0</v>
      </c>
    </row>
    <row r="57">
      <c r="A57" s="583" t="s">
        <v>784</v>
      </c>
      <c r="B57" s="358">
        <v>54.0</v>
      </c>
      <c r="C57" s="358">
        <v>13.0</v>
      </c>
      <c r="D57" s="358">
        <v>13.0</v>
      </c>
      <c r="E57" s="358">
        <v>3.0</v>
      </c>
      <c r="F57" s="358">
        <v>0.0</v>
      </c>
      <c r="G57" s="358">
        <v>0.0</v>
      </c>
      <c r="H57" s="358">
        <v>4.0</v>
      </c>
      <c r="I57" s="358">
        <v>0.0</v>
      </c>
      <c r="J57" s="358">
        <v>1.0</v>
      </c>
      <c r="K57" s="358">
        <v>0.0</v>
      </c>
      <c r="L57" s="358">
        <v>3.0</v>
      </c>
      <c r="M57" s="358">
        <v>2.0</v>
      </c>
      <c r="N57" s="358">
        <v>8.0</v>
      </c>
    </row>
    <row r="58">
      <c r="A58" s="583" t="s">
        <v>65</v>
      </c>
      <c r="B58" s="358">
        <v>25.0</v>
      </c>
      <c r="C58" s="358">
        <v>0.0</v>
      </c>
      <c r="D58" s="358">
        <v>13.0</v>
      </c>
      <c r="E58" s="358">
        <v>1.0</v>
      </c>
      <c r="F58" s="358">
        <v>0.0</v>
      </c>
      <c r="G58" s="358">
        <v>0.0</v>
      </c>
      <c r="H58" s="358">
        <v>2.0</v>
      </c>
      <c r="I58" s="358">
        <v>0.0</v>
      </c>
      <c r="J58" s="358">
        <v>0.0</v>
      </c>
      <c r="K58" s="358">
        <v>0.0</v>
      </c>
      <c r="L58" s="358">
        <v>0.0</v>
      </c>
      <c r="M58" s="358">
        <v>0.0</v>
      </c>
      <c r="N58" s="358">
        <v>7.0</v>
      </c>
    </row>
    <row r="59">
      <c r="A59" s="583" t="s">
        <v>66</v>
      </c>
      <c r="B59" s="358">
        <v>841.0</v>
      </c>
      <c r="C59" s="358">
        <v>170.0</v>
      </c>
      <c r="D59" s="358">
        <v>245.0</v>
      </c>
      <c r="E59" s="358">
        <v>16.0</v>
      </c>
      <c r="F59" s="358">
        <v>18.0</v>
      </c>
      <c r="G59" s="358">
        <v>8.0</v>
      </c>
      <c r="H59" s="358">
        <v>51.0</v>
      </c>
      <c r="I59" s="358">
        <v>24.0</v>
      </c>
      <c r="J59" s="358">
        <v>17.0</v>
      </c>
      <c r="K59" s="358">
        <v>23.0</v>
      </c>
      <c r="L59" s="358">
        <v>5.0</v>
      </c>
      <c r="M59" s="358">
        <v>2.0</v>
      </c>
      <c r="N59" s="358">
        <v>262.0</v>
      </c>
    </row>
    <row r="60">
      <c r="A60" s="583" t="s">
        <v>785</v>
      </c>
      <c r="B60" s="358">
        <v>29.0</v>
      </c>
      <c r="C60" s="358">
        <v>0.0</v>
      </c>
      <c r="D60" s="358">
        <v>2.0</v>
      </c>
      <c r="E60" s="358">
        <v>0.0</v>
      </c>
      <c r="F60" s="358">
        <v>0.0</v>
      </c>
      <c r="G60" s="358">
        <v>0.0</v>
      </c>
      <c r="H60" s="358">
        <v>1.0</v>
      </c>
      <c r="I60" s="358">
        <v>3.0</v>
      </c>
      <c r="J60" s="358">
        <v>0.0</v>
      </c>
      <c r="K60" s="358">
        <v>1.0</v>
      </c>
      <c r="L60" s="358">
        <v>0.0</v>
      </c>
      <c r="M60" s="358">
        <v>0.0</v>
      </c>
      <c r="N60" s="358">
        <v>4.0</v>
      </c>
    </row>
    <row r="61">
      <c r="A61" s="583" t="s">
        <v>174</v>
      </c>
      <c r="B61" s="358">
        <v>50.0</v>
      </c>
      <c r="C61" s="358">
        <v>1.0</v>
      </c>
      <c r="D61" s="358">
        <v>29.0</v>
      </c>
      <c r="E61" s="358">
        <v>0.0</v>
      </c>
      <c r="F61" s="358">
        <v>4.0</v>
      </c>
      <c r="G61" s="358">
        <v>0.0</v>
      </c>
      <c r="H61" s="358">
        <v>5.0</v>
      </c>
      <c r="I61" s="358">
        <v>1.0</v>
      </c>
      <c r="J61" s="358">
        <v>1.0</v>
      </c>
      <c r="K61" s="358">
        <v>0.0</v>
      </c>
      <c r="L61" s="358">
        <v>0.0</v>
      </c>
      <c r="M61" s="358">
        <v>0.0</v>
      </c>
      <c r="N61" s="358">
        <v>25.0</v>
      </c>
    </row>
    <row r="62">
      <c r="A62" s="583" t="s">
        <v>786</v>
      </c>
      <c r="B62" s="358">
        <v>492.0</v>
      </c>
      <c r="C62" s="358">
        <v>51.0</v>
      </c>
      <c r="D62" s="358">
        <v>133.0</v>
      </c>
      <c r="E62" s="358">
        <v>16.0</v>
      </c>
      <c r="F62" s="358">
        <v>19.0</v>
      </c>
      <c r="G62" s="358">
        <v>6.0</v>
      </c>
      <c r="H62" s="358">
        <v>67.0</v>
      </c>
      <c r="I62" s="358">
        <v>3.0</v>
      </c>
      <c r="J62" s="358">
        <v>13.0</v>
      </c>
      <c r="K62" s="358">
        <v>3.0</v>
      </c>
      <c r="L62" s="358">
        <v>11.0</v>
      </c>
      <c r="M62" s="358">
        <v>5.0</v>
      </c>
      <c r="N62" s="358">
        <v>149.0</v>
      </c>
    </row>
    <row r="63">
      <c r="A63" s="583" t="s">
        <v>787</v>
      </c>
      <c r="B63" s="358">
        <v>44.0</v>
      </c>
      <c r="C63" s="358">
        <v>8.0</v>
      </c>
      <c r="D63" s="358">
        <v>3.0</v>
      </c>
      <c r="E63" s="358">
        <v>0.0</v>
      </c>
      <c r="F63" s="358">
        <v>0.0</v>
      </c>
      <c r="G63" s="358">
        <v>0.0</v>
      </c>
      <c r="H63" s="358">
        <v>4.0</v>
      </c>
      <c r="I63" s="358">
        <v>0.0</v>
      </c>
      <c r="J63" s="358">
        <v>1.0</v>
      </c>
      <c r="K63" s="358">
        <v>0.0</v>
      </c>
      <c r="L63" s="358">
        <v>0.0</v>
      </c>
      <c r="M63" s="358">
        <v>0.0</v>
      </c>
      <c r="N63" s="358">
        <v>11.0</v>
      </c>
    </row>
    <row r="64">
      <c r="A64" s="583" t="s">
        <v>568</v>
      </c>
      <c r="B64" s="358">
        <v>42.0</v>
      </c>
      <c r="C64" s="358">
        <v>1.0</v>
      </c>
      <c r="D64" s="358">
        <v>12.0</v>
      </c>
      <c r="E64" s="358">
        <v>1.0</v>
      </c>
      <c r="F64" s="358">
        <v>1.0</v>
      </c>
      <c r="G64" s="358">
        <v>1.0</v>
      </c>
      <c r="H64" s="358">
        <v>1.0</v>
      </c>
      <c r="I64" s="358">
        <v>0.0</v>
      </c>
      <c r="J64" s="358">
        <v>0.0</v>
      </c>
      <c r="K64" s="358">
        <v>0.0</v>
      </c>
      <c r="L64" s="358">
        <v>3.0</v>
      </c>
      <c r="M64" s="358">
        <v>2.0</v>
      </c>
      <c r="N64" s="358">
        <v>11.0</v>
      </c>
    </row>
    <row r="65">
      <c r="A65" s="583" t="s">
        <v>788</v>
      </c>
      <c r="B65" s="358">
        <v>6.0</v>
      </c>
      <c r="C65" s="358">
        <v>1.0</v>
      </c>
      <c r="D65" s="358">
        <v>3.0</v>
      </c>
      <c r="E65" s="358">
        <v>0.0</v>
      </c>
      <c r="F65" s="358">
        <v>0.0</v>
      </c>
      <c r="G65" s="358">
        <v>1.0</v>
      </c>
      <c r="H65" s="358">
        <v>1.0</v>
      </c>
      <c r="I65" s="358">
        <v>0.0</v>
      </c>
      <c r="J65" s="358">
        <v>1.0</v>
      </c>
      <c r="K65" s="358">
        <v>0.0</v>
      </c>
      <c r="L65" s="358">
        <v>0.0</v>
      </c>
      <c r="M65" s="358">
        <v>0.0</v>
      </c>
      <c r="N65" s="358">
        <v>1.0</v>
      </c>
    </row>
    <row r="66">
      <c r="A66" s="583" t="s">
        <v>789</v>
      </c>
      <c r="B66" s="358">
        <v>151.0</v>
      </c>
      <c r="C66" s="358">
        <v>13.0</v>
      </c>
      <c r="D66" s="358">
        <v>60.0</v>
      </c>
      <c r="E66" s="358">
        <v>1.0</v>
      </c>
      <c r="F66" s="358">
        <v>20.0</v>
      </c>
      <c r="G66" s="358">
        <v>0.0</v>
      </c>
      <c r="H66" s="358">
        <v>4.0</v>
      </c>
      <c r="I66" s="358">
        <v>4.0</v>
      </c>
      <c r="J66" s="358">
        <v>3.0</v>
      </c>
      <c r="K66" s="358">
        <v>0.0</v>
      </c>
      <c r="L66" s="358">
        <v>5.0</v>
      </c>
      <c r="M66" s="358">
        <v>0.0</v>
      </c>
      <c r="N66" s="358">
        <v>67.0</v>
      </c>
    </row>
    <row r="67">
      <c r="A67" s="583" t="s">
        <v>69</v>
      </c>
      <c r="B67" s="358">
        <v>34.0</v>
      </c>
      <c r="C67" s="358">
        <v>4.0</v>
      </c>
      <c r="D67" s="358">
        <v>12.0</v>
      </c>
      <c r="E67" s="358">
        <v>1.0</v>
      </c>
      <c r="F67" s="358">
        <v>0.0</v>
      </c>
      <c r="G67" s="358">
        <v>0.0</v>
      </c>
      <c r="H67" s="358">
        <v>1.0</v>
      </c>
      <c r="I67" s="358">
        <v>0.0</v>
      </c>
      <c r="J67" s="358">
        <v>0.0</v>
      </c>
      <c r="K67" s="358">
        <v>0.0</v>
      </c>
      <c r="L67" s="358">
        <v>0.0</v>
      </c>
      <c r="M67" s="358">
        <v>2.0</v>
      </c>
      <c r="N67" s="358">
        <v>4.0</v>
      </c>
    </row>
    <row r="68">
      <c r="A68" s="583" t="s">
        <v>70</v>
      </c>
      <c r="B68" s="358">
        <v>37.0</v>
      </c>
      <c r="C68" s="358">
        <v>0.0</v>
      </c>
      <c r="D68" s="358">
        <v>16.0</v>
      </c>
      <c r="E68" s="358">
        <v>1.0</v>
      </c>
      <c r="F68" s="358">
        <v>0.0</v>
      </c>
      <c r="G68" s="358">
        <v>0.0</v>
      </c>
      <c r="H68" s="358">
        <v>0.0</v>
      </c>
      <c r="I68" s="358">
        <v>0.0</v>
      </c>
      <c r="J68" s="358">
        <v>0.0</v>
      </c>
      <c r="K68" s="358">
        <v>1.0</v>
      </c>
      <c r="L68" s="358">
        <v>0.0</v>
      </c>
      <c r="M68" s="358">
        <v>0.0</v>
      </c>
      <c r="N68" s="358">
        <v>11.0</v>
      </c>
    </row>
    <row r="69">
      <c r="A69" s="583" t="s">
        <v>790</v>
      </c>
      <c r="B69" s="358">
        <v>18.0</v>
      </c>
      <c r="C69" s="358">
        <v>2.0</v>
      </c>
      <c r="D69" s="358">
        <v>5.0</v>
      </c>
      <c r="E69" s="358">
        <v>1.0</v>
      </c>
      <c r="F69" s="358">
        <v>0.0</v>
      </c>
      <c r="G69" s="358">
        <v>1.0</v>
      </c>
      <c r="H69" s="358">
        <v>0.0</v>
      </c>
      <c r="I69" s="358">
        <v>0.0</v>
      </c>
      <c r="J69" s="358">
        <v>2.0</v>
      </c>
      <c r="K69" s="358">
        <v>0.0</v>
      </c>
      <c r="L69" s="358">
        <v>0.0</v>
      </c>
      <c r="M69" s="358">
        <v>0.0</v>
      </c>
      <c r="N69" s="358">
        <v>6.0</v>
      </c>
    </row>
    <row r="70">
      <c r="A70" s="583" t="s">
        <v>791</v>
      </c>
      <c r="B70" s="358">
        <v>21.0</v>
      </c>
      <c r="C70" s="358">
        <v>0.0</v>
      </c>
      <c r="D70" s="358">
        <v>15.0</v>
      </c>
      <c r="E70" s="358">
        <v>2.0</v>
      </c>
      <c r="F70" s="358">
        <v>0.0</v>
      </c>
      <c r="G70" s="358">
        <v>0.0</v>
      </c>
      <c r="H70" s="358">
        <v>0.0</v>
      </c>
      <c r="I70" s="358">
        <v>1.0</v>
      </c>
      <c r="J70" s="358">
        <v>0.0</v>
      </c>
      <c r="K70" s="358">
        <v>0.0</v>
      </c>
      <c r="L70" s="358">
        <v>0.0</v>
      </c>
      <c r="M70" s="358">
        <v>0.0</v>
      </c>
      <c r="N70" s="358">
        <v>15.0</v>
      </c>
    </row>
    <row r="71">
      <c r="A71" s="583" t="s">
        <v>530</v>
      </c>
      <c r="B71" s="358">
        <v>7.0</v>
      </c>
      <c r="C71" s="358">
        <v>0.0</v>
      </c>
      <c r="D71" s="358">
        <v>0.0</v>
      </c>
      <c r="E71" s="358">
        <v>0.0</v>
      </c>
      <c r="F71" s="358">
        <v>0.0</v>
      </c>
      <c r="G71" s="358">
        <v>0.0</v>
      </c>
      <c r="H71" s="358">
        <v>0.0</v>
      </c>
      <c r="I71" s="358">
        <v>0.0</v>
      </c>
      <c r="J71" s="358">
        <v>0.0</v>
      </c>
      <c r="K71" s="358">
        <v>0.0</v>
      </c>
      <c r="L71" s="358">
        <v>0.0</v>
      </c>
      <c r="M71" s="358">
        <v>0.0</v>
      </c>
      <c r="N71" s="358">
        <v>3.0</v>
      </c>
    </row>
    <row r="72">
      <c r="A72" s="583" t="s">
        <v>176</v>
      </c>
      <c r="B72" s="358">
        <v>92.0</v>
      </c>
      <c r="C72" s="358">
        <v>3.0</v>
      </c>
      <c r="D72" s="358">
        <v>36.0</v>
      </c>
      <c r="E72" s="358">
        <v>0.0</v>
      </c>
      <c r="F72" s="358">
        <v>22.0</v>
      </c>
      <c r="G72" s="358">
        <v>0.0</v>
      </c>
      <c r="H72" s="358">
        <v>10.0</v>
      </c>
      <c r="I72" s="358">
        <v>1.0</v>
      </c>
      <c r="J72" s="358">
        <v>2.0</v>
      </c>
      <c r="K72" s="358">
        <v>1.0</v>
      </c>
      <c r="L72" s="358">
        <v>1.0</v>
      </c>
      <c r="M72" s="358">
        <v>3.0</v>
      </c>
      <c r="N72" s="358">
        <v>38.0</v>
      </c>
    </row>
    <row r="73">
      <c r="A73" s="583" t="s">
        <v>570</v>
      </c>
      <c r="B73" s="358">
        <v>6.0</v>
      </c>
      <c r="C73" s="358">
        <v>2.0</v>
      </c>
      <c r="D73" s="358">
        <v>3.0</v>
      </c>
      <c r="E73" s="358">
        <v>0.0</v>
      </c>
      <c r="F73" s="358">
        <v>0.0</v>
      </c>
      <c r="G73" s="358">
        <v>0.0</v>
      </c>
      <c r="H73" s="358">
        <v>0.0</v>
      </c>
      <c r="I73" s="358">
        <v>0.0</v>
      </c>
      <c r="J73" s="358">
        <v>0.0</v>
      </c>
      <c r="K73" s="358">
        <v>0.0</v>
      </c>
      <c r="L73" s="358">
        <v>1.0</v>
      </c>
      <c r="M73" s="358">
        <v>0.0</v>
      </c>
      <c r="N73" s="358">
        <v>0.0</v>
      </c>
    </row>
    <row r="74">
      <c r="A74" s="583" t="s">
        <v>178</v>
      </c>
      <c r="B74" s="358">
        <v>33.0</v>
      </c>
      <c r="C74" s="358">
        <v>1.0</v>
      </c>
      <c r="D74" s="358">
        <v>15.0</v>
      </c>
      <c r="E74" s="358">
        <v>2.0</v>
      </c>
      <c r="F74" s="358">
        <v>0.0</v>
      </c>
      <c r="G74" s="358">
        <v>0.0</v>
      </c>
      <c r="H74" s="358">
        <v>0.0</v>
      </c>
      <c r="I74" s="358">
        <v>0.0</v>
      </c>
      <c r="J74" s="358">
        <v>1.0</v>
      </c>
      <c r="K74" s="358">
        <v>0.0</v>
      </c>
      <c r="L74" s="358">
        <v>0.0</v>
      </c>
      <c r="M74" s="358">
        <v>0.0</v>
      </c>
      <c r="N74" s="358">
        <v>13.0</v>
      </c>
    </row>
    <row r="75">
      <c r="A75" s="583" t="s">
        <v>665</v>
      </c>
      <c r="B75" s="358">
        <v>20.0</v>
      </c>
      <c r="C75" s="358">
        <v>5.0</v>
      </c>
      <c r="D75" s="358">
        <v>8.0</v>
      </c>
      <c r="E75" s="358">
        <v>3.0</v>
      </c>
      <c r="F75" s="358">
        <v>0.0</v>
      </c>
      <c r="G75" s="358">
        <v>1.0</v>
      </c>
      <c r="H75" s="358">
        <v>0.0</v>
      </c>
      <c r="I75" s="358">
        <v>0.0</v>
      </c>
      <c r="J75" s="358">
        <v>0.0</v>
      </c>
      <c r="K75" s="358">
        <v>0.0</v>
      </c>
      <c r="L75" s="358">
        <v>0.0</v>
      </c>
      <c r="M75" s="358">
        <v>0.0</v>
      </c>
      <c r="N75" s="358">
        <v>3.0</v>
      </c>
    </row>
    <row r="76">
      <c r="A76" s="583" t="s">
        <v>792</v>
      </c>
      <c r="B76" s="358">
        <v>122.0</v>
      </c>
      <c r="C76" s="358">
        <v>25.0</v>
      </c>
      <c r="D76" s="358">
        <v>41.0</v>
      </c>
      <c r="E76" s="358">
        <v>3.0</v>
      </c>
      <c r="F76" s="358">
        <v>3.0</v>
      </c>
      <c r="G76" s="358">
        <v>2.0</v>
      </c>
      <c r="H76" s="358">
        <v>0.0</v>
      </c>
      <c r="I76" s="358">
        <v>1.0</v>
      </c>
      <c r="J76" s="358">
        <v>4.0</v>
      </c>
      <c r="K76" s="358">
        <v>1.0</v>
      </c>
      <c r="L76" s="358">
        <v>0.0</v>
      </c>
      <c r="M76" s="358">
        <v>0.0</v>
      </c>
      <c r="N76" s="358">
        <v>40.0</v>
      </c>
    </row>
    <row r="77">
      <c r="A77" s="583" t="s">
        <v>793</v>
      </c>
      <c r="B77" s="358">
        <v>32.0</v>
      </c>
      <c r="C77" s="358">
        <v>4.0</v>
      </c>
      <c r="D77" s="358">
        <v>6.0</v>
      </c>
      <c r="E77" s="358">
        <v>1.0</v>
      </c>
      <c r="F77" s="358">
        <v>0.0</v>
      </c>
      <c r="G77" s="358">
        <v>1.0</v>
      </c>
      <c r="H77" s="358">
        <v>3.0</v>
      </c>
      <c r="I77" s="358">
        <v>1.0</v>
      </c>
      <c r="J77" s="358">
        <v>0.0</v>
      </c>
      <c r="K77" s="358">
        <v>0.0</v>
      </c>
      <c r="L77" s="358">
        <v>0.0</v>
      </c>
      <c r="M77" s="358">
        <v>0.0</v>
      </c>
      <c r="N77" s="358">
        <v>7.0</v>
      </c>
    </row>
    <row r="78">
      <c r="A78" s="583" t="s">
        <v>2541</v>
      </c>
      <c r="B78" s="358">
        <v>13.0</v>
      </c>
      <c r="C78" s="358">
        <v>0.0</v>
      </c>
      <c r="D78" s="358">
        <v>8.0</v>
      </c>
      <c r="E78" s="358">
        <v>0.0</v>
      </c>
      <c r="F78" s="358">
        <v>0.0</v>
      </c>
      <c r="G78" s="358">
        <v>0.0</v>
      </c>
      <c r="H78" s="358">
        <v>0.0</v>
      </c>
      <c r="I78" s="358">
        <v>0.0</v>
      </c>
      <c r="J78" s="358">
        <v>0.0</v>
      </c>
      <c r="K78" s="358">
        <v>0.0</v>
      </c>
      <c r="L78" s="358">
        <v>0.0</v>
      </c>
      <c r="M78" s="358">
        <v>0.0</v>
      </c>
      <c r="N78" s="358">
        <v>1.0</v>
      </c>
    </row>
    <row r="79">
      <c r="A79" s="583" t="s">
        <v>74</v>
      </c>
      <c r="B79" s="358">
        <v>207.0</v>
      </c>
      <c r="C79" s="358">
        <v>16.0</v>
      </c>
      <c r="D79" s="358">
        <v>84.0</v>
      </c>
      <c r="E79" s="358">
        <v>4.0</v>
      </c>
      <c r="F79" s="358">
        <v>13.0</v>
      </c>
      <c r="G79" s="358">
        <v>2.0</v>
      </c>
      <c r="H79" s="358">
        <v>14.0</v>
      </c>
      <c r="I79" s="358">
        <v>3.0</v>
      </c>
      <c r="J79" s="358">
        <v>4.0</v>
      </c>
      <c r="K79" s="358">
        <v>1.0</v>
      </c>
      <c r="L79" s="358">
        <v>3.0</v>
      </c>
      <c r="M79" s="358">
        <v>0.0</v>
      </c>
      <c r="N79" s="358">
        <v>82.0</v>
      </c>
    </row>
    <row r="80">
      <c r="A80" s="583" t="s">
        <v>794</v>
      </c>
      <c r="B80" s="358">
        <v>26.0</v>
      </c>
      <c r="C80" s="358">
        <v>0.0</v>
      </c>
      <c r="D80" s="358">
        <v>13.0</v>
      </c>
      <c r="E80" s="358">
        <v>0.0</v>
      </c>
      <c r="F80" s="358">
        <v>12.0</v>
      </c>
      <c r="G80" s="358">
        <v>0.0</v>
      </c>
      <c r="H80" s="358">
        <v>0.0</v>
      </c>
      <c r="I80" s="358">
        <v>0.0</v>
      </c>
      <c r="J80" s="358">
        <v>1.0</v>
      </c>
      <c r="K80" s="358">
        <v>0.0</v>
      </c>
      <c r="L80" s="358">
        <v>1.0</v>
      </c>
      <c r="M80" s="358">
        <v>0.0</v>
      </c>
      <c r="N80" s="358">
        <v>18.0</v>
      </c>
    </row>
    <row r="81">
      <c r="A81" s="583" t="s">
        <v>76</v>
      </c>
      <c r="B81" s="358">
        <v>30.0</v>
      </c>
      <c r="C81" s="358">
        <v>5.0</v>
      </c>
      <c r="D81" s="358">
        <v>8.0</v>
      </c>
      <c r="E81" s="358">
        <v>0.0</v>
      </c>
      <c r="F81" s="358">
        <v>0.0</v>
      </c>
      <c r="G81" s="358">
        <v>0.0</v>
      </c>
      <c r="H81" s="358">
        <v>5.0</v>
      </c>
      <c r="I81" s="358">
        <v>0.0</v>
      </c>
      <c r="J81" s="358">
        <v>0.0</v>
      </c>
      <c r="K81" s="358">
        <v>1.0</v>
      </c>
      <c r="L81" s="358">
        <v>0.0</v>
      </c>
      <c r="M81" s="358">
        <v>0.0</v>
      </c>
      <c r="N81" s="358">
        <v>2.0</v>
      </c>
    </row>
    <row r="82">
      <c r="A82" s="583" t="s">
        <v>77</v>
      </c>
      <c r="B82" s="358">
        <v>95.0</v>
      </c>
      <c r="C82" s="358">
        <v>10.0</v>
      </c>
      <c r="D82" s="358">
        <v>45.0</v>
      </c>
      <c r="E82" s="358">
        <v>0.0</v>
      </c>
      <c r="F82" s="358">
        <v>10.0</v>
      </c>
      <c r="G82" s="358">
        <v>0.0</v>
      </c>
      <c r="H82" s="358">
        <v>2.0</v>
      </c>
      <c r="I82" s="358">
        <v>4.0</v>
      </c>
      <c r="J82" s="358">
        <v>2.0</v>
      </c>
      <c r="K82" s="358">
        <v>0.0</v>
      </c>
      <c r="L82" s="358">
        <v>0.0</v>
      </c>
      <c r="M82" s="358">
        <v>0.0</v>
      </c>
      <c r="N82" s="358">
        <v>49.0</v>
      </c>
    </row>
    <row r="83">
      <c r="A83" s="583" t="s">
        <v>371</v>
      </c>
      <c r="B83" s="358">
        <v>39.0</v>
      </c>
      <c r="C83" s="358">
        <v>1.0</v>
      </c>
      <c r="D83" s="358">
        <v>9.0</v>
      </c>
      <c r="E83" s="358">
        <v>0.0</v>
      </c>
      <c r="F83" s="358">
        <v>3.0</v>
      </c>
      <c r="G83" s="358">
        <v>0.0</v>
      </c>
      <c r="H83" s="358">
        <v>0.0</v>
      </c>
      <c r="I83" s="358">
        <v>1.0</v>
      </c>
      <c r="J83" s="358">
        <v>0.0</v>
      </c>
      <c r="K83" s="358">
        <v>0.0</v>
      </c>
      <c r="L83" s="358">
        <v>0.0</v>
      </c>
      <c r="M83" s="358">
        <v>0.0</v>
      </c>
      <c r="N83" s="358">
        <v>10.0</v>
      </c>
    </row>
    <row r="84">
      <c r="A84" s="583" t="s">
        <v>575</v>
      </c>
      <c r="B84" s="358">
        <v>22.0</v>
      </c>
      <c r="C84" s="358">
        <v>1.0</v>
      </c>
      <c r="D84" s="358">
        <v>6.0</v>
      </c>
      <c r="E84" s="358">
        <v>1.0</v>
      </c>
      <c r="F84" s="358">
        <v>0.0</v>
      </c>
      <c r="G84" s="358">
        <v>0.0</v>
      </c>
      <c r="H84" s="358">
        <v>1.0</v>
      </c>
      <c r="I84" s="358">
        <v>0.0</v>
      </c>
      <c r="J84" s="358">
        <v>1.0</v>
      </c>
      <c r="K84" s="358">
        <v>0.0</v>
      </c>
      <c r="L84" s="358">
        <v>0.0</v>
      </c>
      <c r="M84" s="358">
        <v>0.0</v>
      </c>
      <c r="N84" s="358">
        <v>10.0</v>
      </c>
    </row>
    <row r="85">
      <c r="A85" s="583" t="s">
        <v>720</v>
      </c>
      <c r="B85" s="358">
        <v>22.0</v>
      </c>
      <c r="C85" s="358">
        <v>2.0</v>
      </c>
      <c r="D85" s="358">
        <v>6.0</v>
      </c>
      <c r="E85" s="358">
        <v>2.0</v>
      </c>
      <c r="F85" s="358">
        <v>0.0</v>
      </c>
      <c r="G85" s="358">
        <v>0.0</v>
      </c>
      <c r="H85" s="358">
        <v>0.0</v>
      </c>
      <c r="I85" s="358">
        <v>0.0</v>
      </c>
      <c r="J85" s="358">
        <v>0.0</v>
      </c>
      <c r="K85" s="358">
        <v>0.0</v>
      </c>
      <c r="L85" s="358">
        <v>0.0</v>
      </c>
      <c r="M85" s="358">
        <v>0.0</v>
      </c>
      <c r="N85" s="358">
        <v>12.0</v>
      </c>
    </row>
    <row r="86">
      <c r="A86" s="583" t="s">
        <v>795</v>
      </c>
      <c r="B86" s="358">
        <v>14.0</v>
      </c>
      <c r="C86" s="358">
        <v>0.0</v>
      </c>
      <c r="D86" s="358">
        <v>3.0</v>
      </c>
      <c r="E86" s="358">
        <v>0.0</v>
      </c>
      <c r="F86" s="358">
        <v>0.0</v>
      </c>
      <c r="G86" s="358">
        <v>0.0</v>
      </c>
      <c r="H86" s="358">
        <v>2.0</v>
      </c>
      <c r="I86" s="358">
        <v>2.0</v>
      </c>
      <c r="J86" s="358">
        <v>0.0</v>
      </c>
      <c r="K86" s="358">
        <v>0.0</v>
      </c>
      <c r="L86" s="358">
        <v>0.0</v>
      </c>
      <c r="M86" s="358">
        <v>0.0</v>
      </c>
      <c r="N86" s="358">
        <v>3.0</v>
      </c>
    </row>
    <row r="87">
      <c r="A87" s="583" t="s">
        <v>578</v>
      </c>
      <c r="B87" s="358">
        <v>15.0</v>
      </c>
      <c r="C87" s="358">
        <v>3.0</v>
      </c>
      <c r="D87" s="358">
        <v>3.0</v>
      </c>
      <c r="E87" s="358">
        <v>0.0</v>
      </c>
      <c r="F87" s="358">
        <v>0.0</v>
      </c>
      <c r="G87" s="358">
        <v>0.0</v>
      </c>
      <c r="H87" s="358">
        <v>0.0</v>
      </c>
      <c r="I87" s="358">
        <v>1.0</v>
      </c>
      <c r="J87" s="358">
        <v>0.0</v>
      </c>
      <c r="K87" s="358">
        <v>0.0</v>
      </c>
      <c r="L87" s="358">
        <v>1.0</v>
      </c>
      <c r="M87" s="358">
        <v>0.0</v>
      </c>
      <c r="N87" s="358">
        <v>3.0</v>
      </c>
    </row>
    <row r="88">
      <c r="A88" s="583" t="s">
        <v>796</v>
      </c>
      <c r="B88" s="358">
        <v>13.0</v>
      </c>
      <c r="C88" s="358">
        <v>3.0</v>
      </c>
      <c r="D88" s="358">
        <v>1.0</v>
      </c>
      <c r="E88" s="358">
        <v>0.0</v>
      </c>
      <c r="F88" s="358">
        <v>0.0</v>
      </c>
      <c r="G88" s="358">
        <v>0.0</v>
      </c>
      <c r="H88" s="358">
        <v>0.0</v>
      </c>
      <c r="I88" s="358">
        <v>0.0</v>
      </c>
      <c r="J88" s="358">
        <v>0.0</v>
      </c>
      <c r="K88" s="358">
        <v>1.0</v>
      </c>
      <c r="L88" s="358">
        <v>0.0</v>
      </c>
      <c r="M88" s="358">
        <v>0.0</v>
      </c>
      <c r="N88" s="358">
        <v>5.0</v>
      </c>
    </row>
    <row r="89">
      <c r="A89" s="583" t="s">
        <v>79</v>
      </c>
      <c r="B89" s="358">
        <v>13.0</v>
      </c>
      <c r="C89" s="358">
        <v>0.0</v>
      </c>
      <c r="D89" s="358">
        <v>5.0</v>
      </c>
      <c r="E89" s="358">
        <v>0.0</v>
      </c>
      <c r="F89" s="358">
        <v>0.0</v>
      </c>
      <c r="G89" s="358">
        <v>0.0</v>
      </c>
      <c r="H89" s="358">
        <v>1.0</v>
      </c>
      <c r="I89" s="358">
        <v>0.0</v>
      </c>
      <c r="J89" s="358">
        <v>0.0</v>
      </c>
      <c r="K89" s="358">
        <v>0.0</v>
      </c>
      <c r="L89" s="358">
        <v>1.0</v>
      </c>
      <c r="M89" s="358">
        <v>0.0</v>
      </c>
      <c r="N89" s="358">
        <v>1.0</v>
      </c>
    </row>
    <row r="90">
      <c r="A90" s="583" t="s">
        <v>80</v>
      </c>
      <c r="B90" s="358">
        <v>50.0</v>
      </c>
      <c r="C90" s="358">
        <v>5.0</v>
      </c>
      <c r="D90" s="358">
        <v>21.0</v>
      </c>
      <c r="E90" s="358">
        <v>0.0</v>
      </c>
      <c r="F90" s="358">
        <v>0.0</v>
      </c>
      <c r="G90" s="358">
        <v>0.0</v>
      </c>
      <c r="H90" s="358">
        <v>2.0</v>
      </c>
      <c r="I90" s="358">
        <v>1.0</v>
      </c>
      <c r="J90" s="358">
        <v>0.0</v>
      </c>
      <c r="K90" s="358">
        <v>0.0</v>
      </c>
      <c r="L90" s="358">
        <v>0.0</v>
      </c>
      <c r="M90" s="358">
        <v>0.0</v>
      </c>
      <c r="N90" s="358">
        <v>10.0</v>
      </c>
    </row>
    <row r="91">
      <c r="A91" s="583" t="s">
        <v>81</v>
      </c>
      <c r="B91" s="358">
        <v>27.0</v>
      </c>
      <c r="C91" s="358">
        <v>5.0</v>
      </c>
      <c r="D91" s="358">
        <v>3.0</v>
      </c>
      <c r="E91" s="358">
        <v>1.0</v>
      </c>
      <c r="F91" s="358">
        <v>0.0</v>
      </c>
      <c r="G91" s="358">
        <v>1.0</v>
      </c>
      <c r="H91" s="358">
        <v>1.0</v>
      </c>
      <c r="I91" s="358">
        <v>0.0</v>
      </c>
      <c r="J91" s="358">
        <v>2.0</v>
      </c>
      <c r="K91" s="358">
        <v>0.0</v>
      </c>
      <c r="L91" s="358">
        <v>0.0</v>
      </c>
      <c r="M91" s="358">
        <v>0.0</v>
      </c>
      <c r="N91" s="358">
        <v>1.0</v>
      </c>
    </row>
    <row r="92">
      <c r="A92" s="583" t="s">
        <v>797</v>
      </c>
      <c r="B92" s="358">
        <v>46.0</v>
      </c>
      <c r="C92" s="358">
        <v>7.0</v>
      </c>
      <c r="D92" s="358">
        <v>18.0</v>
      </c>
      <c r="E92" s="358">
        <v>2.0</v>
      </c>
      <c r="F92" s="358">
        <v>0.0</v>
      </c>
      <c r="G92" s="358">
        <v>1.0</v>
      </c>
      <c r="H92" s="358">
        <v>0.0</v>
      </c>
      <c r="I92" s="358">
        <v>1.0</v>
      </c>
      <c r="J92" s="358">
        <v>1.0</v>
      </c>
      <c r="K92" s="358">
        <v>0.0</v>
      </c>
      <c r="L92" s="358">
        <v>2.0</v>
      </c>
      <c r="M92" s="358">
        <v>0.0</v>
      </c>
      <c r="N92" s="358">
        <v>21.0</v>
      </c>
    </row>
    <row r="93">
      <c r="A93" s="583" t="s">
        <v>798</v>
      </c>
      <c r="B93" s="358">
        <v>30.0</v>
      </c>
      <c r="C93" s="358">
        <v>3.0</v>
      </c>
      <c r="D93" s="358">
        <v>8.0</v>
      </c>
      <c r="E93" s="358">
        <v>1.0</v>
      </c>
      <c r="F93" s="358">
        <v>0.0</v>
      </c>
      <c r="G93" s="358">
        <v>0.0</v>
      </c>
      <c r="H93" s="358">
        <v>1.0</v>
      </c>
      <c r="I93" s="358">
        <v>1.0</v>
      </c>
      <c r="J93" s="358">
        <v>0.0</v>
      </c>
      <c r="K93" s="358">
        <v>0.0</v>
      </c>
      <c r="L93" s="358">
        <v>1.0</v>
      </c>
      <c r="M93" s="358">
        <v>0.0</v>
      </c>
      <c r="N93" s="358">
        <v>12.0</v>
      </c>
    </row>
    <row r="94">
      <c r="A94" s="583" t="s">
        <v>799</v>
      </c>
      <c r="B94" s="358">
        <v>10.0</v>
      </c>
      <c r="C94" s="358">
        <v>1.0</v>
      </c>
      <c r="D94" s="358">
        <v>4.0</v>
      </c>
      <c r="E94" s="358">
        <v>0.0</v>
      </c>
      <c r="F94" s="358">
        <v>0.0</v>
      </c>
      <c r="G94" s="358">
        <v>0.0</v>
      </c>
      <c r="H94" s="358">
        <v>1.0</v>
      </c>
      <c r="I94" s="358">
        <v>0.0</v>
      </c>
      <c r="J94" s="358">
        <v>0.0</v>
      </c>
      <c r="K94" s="358">
        <v>0.0</v>
      </c>
      <c r="L94" s="358">
        <v>0.0</v>
      </c>
      <c r="M94" s="358">
        <v>0.0</v>
      </c>
      <c r="N94" s="358">
        <v>3.0</v>
      </c>
    </row>
    <row r="95">
      <c r="A95" s="583" t="s">
        <v>618</v>
      </c>
      <c r="B95" s="358">
        <v>59.0</v>
      </c>
      <c r="C95" s="358">
        <v>6.0</v>
      </c>
      <c r="D95" s="358">
        <v>24.0</v>
      </c>
      <c r="E95" s="358">
        <v>2.0</v>
      </c>
      <c r="F95" s="358">
        <v>3.0</v>
      </c>
      <c r="G95" s="358">
        <v>0.0</v>
      </c>
      <c r="H95" s="358">
        <v>2.0</v>
      </c>
      <c r="I95" s="358">
        <v>0.0</v>
      </c>
      <c r="J95" s="358">
        <v>1.0</v>
      </c>
      <c r="K95" s="358">
        <v>2.0</v>
      </c>
      <c r="L95" s="358">
        <v>0.0</v>
      </c>
      <c r="M95" s="358">
        <v>0.0</v>
      </c>
      <c r="N95" s="358">
        <v>15.0</v>
      </c>
    </row>
    <row r="96">
      <c r="A96" s="583" t="s">
        <v>800</v>
      </c>
      <c r="B96" s="358">
        <v>13.0</v>
      </c>
      <c r="C96" s="358">
        <v>3.0</v>
      </c>
      <c r="D96" s="358">
        <v>4.0</v>
      </c>
      <c r="E96" s="358">
        <v>0.0</v>
      </c>
      <c r="F96" s="358">
        <v>0.0</v>
      </c>
      <c r="G96" s="358">
        <v>0.0</v>
      </c>
      <c r="H96" s="358">
        <v>1.0</v>
      </c>
      <c r="I96" s="358">
        <v>0.0</v>
      </c>
      <c r="J96" s="358">
        <v>0.0</v>
      </c>
      <c r="K96" s="358">
        <v>0.0</v>
      </c>
      <c r="L96" s="358">
        <v>1.0</v>
      </c>
      <c r="M96" s="358">
        <v>0.0</v>
      </c>
      <c r="N96" s="358">
        <v>0.0</v>
      </c>
    </row>
    <row r="97">
      <c r="A97" s="583" t="s">
        <v>619</v>
      </c>
      <c r="B97" s="358">
        <v>34.0</v>
      </c>
      <c r="C97" s="358">
        <v>5.0</v>
      </c>
      <c r="D97" s="358">
        <v>15.0</v>
      </c>
      <c r="E97" s="358">
        <v>2.0</v>
      </c>
      <c r="F97" s="358">
        <v>0.0</v>
      </c>
      <c r="G97" s="358">
        <v>0.0</v>
      </c>
      <c r="H97" s="358">
        <v>2.0</v>
      </c>
      <c r="I97" s="358">
        <v>1.0</v>
      </c>
      <c r="J97" s="358">
        <v>0.0</v>
      </c>
      <c r="K97" s="358">
        <v>1.0</v>
      </c>
      <c r="L97" s="358">
        <v>1.0</v>
      </c>
      <c r="M97" s="358">
        <v>0.0</v>
      </c>
      <c r="N97" s="358">
        <v>6.0</v>
      </c>
    </row>
    <row r="98">
      <c r="A98" s="583" t="s">
        <v>801</v>
      </c>
      <c r="B98" s="358">
        <v>0.0</v>
      </c>
      <c r="C98" s="358">
        <v>0.0</v>
      </c>
      <c r="D98" s="358">
        <v>0.0</v>
      </c>
      <c r="E98" s="358">
        <v>0.0</v>
      </c>
      <c r="F98" s="358">
        <v>0.0</v>
      </c>
      <c r="G98" s="358">
        <v>0.0</v>
      </c>
      <c r="H98" s="358">
        <v>0.0</v>
      </c>
      <c r="I98" s="358">
        <v>0.0</v>
      </c>
      <c r="J98" s="358">
        <v>0.0</v>
      </c>
      <c r="K98" s="358">
        <v>0.0</v>
      </c>
      <c r="L98" s="358">
        <v>0.0</v>
      </c>
      <c r="M98" s="358">
        <v>0.0</v>
      </c>
      <c r="N98" s="358">
        <v>0.0</v>
      </c>
    </row>
    <row r="99">
      <c r="A99" s="583" t="s">
        <v>802</v>
      </c>
      <c r="B99" s="358">
        <v>19.0</v>
      </c>
      <c r="C99" s="358">
        <v>1.0</v>
      </c>
      <c r="D99" s="358">
        <v>6.0</v>
      </c>
      <c r="E99" s="358">
        <v>1.0</v>
      </c>
      <c r="F99" s="358">
        <v>0.0</v>
      </c>
      <c r="G99" s="358">
        <v>0.0</v>
      </c>
      <c r="H99" s="358">
        <v>2.0</v>
      </c>
      <c r="I99" s="358">
        <v>0.0</v>
      </c>
      <c r="J99" s="358">
        <v>0.0</v>
      </c>
      <c r="K99" s="358">
        <v>0.0</v>
      </c>
      <c r="L99" s="358">
        <v>1.0</v>
      </c>
      <c r="M99" s="358">
        <v>0.0</v>
      </c>
      <c r="N99" s="358">
        <v>1.0</v>
      </c>
    </row>
    <row r="100">
      <c r="A100" s="583" t="s">
        <v>82</v>
      </c>
      <c r="B100" s="358">
        <v>58.0</v>
      </c>
      <c r="C100" s="358">
        <v>2.0</v>
      </c>
      <c r="D100" s="358">
        <v>12.0</v>
      </c>
      <c r="E100" s="358">
        <v>0.0</v>
      </c>
      <c r="F100" s="358">
        <v>0.0</v>
      </c>
      <c r="G100" s="358">
        <v>0.0</v>
      </c>
      <c r="H100" s="358">
        <v>5.0</v>
      </c>
      <c r="I100" s="358">
        <v>1.0</v>
      </c>
      <c r="J100" s="358">
        <v>0.0</v>
      </c>
      <c r="K100" s="358">
        <v>0.0</v>
      </c>
      <c r="L100" s="358">
        <v>0.0</v>
      </c>
      <c r="M100" s="358">
        <v>0.0</v>
      </c>
      <c r="N100" s="358">
        <v>14.0</v>
      </c>
    </row>
    <row r="101">
      <c r="A101" s="583" t="s">
        <v>84</v>
      </c>
      <c r="B101" s="358">
        <v>106.0</v>
      </c>
      <c r="C101" s="358">
        <v>11.0</v>
      </c>
      <c r="D101" s="358">
        <v>41.0</v>
      </c>
      <c r="E101" s="358">
        <v>5.0</v>
      </c>
      <c r="F101" s="358">
        <v>1.0</v>
      </c>
      <c r="G101" s="358">
        <v>0.0</v>
      </c>
      <c r="H101" s="358">
        <v>0.0</v>
      </c>
      <c r="I101" s="358">
        <v>1.0</v>
      </c>
      <c r="J101" s="358">
        <v>1.0</v>
      </c>
      <c r="K101" s="358">
        <v>0.0</v>
      </c>
      <c r="L101" s="358">
        <v>0.0</v>
      </c>
      <c r="M101" s="358">
        <v>0.0</v>
      </c>
      <c r="N101" s="358">
        <v>57.0</v>
      </c>
    </row>
    <row r="102">
      <c r="A102" s="583" t="s">
        <v>803</v>
      </c>
      <c r="B102" s="358">
        <v>28.0</v>
      </c>
      <c r="C102" s="358">
        <v>1.0</v>
      </c>
      <c r="D102" s="358">
        <v>13.0</v>
      </c>
      <c r="E102" s="358">
        <v>0.0</v>
      </c>
      <c r="F102" s="358">
        <v>0.0</v>
      </c>
      <c r="G102" s="358">
        <v>0.0</v>
      </c>
      <c r="H102" s="358">
        <v>3.0</v>
      </c>
      <c r="I102" s="358">
        <v>0.0</v>
      </c>
      <c r="J102" s="358">
        <v>0.0</v>
      </c>
      <c r="K102" s="358">
        <v>0.0</v>
      </c>
      <c r="L102" s="358">
        <v>1.0</v>
      </c>
      <c r="M102" s="358">
        <v>0.0</v>
      </c>
      <c r="N102" s="358">
        <v>9.0</v>
      </c>
    </row>
    <row r="103">
      <c r="A103" s="583" t="s">
        <v>190</v>
      </c>
      <c r="B103" s="358">
        <v>122.0</v>
      </c>
      <c r="C103" s="358">
        <v>9.0</v>
      </c>
      <c r="D103" s="358">
        <v>47.0</v>
      </c>
      <c r="E103" s="358">
        <v>4.0</v>
      </c>
      <c r="F103" s="358">
        <v>14.0</v>
      </c>
      <c r="G103" s="358">
        <v>1.0</v>
      </c>
      <c r="H103" s="358">
        <v>2.0</v>
      </c>
      <c r="I103" s="358">
        <v>2.0</v>
      </c>
      <c r="J103" s="358">
        <v>2.0</v>
      </c>
      <c r="K103" s="358">
        <v>0.0</v>
      </c>
      <c r="L103" s="358">
        <v>3.0</v>
      </c>
      <c r="M103" s="358">
        <v>0.0</v>
      </c>
      <c r="N103" s="358">
        <v>40.0</v>
      </c>
    </row>
    <row r="104">
      <c r="A104" s="583" t="s">
        <v>804</v>
      </c>
      <c r="B104" s="358">
        <v>0.0</v>
      </c>
      <c r="C104" s="358">
        <v>0.0</v>
      </c>
      <c r="D104" s="358">
        <v>0.0</v>
      </c>
      <c r="E104" s="358">
        <v>0.0</v>
      </c>
      <c r="F104" s="358">
        <v>0.0</v>
      </c>
      <c r="G104" s="358">
        <v>0.0</v>
      </c>
      <c r="H104" s="358">
        <v>0.0</v>
      </c>
      <c r="I104" s="358">
        <v>0.0</v>
      </c>
      <c r="J104" s="358">
        <v>0.0</v>
      </c>
      <c r="K104" s="358">
        <v>0.0</v>
      </c>
      <c r="L104" s="358">
        <v>0.0</v>
      </c>
      <c r="M104" s="358">
        <v>0.0</v>
      </c>
      <c r="N104" s="358">
        <v>0.0</v>
      </c>
    </row>
    <row r="105">
      <c r="A105" s="583" t="s">
        <v>805</v>
      </c>
      <c r="B105" s="358">
        <v>44.0</v>
      </c>
      <c r="C105" s="358">
        <v>3.0</v>
      </c>
      <c r="D105" s="358">
        <v>11.0</v>
      </c>
      <c r="E105" s="358">
        <v>1.0</v>
      </c>
      <c r="F105" s="358">
        <v>5.0</v>
      </c>
      <c r="G105" s="358">
        <v>0.0</v>
      </c>
      <c r="H105" s="358">
        <v>1.0</v>
      </c>
      <c r="I105" s="358">
        <v>2.0</v>
      </c>
      <c r="J105" s="358">
        <v>1.0</v>
      </c>
      <c r="K105" s="358">
        <v>0.0</v>
      </c>
      <c r="L105" s="358">
        <v>3.0</v>
      </c>
      <c r="M105" s="358">
        <v>0.0</v>
      </c>
      <c r="N105" s="358">
        <v>13.0</v>
      </c>
    </row>
    <row r="106">
      <c r="A106" s="583" t="s">
        <v>806</v>
      </c>
      <c r="B106" s="358">
        <v>64.0</v>
      </c>
      <c r="C106" s="358">
        <v>9.0</v>
      </c>
      <c r="D106" s="358">
        <v>18.0</v>
      </c>
      <c r="E106" s="358">
        <v>0.0</v>
      </c>
      <c r="F106" s="358">
        <v>1.0</v>
      </c>
      <c r="G106" s="358">
        <v>0.0</v>
      </c>
      <c r="H106" s="358">
        <v>7.0</v>
      </c>
      <c r="I106" s="358">
        <v>0.0</v>
      </c>
      <c r="J106" s="358">
        <v>0.0</v>
      </c>
      <c r="K106" s="358">
        <v>1.0</v>
      </c>
      <c r="L106" s="358">
        <v>0.0</v>
      </c>
      <c r="M106" s="358">
        <v>0.0</v>
      </c>
      <c r="N106" s="358">
        <v>17.0</v>
      </c>
    </row>
    <row r="107">
      <c r="A107" s="583" t="s">
        <v>86</v>
      </c>
      <c r="B107" s="358">
        <v>56.0</v>
      </c>
      <c r="C107" s="358">
        <v>20.0</v>
      </c>
      <c r="D107" s="358">
        <v>13.0</v>
      </c>
      <c r="E107" s="358">
        <v>5.0</v>
      </c>
      <c r="F107" s="358">
        <v>0.0</v>
      </c>
      <c r="G107" s="358">
        <v>1.0</v>
      </c>
      <c r="H107" s="358">
        <v>0.0</v>
      </c>
      <c r="I107" s="358">
        <v>1.0</v>
      </c>
      <c r="J107" s="358">
        <v>0.0</v>
      </c>
      <c r="K107" s="358">
        <v>0.0</v>
      </c>
      <c r="L107" s="358">
        <v>6.0</v>
      </c>
      <c r="M107" s="358">
        <v>4.0</v>
      </c>
      <c r="N107" s="358">
        <v>1.0</v>
      </c>
    </row>
    <row r="108">
      <c r="A108" s="583" t="s">
        <v>193</v>
      </c>
      <c r="B108" s="358">
        <v>200.0</v>
      </c>
      <c r="C108" s="358">
        <v>17.0</v>
      </c>
      <c r="D108" s="358">
        <v>67.0</v>
      </c>
      <c r="E108" s="358">
        <v>7.0</v>
      </c>
      <c r="F108" s="358">
        <v>11.0</v>
      </c>
      <c r="G108" s="358">
        <v>2.0</v>
      </c>
      <c r="H108" s="358">
        <v>9.0</v>
      </c>
      <c r="I108" s="358">
        <v>2.0</v>
      </c>
      <c r="J108" s="358">
        <v>8.0</v>
      </c>
      <c r="K108" s="358">
        <v>2.0</v>
      </c>
      <c r="L108" s="358">
        <v>12.0</v>
      </c>
      <c r="M108" s="358">
        <v>1.0</v>
      </c>
      <c r="N108" s="358">
        <v>107.0</v>
      </c>
    </row>
    <row r="109">
      <c r="A109" s="583" t="s">
        <v>88</v>
      </c>
      <c r="B109" s="358">
        <v>110.0</v>
      </c>
      <c r="C109" s="358">
        <v>12.0</v>
      </c>
      <c r="D109" s="358">
        <v>43.0</v>
      </c>
      <c r="E109" s="358">
        <v>1.0</v>
      </c>
      <c r="F109" s="358">
        <v>0.0</v>
      </c>
      <c r="G109" s="358">
        <v>0.0</v>
      </c>
      <c r="H109" s="358">
        <v>9.0</v>
      </c>
      <c r="I109" s="358">
        <v>0.0</v>
      </c>
      <c r="J109" s="358">
        <v>1.0</v>
      </c>
      <c r="K109" s="358">
        <v>0.0</v>
      </c>
      <c r="L109" s="358">
        <v>0.0</v>
      </c>
      <c r="M109" s="358">
        <v>0.0</v>
      </c>
      <c r="N109" s="358">
        <v>29.0</v>
      </c>
    </row>
    <row r="110">
      <c r="A110" s="583" t="s">
        <v>807</v>
      </c>
      <c r="B110" s="358">
        <v>41.0</v>
      </c>
      <c r="C110" s="358">
        <v>5.0</v>
      </c>
      <c r="D110" s="358">
        <v>14.0</v>
      </c>
      <c r="E110" s="358">
        <v>4.0</v>
      </c>
      <c r="F110" s="358">
        <v>0.0</v>
      </c>
      <c r="G110" s="358">
        <v>1.0</v>
      </c>
      <c r="H110" s="358">
        <v>0.0</v>
      </c>
      <c r="I110" s="358">
        <v>2.0</v>
      </c>
      <c r="J110" s="358">
        <v>1.0</v>
      </c>
      <c r="K110" s="358">
        <v>0.0</v>
      </c>
      <c r="L110" s="358">
        <v>1.0</v>
      </c>
      <c r="M110" s="358">
        <v>0.0</v>
      </c>
      <c r="N110" s="358">
        <v>5.0</v>
      </c>
    </row>
    <row r="111">
      <c r="A111" s="583" t="s">
        <v>626</v>
      </c>
      <c r="B111" s="358">
        <v>19.0</v>
      </c>
      <c r="C111" s="358">
        <v>3.0</v>
      </c>
      <c r="D111" s="358">
        <v>9.0</v>
      </c>
      <c r="E111" s="358">
        <v>1.0</v>
      </c>
      <c r="F111" s="358">
        <v>0.0</v>
      </c>
      <c r="G111" s="358">
        <v>0.0</v>
      </c>
      <c r="H111" s="358">
        <v>0.0</v>
      </c>
      <c r="I111" s="358">
        <v>0.0</v>
      </c>
      <c r="J111" s="358">
        <v>0.0</v>
      </c>
      <c r="K111" s="358">
        <v>0.0</v>
      </c>
      <c r="L111" s="358">
        <v>1.0</v>
      </c>
      <c r="M111" s="358">
        <v>0.0</v>
      </c>
      <c r="N111" s="358">
        <v>3.0</v>
      </c>
    </row>
    <row r="112">
      <c r="A112" s="583" t="s">
        <v>387</v>
      </c>
      <c r="B112" s="358">
        <v>13.0</v>
      </c>
      <c r="C112" s="358">
        <v>2.0</v>
      </c>
      <c r="D112" s="358">
        <v>4.0</v>
      </c>
      <c r="E112" s="358">
        <v>0.0</v>
      </c>
      <c r="F112" s="358">
        <v>0.0</v>
      </c>
      <c r="G112" s="358">
        <v>0.0</v>
      </c>
      <c r="H112" s="358">
        <v>0.0</v>
      </c>
      <c r="I112" s="358">
        <v>0.0</v>
      </c>
      <c r="J112" s="358">
        <v>2.0</v>
      </c>
      <c r="K112" s="358">
        <v>0.0</v>
      </c>
      <c r="L112" s="358">
        <v>1.0</v>
      </c>
      <c r="M112" s="358">
        <v>0.0</v>
      </c>
      <c r="N112" s="358">
        <v>4.0</v>
      </c>
    </row>
    <row r="113">
      <c r="A113" s="583" t="s">
        <v>808</v>
      </c>
      <c r="B113" s="358">
        <v>27.0</v>
      </c>
      <c r="C113" s="358">
        <v>10.0</v>
      </c>
      <c r="D113" s="358">
        <v>9.0</v>
      </c>
      <c r="E113" s="358">
        <v>0.0</v>
      </c>
      <c r="F113" s="358">
        <v>0.0</v>
      </c>
      <c r="G113" s="358">
        <v>0.0</v>
      </c>
      <c r="H113" s="358">
        <v>0.0</v>
      </c>
      <c r="I113" s="358">
        <v>2.0</v>
      </c>
      <c r="J113" s="358">
        <v>2.0</v>
      </c>
      <c r="K113" s="358">
        <v>0.0</v>
      </c>
      <c r="L113" s="358">
        <v>0.0</v>
      </c>
      <c r="M113" s="358">
        <v>0.0</v>
      </c>
      <c r="N113" s="358">
        <v>8.0</v>
      </c>
    </row>
    <row r="114">
      <c r="A114" s="583" t="s">
        <v>809</v>
      </c>
      <c r="B114" s="358">
        <v>16.0</v>
      </c>
      <c r="C114" s="358">
        <v>4.0</v>
      </c>
      <c r="D114" s="358">
        <v>5.0</v>
      </c>
      <c r="E114" s="358">
        <v>1.0</v>
      </c>
      <c r="F114" s="358">
        <v>0.0</v>
      </c>
      <c r="G114" s="358">
        <v>0.0</v>
      </c>
      <c r="H114" s="358">
        <v>0.0</v>
      </c>
      <c r="I114" s="358">
        <v>0.0</v>
      </c>
      <c r="J114" s="358">
        <v>0.0</v>
      </c>
      <c r="K114" s="358">
        <v>0.0</v>
      </c>
      <c r="L114" s="358">
        <v>0.0</v>
      </c>
      <c r="M114" s="358">
        <v>0.0</v>
      </c>
      <c r="N114" s="358">
        <v>7.0</v>
      </c>
    </row>
    <row r="115">
      <c r="A115" s="583" t="s">
        <v>810</v>
      </c>
      <c r="B115" s="358">
        <v>8.0</v>
      </c>
      <c r="C115" s="358">
        <v>0.0</v>
      </c>
      <c r="D115" s="358">
        <v>6.0</v>
      </c>
      <c r="E115" s="358">
        <v>0.0</v>
      </c>
      <c r="F115" s="358">
        <v>0.0</v>
      </c>
      <c r="G115" s="358">
        <v>0.0</v>
      </c>
      <c r="H115" s="358">
        <v>0.0</v>
      </c>
      <c r="I115" s="358">
        <v>0.0</v>
      </c>
      <c r="J115" s="358">
        <v>0.0</v>
      </c>
      <c r="K115" s="358">
        <v>0.0</v>
      </c>
      <c r="L115" s="358">
        <v>0.0</v>
      </c>
      <c r="M115" s="358">
        <v>0.0</v>
      </c>
      <c r="N115" s="358">
        <v>3.0</v>
      </c>
    </row>
    <row r="116">
      <c r="A116" s="583" t="s">
        <v>199</v>
      </c>
      <c r="B116" s="358">
        <v>14.0</v>
      </c>
      <c r="C116" s="358">
        <v>2.0</v>
      </c>
      <c r="D116" s="358">
        <v>4.0</v>
      </c>
      <c r="E116" s="358">
        <v>0.0</v>
      </c>
      <c r="F116" s="358">
        <v>0.0</v>
      </c>
      <c r="G116" s="358">
        <v>0.0</v>
      </c>
      <c r="H116" s="358">
        <v>0.0</v>
      </c>
      <c r="I116" s="358">
        <v>0.0</v>
      </c>
      <c r="J116" s="358">
        <v>0.0</v>
      </c>
      <c r="K116" s="358">
        <v>0.0</v>
      </c>
      <c r="L116" s="358">
        <v>1.0</v>
      </c>
      <c r="M116" s="358">
        <v>2.0</v>
      </c>
      <c r="N116" s="358">
        <v>4.0</v>
      </c>
    </row>
    <row r="117">
      <c r="A117" s="583" t="s">
        <v>493</v>
      </c>
      <c r="B117" s="358">
        <v>346.0</v>
      </c>
      <c r="C117" s="358">
        <v>21.0</v>
      </c>
      <c r="D117" s="358">
        <v>118.0</v>
      </c>
      <c r="E117" s="358">
        <v>4.0</v>
      </c>
      <c r="F117" s="358">
        <v>30.0</v>
      </c>
      <c r="G117" s="358">
        <v>3.0</v>
      </c>
      <c r="H117" s="358">
        <v>20.0</v>
      </c>
      <c r="I117" s="358">
        <v>6.0</v>
      </c>
      <c r="J117" s="358">
        <v>8.0</v>
      </c>
      <c r="K117" s="358">
        <v>8.0</v>
      </c>
      <c r="L117" s="358">
        <v>3.0</v>
      </c>
      <c r="M117" s="358">
        <v>4.0</v>
      </c>
      <c r="N117" s="358">
        <v>98.0</v>
      </c>
    </row>
    <row r="118">
      <c r="A118" s="583" t="s">
        <v>94</v>
      </c>
      <c r="B118" s="358">
        <v>11.0</v>
      </c>
      <c r="C118" s="358">
        <v>0.0</v>
      </c>
      <c r="D118" s="358">
        <v>6.0</v>
      </c>
      <c r="E118" s="358">
        <v>0.0</v>
      </c>
      <c r="F118" s="358">
        <v>0.0</v>
      </c>
      <c r="G118" s="358">
        <v>0.0</v>
      </c>
      <c r="H118" s="358">
        <v>2.0</v>
      </c>
      <c r="I118" s="358">
        <v>0.0</v>
      </c>
      <c r="J118" s="358">
        <v>0.0</v>
      </c>
      <c r="K118" s="358">
        <v>0.0</v>
      </c>
      <c r="L118" s="358">
        <v>0.0</v>
      </c>
      <c r="M118" s="358">
        <v>0.0</v>
      </c>
      <c r="N118" s="358">
        <v>6.0</v>
      </c>
    </row>
    <row r="119">
      <c r="A119" s="583" t="s">
        <v>494</v>
      </c>
      <c r="B119" s="358">
        <v>33.0</v>
      </c>
      <c r="C119" s="358">
        <v>4.0</v>
      </c>
      <c r="D119" s="358">
        <v>3.0</v>
      </c>
      <c r="E119" s="358">
        <v>0.0</v>
      </c>
      <c r="F119" s="358">
        <v>0.0</v>
      </c>
      <c r="G119" s="358">
        <v>1.0</v>
      </c>
      <c r="H119" s="358">
        <v>1.0</v>
      </c>
      <c r="I119" s="358">
        <v>0.0</v>
      </c>
      <c r="J119" s="358">
        <v>1.0</v>
      </c>
      <c r="K119" s="358">
        <v>0.0</v>
      </c>
      <c r="L119" s="358">
        <v>2.0</v>
      </c>
      <c r="M119" s="358">
        <v>3.0</v>
      </c>
      <c r="N119" s="358">
        <v>8.0</v>
      </c>
    </row>
    <row r="120">
      <c r="A120" s="583" t="s">
        <v>495</v>
      </c>
      <c r="B120" s="358">
        <v>13.0</v>
      </c>
      <c r="C120" s="358">
        <v>6.0</v>
      </c>
      <c r="D120" s="358">
        <v>2.0</v>
      </c>
      <c r="E120" s="358">
        <v>0.0</v>
      </c>
      <c r="F120" s="358">
        <v>0.0</v>
      </c>
      <c r="G120" s="358">
        <v>0.0</v>
      </c>
      <c r="H120" s="358">
        <v>0.0</v>
      </c>
      <c r="I120" s="358">
        <v>0.0</v>
      </c>
      <c r="J120" s="358">
        <v>0.0</v>
      </c>
      <c r="K120" s="358">
        <v>0.0</v>
      </c>
      <c r="L120" s="358">
        <v>0.0</v>
      </c>
      <c r="M120" s="358">
        <v>0.0</v>
      </c>
      <c r="N120" s="358">
        <v>4.0</v>
      </c>
    </row>
    <row r="121">
      <c r="A121" s="583" t="s">
        <v>638</v>
      </c>
      <c r="B121" s="358">
        <v>89.0</v>
      </c>
      <c r="C121" s="358">
        <v>7.0</v>
      </c>
      <c r="D121" s="358">
        <v>27.0</v>
      </c>
      <c r="E121" s="358">
        <v>2.0</v>
      </c>
      <c r="F121" s="358">
        <v>0.0</v>
      </c>
      <c r="G121" s="358">
        <v>1.0</v>
      </c>
      <c r="H121" s="358">
        <v>2.0</v>
      </c>
      <c r="I121" s="358">
        <v>1.0</v>
      </c>
      <c r="J121" s="358">
        <v>3.0</v>
      </c>
      <c r="K121" s="358">
        <v>0.0</v>
      </c>
      <c r="L121" s="358">
        <v>1.0</v>
      </c>
      <c r="M121" s="358">
        <v>1.0</v>
      </c>
      <c r="N121" s="358">
        <v>34.0</v>
      </c>
    </row>
    <row r="122">
      <c r="A122" s="583" t="s">
        <v>811</v>
      </c>
      <c r="B122" s="358">
        <v>46.0</v>
      </c>
      <c r="C122" s="358">
        <v>3.0</v>
      </c>
      <c r="D122" s="358">
        <v>15.0</v>
      </c>
      <c r="E122" s="358">
        <v>2.0</v>
      </c>
      <c r="F122" s="358">
        <v>0.0</v>
      </c>
      <c r="G122" s="358">
        <v>0.0</v>
      </c>
      <c r="H122" s="358">
        <v>0.0</v>
      </c>
      <c r="I122" s="358">
        <v>0.0</v>
      </c>
      <c r="J122" s="358">
        <v>0.0</v>
      </c>
      <c r="K122" s="358">
        <v>0.0</v>
      </c>
      <c r="L122" s="358">
        <v>0.0</v>
      </c>
      <c r="M122" s="358">
        <v>0.0</v>
      </c>
      <c r="N122" s="358">
        <v>14.0</v>
      </c>
    </row>
    <row r="123">
      <c r="A123" s="583" t="s">
        <v>596</v>
      </c>
      <c r="B123" s="358">
        <v>10.0</v>
      </c>
      <c r="C123" s="358">
        <v>4.0</v>
      </c>
      <c r="D123" s="358">
        <v>3.0</v>
      </c>
      <c r="E123" s="358">
        <v>0.0</v>
      </c>
      <c r="F123" s="358">
        <v>0.0</v>
      </c>
      <c r="G123" s="358">
        <v>0.0</v>
      </c>
      <c r="H123" s="358">
        <v>0.0</v>
      </c>
      <c r="I123" s="358">
        <v>0.0</v>
      </c>
      <c r="J123" s="358">
        <v>1.0</v>
      </c>
      <c r="K123" s="358">
        <v>0.0</v>
      </c>
      <c r="L123" s="358">
        <v>0.0</v>
      </c>
      <c r="M123" s="358">
        <v>0.0</v>
      </c>
      <c r="N123" s="358">
        <v>2.0</v>
      </c>
    </row>
    <row r="124">
      <c r="A124" s="583" t="s">
        <v>2342</v>
      </c>
      <c r="B124" s="358">
        <v>7996.0</v>
      </c>
      <c r="C124" s="358">
        <v>996.0</v>
      </c>
      <c r="D124" s="358">
        <v>2622.0</v>
      </c>
      <c r="E124" s="358">
        <v>207.0</v>
      </c>
      <c r="F124" s="358">
        <v>343.0</v>
      </c>
      <c r="G124" s="358">
        <v>59.0</v>
      </c>
      <c r="H124" s="358">
        <v>418.0</v>
      </c>
      <c r="I124" s="358">
        <v>135.0</v>
      </c>
      <c r="J124" s="358">
        <v>167.0</v>
      </c>
      <c r="K124" s="358">
        <v>72.0</v>
      </c>
      <c r="L124" s="358">
        <v>140.0</v>
      </c>
      <c r="M124" s="358">
        <v>47.0</v>
      </c>
      <c r="N124" s="358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01"/>
      <c r="B67" s="202"/>
      <c r="C67" s="203"/>
      <c r="D67" s="204"/>
      <c r="E67" s="204"/>
      <c r="F67" s="204"/>
      <c r="G67" s="204"/>
      <c r="H67" s="205"/>
      <c r="I67" s="206"/>
      <c r="J67" s="207"/>
      <c r="K67" s="203"/>
      <c r="L67" s="208"/>
      <c r="M67" s="209"/>
      <c r="N67" s="210"/>
      <c r="O67" s="204"/>
      <c r="P67" s="205"/>
      <c r="Q67" s="211"/>
    </row>
    <row r="68">
      <c r="A68" s="212" t="s">
        <v>2059</v>
      </c>
      <c r="B68" s="213"/>
      <c r="C68" s="219">
        <f>'LA Data'!B70</f>
        <v>4161</v>
      </c>
      <c r="D68" s="285">
        <v>2.0</v>
      </c>
      <c r="E68" s="285" t="s">
        <v>29</v>
      </c>
      <c r="F68" s="783">
        <f>'LA Data'!B191</f>
        <v>1505</v>
      </c>
      <c r="G68" s="285" t="s">
        <v>29</v>
      </c>
      <c r="H68" s="841">
        <f>'LA Data'!B369</f>
        <v>1767</v>
      </c>
      <c r="I68" s="342">
        <f>'LA Data'!B123</f>
        <v>415</v>
      </c>
      <c r="J68" s="282" t="s">
        <v>29</v>
      </c>
      <c r="K68" s="680" t="s">
        <v>29</v>
      </c>
      <c r="L68" s="841">
        <f>'LA Data'!B302</f>
        <v>1069</v>
      </c>
      <c r="M68" s="342" t="s">
        <v>29</v>
      </c>
      <c r="N68" s="285" t="s">
        <v>29</v>
      </c>
      <c r="O68" s="285" t="s">
        <v>29</v>
      </c>
      <c r="P68" s="216">
        <f>SUM(P3:P66)</f>
        <v>5093</v>
      </c>
      <c r="Q68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/>
      <c r="B1" s="288"/>
      <c r="C1" s="288"/>
      <c r="D1" s="288"/>
      <c r="E1" s="287" t="s">
        <v>2117</v>
      </c>
      <c r="F1" s="287" t="s">
        <v>2443</v>
      </c>
      <c r="G1" s="288"/>
      <c r="H1" s="288"/>
      <c r="I1" s="287" t="s">
        <v>2119</v>
      </c>
      <c r="J1" s="289">
        <v>45448.0</v>
      </c>
      <c r="K1" s="287" t="s">
        <v>2120</v>
      </c>
      <c r="L1" s="289">
        <v>45387.0</v>
      </c>
      <c r="M1" s="288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31" t="s">
        <v>2804</v>
      </c>
      <c r="B72" s="808"/>
    </row>
    <row r="73">
      <c r="A73" s="231" t="s">
        <v>2747</v>
      </c>
      <c r="B73" s="231" t="s">
        <v>2748</v>
      </c>
    </row>
    <row r="74">
      <c r="A74" s="231" t="s">
        <v>2750</v>
      </c>
      <c r="B74" s="233">
        <v>8.0</v>
      </c>
    </row>
    <row r="75">
      <c r="A75" s="231" t="s">
        <v>2752</v>
      </c>
      <c r="B75" s="233">
        <v>20.0</v>
      </c>
    </row>
    <row r="76">
      <c r="A76" s="231" t="s">
        <v>2753</v>
      </c>
      <c r="B76" s="233">
        <v>4.0</v>
      </c>
    </row>
    <row r="77">
      <c r="A77" s="231" t="s">
        <v>2754</v>
      </c>
      <c r="B77" s="233">
        <v>6.0</v>
      </c>
    </row>
    <row r="78">
      <c r="A78" s="231" t="s">
        <v>2755</v>
      </c>
      <c r="B78" s="233">
        <v>3.0</v>
      </c>
    </row>
    <row r="79">
      <c r="A79" s="231" t="s">
        <v>2756</v>
      </c>
      <c r="B79" s="233">
        <v>1.0</v>
      </c>
    </row>
    <row r="80">
      <c r="A80" s="231" t="s">
        <v>2757</v>
      </c>
      <c r="B80" s="233">
        <v>7.0</v>
      </c>
    </row>
    <row r="81">
      <c r="A81" s="231" t="s">
        <v>2758</v>
      </c>
      <c r="B81" s="233">
        <v>11.0</v>
      </c>
    </row>
    <row r="82">
      <c r="A82" s="231" t="s">
        <v>2759</v>
      </c>
      <c r="B82" s="233">
        <v>15.0</v>
      </c>
    </row>
    <row r="83">
      <c r="A83" s="231" t="s">
        <v>2760</v>
      </c>
      <c r="B83" s="233">
        <v>3.0</v>
      </c>
    </row>
    <row r="84">
      <c r="A84" s="231" t="s">
        <v>2763</v>
      </c>
      <c r="B84" s="233">
        <v>1.0</v>
      </c>
    </row>
    <row r="85">
      <c r="A85" s="231" t="s">
        <v>2764</v>
      </c>
      <c r="B85" s="233">
        <v>2.0</v>
      </c>
    </row>
    <row r="86">
      <c r="A86" s="231" t="s">
        <v>2765</v>
      </c>
      <c r="B86" s="233">
        <v>4.0</v>
      </c>
    </row>
    <row r="87">
      <c r="A87" s="231" t="s">
        <v>2766</v>
      </c>
      <c r="B87" s="233">
        <v>29.0</v>
      </c>
    </row>
    <row r="88">
      <c r="A88" s="231" t="s">
        <v>2768</v>
      </c>
      <c r="B88" s="233">
        <v>3.0</v>
      </c>
    </row>
    <row r="89">
      <c r="A89" s="231" t="s">
        <v>2769</v>
      </c>
      <c r="B89" s="233">
        <v>4.0</v>
      </c>
    </row>
    <row r="90">
      <c r="A90" s="231" t="s">
        <v>2158</v>
      </c>
      <c r="B90" s="233">
        <v>3.0</v>
      </c>
    </row>
    <row r="91">
      <c r="A91" s="231" t="s">
        <v>2770</v>
      </c>
      <c r="B91" s="233">
        <v>10.0</v>
      </c>
    </row>
    <row r="92">
      <c r="A92" s="231" t="s">
        <v>2771</v>
      </c>
      <c r="B92" s="233">
        <v>1.0</v>
      </c>
    </row>
    <row r="93">
      <c r="A93" s="231" t="s">
        <v>2772</v>
      </c>
      <c r="B93" s="233">
        <v>5.0</v>
      </c>
    </row>
    <row r="94">
      <c r="A94" s="231" t="s">
        <v>2163</v>
      </c>
      <c r="B94" s="233">
        <v>1.0</v>
      </c>
    </row>
    <row r="95">
      <c r="A95" s="231" t="s">
        <v>2164</v>
      </c>
      <c r="B95" s="233">
        <v>17.0</v>
      </c>
    </row>
    <row r="96">
      <c r="A96" s="231" t="s">
        <v>2774</v>
      </c>
      <c r="B96" s="233">
        <v>19.0</v>
      </c>
    </row>
    <row r="97">
      <c r="A97" s="231" t="s">
        <v>2775</v>
      </c>
      <c r="B97" s="233">
        <v>10.0</v>
      </c>
    </row>
    <row r="98">
      <c r="A98" s="231" t="s">
        <v>2777</v>
      </c>
      <c r="B98" s="233">
        <v>9.0</v>
      </c>
    </row>
    <row r="99">
      <c r="A99" s="231" t="s">
        <v>2600</v>
      </c>
      <c r="B99" s="233">
        <v>12.0</v>
      </c>
    </row>
    <row r="100">
      <c r="A100" s="231" t="s">
        <v>2779</v>
      </c>
      <c r="B100" s="233">
        <v>3.0</v>
      </c>
    </row>
    <row r="101">
      <c r="A101" s="231" t="s">
        <v>2780</v>
      </c>
      <c r="B101" s="233">
        <v>15.0</v>
      </c>
    </row>
    <row r="102">
      <c r="A102" s="231" t="s">
        <v>2781</v>
      </c>
      <c r="B102" s="233">
        <v>26.0</v>
      </c>
    </row>
    <row r="103">
      <c r="A103" s="231" t="s">
        <v>2611</v>
      </c>
      <c r="B103" s="233">
        <v>23.0</v>
      </c>
    </row>
    <row r="104">
      <c r="A104" s="231" t="s">
        <v>2782</v>
      </c>
      <c r="B104" s="233">
        <v>1.0</v>
      </c>
    </row>
    <row r="105">
      <c r="A105" s="231" t="s">
        <v>2783</v>
      </c>
      <c r="B105" s="233">
        <v>1.0</v>
      </c>
    </row>
    <row r="106">
      <c r="A106" s="231" t="s">
        <v>2784</v>
      </c>
      <c r="B106" s="233">
        <v>23.0</v>
      </c>
    </row>
    <row r="107">
      <c r="A107" s="231" t="s">
        <v>2614</v>
      </c>
      <c r="B107" s="233">
        <v>5.0</v>
      </c>
    </row>
    <row r="108">
      <c r="A108" s="231" t="s">
        <v>2786</v>
      </c>
      <c r="B108" s="233">
        <v>1.0</v>
      </c>
    </row>
    <row r="109">
      <c r="A109" s="231" t="s">
        <v>2788</v>
      </c>
      <c r="B109" s="233">
        <v>5.0</v>
      </c>
    </row>
    <row r="110">
      <c r="A110" s="231" t="s">
        <v>2789</v>
      </c>
      <c r="B110" s="233">
        <v>1.0</v>
      </c>
    </row>
    <row r="111">
      <c r="A111" s="231" t="s">
        <v>2791</v>
      </c>
      <c r="B111" s="233">
        <v>4.0</v>
      </c>
    </row>
    <row r="112">
      <c r="A112" s="231" t="s">
        <v>2792</v>
      </c>
      <c r="B112" s="233">
        <v>13.0</v>
      </c>
    </row>
    <row r="113">
      <c r="A113" s="231" t="s">
        <v>2793</v>
      </c>
      <c r="B113" s="233">
        <v>7.0</v>
      </c>
    </row>
    <row r="114">
      <c r="A114" s="231" t="s">
        <v>2794</v>
      </c>
      <c r="B114" s="233">
        <v>5.0</v>
      </c>
    </row>
    <row r="115">
      <c r="A115" s="231" t="s">
        <v>2795</v>
      </c>
      <c r="B115" s="233">
        <v>19.0</v>
      </c>
    </row>
    <row r="116">
      <c r="A116" s="231" t="s">
        <v>2796</v>
      </c>
      <c r="B116" s="233">
        <v>14.0</v>
      </c>
    </row>
    <row r="117">
      <c r="A117" s="231" t="s">
        <v>2798</v>
      </c>
      <c r="B117" s="233">
        <v>18.0</v>
      </c>
    </row>
    <row r="118">
      <c r="A118" s="231" t="s">
        <v>2624</v>
      </c>
      <c r="B118" s="233">
        <v>6.0</v>
      </c>
    </row>
    <row r="119">
      <c r="A119" s="231" t="s">
        <v>2799</v>
      </c>
      <c r="B119" s="233">
        <v>2.0</v>
      </c>
    </row>
    <row r="120">
      <c r="A120" s="231" t="s">
        <v>2202</v>
      </c>
      <c r="B120" s="233">
        <v>13.0</v>
      </c>
    </row>
    <row r="121">
      <c r="A121" s="231" t="s">
        <v>2800</v>
      </c>
      <c r="B121" s="233">
        <v>1.0</v>
      </c>
    </row>
    <row r="122">
      <c r="A122" s="231" t="s">
        <v>2801</v>
      </c>
      <c r="B122" s="233">
        <v>1.0</v>
      </c>
    </row>
    <row r="123">
      <c r="A123" s="231" t="s">
        <v>2447</v>
      </c>
      <c r="B123" s="233">
        <v>415.0</v>
      </c>
    </row>
    <row r="125">
      <c r="A125" s="231" t="s">
        <v>2805</v>
      </c>
      <c r="B125" s="808"/>
    </row>
    <row r="126">
      <c r="A126" s="231" t="s">
        <v>2747</v>
      </c>
      <c r="B126" s="231" t="s">
        <v>2806</v>
      </c>
    </row>
    <row r="127">
      <c r="A127" s="231" t="s">
        <v>2749</v>
      </c>
      <c r="B127" s="233">
        <v>9.0</v>
      </c>
    </row>
    <row r="128">
      <c r="A128" s="231" t="s">
        <v>2750</v>
      </c>
      <c r="B128" s="233">
        <v>13.0</v>
      </c>
    </row>
    <row r="129">
      <c r="A129" s="231" t="s">
        <v>2751</v>
      </c>
      <c r="B129" s="233">
        <v>14.0</v>
      </c>
    </row>
    <row r="130">
      <c r="A130" s="231" t="s">
        <v>2752</v>
      </c>
      <c r="B130" s="233">
        <v>42.0</v>
      </c>
    </row>
    <row r="131">
      <c r="A131" s="231" t="s">
        <v>2753</v>
      </c>
      <c r="B131" s="233">
        <v>8.0</v>
      </c>
    </row>
    <row r="132">
      <c r="A132" s="231" t="s">
        <v>2754</v>
      </c>
      <c r="B132" s="233">
        <v>38.0</v>
      </c>
    </row>
    <row r="133">
      <c r="A133" s="231" t="s">
        <v>2755</v>
      </c>
      <c r="B133" s="233">
        <v>7.0</v>
      </c>
    </row>
    <row r="134">
      <c r="A134" s="231" t="s">
        <v>2756</v>
      </c>
      <c r="B134" s="233">
        <v>12.0</v>
      </c>
    </row>
    <row r="135">
      <c r="A135" s="231" t="s">
        <v>2757</v>
      </c>
      <c r="B135" s="233">
        <v>19.0</v>
      </c>
    </row>
    <row r="136">
      <c r="A136" s="231" t="s">
        <v>2758</v>
      </c>
      <c r="B136" s="233">
        <v>81.0</v>
      </c>
    </row>
    <row r="137">
      <c r="A137" s="231" t="s">
        <v>2759</v>
      </c>
      <c r="B137" s="233">
        <v>32.0</v>
      </c>
    </row>
    <row r="138">
      <c r="A138" s="231" t="s">
        <v>2760</v>
      </c>
      <c r="B138" s="233">
        <v>2.0</v>
      </c>
    </row>
    <row r="139">
      <c r="A139" s="231" t="s">
        <v>2762</v>
      </c>
      <c r="B139" s="233">
        <v>3.0</v>
      </c>
    </row>
    <row r="140">
      <c r="A140" s="231" t="s">
        <v>2763</v>
      </c>
      <c r="B140" s="233">
        <v>3.0</v>
      </c>
    </row>
    <row r="141">
      <c r="A141" s="231" t="s">
        <v>2764</v>
      </c>
      <c r="B141" s="233">
        <v>8.0</v>
      </c>
    </row>
    <row r="142">
      <c r="A142" s="231" t="s">
        <v>2765</v>
      </c>
      <c r="B142" s="233">
        <v>21.0</v>
      </c>
    </row>
    <row r="143">
      <c r="A143" s="231" t="s">
        <v>2766</v>
      </c>
      <c r="B143" s="233">
        <v>136.0</v>
      </c>
    </row>
    <row r="144">
      <c r="A144" s="231" t="s">
        <v>2767</v>
      </c>
      <c r="B144" s="233">
        <v>2.0</v>
      </c>
    </row>
    <row r="145">
      <c r="A145" s="231" t="s">
        <v>2768</v>
      </c>
      <c r="B145" s="233">
        <v>14.0</v>
      </c>
    </row>
    <row r="146">
      <c r="A146" s="231" t="s">
        <v>2769</v>
      </c>
      <c r="B146" s="233">
        <v>16.0</v>
      </c>
    </row>
    <row r="147">
      <c r="A147" s="231" t="s">
        <v>2158</v>
      </c>
      <c r="B147" s="233">
        <v>1.0</v>
      </c>
    </row>
    <row r="148">
      <c r="A148" s="231" t="s">
        <v>2770</v>
      </c>
      <c r="B148" s="233">
        <v>34.0</v>
      </c>
    </row>
    <row r="149">
      <c r="A149" s="231" t="s">
        <v>2771</v>
      </c>
      <c r="B149" s="233">
        <v>12.0</v>
      </c>
    </row>
    <row r="150">
      <c r="A150" s="231" t="s">
        <v>2772</v>
      </c>
      <c r="B150" s="233">
        <v>22.0</v>
      </c>
    </row>
    <row r="151">
      <c r="A151" s="231" t="s">
        <v>2163</v>
      </c>
      <c r="B151" s="233">
        <v>3.0</v>
      </c>
    </row>
    <row r="152">
      <c r="A152" s="231" t="s">
        <v>2773</v>
      </c>
      <c r="B152" s="233">
        <v>6.0</v>
      </c>
    </row>
    <row r="153">
      <c r="A153" s="231" t="s">
        <v>2164</v>
      </c>
      <c r="B153" s="233">
        <v>61.0</v>
      </c>
    </row>
    <row r="154">
      <c r="A154" s="231" t="s">
        <v>2774</v>
      </c>
      <c r="B154" s="233">
        <v>62.0</v>
      </c>
    </row>
    <row r="155">
      <c r="A155" s="231" t="s">
        <v>2775</v>
      </c>
      <c r="B155" s="233">
        <v>36.0</v>
      </c>
    </row>
    <row r="156">
      <c r="A156" s="231" t="s">
        <v>2776</v>
      </c>
      <c r="B156" s="233">
        <v>3.0</v>
      </c>
    </row>
    <row r="157">
      <c r="A157" s="231" t="s">
        <v>2777</v>
      </c>
      <c r="B157" s="233">
        <v>8.0</v>
      </c>
    </row>
    <row r="158">
      <c r="A158" s="231" t="s">
        <v>2600</v>
      </c>
      <c r="B158" s="233">
        <v>79.0</v>
      </c>
    </row>
    <row r="159">
      <c r="A159" s="231" t="s">
        <v>2170</v>
      </c>
      <c r="B159" s="233">
        <v>4.0</v>
      </c>
    </row>
    <row r="160">
      <c r="A160" s="231" t="s">
        <v>2778</v>
      </c>
      <c r="B160" s="233">
        <v>9.0</v>
      </c>
    </row>
    <row r="161">
      <c r="A161" s="231" t="s">
        <v>2779</v>
      </c>
      <c r="B161" s="233">
        <v>14.0</v>
      </c>
    </row>
    <row r="162">
      <c r="A162" s="231" t="s">
        <v>2780</v>
      </c>
      <c r="B162" s="233">
        <v>39.0</v>
      </c>
    </row>
    <row r="163">
      <c r="A163" s="231" t="s">
        <v>2781</v>
      </c>
      <c r="B163" s="233">
        <v>90.0</v>
      </c>
    </row>
    <row r="164">
      <c r="A164" s="231" t="s">
        <v>2782</v>
      </c>
      <c r="B164" s="233">
        <v>0.0</v>
      </c>
    </row>
    <row r="165">
      <c r="A165" s="231" t="s">
        <v>2783</v>
      </c>
      <c r="B165" s="233">
        <v>8.0</v>
      </c>
    </row>
    <row r="166">
      <c r="A166" s="231" t="s">
        <v>2784</v>
      </c>
      <c r="B166" s="233">
        <v>139.0</v>
      </c>
    </row>
    <row r="167">
      <c r="A167" s="231" t="s">
        <v>2785</v>
      </c>
      <c r="B167" s="233">
        <v>7.0</v>
      </c>
    </row>
    <row r="168">
      <c r="A168" s="231" t="s">
        <v>2614</v>
      </c>
      <c r="B168" s="233">
        <v>2.0</v>
      </c>
    </row>
    <row r="169">
      <c r="A169" s="231" t="s">
        <v>2786</v>
      </c>
      <c r="B169" s="233">
        <v>13.0</v>
      </c>
    </row>
    <row r="170">
      <c r="A170" s="231" t="s">
        <v>2787</v>
      </c>
      <c r="B170" s="233">
        <v>1.0</v>
      </c>
    </row>
    <row r="171">
      <c r="A171" s="231" t="s">
        <v>2788</v>
      </c>
      <c r="B171" s="233">
        <v>1.0</v>
      </c>
    </row>
    <row r="172">
      <c r="A172" s="231" t="s">
        <v>2789</v>
      </c>
      <c r="B172" s="233">
        <v>1.0</v>
      </c>
    </row>
    <row r="173">
      <c r="A173" s="231" t="s">
        <v>2790</v>
      </c>
      <c r="B173" s="233">
        <v>1.0</v>
      </c>
    </row>
    <row r="174">
      <c r="A174" s="231" t="s">
        <v>2791</v>
      </c>
      <c r="B174" s="233">
        <v>8.0</v>
      </c>
    </row>
    <row r="175">
      <c r="A175" s="231" t="s">
        <v>2792</v>
      </c>
      <c r="B175" s="233">
        <v>17.0</v>
      </c>
    </row>
    <row r="176">
      <c r="A176" s="231" t="s">
        <v>2793</v>
      </c>
      <c r="B176" s="233">
        <v>3.0</v>
      </c>
    </row>
    <row r="177">
      <c r="A177" s="231" t="s">
        <v>2794</v>
      </c>
      <c r="B177" s="233">
        <v>3.0</v>
      </c>
    </row>
    <row r="178">
      <c r="A178" s="231" t="s">
        <v>2795</v>
      </c>
      <c r="B178" s="233">
        <v>29.0</v>
      </c>
    </row>
    <row r="179">
      <c r="A179" s="231" t="s">
        <v>2796</v>
      </c>
      <c r="B179" s="233">
        <v>43.0</v>
      </c>
    </row>
    <row r="180">
      <c r="A180" s="231" t="s">
        <v>2797</v>
      </c>
      <c r="B180" s="233">
        <v>4.0</v>
      </c>
    </row>
    <row r="181">
      <c r="A181" s="231" t="s">
        <v>2798</v>
      </c>
      <c r="B181" s="233">
        <v>121.0</v>
      </c>
    </row>
    <row r="182">
      <c r="A182" s="231" t="s">
        <v>2623</v>
      </c>
      <c r="B182" s="233">
        <v>6.0</v>
      </c>
    </row>
    <row r="183">
      <c r="A183" s="231" t="s">
        <v>2624</v>
      </c>
      <c r="B183" s="233">
        <v>6.0</v>
      </c>
    </row>
    <row r="184">
      <c r="A184" s="231" t="s">
        <v>2799</v>
      </c>
      <c r="B184" s="233">
        <v>9.0</v>
      </c>
    </row>
    <row r="185">
      <c r="A185" s="231" t="s">
        <v>2202</v>
      </c>
      <c r="B185" s="233">
        <v>35.0</v>
      </c>
    </row>
    <row r="186">
      <c r="A186" s="231" t="s">
        <v>2706</v>
      </c>
      <c r="B186" s="233">
        <v>25.0</v>
      </c>
    </row>
    <row r="187">
      <c r="A187" s="231" t="s">
        <v>2800</v>
      </c>
      <c r="B187" s="233">
        <v>15.0</v>
      </c>
    </row>
    <row r="188">
      <c r="A188" s="231" t="s">
        <v>2801</v>
      </c>
      <c r="B188" s="233">
        <v>6.0</v>
      </c>
    </row>
    <row r="189">
      <c r="A189" s="231" t="s">
        <v>2802</v>
      </c>
      <c r="B189" s="233">
        <v>6.0</v>
      </c>
    </row>
    <row r="190">
      <c r="A190" s="231" t="s">
        <v>2803</v>
      </c>
      <c r="B190" s="233">
        <v>33.0</v>
      </c>
    </row>
    <row r="191">
      <c r="A191" s="231" t="s">
        <v>2447</v>
      </c>
      <c r="B191" s="235">
        <v>1505.0</v>
      </c>
    </row>
    <row r="193">
      <c r="A193" s="358" t="s">
        <v>2807</v>
      </c>
      <c r="B193" s="557"/>
    </row>
    <row r="194">
      <c r="A194" s="358" t="s">
        <v>2747</v>
      </c>
      <c r="B194" s="358" t="s">
        <v>2808</v>
      </c>
    </row>
    <row r="195">
      <c r="A195" s="358" t="s">
        <v>2749</v>
      </c>
      <c r="B195" s="853">
        <v>0.44</v>
      </c>
    </row>
    <row r="196">
      <c r="A196" s="358" t="s">
        <v>2750</v>
      </c>
      <c r="B196" s="853">
        <v>0.62</v>
      </c>
    </row>
    <row r="197">
      <c r="A197" s="358" t="s">
        <v>2751</v>
      </c>
      <c r="B197" s="853">
        <v>0.43</v>
      </c>
    </row>
    <row r="198">
      <c r="A198" s="358" t="s">
        <v>2752</v>
      </c>
      <c r="B198" s="853">
        <v>0.3</v>
      </c>
    </row>
    <row r="199">
      <c r="A199" s="358" t="s">
        <v>2753</v>
      </c>
      <c r="B199" s="853">
        <v>0.63</v>
      </c>
    </row>
    <row r="200">
      <c r="A200" s="358" t="s">
        <v>2754</v>
      </c>
      <c r="B200" s="853">
        <v>0.5</v>
      </c>
    </row>
    <row r="201">
      <c r="A201" s="358" t="s">
        <v>2755</v>
      </c>
      <c r="B201" s="853">
        <v>0.18</v>
      </c>
    </row>
    <row r="202">
      <c r="A202" s="358" t="s">
        <v>2756</v>
      </c>
      <c r="B202" s="853">
        <v>0.2</v>
      </c>
    </row>
    <row r="203">
      <c r="A203" s="358" t="s">
        <v>2757</v>
      </c>
      <c r="B203" s="853">
        <v>0.57</v>
      </c>
    </row>
    <row r="204">
      <c r="A204" s="358" t="s">
        <v>2758</v>
      </c>
      <c r="B204" s="853">
        <v>0.52</v>
      </c>
    </row>
    <row r="205">
      <c r="A205" s="358" t="s">
        <v>2759</v>
      </c>
      <c r="B205" s="853">
        <v>0.4</v>
      </c>
    </row>
    <row r="206">
      <c r="A206" s="358" t="s">
        <v>2760</v>
      </c>
      <c r="B206" s="853">
        <v>0.25</v>
      </c>
    </row>
    <row r="207">
      <c r="A207" s="358" t="s">
        <v>2761</v>
      </c>
      <c r="B207" s="853">
        <v>1.0</v>
      </c>
    </row>
    <row r="208">
      <c r="A208" s="358" t="s">
        <v>2762</v>
      </c>
      <c r="B208" s="853">
        <v>1.0</v>
      </c>
    </row>
    <row r="209">
      <c r="A209" s="358" t="s">
        <v>2763</v>
      </c>
      <c r="B209" s="853">
        <v>1.0</v>
      </c>
    </row>
    <row r="210">
      <c r="A210" s="358" t="s">
        <v>2764</v>
      </c>
      <c r="B210" s="853">
        <v>0.75</v>
      </c>
    </row>
    <row r="211">
      <c r="A211" s="358" t="s">
        <v>2765</v>
      </c>
      <c r="B211" s="853">
        <v>0.53</v>
      </c>
    </row>
    <row r="212">
      <c r="A212" s="358" t="s">
        <v>2766</v>
      </c>
      <c r="B212" s="853">
        <v>0.57</v>
      </c>
    </row>
    <row r="213">
      <c r="A213" s="358" t="s">
        <v>2768</v>
      </c>
      <c r="B213" s="853">
        <v>0.83</v>
      </c>
    </row>
    <row r="214">
      <c r="A214" s="358" t="s">
        <v>2769</v>
      </c>
      <c r="B214" s="853">
        <v>0.68</v>
      </c>
    </row>
    <row r="215">
      <c r="A215" s="358" t="s">
        <v>2158</v>
      </c>
      <c r="B215" s="853">
        <v>0.29</v>
      </c>
    </row>
    <row r="216">
      <c r="A216" s="358" t="s">
        <v>2770</v>
      </c>
      <c r="B216" s="853">
        <v>0.93</v>
      </c>
    </row>
    <row r="217">
      <c r="A217" s="358" t="s">
        <v>2771</v>
      </c>
      <c r="B217" s="853">
        <v>0.41</v>
      </c>
    </row>
    <row r="218">
      <c r="A218" s="358" t="s">
        <v>2772</v>
      </c>
      <c r="B218" s="853">
        <v>0.64</v>
      </c>
    </row>
    <row r="219">
      <c r="A219" s="358" t="s">
        <v>2163</v>
      </c>
      <c r="B219" s="853">
        <v>0.43</v>
      </c>
    </row>
    <row r="220">
      <c r="A220" s="358" t="s">
        <v>2773</v>
      </c>
      <c r="B220" s="853">
        <v>0.17</v>
      </c>
    </row>
    <row r="221">
      <c r="A221" s="358" t="s">
        <v>2164</v>
      </c>
      <c r="B221" s="853">
        <v>0.49</v>
      </c>
    </row>
    <row r="222">
      <c r="A222" s="358" t="s">
        <v>2774</v>
      </c>
      <c r="B222" s="853">
        <v>0.6</v>
      </c>
    </row>
    <row r="223">
      <c r="A223" s="358" t="s">
        <v>2775</v>
      </c>
      <c r="B223" s="853">
        <v>0.36</v>
      </c>
    </row>
    <row r="224">
      <c r="A224" s="358" t="s">
        <v>2599</v>
      </c>
      <c r="B224" s="853">
        <v>0.33</v>
      </c>
    </row>
    <row r="225">
      <c r="A225" s="358" t="s">
        <v>2777</v>
      </c>
      <c r="B225" s="853">
        <v>0.6</v>
      </c>
    </row>
    <row r="226">
      <c r="A226" s="358" t="s">
        <v>2600</v>
      </c>
      <c r="B226" s="853">
        <v>0.45</v>
      </c>
    </row>
    <row r="227">
      <c r="A227" s="358" t="s">
        <v>2170</v>
      </c>
      <c r="B227" s="853">
        <v>0.0</v>
      </c>
    </row>
    <row r="228">
      <c r="A228" s="358" t="s">
        <v>2778</v>
      </c>
      <c r="B228" s="853">
        <v>0.2</v>
      </c>
    </row>
    <row r="229">
      <c r="A229" s="358" t="s">
        <v>2779</v>
      </c>
      <c r="B229" s="853">
        <v>0.44</v>
      </c>
    </row>
    <row r="230">
      <c r="A230" s="358" t="s">
        <v>2780</v>
      </c>
      <c r="B230" s="853">
        <v>0.62</v>
      </c>
    </row>
    <row r="231">
      <c r="A231" s="358" t="s">
        <v>2781</v>
      </c>
      <c r="B231" s="853">
        <v>0.38</v>
      </c>
    </row>
    <row r="232">
      <c r="A232" s="358" t="s">
        <v>2782</v>
      </c>
      <c r="B232" s="853">
        <v>1.0</v>
      </c>
    </row>
    <row r="233">
      <c r="A233" s="358" t="s">
        <v>2783</v>
      </c>
      <c r="B233" s="853">
        <v>0.88</v>
      </c>
    </row>
    <row r="234">
      <c r="A234" s="358" t="s">
        <v>2784</v>
      </c>
      <c r="B234" s="853">
        <v>0.52</v>
      </c>
    </row>
    <row r="235">
      <c r="A235" s="358" t="s">
        <v>2614</v>
      </c>
      <c r="B235" s="853">
        <v>0.67</v>
      </c>
    </row>
    <row r="236">
      <c r="A236" s="358" t="s">
        <v>2786</v>
      </c>
      <c r="B236" s="853">
        <v>0.64</v>
      </c>
    </row>
    <row r="237">
      <c r="A237" s="358" t="s">
        <v>2787</v>
      </c>
      <c r="B237" s="853">
        <v>0.25</v>
      </c>
    </row>
    <row r="238">
      <c r="A238" s="358" t="s">
        <v>2788</v>
      </c>
      <c r="B238" s="853">
        <v>0.73</v>
      </c>
    </row>
    <row r="239">
      <c r="A239" s="358" t="s">
        <v>2789</v>
      </c>
      <c r="B239" s="853">
        <v>0.0</v>
      </c>
    </row>
    <row r="240">
      <c r="A240" s="358" t="s">
        <v>2790</v>
      </c>
      <c r="B240" s="853">
        <v>0.5</v>
      </c>
    </row>
    <row r="241">
      <c r="A241" s="358" t="s">
        <v>2809</v>
      </c>
      <c r="B241" s="853">
        <v>0.34</v>
      </c>
    </row>
    <row r="242">
      <c r="A242" s="358" t="s">
        <v>2792</v>
      </c>
      <c r="B242" s="853">
        <v>0.59</v>
      </c>
    </row>
    <row r="243">
      <c r="A243" s="358" t="s">
        <v>2793</v>
      </c>
      <c r="B243" s="853">
        <v>0.29</v>
      </c>
    </row>
    <row r="244">
      <c r="A244" s="358" t="s">
        <v>2794</v>
      </c>
      <c r="B244" s="853">
        <v>0.27</v>
      </c>
    </row>
    <row r="245">
      <c r="A245" s="358" t="s">
        <v>2795</v>
      </c>
      <c r="B245" s="853">
        <v>0.4</v>
      </c>
    </row>
    <row r="246">
      <c r="A246" s="358" t="s">
        <v>2796</v>
      </c>
      <c r="B246" s="853">
        <v>0.43</v>
      </c>
    </row>
    <row r="247">
      <c r="A247" s="358" t="s">
        <v>2797</v>
      </c>
      <c r="B247" s="853">
        <v>0.0</v>
      </c>
    </row>
    <row r="248">
      <c r="A248" s="358" t="s">
        <v>2798</v>
      </c>
      <c r="B248" s="853">
        <v>0.55</v>
      </c>
    </row>
    <row r="249">
      <c r="A249" s="358" t="s">
        <v>2623</v>
      </c>
      <c r="B249" s="853">
        <v>0.67</v>
      </c>
    </row>
    <row r="250">
      <c r="A250" s="358" t="s">
        <v>2624</v>
      </c>
      <c r="B250" s="853">
        <v>0.27</v>
      </c>
    </row>
    <row r="251">
      <c r="A251" s="358" t="s">
        <v>2799</v>
      </c>
      <c r="B251" s="853">
        <v>0.52</v>
      </c>
    </row>
    <row r="252">
      <c r="A252" s="358" t="s">
        <v>2202</v>
      </c>
      <c r="B252" s="853">
        <v>0.35</v>
      </c>
    </row>
    <row r="253">
      <c r="A253" s="358" t="s">
        <v>2706</v>
      </c>
      <c r="B253" s="853">
        <v>0.44</v>
      </c>
    </row>
    <row r="254">
      <c r="A254" s="358" t="s">
        <v>2800</v>
      </c>
      <c r="B254" s="853">
        <v>0.41</v>
      </c>
    </row>
    <row r="255">
      <c r="A255" s="358" t="s">
        <v>2801</v>
      </c>
      <c r="B255" s="853">
        <v>0.0</v>
      </c>
    </row>
    <row r="256">
      <c r="A256" s="358" t="s">
        <v>2802</v>
      </c>
      <c r="B256" s="853">
        <v>0.8</v>
      </c>
    </row>
    <row r="257">
      <c r="A257" s="358" t="s">
        <v>2803</v>
      </c>
      <c r="B257" s="853">
        <v>0.32</v>
      </c>
    </row>
    <row r="258">
      <c r="A258" s="358" t="s">
        <v>2447</v>
      </c>
      <c r="B258" s="853">
        <v>0.49</v>
      </c>
    </row>
    <row r="260">
      <c r="A260" s="358" t="s">
        <v>2810</v>
      </c>
      <c r="B260" s="557"/>
    </row>
    <row r="261">
      <c r="A261" s="358" t="s">
        <v>2811</v>
      </c>
      <c r="B261" s="358" t="s">
        <v>2812</v>
      </c>
    </row>
    <row r="262">
      <c r="A262" s="358" t="s">
        <v>2750</v>
      </c>
      <c r="B262" s="358">
        <v>13.0</v>
      </c>
    </row>
    <row r="263">
      <c r="A263" s="358" t="s">
        <v>2751</v>
      </c>
      <c r="B263" s="358">
        <v>9.0</v>
      </c>
    </row>
    <row r="264">
      <c r="A264" s="358" t="s">
        <v>2752</v>
      </c>
      <c r="B264" s="358">
        <v>15.0</v>
      </c>
    </row>
    <row r="265">
      <c r="A265" s="358" t="s">
        <v>2755</v>
      </c>
      <c r="B265" s="358">
        <v>10.0</v>
      </c>
    </row>
    <row r="266">
      <c r="A266" s="358" t="s">
        <v>2758</v>
      </c>
      <c r="B266" s="358">
        <v>60.0</v>
      </c>
    </row>
    <row r="267">
      <c r="A267" s="358" t="s">
        <v>2759</v>
      </c>
      <c r="B267" s="358">
        <v>25.0</v>
      </c>
    </row>
    <row r="268">
      <c r="A268" s="358" t="s">
        <v>2762</v>
      </c>
      <c r="B268" s="358">
        <v>2.0</v>
      </c>
    </row>
    <row r="269">
      <c r="A269" s="358" t="s">
        <v>2764</v>
      </c>
      <c r="B269" s="358">
        <v>4.0</v>
      </c>
    </row>
    <row r="270">
      <c r="A270" s="358" t="s">
        <v>2765</v>
      </c>
      <c r="B270" s="358">
        <v>1.0</v>
      </c>
    </row>
    <row r="271">
      <c r="A271" s="358" t="s">
        <v>2766</v>
      </c>
      <c r="B271" s="358">
        <v>176.0</v>
      </c>
    </row>
    <row r="272">
      <c r="A272" s="358" t="s">
        <v>2768</v>
      </c>
      <c r="B272" s="358">
        <v>2.0</v>
      </c>
    </row>
    <row r="273">
      <c r="A273" s="358" t="s">
        <v>2769</v>
      </c>
      <c r="B273" s="358">
        <v>4.0</v>
      </c>
    </row>
    <row r="274">
      <c r="A274" s="358" t="s">
        <v>2158</v>
      </c>
      <c r="B274" s="358">
        <v>9.0</v>
      </c>
    </row>
    <row r="275">
      <c r="A275" s="358" t="s">
        <v>2771</v>
      </c>
      <c r="B275" s="358">
        <v>15.0</v>
      </c>
    </row>
    <row r="276">
      <c r="A276" s="358" t="s">
        <v>2772</v>
      </c>
      <c r="B276" s="358">
        <v>1.0</v>
      </c>
    </row>
    <row r="277">
      <c r="A277" s="358" t="s">
        <v>2164</v>
      </c>
      <c r="B277" s="358">
        <v>93.0</v>
      </c>
    </row>
    <row r="278">
      <c r="A278" s="358" t="s">
        <v>2773</v>
      </c>
      <c r="B278" s="358">
        <v>9.0</v>
      </c>
    </row>
    <row r="279">
      <c r="A279" s="358" t="s">
        <v>2774</v>
      </c>
      <c r="B279" s="358">
        <v>56.0</v>
      </c>
    </row>
    <row r="280">
      <c r="A280" s="358" t="s">
        <v>2775</v>
      </c>
      <c r="B280" s="358">
        <v>40.0</v>
      </c>
    </row>
    <row r="281">
      <c r="A281" s="358" t="s">
        <v>2777</v>
      </c>
      <c r="B281" s="358">
        <v>19.0</v>
      </c>
    </row>
    <row r="282">
      <c r="A282" s="358" t="s">
        <v>2600</v>
      </c>
      <c r="B282" s="358">
        <v>39.0</v>
      </c>
    </row>
    <row r="283">
      <c r="A283" s="358" t="s">
        <v>2170</v>
      </c>
      <c r="B283" s="358">
        <v>16.0</v>
      </c>
    </row>
    <row r="284">
      <c r="A284" s="358" t="s">
        <v>2778</v>
      </c>
      <c r="B284" s="358">
        <v>3.0</v>
      </c>
    </row>
    <row r="285">
      <c r="A285" s="358" t="s">
        <v>2779</v>
      </c>
      <c r="B285" s="358">
        <v>6.0</v>
      </c>
    </row>
    <row r="286">
      <c r="A286" s="358" t="s">
        <v>2780</v>
      </c>
      <c r="B286" s="358">
        <v>73.0</v>
      </c>
    </row>
    <row r="287">
      <c r="A287" s="358" t="s">
        <v>2781</v>
      </c>
      <c r="B287" s="358">
        <v>14.0</v>
      </c>
    </row>
    <row r="288">
      <c r="A288" s="358" t="s">
        <v>2784</v>
      </c>
      <c r="B288" s="358">
        <v>57.0</v>
      </c>
    </row>
    <row r="289">
      <c r="A289" s="358" t="s">
        <v>2786</v>
      </c>
      <c r="B289" s="358">
        <v>5.0</v>
      </c>
    </row>
    <row r="290">
      <c r="A290" s="358" t="s">
        <v>2791</v>
      </c>
      <c r="B290" s="358">
        <v>18.0</v>
      </c>
    </row>
    <row r="291">
      <c r="A291" s="358" t="s">
        <v>2792</v>
      </c>
      <c r="B291" s="358">
        <v>13.0</v>
      </c>
    </row>
    <row r="292">
      <c r="A292" s="358" t="s">
        <v>2793</v>
      </c>
      <c r="B292" s="358">
        <v>4.0</v>
      </c>
    </row>
    <row r="293">
      <c r="A293" s="358" t="s">
        <v>2794</v>
      </c>
      <c r="B293" s="358">
        <v>7.0</v>
      </c>
    </row>
    <row r="294">
      <c r="A294" s="358" t="s">
        <v>2795</v>
      </c>
      <c r="B294" s="358">
        <v>93.0</v>
      </c>
    </row>
    <row r="295">
      <c r="A295" s="358" t="s">
        <v>2796</v>
      </c>
      <c r="B295" s="358">
        <v>68.0</v>
      </c>
    </row>
    <row r="296">
      <c r="A296" s="358" t="s">
        <v>2798</v>
      </c>
      <c r="B296" s="358">
        <v>24.0</v>
      </c>
    </row>
    <row r="297">
      <c r="A297" s="358" t="s">
        <v>2624</v>
      </c>
      <c r="B297" s="358">
        <v>14.0</v>
      </c>
    </row>
    <row r="298">
      <c r="A298" s="358" t="s">
        <v>2799</v>
      </c>
      <c r="B298" s="358">
        <v>11.0</v>
      </c>
    </row>
    <row r="299">
      <c r="A299" s="358" t="s">
        <v>2202</v>
      </c>
      <c r="B299" s="358">
        <v>20.0</v>
      </c>
    </row>
    <row r="300">
      <c r="A300" s="358" t="s">
        <v>2706</v>
      </c>
      <c r="B300" s="358">
        <v>14.0</v>
      </c>
    </row>
    <row r="301">
      <c r="A301" s="358" t="s">
        <v>2803</v>
      </c>
      <c r="B301" s="358">
        <v>7.0</v>
      </c>
    </row>
    <row r="302">
      <c r="A302" s="358" t="s">
        <v>2447</v>
      </c>
      <c r="B302" s="854">
        <v>1069.0</v>
      </c>
    </row>
    <row r="304">
      <c r="A304" s="358" t="s">
        <v>2813</v>
      </c>
      <c r="B304" s="557"/>
      <c r="C304" s="557"/>
    </row>
    <row r="305">
      <c r="A305" s="358" t="s">
        <v>2811</v>
      </c>
      <c r="B305" s="358" t="s">
        <v>2814</v>
      </c>
      <c r="C305" s="358" t="s">
        <v>2815</v>
      </c>
    </row>
    <row r="306">
      <c r="A306" s="358" t="s">
        <v>2750</v>
      </c>
      <c r="B306" s="358">
        <v>37.0</v>
      </c>
      <c r="C306" s="358">
        <v>1.65</v>
      </c>
    </row>
    <row r="307">
      <c r="A307" s="358" t="s">
        <v>2751</v>
      </c>
      <c r="B307" s="358">
        <v>12.0</v>
      </c>
      <c r="C307" s="358">
        <v>1.83</v>
      </c>
    </row>
    <row r="308">
      <c r="A308" s="358" t="s">
        <v>2752</v>
      </c>
      <c r="B308" s="358">
        <v>49.0</v>
      </c>
      <c r="C308" s="358">
        <v>1.41</v>
      </c>
    </row>
    <row r="309">
      <c r="A309" s="358" t="s">
        <v>2753</v>
      </c>
      <c r="B309" s="358">
        <v>9.0</v>
      </c>
      <c r="C309" s="358">
        <v>1.44</v>
      </c>
    </row>
    <row r="310">
      <c r="A310" s="358" t="s">
        <v>2754</v>
      </c>
      <c r="B310" s="358">
        <v>31.0</v>
      </c>
      <c r="C310" s="358">
        <v>2.23</v>
      </c>
    </row>
    <row r="311">
      <c r="A311" s="358" t="s">
        <v>2755</v>
      </c>
      <c r="B311" s="358">
        <v>33.0</v>
      </c>
      <c r="C311" s="358">
        <v>1.7</v>
      </c>
    </row>
    <row r="312">
      <c r="A312" s="358" t="s">
        <v>2756</v>
      </c>
      <c r="B312" s="358">
        <v>7.0</v>
      </c>
      <c r="C312" s="358">
        <v>1.86</v>
      </c>
    </row>
    <row r="313">
      <c r="A313" s="358" t="s">
        <v>2757</v>
      </c>
      <c r="B313" s="358">
        <v>52.0</v>
      </c>
      <c r="C313" s="358">
        <v>1.65</v>
      </c>
    </row>
    <row r="314">
      <c r="A314" s="358" t="s">
        <v>2758</v>
      </c>
      <c r="B314" s="358">
        <v>58.0</v>
      </c>
      <c r="C314" s="358">
        <v>1.74</v>
      </c>
    </row>
    <row r="315">
      <c r="A315" s="358" t="s">
        <v>2759</v>
      </c>
      <c r="B315" s="358">
        <v>115.0</v>
      </c>
      <c r="C315" s="358">
        <v>1.56</v>
      </c>
    </row>
    <row r="316">
      <c r="A316" s="358" t="s">
        <v>2760</v>
      </c>
      <c r="B316" s="358">
        <v>5.0</v>
      </c>
      <c r="C316" s="358">
        <v>1.6</v>
      </c>
    </row>
    <row r="317">
      <c r="A317" s="358" t="s">
        <v>2761</v>
      </c>
      <c r="B317" s="358">
        <v>1.0</v>
      </c>
      <c r="C317" s="358">
        <v>2.0</v>
      </c>
    </row>
    <row r="318">
      <c r="A318" s="358" t="s">
        <v>2762</v>
      </c>
      <c r="B318" s="358">
        <v>2.0</v>
      </c>
      <c r="C318" s="358">
        <v>0.5</v>
      </c>
    </row>
    <row r="319">
      <c r="A319" s="358" t="s">
        <v>2763</v>
      </c>
      <c r="B319" s="358">
        <v>9.0</v>
      </c>
      <c r="C319" s="358">
        <v>2.33</v>
      </c>
    </row>
    <row r="320">
      <c r="A320" s="358" t="s">
        <v>2764</v>
      </c>
      <c r="B320" s="358">
        <v>14.0</v>
      </c>
      <c r="C320" s="358">
        <v>2.5</v>
      </c>
    </row>
    <row r="321">
      <c r="A321" s="358" t="s">
        <v>2765</v>
      </c>
      <c r="B321" s="358">
        <v>22.0</v>
      </c>
      <c r="C321" s="358">
        <v>1.68</v>
      </c>
    </row>
    <row r="322">
      <c r="A322" s="358" t="s">
        <v>2766</v>
      </c>
      <c r="B322" s="358">
        <v>154.0</v>
      </c>
      <c r="C322" s="358">
        <v>1.68</v>
      </c>
    </row>
    <row r="323">
      <c r="A323" s="358" t="s">
        <v>2767</v>
      </c>
      <c r="B323" s="358">
        <v>2.0</v>
      </c>
      <c r="C323" s="358">
        <v>2.5</v>
      </c>
    </row>
    <row r="324">
      <c r="A324" s="358" t="s">
        <v>2768</v>
      </c>
      <c r="B324" s="358">
        <v>7.0</v>
      </c>
      <c r="C324" s="358">
        <v>2.43</v>
      </c>
    </row>
    <row r="325">
      <c r="A325" s="358" t="s">
        <v>2769</v>
      </c>
      <c r="B325" s="358">
        <v>18.0</v>
      </c>
      <c r="C325" s="358">
        <v>1.61</v>
      </c>
    </row>
    <row r="326">
      <c r="A326" s="358" t="s">
        <v>2158</v>
      </c>
      <c r="B326" s="358">
        <v>9.0</v>
      </c>
      <c r="C326" s="358">
        <v>2.22</v>
      </c>
    </row>
    <row r="327">
      <c r="A327" s="358" t="s">
        <v>2770</v>
      </c>
      <c r="B327" s="358">
        <v>30.0</v>
      </c>
      <c r="C327" s="358">
        <v>1.73</v>
      </c>
    </row>
    <row r="328">
      <c r="A328" s="358" t="s">
        <v>2771</v>
      </c>
      <c r="B328" s="358">
        <v>23.0</v>
      </c>
      <c r="C328" s="358">
        <v>1.61</v>
      </c>
    </row>
    <row r="329">
      <c r="A329" s="358" t="s">
        <v>2772</v>
      </c>
      <c r="B329" s="358">
        <v>13.0</v>
      </c>
      <c r="C329" s="358">
        <v>1.85</v>
      </c>
    </row>
    <row r="330">
      <c r="A330" s="358" t="s">
        <v>2163</v>
      </c>
      <c r="B330" s="358">
        <v>7.0</v>
      </c>
      <c r="C330" s="358">
        <v>1.0</v>
      </c>
    </row>
    <row r="331">
      <c r="A331" s="358" t="s">
        <v>2164</v>
      </c>
      <c r="B331" s="358">
        <v>44.0</v>
      </c>
      <c r="C331" s="358">
        <v>1.61</v>
      </c>
    </row>
    <row r="332">
      <c r="A332" s="358" t="s">
        <v>2773</v>
      </c>
      <c r="B332" s="358">
        <v>12.0</v>
      </c>
      <c r="C332" s="358">
        <v>1.42</v>
      </c>
    </row>
    <row r="333">
      <c r="A333" s="358" t="s">
        <v>2774</v>
      </c>
      <c r="B333" s="358">
        <v>98.0</v>
      </c>
      <c r="C333" s="358">
        <v>1.7</v>
      </c>
    </row>
    <row r="334">
      <c r="A334" s="358" t="s">
        <v>2775</v>
      </c>
      <c r="B334" s="358">
        <v>28.0</v>
      </c>
      <c r="C334" s="358">
        <v>1.43</v>
      </c>
    </row>
    <row r="335">
      <c r="A335" s="358" t="s">
        <v>2776</v>
      </c>
      <c r="B335" s="358">
        <v>4.0</v>
      </c>
      <c r="C335" s="358">
        <v>2.25</v>
      </c>
    </row>
    <row r="336">
      <c r="A336" s="358" t="s">
        <v>2777</v>
      </c>
      <c r="B336" s="358">
        <v>25.0</v>
      </c>
      <c r="C336" s="358">
        <v>1.68</v>
      </c>
    </row>
    <row r="337">
      <c r="A337" s="358" t="s">
        <v>2600</v>
      </c>
      <c r="B337" s="358">
        <v>65.0</v>
      </c>
      <c r="C337" s="358">
        <v>1.43</v>
      </c>
    </row>
    <row r="338">
      <c r="A338" s="358" t="s">
        <v>2778</v>
      </c>
      <c r="B338" s="358">
        <v>5.0</v>
      </c>
      <c r="C338" s="358">
        <v>1.4</v>
      </c>
    </row>
    <row r="339">
      <c r="A339" s="358" t="s">
        <v>2779</v>
      </c>
      <c r="B339" s="358">
        <v>12.0</v>
      </c>
      <c r="C339" s="358">
        <v>1.42</v>
      </c>
    </row>
    <row r="340">
      <c r="A340" s="358" t="s">
        <v>2780</v>
      </c>
      <c r="B340" s="358">
        <v>60.0</v>
      </c>
      <c r="C340" s="358">
        <v>1.58</v>
      </c>
    </row>
    <row r="341">
      <c r="A341" s="358" t="s">
        <v>2781</v>
      </c>
      <c r="B341" s="358">
        <v>87.0</v>
      </c>
      <c r="C341" s="358">
        <v>1.64</v>
      </c>
    </row>
    <row r="342">
      <c r="A342" s="358" t="s">
        <v>2816</v>
      </c>
      <c r="B342" s="358">
        <v>3.0</v>
      </c>
      <c r="C342" s="358">
        <v>1.33</v>
      </c>
    </row>
    <row r="343">
      <c r="A343" s="358" t="s">
        <v>2782</v>
      </c>
      <c r="B343" s="358">
        <v>3.0</v>
      </c>
      <c r="C343" s="358">
        <v>1.33</v>
      </c>
    </row>
    <row r="344">
      <c r="A344" s="358" t="s">
        <v>2783</v>
      </c>
      <c r="B344" s="358">
        <v>2.0</v>
      </c>
      <c r="C344" s="358">
        <v>1.5</v>
      </c>
    </row>
    <row r="345">
      <c r="A345" s="358" t="s">
        <v>2784</v>
      </c>
      <c r="B345" s="358">
        <v>101.0</v>
      </c>
      <c r="C345" s="358">
        <v>2.08</v>
      </c>
    </row>
    <row r="346">
      <c r="A346" s="358" t="s">
        <v>2785</v>
      </c>
      <c r="B346" s="358">
        <v>4.0</v>
      </c>
      <c r="C346" s="358">
        <v>1.5</v>
      </c>
    </row>
    <row r="347">
      <c r="A347" s="358" t="s">
        <v>2614</v>
      </c>
      <c r="B347" s="358">
        <v>13.0</v>
      </c>
      <c r="C347" s="358">
        <v>1.69</v>
      </c>
    </row>
    <row r="348">
      <c r="A348" s="358" t="s">
        <v>2786</v>
      </c>
      <c r="B348" s="358">
        <v>4.0</v>
      </c>
      <c r="C348" s="358">
        <v>2.75</v>
      </c>
    </row>
    <row r="349">
      <c r="A349" s="358" t="s">
        <v>2787</v>
      </c>
      <c r="B349" s="358">
        <v>7.0</v>
      </c>
      <c r="C349" s="358">
        <v>1.57</v>
      </c>
    </row>
    <row r="350">
      <c r="A350" s="358" t="s">
        <v>2788</v>
      </c>
      <c r="B350" s="358">
        <v>14.0</v>
      </c>
      <c r="C350" s="358">
        <v>1.79</v>
      </c>
    </row>
    <row r="351">
      <c r="A351" s="358" t="s">
        <v>2789</v>
      </c>
      <c r="B351" s="358">
        <v>6.0</v>
      </c>
      <c r="C351" s="358">
        <v>2.33</v>
      </c>
    </row>
    <row r="352">
      <c r="A352" s="358" t="s">
        <v>2790</v>
      </c>
      <c r="B352" s="358">
        <v>3.0</v>
      </c>
      <c r="C352" s="358">
        <v>1.33</v>
      </c>
    </row>
    <row r="353">
      <c r="A353" s="358" t="s">
        <v>2791</v>
      </c>
      <c r="B353" s="358">
        <v>11.0</v>
      </c>
      <c r="C353" s="358">
        <v>1.27</v>
      </c>
    </row>
    <row r="354">
      <c r="A354" s="358" t="s">
        <v>2792</v>
      </c>
      <c r="B354" s="358">
        <v>57.0</v>
      </c>
      <c r="C354" s="358">
        <v>1.81</v>
      </c>
    </row>
    <row r="355">
      <c r="A355" s="358" t="s">
        <v>2793</v>
      </c>
      <c r="B355" s="358">
        <v>23.0</v>
      </c>
      <c r="C355" s="358">
        <v>1.39</v>
      </c>
    </row>
    <row r="356">
      <c r="A356" s="358" t="s">
        <v>2794</v>
      </c>
      <c r="B356" s="358">
        <v>20.0</v>
      </c>
      <c r="C356" s="358">
        <v>1.6</v>
      </c>
    </row>
    <row r="357">
      <c r="A357" s="358" t="s">
        <v>2795</v>
      </c>
      <c r="B357" s="358">
        <v>82.0</v>
      </c>
      <c r="C357" s="358">
        <v>1.43</v>
      </c>
    </row>
    <row r="358">
      <c r="A358" s="358" t="s">
        <v>2796</v>
      </c>
      <c r="B358" s="358">
        <v>60.0</v>
      </c>
      <c r="C358" s="358">
        <v>1.57</v>
      </c>
    </row>
    <row r="359">
      <c r="A359" s="358" t="s">
        <v>2797</v>
      </c>
      <c r="B359" s="358">
        <v>2.0</v>
      </c>
      <c r="C359" s="358">
        <v>2.0</v>
      </c>
    </row>
    <row r="360">
      <c r="A360" s="358" t="s">
        <v>2798</v>
      </c>
      <c r="B360" s="358">
        <v>44.0</v>
      </c>
      <c r="C360" s="358">
        <v>1.91</v>
      </c>
    </row>
    <row r="361">
      <c r="A361" s="358" t="s">
        <v>2623</v>
      </c>
      <c r="B361" s="358">
        <v>14.0</v>
      </c>
      <c r="C361" s="358">
        <v>1.93</v>
      </c>
    </row>
    <row r="362">
      <c r="A362" s="358" t="s">
        <v>2624</v>
      </c>
      <c r="B362" s="358">
        <v>26.0</v>
      </c>
      <c r="C362" s="358">
        <v>2.04</v>
      </c>
    </row>
    <row r="363">
      <c r="A363" s="358" t="s">
        <v>2799</v>
      </c>
      <c r="B363" s="358">
        <v>31.0</v>
      </c>
      <c r="C363" s="358">
        <v>2.0</v>
      </c>
    </row>
    <row r="364">
      <c r="A364" s="358" t="s">
        <v>2202</v>
      </c>
      <c r="B364" s="358">
        <v>35.0</v>
      </c>
      <c r="C364" s="358">
        <v>1.77</v>
      </c>
    </row>
    <row r="365">
      <c r="A365" s="358" t="s">
        <v>2706</v>
      </c>
      <c r="B365" s="358">
        <v>21.0</v>
      </c>
      <c r="C365" s="358">
        <v>2.0</v>
      </c>
    </row>
    <row r="366">
      <c r="A366" s="358" t="s">
        <v>2800</v>
      </c>
      <c r="B366" s="358">
        <v>9.0</v>
      </c>
      <c r="C366" s="358">
        <v>1.67</v>
      </c>
    </row>
    <row r="367">
      <c r="A367" s="358" t="s">
        <v>2801</v>
      </c>
      <c r="B367" s="358">
        <v>6.0</v>
      </c>
      <c r="C367" s="358">
        <v>2.17</v>
      </c>
    </row>
    <row r="368">
      <c r="A368" s="358" t="s">
        <v>2803</v>
      </c>
      <c r="B368" s="358">
        <v>7.0</v>
      </c>
      <c r="C368" s="358">
        <v>2.43</v>
      </c>
    </row>
    <row r="369">
      <c r="A369" s="358" t="s">
        <v>2447</v>
      </c>
      <c r="B369" s="854">
        <v>1767.0</v>
      </c>
      <c r="C369" s="35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862</v>
      </c>
      <c r="B3" s="256">
        <f t="array" ref="B3">VLOOKUP($A3,ME_DEMO,2,FALSE)</f>
        <v>107914</v>
      </c>
      <c r="C3" s="335">
        <f>VLOOKUP($A3,'ME Data'!$A$2:$C$18,3,FALSE)</f>
        <v>341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855" t="s">
        <v>29</v>
      </c>
      <c r="K3" s="257" t="s">
        <v>29</v>
      </c>
      <c r="L3" s="336" t="s">
        <v>29</v>
      </c>
      <c r="M3" s="260" t="s">
        <v>29</v>
      </c>
      <c r="N3" s="260" t="s">
        <v>29</v>
      </c>
      <c r="O3" s="260" t="s">
        <v>29</v>
      </c>
      <c r="P3" s="266">
        <f>ifna(vlookup(A3,'Population &amp; Church Numbers'!$A$1180:$D$1195,4,FALSE),"NULL")</f>
        <v>63</v>
      </c>
      <c r="Q3" s="336" t="s">
        <v>29</v>
      </c>
    </row>
    <row r="4">
      <c r="A4" s="193" t="s">
        <v>863</v>
      </c>
      <c r="B4" s="194">
        <f t="array" ref="B4">VLOOKUP($A4,ME_DEMO,2,FALSE)</f>
        <v>67318</v>
      </c>
      <c r="C4" s="337">
        <f>VLOOKUP($A4,'ME Data'!$A$2:$C$18,3,FALSE)</f>
        <v>228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856" t="s">
        <v>29</v>
      </c>
      <c r="K4" s="269" t="s">
        <v>29</v>
      </c>
      <c r="L4" s="338" t="s">
        <v>29</v>
      </c>
      <c r="M4" s="272" t="s">
        <v>29</v>
      </c>
      <c r="N4" s="272" t="s">
        <v>29</v>
      </c>
      <c r="O4" s="272" t="s">
        <v>29</v>
      </c>
      <c r="P4" s="277">
        <f>ifna(vlookup(A4,'Population &amp; Church Numbers'!$A$1180:$D$1195,4,FALSE),"NULL")</f>
        <v>88</v>
      </c>
      <c r="Q4" s="338" t="s">
        <v>29</v>
      </c>
    </row>
    <row r="5">
      <c r="A5" s="334" t="s">
        <v>552</v>
      </c>
      <c r="B5" s="256">
        <f t="array" ref="B5">VLOOKUP($A5,ME_DEMO,2,FALSE)</f>
        <v>293673</v>
      </c>
      <c r="C5" s="335">
        <f>VLOOKUP($A5,'ME Data'!$A$2:$C$18,3,FALSE)</f>
        <v>316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855" t="s">
        <v>29</v>
      </c>
      <c r="K5" s="257" t="s">
        <v>29</v>
      </c>
      <c r="L5" s="336" t="s">
        <v>29</v>
      </c>
      <c r="M5" s="260" t="s">
        <v>29</v>
      </c>
      <c r="N5" s="260" t="s">
        <v>29</v>
      </c>
      <c r="O5" s="260" t="s">
        <v>29</v>
      </c>
      <c r="P5" s="266">
        <f>ifna(vlookup(A5,'Population &amp; Church Numbers'!$A$1180:$D$1195,4,FALSE),"NULL")</f>
        <v>172</v>
      </c>
      <c r="Q5" s="336" t="s">
        <v>29</v>
      </c>
    </row>
    <row r="6">
      <c r="A6" s="193" t="s">
        <v>59</v>
      </c>
      <c r="B6" s="194">
        <f t="array" ref="B6">VLOOKUP($A6,ME_DEMO,2,FALSE)</f>
        <v>29915</v>
      </c>
      <c r="C6" s="337">
        <f>VLOOKUP($A6,'ME Data'!$A$2:$C$18,3,FALSE)</f>
        <v>50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856" t="s">
        <v>29</v>
      </c>
      <c r="K6" s="269" t="s">
        <v>29</v>
      </c>
      <c r="L6" s="338" t="s">
        <v>29</v>
      </c>
      <c r="M6" s="272" t="s">
        <v>29</v>
      </c>
      <c r="N6" s="272" t="s">
        <v>29</v>
      </c>
      <c r="O6" s="272" t="s">
        <v>29</v>
      </c>
      <c r="P6" s="277">
        <f>ifna(vlookup(A6,'Population &amp; Church Numbers'!$A$1180:$D$1195,4,FALSE),"NULL")</f>
        <v>37</v>
      </c>
      <c r="Q6" s="338" t="s">
        <v>29</v>
      </c>
    </row>
    <row r="7">
      <c r="A7" s="334" t="s">
        <v>444</v>
      </c>
      <c r="B7" s="256">
        <f t="array" ref="B7">VLOOKUP($A7,ME_DEMO,2,FALSE)</f>
        <v>54734</v>
      </c>
      <c r="C7" s="335">
        <f>VLOOKUP($A7,'ME Data'!$A$2:$C$18,3,FALSE)</f>
        <v>125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855" t="s">
        <v>29</v>
      </c>
      <c r="K7" s="257" t="s">
        <v>29</v>
      </c>
      <c r="L7" s="336" t="s">
        <v>29</v>
      </c>
      <c r="M7" s="260" t="s">
        <v>29</v>
      </c>
      <c r="N7" s="260" t="s">
        <v>29</v>
      </c>
      <c r="O7" s="260" t="s">
        <v>29</v>
      </c>
      <c r="P7" s="266">
        <f>ifna(vlookup(A7,'Population &amp; Church Numbers'!$A$1180:$D$1195,4,FALSE),"NULL")</f>
        <v>68</v>
      </c>
      <c r="Q7" s="336" t="s">
        <v>29</v>
      </c>
    </row>
    <row r="8">
      <c r="A8" s="193" t="s">
        <v>864</v>
      </c>
      <c r="B8" s="194">
        <f t="array" ref="B8">VLOOKUP($A8,ME_DEMO,2,FALSE)</f>
        <v>122044</v>
      </c>
      <c r="C8" s="337">
        <f>VLOOKUP($A8,'ME Data'!$A$2:$C$18,3,FALSE)</f>
        <v>308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856" t="s">
        <v>29</v>
      </c>
      <c r="K8" s="269" t="s">
        <v>29</v>
      </c>
      <c r="L8" s="338" t="s">
        <v>29</v>
      </c>
      <c r="M8" s="272" t="s">
        <v>29</v>
      </c>
      <c r="N8" s="272" t="s">
        <v>29</v>
      </c>
      <c r="O8" s="272" t="s">
        <v>29</v>
      </c>
      <c r="P8" s="277">
        <f>ifna(vlookup(A8,'Population &amp; Church Numbers'!$A$1180:$D$1195,4,FALSE),"NULL")</f>
        <v>96</v>
      </c>
      <c r="Q8" s="338" t="s">
        <v>29</v>
      </c>
    </row>
    <row r="9">
      <c r="A9" s="334" t="s">
        <v>568</v>
      </c>
      <c r="B9" s="256">
        <f t="array" ref="B9">VLOOKUP($A9,ME_DEMO,2,FALSE)</f>
        <v>39717</v>
      </c>
      <c r="C9" s="335">
        <f>VLOOKUP($A9,'ME Data'!$A$2:$C$18,3,FALSE)</f>
        <v>59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855" t="s">
        <v>29</v>
      </c>
      <c r="K9" s="257" t="s">
        <v>29</v>
      </c>
      <c r="L9" s="336" t="s">
        <v>29</v>
      </c>
      <c r="M9" s="260" t="s">
        <v>29</v>
      </c>
      <c r="N9" s="260" t="s">
        <v>29</v>
      </c>
      <c r="O9" s="260" t="s">
        <v>29</v>
      </c>
      <c r="P9" s="266">
        <f>ifna(vlookup(A9,'Population &amp; Church Numbers'!$A$1180:$D$1195,4,FALSE),"NULL")</f>
        <v>44</v>
      </c>
      <c r="Q9" s="336" t="s">
        <v>29</v>
      </c>
    </row>
    <row r="10">
      <c r="A10" s="193" t="s">
        <v>176</v>
      </c>
      <c r="B10" s="194">
        <f t="array" ref="B10">VLOOKUP($A10,ME_DEMO,2,FALSE)</f>
        <v>34399</v>
      </c>
      <c r="C10" s="337">
        <f>VLOOKUP($A10,'ME Data'!$A$2:$C$18,3,FALSE)</f>
        <v>26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856" t="s">
        <v>29</v>
      </c>
      <c r="K10" s="269" t="s">
        <v>29</v>
      </c>
      <c r="L10" s="338" t="s">
        <v>29</v>
      </c>
      <c r="M10" s="272" t="s">
        <v>29</v>
      </c>
      <c r="N10" s="272" t="s">
        <v>29</v>
      </c>
      <c r="O10" s="272" t="s">
        <v>29</v>
      </c>
      <c r="P10" s="277">
        <f>ifna(vlookup(A10,'Population &amp; Church Numbers'!$A$1180:$D$1195,4,FALSE),"NULL")</f>
        <v>36</v>
      </c>
      <c r="Q10" s="338" t="s">
        <v>29</v>
      </c>
    </row>
    <row r="11">
      <c r="A11" s="334" t="s">
        <v>865</v>
      </c>
      <c r="B11" s="256">
        <f t="array" ref="B11">VLOOKUP($A11,ME_DEMO,2,FALSE)</f>
        <v>57754</v>
      </c>
      <c r="C11" s="335">
        <f>VLOOKUP($A11,'ME Data'!$A$2:$C$18,3,FALSE)</f>
        <v>146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855" t="s">
        <v>29</v>
      </c>
      <c r="K11" s="257" t="s">
        <v>29</v>
      </c>
      <c r="L11" s="336" t="s">
        <v>29</v>
      </c>
      <c r="M11" s="260" t="s">
        <v>29</v>
      </c>
      <c r="N11" s="260" t="s">
        <v>29</v>
      </c>
      <c r="O11" s="260" t="s">
        <v>29</v>
      </c>
      <c r="P11" s="266">
        <f>ifna(vlookup(A11,'Population &amp; Church Numbers'!$A$1180:$D$1195,4,FALSE),"NULL")</f>
        <v>51</v>
      </c>
      <c r="Q11" s="336" t="s">
        <v>29</v>
      </c>
    </row>
    <row r="12">
      <c r="A12" s="193" t="s">
        <v>866</v>
      </c>
      <c r="B12" s="194">
        <f t="array" ref="B12">VLOOKUP($A12,ME_DEMO,2,FALSE)</f>
        <v>151817</v>
      </c>
      <c r="C12" s="337">
        <f>VLOOKUP($A12,'ME Data'!$A$2:$C$18,3,FALSE)</f>
        <v>294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856" t="s">
        <v>29</v>
      </c>
      <c r="K12" s="269" t="s">
        <v>29</v>
      </c>
      <c r="L12" s="338" t="s">
        <v>29</v>
      </c>
      <c r="M12" s="272" t="s">
        <v>29</v>
      </c>
      <c r="N12" s="272" t="s">
        <v>29</v>
      </c>
      <c r="O12" s="272" t="s">
        <v>29</v>
      </c>
      <c r="P12" s="277">
        <f>ifna(vlookup(A12,'Population &amp; Church Numbers'!$A$1180:$D$1195,4,FALSE),"NULL")</f>
        <v>128</v>
      </c>
      <c r="Q12" s="338" t="s">
        <v>29</v>
      </c>
    </row>
    <row r="13">
      <c r="A13" s="334" t="s">
        <v>867</v>
      </c>
      <c r="B13" s="256">
        <f t="array" ref="B13">VLOOKUP($A13,ME_DEMO,2,FALSE)</f>
        <v>16746</v>
      </c>
      <c r="C13" s="335">
        <f>VLOOKUP($A13,'ME Data'!$A$2:$C$18,3,FALSE)</f>
        <v>36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855" t="s">
        <v>29</v>
      </c>
      <c r="K13" s="257" t="s">
        <v>29</v>
      </c>
      <c r="L13" s="336" t="s">
        <v>29</v>
      </c>
      <c r="M13" s="260" t="s">
        <v>29</v>
      </c>
      <c r="N13" s="260" t="s">
        <v>29</v>
      </c>
      <c r="O13" s="260" t="s">
        <v>29</v>
      </c>
      <c r="P13" s="266">
        <f>ifna(vlookup(A13,'Population &amp; Church Numbers'!$A$1180:$D$1195,4,FALSE),"NULL")</f>
        <v>24</v>
      </c>
      <c r="Q13" s="336" t="s">
        <v>29</v>
      </c>
    </row>
    <row r="14">
      <c r="A14" s="193" t="s">
        <v>868</v>
      </c>
      <c r="B14" s="194">
        <f t="array" ref="B14">VLOOKUP($A14,ME_DEMO,2,FALSE)</f>
        <v>35690</v>
      </c>
      <c r="C14" s="337">
        <f>VLOOKUP($A14,'ME Data'!$A$2:$C$18,3,FALSE)</f>
        <v>48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856" t="s">
        <v>29</v>
      </c>
      <c r="K14" s="269" t="s">
        <v>29</v>
      </c>
      <c r="L14" s="338" t="s">
        <v>29</v>
      </c>
      <c r="M14" s="272" t="s">
        <v>29</v>
      </c>
      <c r="N14" s="272" t="s">
        <v>29</v>
      </c>
      <c r="O14" s="272" t="s">
        <v>29</v>
      </c>
      <c r="P14" s="277">
        <f>ifna(vlookup(A14,'Population &amp; Church Numbers'!$A$1180:$D$1195,4,FALSE),"NULL")</f>
        <v>34</v>
      </c>
      <c r="Q14" s="338" t="s">
        <v>29</v>
      </c>
    </row>
    <row r="15">
      <c r="A15" s="334" t="s">
        <v>869</v>
      </c>
      <c r="B15" s="256">
        <f t="array" ref="B15">VLOOKUP($A15,ME_DEMO,2,FALSE)</f>
        <v>50489</v>
      </c>
      <c r="C15" s="335">
        <f>VLOOKUP($A15,'ME Data'!$A$2:$C$18,3,FALSE)</f>
        <v>238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855" t="s">
        <v>29</v>
      </c>
      <c r="K15" s="257" t="s">
        <v>29</v>
      </c>
      <c r="L15" s="336" t="s">
        <v>29</v>
      </c>
      <c r="M15" s="260" t="s">
        <v>29</v>
      </c>
      <c r="N15" s="260" t="s">
        <v>29</v>
      </c>
      <c r="O15" s="260" t="s">
        <v>29</v>
      </c>
      <c r="P15" s="266">
        <f>ifna(vlookup(A15,'Population &amp; Church Numbers'!$A$1180:$D$1195,4,FALSE),"NULL")</f>
        <v>47</v>
      </c>
      <c r="Q15" s="336" t="s">
        <v>29</v>
      </c>
    </row>
    <row r="16">
      <c r="A16" s="193" t="s">
        <v>870</v>
      </c>
      <c r="B16" s="194">
        <f t="array" ref="B16">VLOOKUP($A16,ME_DEMO,2,FALSE)</f>
        <v>39657</v>
      </c>
      <c r="C16" s="337">
        <f>VLOOKUP($A16,'ME Data'!$A$2:$C$18,3,FALSE)</f>
        <v>109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856" t="s">
        <v>29</v>
      </c>
      <c r="K16" s="269" t="s">
        <v>29</v>
      </c>
      <c r="L16" s="338" t="s">
        <v>29</v>
      </c>
      <c r="M16" s="272" t="s">
        <v>29</v>
      </c>
      <c r="N16" s="272" t="s">
        <v>29</v>
      </c>
      <c r="O16" s="272" t="s">
        <v>29</v>
      </c>
      <c r="P16" s="277">
        <f>ifna(vlookup(A16,'Population &amp; Church Numbers'!$A$1180:$D$1195,4,FALSE),"NULL")</f>
        <v>33</v>
      </c>
      <c r="Q16" s="338" t="s">
        <v>29</v>
      </c>
    </row>
    <row r="17">
      <c r="A17" s="334" t="s">
        <v>94</v>
      </c>
      <c r="B17" s="256">
        <f t="array" ref="B17">VLOOKUP($A17,ME_DEMO,2,FALSE)</f>
        <v>31321</v>
      </c>
      <c r="C17" s="335">
        <f>VLOOKUP($A17,'ME Data'!$A$2:$C$18,3,FALSE)</f>
        <v>44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855" t="s">
        <v>29</v>
      </c>
      <c r="K17" s="257" t="s">
        <v>29</v>
      </c>
      <c r="L17" s="336" t="s">
        <v>29</v>
      </c>
      <c r="M17" s="260" t="s">
        <v>29</v>
      </c>
      <c r="N17" s="260" t="s">
        <v>29</v>
      </c>
      <c r="O17" s="260" t="s">
        <v>29</v>
      </c>
      <c r="P17" s="266">
        <f>ifna(vlookup(A17,'Population &amp; Church Numbers'!$A$1180:$D$1195,4,FALSE),"NULL")</f>
        <v>50</v>
      </c>
      <c r="Q17" s="336" t="s">
        <v>29</v>
      </c>
    </row>
    <row r="18">
      <c r="A18" s="193" t="s">
        <v>871</v>
      </c>
      <c r="B18" s="194">
        <f t="array" ref="B18">VLOOKUP($A18,ME_DEMO,2,FALSE)</f>
        <v>205869</v>
      </c>
      <c r="C18" s="337">
        <f>VLOOKUP($A18,'ME Data'!$A$2:$C$18,3,FALSE)</f>
        <v>213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856" t="s">
        <v>29</v>
      </c>
      <c r="K18" s="269" t="s">
        <v>29</v>
      </c>
      <c r="L18" s="338" t="s">
        <v>29</v>
      </c>
      <c r="M18" s="272" t="s">
        <v>29</v>
      </c>
      <c r="N18" s="272" t="s">
        <v>29</v>
      </c>
      <c r="O18" s="272" t="s">
        <v>29</v>
      </c>
      <c r="P18" s="277">
        <f>ifna(vlookup(A18,'Population &amp; Church Numbers'!$A$1180:$D$1195,4,FALSE),"NULL")</f>
        <v>116</v>
      </c>
      <c r="Q18" s="338" t="s">
        <v>29</v>
      </c>
    </row>
    <row r="19">
      <c r="A19" s="201"/>
      <c r="B19" s="202"/>
      <c r="C19" s="203"/>
      <c r="D19" s="204"/>
      <c r="E19" s="204"/>
      <c r="F19" s="204"/>
      <c r="G19" s="204"/>
      <c r="H19" s="205"/>
      <c r="I19" s="206"/>
      <c r="J19" s="207"/>
      <c r="K19" s="203"/>
      <c r="L19" s="208"/>
      <c r="M19" s="209"/>
      <c r="N19" s="210"/>
      <c r="O19" s="204"/>
      <c r="P19" s="205"/>
      <c r="Q19" s="281"/>
    </row>
    <row r="20">
      <c r="A20" s="212" t="s">
        <v>2059</v>
      </c>
      <c r="B20" s="213"/>
      <c r="C20" s="214">
        <f>SUM(C3:C18)</f>
        <v>2581</v>
      </c>
      <c r="D20" s="215" t="s">
        <v>29</v>
      </c>
      <c r="E20" s="215" t="s">
        <v>29</v>
      </c>
      <c r="F20" s="215" t="s">
        <v>29</v>
      </c>
      <c r="G20" s="215" t="s">
        <v>29</v>
      </c>
      <c r="H20" s="341">
        <f>AFCARSCSC!D23</f>
        <v>1767</v>
      </c>
      <c r="I20" s="450">
        <f>AFCARSCSC!C23</f>
        <v>107</v>
      </c>
      <c r="J20" s="627">
        <f>'AL Data'!B274</f>
        <v>4558</v>
      </c>
      <c r="K20" s="219" t="s">
        <v>29</v>
      </c>
      <c r="L20" s="219" t="s">
        <v>29</v>
      </c>
      <c r="M20" s="219" t="s">
        <v>29</v>
      </c>
      <c r="N20" s="219" t="s">
        <v>29</v>
      </c>
      <c r="O20" s="219" t="s">
        <v>29</v>
      </c>
      <c r="P20" s="216">
        <f>SUM(P3:P18)</f>
        <v>1087</v>
      </c>
      <c r="Q20" s="222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2817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45383.0</v>
      </c>
      <c r="M1" s="288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334" t="s">
        <v>874</v>
      </c>
      <c r="B3" s="256">
        <f t="array" ref="B3">VLOOKUP($A3,MD_DEMO,2,FALSE)</f>
        <v>68106</v>
      </c>
      <c r="C3" s="335">
        <f>(VLOOKUP($A3,'MD Data'!$A$2:$F$27,2,FALSE))</f>
        <v>37</v>
      </c>
      <c r="D3" s="258">
        <f>(VLOOKUP($A3,'MD Data'!$A$149:$B$172,2,FALSE))</f>
        <v>2.4</v>
      </c>
      <c r="E3" s="258">
        <f>(VLOOKUP($A3,'MD Data'!$A$2:$F$27,3,FALSE))</f>
        <v>7</v>
      </c>
      <c r="F3" s="258">
        <f>(VLOOKUP($A3,'MD Data'!$A$2:$F$27,4,FALSE))</f>
        <v>10</v>
      </c>
      <c r="G3" s="258">
        <f>(VLOOKUP($A3,'MD Data'!$A$120:$B$143,2,FALSE))</f>
        <v>18</v>
      </c>
      <c r="H3" s="259">
        <f>vlookup($A3,MD_FOSTER,2,FALSE)</f>
        <v>46</v>
      </c>
      <c r="I3" s="260">
        <f>vlookup($A3,MD_ADOPT,2,FALSE)</f>
        <v>14</v>
      </c>
      <c r="J3" s="261" t="s">
        <v>29</v>
      </c>
      <c r="K3" s="867">
        <f>(VLOOKUP($A3,'MD Data'!$A$179:$B$202,2,FALSE))</f>
        <v>0.8409</v>
      </c>
      <c r="L3" s="868">
        <f>vlookup($A3,MD_INHOME,2,FALSE)</f>
        <v>35</v>
      </c>
      <c r="M3" s="257" t="s">
        <v>29</v>
      </c>
      <c r="N3" s="258" t="s">
        <v>29</v>
      </c>
      <c r="O3" s="258" t="s">
        <v>29</v>
      </c>
      <c r="P3" s="869">
        <f>ifna(vlookup(A3,'Population &amp; Church Numbers'!$A$1196:$D$1219,4,FALSE),"NULL")</f>
        <v>104</v>
      </c>
      <c r="Q3" s="336" t="s">
        <v>29</v>
      </c>
    </row>
    <row r="4">
      <c r="A4" s="193" t="s">
        <v>875</v>
      </c>
      <c r="B4" s="194">
        <f t="array" ref="B4">VLOOKUP($A4,MD_DEMO,2,FALSE)</f>
        <v>588261</v>
      </c>
      <c r="C4" s="337">
        <f>(VLOOKUP($A4,'MD Data'!$A$2:$F$27,2,FALSE))</f>
        <v>95</v>
      </c>
      <c r="D4" s="270">
        <f>(VLOOKUP($A4,'MD Data'!$A$149:$B$172,2,FALSE))</f>
        <v>1.4</v>
      </c>
      <c r="E4" s="270">
        <f>(VLOOKUP($A4,'MD Data'!$A$2:$F$27,3,FALSE))</f>
        <v>57</v>
      </c>
      <c r="F4" s="270">
        <f>(VLOOKUP($A4,'MD Data'!$A$2:$F$27,4,FALSE))</f>
        <v>9</v>
      </c>
      <c r="G4" s="270">
        <f>(VLOOKUP($A4,'MD Data'!$A$120:$B$143,2,FALSE))</f>
        <v>59</v>
      </c>
      <c r="H4" s="271">
        <f>vlookup($A4,MD_FOSTER,2,FALSE)</f>
        <v>72</v>
      </c>
      <c r="I4" s="272">
        <f>vlookup($A4,MD_ADOPT,2,FALSE)</f>
        <v>10</v>
      </c>
      <c r="J4" s="273" t="s">
        <v>29</v>
      </c>
      <c r="K4" s="870">
        <f>(VLOOKUP($A4,'MD Data'!$A$179:$B$202,2,FALSE))</f>
        <v>0.661</v>
      </c>
      <c r="L4" s="871">
        <f>vlookup($A4,MD_INHOME,2,FALSE)</f>
        <v>105</v>
      </c>
      <c r="M4" s="269" t="s">
        <v>29</v>
      </c>
      <c r="N4" s="270" t="s">
        <v>29</v>
      </c>
      <c r="O4" s="270" t="s">
        <v>29</v>
      </c>
      <c r="P4" s="872">
        <f>ifna(vlookup(A4,'Population &amp; Church Numbers'!$A$1196:$D$1219,4,FALSE),"NULL")</f>
        <v>286</v>
      </c>
      <c r="Q4" s="338" t="s">
        <v>29</v>
      </c>
    </row>
    <row r="5">
      <c r="A5" s="334" t="s">
        <v>2103</v>
      </c>
      <c r="B5" s="256">
        <f t="array" ref="B5">VLOOKUP($A5,MD_DEMO,2,FALSE)</f>
        <v>854535</v>
      </c>
      <c r="C5" s="335">
        <f>(VLOOKUP($A5,'MD Data'!$A$2:$F$27,2,FALSE))</f>
        <v>573</v>
      </c>
      <c r="D5" s="258">
        <f>(VLOOKUP($A5,'MD Data'!$A$149:$B$172,2,FALSE))</f>
        <v>1.3</v>
      </c>
      <c r="E5" s="258">
        <f>(VLOOKUP($A5,'MD Data'!$A$2:$F$27,3,FALSE))</f>
        <v>246</v>
      </c>
      <c r="F5" s="258">
        <f>(VLOOKUP($A5,'MD Data'!$A$2:$F$27,4,FALSE))</f>
        <v>190</v>
      </c>
      <c r="G5" s="258">
        <f>(VLOOKUP($A5,'MD Data'!$A$120:$B$143,2,FALSE))</f>
        <v>269</v>
      </c>
      <c r="H5" s="259">
        <f>vlookup($A5,MD_FOSTER,2,FALSE)</f>
        <v>338</v>
      </c>
      <c r="I5" s="260">
        <f>vlookup($A5,MD_ADOPT,2,FALSE)</f>
        <v>83</v>
      </c>
      <c r="J5" s="261" t="s">
        <v>29</v>
      </c>
      <c r="K5" s="867">
        <f>(VLOOKUP($A5,'MD Data'!$A$179:$B$202,2,FALSE))</f>
        <v>0.758</v>
      </c>
      <c r="L5" s="868">
        <f>vlookup($A5,MD_INHOME,2,FALSE)</f>
        <v>166</v>
      </c>
      <c r="M5" s="257" t="s">
        <v>29</v>
      </c>
      <c r="N5" s="258" t="s">
        <v>29</v>
      </c>
      <c r="O5" s="258" t="s">
        <v>29</v>
      </c>
      <c r="P5" s="869">
        <f>ifna(vlookup(A5,'Population &amp; Church Numbers'!$A$1196:$D$1219,4,FALSE),"NULL")</f>
        <v>431</v>
      </c>
      <c r="Q5" s="336" t="s">
        <v>29</v>
      </c>
    </row>
    <row r="6">
      <c r="A6" s="193" t="s">
        <v>877</v>
      </c>
      <c r="B6" s="194">
        <f t="array" ref="B6">VLOOKUP($A6,MD_DEMO,2,FALSE)</f>
        <v>92783</v>
      </c>
      <c r="C6" s="337">
        <f>(VLOOKUP($A6,'MD Data'!$A$2:$F$27,2,FALSE))</f>
        <v>45</v>
      </c>
      <c r="D6" s="270">
        <f>(VLOOKUP($A6,'MD Data'!$A$149:$B$172,2,FALSE))</f>
        <v>1.6</v>
      </c>
      <c r="E6" s="270">
        <f>(VLOOKUP($A6,'MD Data'!$A$2:$F$27,3,FALSE))</f>
        <v>25</v>
      </c>
      <c r="F6" s="270">
        <f>(VLOOKUP($A6,'MD Data'!$A$2:$F$27,4,FALSE))</f>
        <v>5</v>
      </c>
      <c r="G6" s="270">
        <f>(VLOOKUP($A6,'MD Data'!$A$120:$B$143,2,FALSE))</f>
        <v>20</v>
      </c>
      <c r="H6" s="271">
        <f>vlookup($A6,MD_FOSTER,2,FALSE)</f>
        <v>31</v>
      </c>
      <c r="I6" s="272">
        <f>vlookup($A6,MD_ADOPT,2,FALSE)</f>
        <v>2</v>
      </c>
      <c r="J6" s="273" t="s">
        <v>29</v>
      </c>
      <c r="K6" s="870">
        <f>(VLOOKUP($A6,'MD Data'!$A$179:$B$202,2,FALSE))</f>
        <v>0.8</v>
      </c>
      <c r="L6" s="871">
        <f>vlookup($A6,MD_INHOME,2,FALSE)</f>
        <v>7</v>
      </c>
      <c r="M6" s="269" t="s">
        <v>29</v>
      </c>
      <c r="N6" s="270" t="s">
        <v>29</v>
      </c>
      <c r="O6" s="270" t="s">
        <v>29</v>
      </c>
      <c r="P6" s="872">
        <f>ifna(vlookup(A6,'Population &amp; Church Numbers'!$A$1196:$D$1219,4,FALSE),"NULL")</f>
        <v>72</v>
      </c>
      <c r="Q6" s="338" t="s">
        <v>29</v>
      </c>
    </row>
    <row r="7">
      <c r="A7" s="334" t="s">
        <v>878</v>
      </c>
      <c r="B7" s="256">
        <f t="array" ref="B7">VLOOKUP($A7,MD_DEMO,2,FALSE)</f>
        <v>33293</v>
      </c>
      <c r="C7" s="335">
        <f>(VLOOKUP($A7,'MD Data'!$A$2:$F$27,2,FALSE))</f>
        <v>21</v>
      </c>
      <c r="D7" s="258">
        <f>(VLOOKUP($A7,'MD Data'!$A$149:$B$172,2,FALSE))</f>
        <v>1.6</v>
      </c>
      <c r="E7" s="258">
        <f>(VLOOKUP($A7,'MD Data'!$A$2:$F$27,3,FALSE))</f>
        <v>10</v>
      </c>
      <c r="F7" s="258">
        <f>(VLOOKUP($A7,'MD Data'!$A$2:$F$27,4,FALSE))</f>
        <v>2</v>
      </c>
      <c r="G7" s="258">
        <f>(VLOOKUP($A7,'MD Data'!$A$120:$B$143,2,FALSE))</f>
        <v>7</v>
      </c>
      <c r="H7" s="259">
        <f>vlookup($A7,MD_FOSTER,2,FALSE)</f>
        <v>18</v>
      </c>
      <c r="I7" s="260">
        <f>vlookup($A7,MD_ADOPT,2,FALSE)</f>
        <v>2</v>
      </c>
      <c r="J7" s="261" t="s">
        <v>29</v>
      </c>
      <c r="K7" s="867">
        <f>(VLOOKUP($A7,'MD Data'!$A$179:$B$202,2,FALSE))</f>
        <v>0.772</v>
      </c>
      <c r="L7" s="868">
        <f>vlookup($A7,MD_INHOME,2,FALSE)</f>
        <v>13</v>
      </c>
      <c r="M7" s="257" t="s">
        <v>29</v>
      </c>
      <c r="N7" s="258" t="s">
        <v>29</v>
      </c>
      <c r="O7" s="258" t="s">
        <v>29</v>
      </c>
      <c r="P7" s="869">
        <f>ifna(vlookup(A7,'Population &amp; Church Numbers'!$A$1196:$D$1219,4,FALSE),"NULL")</f>
        <v>37</v>
      </c>
      <c r="Q7" s="336" t="s">
        <v>29</v>
      </c>
    </row>
    <row r="8">
      <c r="A8" s="193" t="s">
        <v>153</v>
      </c>
      <c r="B8" s="194">
        <f t="array" ref="B8">VLOOKUP($A8,MD_DEMO,2,FALSE)</f>
        <v>172891</v>
      </c>
      <c r="C8" s="337">
        <f>(VLOOKUP($A8,'MD Data'!$A$2:$F$27,2,FALSE))</f>
        <v>29</v>
      </c>
      <c r="D8" s="270">
        <f>(VLOOKUP($A8,'MD Data'!$A$149:$B$172,2,FALSE))</f>
        <v>1.7</v>
      </c>
      <c r="E8" s="270" t="str">
        <f>(VLOOKUP($A8,'MD Data'!$A$2:$F$27,3,FALSE))</f>
        <v>NULL</v>
      </c>
      <c r="F8" s="270">
        <f>(VLOOKUP($A8,'MD Data'!$A$2:$F$27,4,FALSE))</f>
        <v>4</v>
      </c>
      <c r="G8" s="270">
        <f>(VLOOKUP($A8,'MD Data'!$A$120:$B$143,2,FALSE))</f>
        <v>14</v>
      </c>
      <c r="H8" s="271">
        <f>vlookup($A8,MD_FOSTER,2,FALSE)</f>
        <v>22</v>
      </c>
      <c r="I8" s="272">
        <f>vlookup($A8,MD_ADOPT,2,FALSE)</f>
        <v>4</v>
      </c>
      <c r="J8" s="273" t="s">
        <v>29</v>
      </c>
      <c r="K8" s="870">
        <f>(VLOOKUP($A8,'MD Data'!$A$179:$B$202,2,FALSE))</f>
        <v>0.714</v>
      </c>
      <c r="L8" s="871">
        <f>vlookup($A8,MD_INHOME,2,FALSE)</f>
        <v>42</v>
      </c>
      <c r="M8" s="269" t="s">
        <v>29</v>
      </c>
      <c r="N8" s="270" t="s">
        <v>29</v>
      </c>
      <c r="O8" s="270" t="s">
        <v>29</v>
      </c>
      <c r="P8" s="872">
        <f>ifna(vlookup(A8,'Population &amp; Church Numbers'!$A$1196:$D$1219,4,FALSE),"NULL")</f>
        <v>115</v>
      </c>
      <c r="Q8" s="338" t="s">
        <v>29</v>
      </c>
    </row>
    <row r="9">
      <c r="A9" s="334" t="s">
        <v>879</v>
      </c>
      <c r="B9" s="256">
        <f t="array" ref="B9">VLOOKUP($A9,MD_DEMO,2,FALSE)</f>
        <v>103725</v>
      </c>
      <c r="C9" s="335">
        <f>(VLOOKUP($A9,'MD Data'!$A$2:$F$27,2,FALSE))</f>
        <v>101</v>
      </c>
      <c r="D9" s="258">
        <f>(VLOOKUP($A9,'MD Data'!$A$149:$B$172,2,FALSE))</f>
        <v>1</v>
      </c>
      <c r="E9" s="258">
        <f>(VLOOKUP($A9,'MD Data'!$A$2:$F$27,3,FALSE))</f>
        <v>75</v>
      </c>
      <c r="F9" s="258">
        <f>(VLOOKUP($A9,'MD Data'!$A$2:$F$27,4,FALSE))</f>
        <v>2</v>
      </c>
      <c r="G9" s="258">
        <f>(VLOOKUP($A9,'MD Data'!$A$120:$B$143,2,FALSE))</f>
        <v>41</v>
      </c>
      <c r="H9" s="259">
        <f>vlookup($A9,MD_FOSTER,2,FALSE)</f>
        <v>75</v>
      </c>
      <c r="I9" s="260">
        <f>vlookup($A9,MD_ADOPT,2,FALSE)</f>
        <v>18</v>
      </c>
      <c r="J9" s="261" t="s">
        <v>29</v>
      </c>
      <c r="K9" s="867">
        <f>(VLOOKUP($A9,'MD Data'!$A$179:$B$202,2,FALSE))</f>
        <v>0.769</v>
      </c>
      <c r="L9" s="868">
        <f>vlookup($A9,MD_INHOME,2,FALSE)</f>
        <v>11</v>
      </c>
      <c r="M9" s="257" t="s">
        <v>29</v>
      </c>
      <c r="N9" s="258" t="s">
        <v>29</v>
      </c>
      <c r="O9" s="258" t="s">
        <v>29</v>
      </c>
      <c r="P9" s="869">
        <f>ifna(vlookup(A9,'Population &amp; Church Numbers'!$A$1196:$D$1219,4,FALSE),"NULL")</f>
        <v>83</v>
      </c>
      <c r="Q9" s="336" t="s">
        <v>29</v>
      </c>
    </row>
    <row r="10">
      <c r="A10" s="193" t="s">
        <v>880</v>
      </c>
      <c r="B10" s="194">
        <f t="array" ref="B10">VLOOKUP($A10,MD_DEMO,2,FALSE)</f>
        <v>166617</v>
      </c>
      <c r="C10" s="337">
        <f>(VLOOKUP($A10,'MD Data'!$A$2:$F$27,2,FALSE))</f>
        <v>20</v>
      </c>
      <c r="D10" s="270">
        <f>(VLOOKUP($A10,'MD Data'!$A$149:$B$172,2,FALSE))</f>
        <v>1.3</v>
      </c>
      <c r="E10" s="270">
        <f>(VLOOKUP($A10,'MD Data'!$A$2:$F$27,3,FALSE))</f>
        <v>10</v>
      </c>
      <c r="F10" s="270">
        <f>(VLOOKUP($A10,'MD Data'!$A$2:$F$27,4,FALSE))</f>
        <v>1</v>
      </c>
      <c r="G10" s="270">
        <f>(VLOOKUP($A10,'MD Data'!$A$120:$B$143,2,FALSE))</f>
        <v>10</v>
      </c>
      <c r="H10" s="271">
        <f>vlookup($A10,MD_FOSTER,2,FALSE)</f>
        <v>22</v>
      </c>
      <c r="I10" s="272">
        <f>vlookup($A10,MD_ADOPT,2,FALSE)</f>
        <v>2</v>
      </c>
      <c r="J10" s="273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69" t="s">
        <v>29</v>
      </c>
      <c r="N10" s="270" t="s">
        <v>29</v>
      </c>
      <c r="O10" s="270" t="s">
        <v>29</v>
      </c>
      <c r="P10" s="872">
        <f>ifna(vlookup(A10,'Population &amp; Church Numbers'!$A$1196:$D$1219,4,FALSE),"NULL")</f>
        <v>100</v>
      </c>
      <c r="Q10" s="338" t="s">
        <v>29</v>
      </c>
    </row>
    <row r="11">
      <c r="A11" s="334" t="s">
        <v>881</v>
      </c>
      <c r="B11" s="256">
        <f t="array" ref="B11">VLOOKUP($A11,MD_DEMO,2,FALSE)</f>
        <v>32531</v>
      </c>
      <c r="C11" s="335">
        <f>(VLOOKUP($A11,'MD Data'!$A$2:$F$27,2,FALSE))</f>
        <v>26</v>
      </c>
      <c r="D11" s="258">
        <f>(VLOOKUP($A11,'MD Data'!$A$149:$B$172,2,FALSE))</f>
        <v>1</v>
      </c>
      <c r="E11" s="258">
        <f>(VLOOKUP($A11,'MD Data'!$A$2:$F$27,3,FALSE))</f>
        <v>12</v>
      </c>
      <c r="F11" s="258">
        <f>(VLOOKUP($A11,'MD Data'!$A$2:$F$27,4,FALSE))</f>
        <v>8</v>
      </c>
      <c r="G11" s="258">
        <f>(VLOOKUP($A11,'MD Data'!$A$120:$B$143,2,FALSE))</f>
        <v>18</v>
      </c>
      <c r="H11" s="259">
        <f>vlookup($A11,MD_FOSTER,2,FALSE)</f>
        <v>6</v>
      </c>
      <c r="I11" s="260">
        <f>vlookup($A11,MD_ADOPT,2,FALSE)</f>
        <v>13</v>
      </c>
      <c r="J11" s="261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57" t="s">
        <v>29</v>
      </c>
      <c r="N11" s="258" t="s">
        <v>29</v>
      </c>
      <c r="O11" s="258" t="s">
        <v>29</v>
      </c>
      <c r="P11" s="869">
        <f>ifna(vlookup(A11,'Population &amp; Church Numbers'!$A$1196:$D$1219,4,FALSE),"NULL")</f>
        <v>47</v>
      </c>
      <c r="Q11" s="336" t="s">
        <v>29</v>
      </c>
    </row>
    <row r="12">
      <c r="A12" s="193" t="s">
        <v>882</v>
      </c>
      <c r="B12" s="194">
        <f t="array" ref="B12">VLOOKUP($A12,MD_DEMO,2,FALSE)</f>
        <v>271717</v>
      </c>
      <c r="C12" s="337">
        <f>(VLOOKUP($A12,'MD Data'!$A$2:$F$27,2,FALSE))</f>
        <v>61</v>
      </c>
      <c r="D12" s="270">
        <f>(VLOOKUP($A12,'MD Data'!$A$149:$B$172,2,FALSE))</f>
        <v>1.4</v>
      </c>
      <c r="E12" s="270">
        <f>(VLOOKUP($A12,'MD Data'!$A$2:$F$27,3,FALSE))</f>
        <v>19</v>
      </c>
      <c r="F12" s="270">
        <f>(VLOOKUP($A12,'MD Data'!$A$2:$F$27,4,FALSE))</f>
        <v>11</v>
      </c>
      <c r="G12" s="270">
        <f>(VLOOKUP($A12,'MD Data'!$A$120:$B$143,2,FALSE))</f>
        <v>27</v>
      </c>
      <c r="H12" s="271">
        <f>vlookup($A12,MD_FOSTER,2,FALSE)</f>
        <v>51</v>
      </c>
      <c r="I12" s="272">
        <f>vlookup($A12,MD_ADOPT,2,FALSE)</f>
        <v>23</v>
      </c>
      <c r="J12" s="273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69" t="s">
        <v>29</v>
      </c>
      <c r="N12" s="270" t="s">
        <v>29</v>
      </c>
      <c r="O12" s="270" t="s">
        <v>29</v>
      </c>
      <c r="P12" s="872">
        <f>ifna(vlookup(A12,'Population &amp; Church Numbers'!$A$1196:$D$1219,4,FALSE),"NULL")</f>
        <v>186</v>
      </c>
      <c r="Q12" s="338" t="s">
        <v>29</v>
      </c>
    </row>
    <row r="13">
      <c r="A13" s="334" t="s">
        <v>883</v>
      </c>
      <c r="B13" s="256">
        <f t="array" ref="B13">VLOOKUP($A13,MD_DEMO,2,FALSE)</f>
        <v>28806</v>
      </c>
      <c r="C13" s="335">
        <f>(VLOOKUP($A13,'MD Data'!$A$2:$F$27,2,FALSE))</f>
        <v>37</v>
      </c>
      <c r="D13" s="258">
        <f>(VLOOKUP($A13,'MD Data'!$A$149:$B$172,2,FALSE))</f>
        <v>2</v>
      </c>
      <c r="E13" s="258">
        <f>(VLOOKUP($A13,'MD Data'!$A$2:$F$27,3,FALSE))</f>
        <v>14</v>
      </c>
      <c r="F13" s="258">
        <f>(VLOOKUP($A13,'MD Data'!$A$2:$F$27,4,FALSE))</f>
        <v>4</v>
      </c>
      <c r="G13" s="258">
        <f>(VLOOKUP($A13,'MD Data'!$A$120:$B$143,2,FALSE))</f>
        <v>7</v>
      </c>
      <c r="H13" s="259">
        <f>vlookup($A13,MD_FOSTER,2,FALSE)</f>
        <v>39</v>
      </c>
      <c r="I13" s="260">
        <f>vlookup($A13,MD_ADOPT,2,FALSE)</f>
        <v>3</v>
      </c>
      <c r="J13" s="261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57" t="s">
        <v>29</v>
      </c>
      <c r="N13" s="258" t="s">
        <v>29</v>
      </c>
      <c r="O13" s="258" t="s">
        <v>29</v>
      </c>
      <c r="P13" s="869">
        <f>ifna(vlookup(A13,'Population &amp; Church Numbers'!$A$1196:$D$1219,4,FALSE),"NULL")</f>
        <v>52</v>
      </c>
      <c r="Q13" s="336" t="s">
        <v>29</v>
      </c>
    </row>
    <row r="14">
      <c r="A14" s="193" t="s">
        <v>884</v>
      </c>
      <c r="B14" s="194">
        <f t="array" ref="B14">VLOOKUP($A14,MD_DEMO,2,FALSE)</f>
        <v>260924</v>
      </c>
      <c r="C14" s="337">
        <f>(VLOOKUP($A14,'MD Data'!$A$2:$F$27,2,FALSE))</f>
        <v>162</v>
      </c>
      <c r="D14" s="270">
        <f>(VLOOKUP($A14,'MD Data'!$A$149:$B$172,2,FALSE))</f>
        <v>1.9</v>
      </c>
      <c r="E14" s="270">
        <f>(VLOOKUP($A14,'MD Data'!$A$2:$F$27,3,FALSE))</f>
        <v>99</v>
      </c>
      <c r="F14" s="270">
        <f>(VLOOKUP($A14,'MD Data'!$A$2:$F$27,4,FALSE))</f>
        <v>24</v>
      </c>
      <c r="G14" s="270">
        <f>(VLOOKUP($A14,'MD Data'!$A$120:$B$143,2,FALSE))</f>
        <v>68</v>
      </c>
      <c r="H14" s="271">
        <f>vlookup($A14,MD_FOSTER,2,FALSE)</f>
        <v>160</v>
      </c>
      <c r="I14" s="272">
        <f>vlookup($A14,MD_ADOPT,2,FALSE)</f>
        <v>25</v>
      </c>
      <c r="J14" s="273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69" t="s">
        <v>29</v>
      </c>
      <c r="N14" s="270" t="s">
        <v>29</v>
      </c>
      <c r="O14" s="270" t="s">
        <v>29</v>
      </c>
      <c r="P14" s="872">
        <f>ifna(vlookup(A14,'Population &amp; Church Numbers'!$A$1196:$D$1219,4,FALSE),"NULL")</f>
        <v>166</v>
      </c>
      <c r="Q14" s="338" t="s">
        <v>29</v>
      </c>
    </row>
    <row r="15">
      <c r="A15" s="334" t="s">
        <v>171</v>
      </c>
      <c r="B15" s="256">
        <f t="array" ref="B15">VLOOKUP($A15,MD_DEMO,2,FALSE)</f>
        <v>332317</v>
      </c>
      <c r="C15" s="335">
        <f>(VLOOKUP($A15,'MD Data'!$A$2:$F$27,2,FALSE))</f>
        <v>81</v>
      </c>
      <c r="D15" s="258">
        <f>(VLOOKUP($A15,'MD Data'!$A$149:$B$172,2,FALSE))</f>
        <v>1.3</v>
      </c>
      <c r="E15" s="258">
        <f>(VLOOKUP($A15,'MD Data'!$A$2:$F$27,3,FALSE))</f>
        <v>44</v>
      </c>
      <c r="F15" s="258">
        <f>(VLOOKUP($A15,'MD Data'!$A$2:$F$27,4,FALSE))</f>
        <v>13</v>
      </c>
      <c r="G15" s="258">
        <f>(VLOOKUP($A15,'MD Data'!$A$120:$B$143,2,FALSE))</f>
        <v>47</v>
      </c>
      <c r="H15" s="259">
        <f>vlookup($A15,MD_FOSTER,2,FALSE)</f>
        <v>20</v>
      </c>
      <c r="I15" s="260">
        <f>vlookup($A15,MD_ADOPT,2,FALSE)</f>
        <v>8</v>
      </c>
      <c r="J15" s="261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57" t="s">
        <v>29</v>
      </c>
      <c r="N15" s="258" t="s">
        <v>29</v>
      </c>
      <c r="O15" s="258" t="s">
        <v>29</v>
      </c>
      <c r="P15" s="869">
        <f>ifna(vlookup(A15,'Population &amp; Church Numbers'!$A$1196:$D$1219,4,FALSE),"NULL")</f>
        <v>162</v>
      </c>
      <c r="Q15" s="336" t="s">
        <v>29</v>
      </c>
    </row>
    <row r="16">
      <c r="A16" s="193" t="s">
        <v>335</v>
      </c>
      <c r="B16" s="194">
        <f t="array" ref="B16">VLOOKUP($A16,MD_DEMO,2,FALSE)</f>
        <v>19198</v>
      </c>
      <c r="C16" s="337">
        <f>(VLOOKUP($A16,'MD Data'!$A$2:$F$27,2,FALSE))</f>
        <v>10</v>
      </c>
      <c r="D16" s="270">
        <f>(VLOOKUP($A16,'MD Data'!$A$149:$B$172,2,FALSE))</f>
        <v>2.2</v>
      </c>
      <c r="E16" s="270">
        <f>(VLOOKUP($A16,'MD Data'!$A$2:$F$27,3,FALSE))</f>
        <v>5</v>
      </c>
      <c r="F16" s="270">
        <f>(VLOOKUP($A16,'MD Data'!$A$2:$F$27,4,FALSE))</f>
        <v>0</v>
      </c>
      <c r="G16" s="270">
        <f>(VLOOKUP($A16,'MD Data'!$A$120:$B$143,2,FALSE))</f>
        <v>8</v>
      </c>
      <c r="H16" s="271">
        <f>vlookup($A16,MD_FOSTER,2,FALSE)</f>
        <v>5</v>
      </c>
      <c r="I16" s="272">
        <f>vlookup($A16,MD_ADOPT,2,FALSE)</f>
        <v>1</v>
      </c>
      <c r="J16" s="273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69" t="s">
        <v>29</v>
      </c>
      <c r="N16" s="270" t="s">
        <v>29</v>
      </c>
      <c r="O16" s="270" t="s">
        <v>29</v>
      </c>
      <c r="P16" s="872">
        <f>ifna(vlookup(A16,'Population &amp; Church Numbers'!$A$1196:$D$1219,4,FALSE),"NULL")</f>
        <v>35</v>
      </c>
      <c r="Q16" s="338" t="s">
        <v>29</v>
      </c>
    </row>
    <row r="17">
      <c r="A17" s="334" t="s">
        <v>80</v>
      </c>
      <c r="B17" s="256">
        <f t="array" ref="B17">VLOOKUP($A17,MD_DEMO,2,FALSE)</f>
        <v>1062061</v>
      </c>
      <c r="C17" s="335">
        <f>(VLOOKUP($A17,'MD Data'!$A$2:$F$27,2,FALSE))</f>
        <v>327</v>
      </c>
      <c r="D17" s="258">
        <f>(VLOOKUP($A17,'MD Data'!$A$149:$B$172,2,FALSE))</f>
        <v>1.2</v>
      </c>
      <c r="E17" s="258">
        <f>(VLOOKUP($A17,'MD Data'!$A$2:$F$27,3,FALSE))</f>
        <v>164</v>
      </c>
      <c r="F17" s="258">
        <f>(VLOOKUP($A17,'MD Data'!$A$2:$F$27,4,FALSE))</f>
        <v>78</v>
      </c>
      <c r="G17" s="258">
        <f>(VLOOKUP($A17,'MD Data'!$A$120:$B$143,2,FALSE))</f>
        <v>150</v>
      </c>
      <c r="H17" s="259">
        <f>vlookup($A17,MD_FOSTER,2,FALSE)</f>
        <v>168</v>
      </c>
      <c r="I17" s="260">
        <f>vlookup($A17,MD_ADOPT,2,FALSE)</f>
        <v>60</v>
      </c>
      <c r="J17" s="261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57" t="s">
        <v>29</v>
      </c>
      <c r="N17" s="258" t="s">
        <v>29</v>
      </c>
      <c r="O17" s="258" t="s">
        <v>29</v>
      </c>
      <c r="P17" s="869">
        <f>ifna(vlookup(A17,'Population &amp; Church Numbers'!$A$1196:$D$1219,4,FALSE),"NULL")</f>
        <v>396</v>
      </c>
      <c r="Q17" s="336" t="s">
        <v>29</v>
      </c>
    </row>
    <row r="18">
      <c r="A18" s="193" t="s">
        <v>2102</v>
      </c>
      <c r="B18" s="194">
        <f t="array" ref="B18">VLOOKUP($A18,MD_DEMO,2,FALSE)</f>
        <v>967201</v>
      </c>
      <c r="C18" s="337">
        <f>(VLOOKUP($A18,'MD Data'!$A$2:$F$27,2,FALSE))</f>
        <v>444</v>
      </c>
      <c r="D18" s="270">
        <f>(VLOOKUP($A18,'MD Data'!$A$149:$B$172,2,FALSE))</f>
        <v>1.2</v>
      </c>
      <c r="E18" s="270">
        <f>(VLOOKUP($A18,'MD Data'!$A$2:$F$27,3,FALSE))</f>
        <v>228</v>
      </c>
      <c r="F18" s="270">
        <f>(VLOOKUP($A18,'MD Data'!$A$2:$F$27,4,FALSE))</f>
        <v>87</v>
      </c>
      <c r="G18" s="270">
        <f>(VLOOKUP($A18,'MD Data'!$A$120:$B$143,2,FALSE))</f>
        <v>170</v>
      </c>
      <c r="H18" s="271">
        <f>vlookup($A18,MD_FOSTER,2,FALSE)</f>
        <v>215</v>
      </c>
      <c r="I18" s="272">
        <f>vlookup($A18,MD_ADOPT,2,FALSE)</f>
        <v>45</v>
      </c>
      <c r="J18" s="273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69" t="s">
        <v>29</v>
      </c>
      <c r="N18" s="270" t="s">
        <v>29</v>
      </c>
      <c r="O18" s="270" t="s">
        <v>29</v>
      </c>
      <c r="P18" s="872">
        <f>ifna(vlookup(A18,'Population &amp; Church Numbers'!$A$1196:$D$1219,4,FALSE),"NULL")</f>
        <v>617</v>
      </c>
      <c r="Q18" s="338" t="s">
        <v>29</v>
      </c>
    </row>
    <row r="19">
      <c r="A19" s="334" t="s">
        <v>2818</v>
      </c>
      <c r="B19" s="256">
        <f t="array" ref="B19">VLOOKUP($A19,MD_DEMO,2,FALSE)</f>
        <v>49874</v>
      </c>
      <c r="C19" s="335">
        <f>(VLOOKUP($A19,'MD Data'!$A$2:$F$27,2,FALSE))</f>
        <v>13</v>
      </c>
      <c r="D19" s="258">
        <f>(VLOOKUP($A19,'MD Data'!$A$149:$B$172,2,FALSE))</f>
        <v>2.5</v>
      </c>
      <c r="E19" s="258">
        <f>(VLOOKUP($A19,'MD Data'!$A$2:$F$27,3,FALSE))</f>
        <v>7</v>
      </c>
      <c r="F19" s="258">
        <f>(VLOOKUP($A19,'MD Data'!$A$2:$F$27,4,FALSE))</f>
        <v>1</v>
      </c>
      <c r="G19" s="258">
        <f>(VLOOKUP($A19,'MD Data'!$A$120:$B$143,2,FALSE))</f>
        <v>9</v>
      </c>
      <c r="H19" s="259">
        <f>vlookup($A19,MD_FOSTER,2,FALSE)</f>
        <v>17</v>
      </c>
      <c r="I19" s="260">
        <f>vlookup($A19,MD_ADOPT,2,FALSE)</f>
        <v>2</v>
      </c>
      <c r="J19" s="261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57" t="s">
        <v>29</v>
      </c>
      <c r="N19" s="258" t="s">
        <v>29</v>
      </c>
      <c r="O19" s="258" t="s">
        <v>29</v>
      </c>
      <c r="P19" s="869">
        <f>ifna(vlookup(A19,'Population &amp; Church Numbers'!$A$1196:$D$1219,4,FALSE),"NULL")</f>
        <v>39</v>
      </c>
      <c r="Q19" s="336" t="s">
        <v>29</v>
      </c>
    </row>
    <row r="20">
      <c r="A20" s="193" t="s">
        <v>2819</v>
      </c>
      <c r="B20" s="194">
        <f t="array" ref="B20">VLOOKUP($A20,MD_DEMO,2,FALSE)</f>
        <v>113777</v>
      </c>
      <c r="C20" s="337">
        <f>(VLOOKUP($A20,'MD Data'!$A$2:$F$27,2,FALSE))</f>
        <v>54</v>
      </c>
      <c r="D20" s="270">
        <f>(VLOOKUP($A20,'MD Data'!$A$149:$B$172,2,FALSE))</f>
        <v>1.4</v>
      </c>
      <c r="E20" s="270">
        <f>(VLOOKUP($A20,'MD Data'!$A$2:$F$27,3,FALSE))</f>
        <v>37</v>
      </c>
      <c r="F20" s="270">
        <f>(VLOOKUP($A20,'MD Data'!$A$2:$F$27,4,FALSE))</f>
        <v>5</v>
      </c>
      <c r="G20" s="270">
        <f>(VLOOKUP($A20,'MD Data'!$A$120:$B$143,2,FALSE))</f>
        <v>16</v>
      </c>
      <c r="H20" s="271">
        <f>vlookup($A20,MD_FOSTER,2,FALSE)</f>
        <v>16</v>
      </c>
      <c r="I20" s="272">
        <f>vlookup($A20,MD_ADOPT,2,FALSE)</f>
        <v>29</v>
      </c>
      <c r="J20" s="273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69" t="s">
        <v>29</v>
      </c>
      <c r="N20" s="270" t="s">
        <v>29</v>
      </c>
      <c r="O20" s="270" t="s">
        <v>29</v>
      </c>
      <c r="P20" s="872">
        <f>ifna(vlookup(A20,'Population &amp; Church Numbers'!$A$1196:$D$1219,4,FALSE),"NULL")</f>
        <v>69</v>
      </c>
      <c r="Q20" s="338" t="s">
        <v>29</v>
      </c>
    </row>
    <row r="21">
      <c r="A21" s="334" t="s">
        <v>869</v>
      </c>
      <c r="B21" s="256">
        <f t="array" ref="B21">VLOOKUP($A21,MD_DEMO,2,FALSE)</f>
        <v>24620</v>
      </c>
      <c r="C21" s="335">
        <f>(VLOOKUP($A21,'MD Data'!$A$2:$F$27,2,FALSE))</f>
        <v>21</v>
      </c>
      <c r="D21" s="258">
        <f>(VLOOKUP($A21,'MD Data'!$A$149:$B$172,2,FALSE))</f>
        <v>1.4</v>
      </c>
      <c r="E21" s="258">
        <f>(VLOOKUP($A21,'MD Data'!$A$2:$F$27,3,FALSE))</f>
        <v>13</v>
      </c>
      <c r="F21" s="258">
        <f>(VLOOKUP($A21,'MD Data'!$A$2:$F$27,4,FALSE))</f>
        <v>1</v>
      </c>
      <c r="G21" s="258">
        <f>(VLOOKUP($A21,'MD Data'!$A$120:$B$143,2,FALSE))</f>
        <v>34</v>
      </c>
      <c r="H21" s="259">
        <f>vlookup($A21,MD_FOSTER,2,FALSE)</f>
        <v>11</v>
      </c>
      <c r="I21" s="260">
        <f>vlookup($A21,MD_ADOPT,2,FALSE)</f>
        <v>1</v>
      </c>
      <c r="J21" s="261" t="s">
        <v>29</v>
      </c>
      <c r="K21" s="867">
        <f>(VLOOKUP($A21,'MD Data'!$A$179:$B$202,2,FALSE))</f>
        <v>1</v>
      </c>
      <c r="L21" s="868">
        <f>vlookup($A21,MD_INHOME,2,FALSE)</f>
        <v>34</v>
      </c>
      <c r="M21" s="257" t="s">
        <v>29</v>
      </c>
      <c r="N21" s="258" t="s">
        <v>29</v>
      </c>
      <c r="O21" s="258" t="s">
        <v>29</v>
      </c>
      <c r="P21" s="869">
        <f>ifna(vlookup(A21,'Population &amp; Church Numbers'!$A$1196:$D$1219,4,FALSE),"NULL")</f>
        <v>36</v>
      </c>
      <c r="Q21" s="336" t="s">
        <v>29</v>
      </c>
    </row>
    <row r="22">
      <c r="A22" s="193" t="s">
        <v>478</v>
      </c>
      <c r="B22" s="194">
        <f t="array" ref="B22">VLOOKUP($A22,MD_DEMO,2,FALSE)</f>
        <v>37526</v>
      </c>
      <c r="C22" s="337">
        <f>(VLOOKUP($A22,'MD Data'!$A$2:$F$27,2,FALSE))</f>
        <v>16</v>
      </c>
      <c r="D22" s="270">
        <f>(VLOOKUP($A22,'MD Data'!$A$149:$B$172,2,FALSE))</f>
        <v>2.5</v>
      </c>
      <c r="E22" s="270">
        <f>(VLOOKUP($A22,'MD Data'!$A$2:$F$27,3,FALSE))</f>
        <v>7</v>
      </c>
      <c r="F22" s="270">
        <f>(VLOOKUP($A22,'MD Data'!$A$2:$F$27,4,FALSE))</f>
        <v>2</v>
      </c>
      <c r="G22" s="270">
        <f>(VLOOKUP($A22,'MD Data'!$A$120:$B$143,2,FALSE))</f>
        <v>9</v>
      </c>
      <c r="H22" s="271">
        <f>vlookup($A22,MD_FOSTER,2,FALSE)</f>
        <v>15</v>
      </c>
      <c r="I22" s="272">
        <f>vlookup($A22,MD_ADOPT,2,FALSE)</f>
        <v>5</v>
      </c>
      <c r="J22" s="273" t="s">
        <v>29</v>
      </c>
      <c r="K22" s="870">
        <f>(VLOOKUP($A22,'MD Data'!$A$179:$B$202,2,FALSE))</f>
        <v>1</v>
      </c>
      <c r="L22" s="871">
        <f>vlookup($A22,MD_INHOME,2,FALSE)</f>
        <v>7</v>
      </c>
      <c r="M22" s="269" t="s">
        <v>29</v>
      </c>
      <c r="N22" s="270" t="s">
        <v>29</v>
      </c>
      <c r="O22" s="270" t="s">
        <v>29</v>
      </c>
      <c r="P22" s="872">
        <f>ifna(vlookup(A22,'Population &amp; Church Numbers'!$A$1196:$D$1219,4,FALSE),"NULL")</f>
        <v>50</v>
      </c>
      <c r="Q22" s="338" t="s">
        <v>29</v>
      </c>
    </row>
    <row r="23">
      <c r="A23" s="334" t="s">
        <v>94</v>
      </c>
      <c r="B23" s="256">
        <f t="array" ref="B23">VLOOKUP($A23,MD_DEMO,2,FALSE)</f>
        <v>154705</v>
      </c>
      <c r="C23" s="335">
        <f>(VLOOKUP($A23,'MD Data'!$A$2:$F$27,2,FALSE))</f>
        <v>118</v>
      </c>
      <c r="D23" s="258">
        <f>(VLOOKUP($A23,'MD Data'!$A$149:$B$172,2,FALSE))</f>
        <v>1.4</v>
      </c>
      <c r="E23" s="258">
        <f>(VLOOKUP($A23,'MD Data'!$A$2:$F$27,3,FALSE))</f>
        <v>58</v>
      </c>
      <c r="F23" s="258">
        <f>(VLOOKUP($A23,'MD Data'!$A$2:$F$27,4,FALSE))</f>
        <v>15</v>
      </c>
      <c r="G23" s="258">
        <f>(VLOOKUP($A23,'MD Data'!$A$120:$B$143,2,FALSE))</f>
        <v>46</v>
      </c>
      <c r="H23" s="259">
        <f>vlookup($A23,MD_FOSTER,2,FALSE)</f>
        <v>65</v>
      </c>
      <c r="I23" s="260">
        <f>vlookup($A23,MD_ADOPT,2,FALSE)</f>
        <v>22</v>
      </c>
      <c r="J23" s="261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57" t="s">
        <v>29</v>
      </c>
      <c r="N23" s="258" t="s">
        <v>29</v>
      </c>
      <c r="O23" s="258" t="s">
        <v>29</v>
      </c>
      <c r="P23" s="869">
        <f>ifna(vlookup(A23,'Population &amp; Church Numbers'!$A$1196:$D$1219,4,FALSE),"NULL")</f>
        <v>183</v>
      </c>
      <c r="Q23" s="336" t="s">
        <v>29</v>
      </c>
    </row>
    <row r="24">
      <c r="A24" s="193" t="s">
        <v>888</v>
      </c>
      <c r="B24" s="194">
        <f t="array" ref="B24">VLOOKUP($A24,MD_DEMO,2,FALSE)</f>
        <v>103588</v>
      </c>
      <c r="C24" s="337">
        <f>(VLOOKUP($A24,'MD Data'!$A$2:$F$27,2,FALSE))</f>
        <v>20</v>
      </c>
      <c r="D24" s="270">
        <f>(VLOOKUP($A24,'MD Data'!$A$149:$B$172,2,FALSE))</f>
        <v>1.7</v>
      </c>
      <c r="E24" s="270">
        <f>(VLOOKUP($A24,'MD Data'!$A$2:$F$27,3,FALSE))</f>
        <v>11</v>
      </c>
      <c r="F24" s="270">
        <f>(VLOOKUP($A24,'MD Data'!$A$2:$F$27,4,FALSE))</f>
        <v>3</v>
      </c>
      <c r="G24" s="270">
        <f>(VLOOKUP($A24,'MD Data'!$A$120:$B$143,2,FALSE))</f>
        <v>14</v>
      </c>
      <c r="H24" s="271">
        <f>vlookup($A24,MD_FOSTER,2,FALSE)</f>
        <v>21</v>
      </c>
      <c r="I24" s="272">
        <f>vlookup($A24,MD_ADOPT,2,FALSE)</f>
        <v>5</v>
      </c>
      <c r="J24" s="273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69" t="s">
        <v>29</v>
      </c>
      <c r="N24" s="270" t="s">
        <v>29</v>
      </c>
      <c r="O24" s="270" t="s">
        <v>29</v>
      </c>
      <c r="P24" s="872">
        <f>ifna(vlookup(A24,'Population &amp; Church Numbers'!$A$1196:$D$1219,4,FALSE),"NULL")</f>
        <v>108</v>
      </c>
      <c r="Q24" s="338" t="s">
        <v>29</v>
      </c>
    </row>
    <row r="25">
      <c r="A25" s="334" t="s">
        <v>889</v>
      </c>
      <c r="B25" s="256">
        <f t="array" ref="B25">VLOOKUP($A25,MD_DEMO,2,FALSE)</f>
        <v>52460</v>
      </c>
      <c r="C25" s="340">
        <f>(VLOOKUP($A25,'MD Data'!$A$2:$F$27,2,FALSE))</f>
        <v>22</v>
      </c>
      <c r="D25" s="258">
        <f>(VLOOKUP($A25,'MD Data'!$A$149:$B$172,2,FALSE))</f>
        <v>2.7</v>
      </c>
      <c r="E25" s="258">
        <f>(VLOOKUP($A25,'MD Data'!$A$2:$F$27,3,FALSE))</f>
        <v>12</v>
      </c>
      <c r="F25" s="258">
        <f>(VLOOKUP($A25,'MD Data'!$A$2:$F$27,4,FALSE))</f>
        <v>5</v>
      </c>
      <c r="G25" s="258">
        <f>(VLOOKUP($A25,'MD Data'!$A$120:$B$143,2,FALSE))</f>
        <v>12</v>
      </c>
      <c r="H25" s="259">
        <f>vlookup($A25,MD_FOSTER,2,FALSE)</f>
        <v>10</v>
      </c>
      <c r="I25" s="260">
        <f>vlookup($A25,MD_ADOPT,2,FALSE)</f>
        <v>3</v>
      </c>
      <c r="J25" s="261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57" t="s">
        <v>29</v>
      </c>
      <c r="N25" s="258" t="s">
        <v>29</v>
      </c>
      <c r="O25" s="258" t="s">
        <v>29</v>
      </c>
      <c r="P25" s="869">
        <f>ifna(vlookup(A25,'Population &amp; Church Numbers'!$A$1196:$D$1219,4,FALSE),"NULL")</f>
        <v>80</v>
      </c>
      <c r="Q25" s="336" t="s">
        <v>29</v>
      </c>
    </row>
    <row r="26">
      <c r="A26" s="193" t="s">
        <v>890</v>
      </c>
      <c r="B26" s="194">
        <f t="array" ref="B26">VLOOKUP($A26,MD_DEMO,2,FALSE)</f>
        <v>585708</v>
      </c>
      <c r="C26" s="337">
        <f>(VLOOKUP($A26,'MD Data'!$A$2:$F$27,2,FALSE))</f>
        <v>1427</v>
      </c>
      <c r="D26" s="270">
        <f>(VLOOKUP($A26,'MD Data'!$A$149:$B$172,2,FALSE))</f>
        <v>0.9</v>
      </c>
      <c r="E26" s="270">
        <f>(VLOOKUP($A26,'MD Data'!$A$2:$F$27,3,FALSE))</f>
        <v>605</v>
      </c>
      <c r="F26" s="270">
        <f>(VLOOKUP($A26,'MD Data'!$A$2:$F$27,4,FALSE))</f>
        <v>501</v>
      </c>
      <c r="G26" s="270">
        <f>(VLOOKUP($A26,'MD Data'!$A$120:$B$143,2,FALSE))</f>
        <v>718</v>
      </c>
      <c r="H26" s="271">
        <f>vlookup($A26,MD_FOSTER,2,FALSE)</f>
        <v>687</v>
      </c>
      <c r="I26" s="272">
        <f>vlookup($A26,MD_ADOPT,2,FALSE)</f>
        <v>169</v>
      </c>
      <c r="J26" s="273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69" t="s">
        <v>29</v>
      </c>
      <c r="N26" s="270" t="s">
        <v>29</v>
      </c>
      <c r="O26" s="270" t="s">
        <v>29</v>
      </c>
      <c r="P26" s="872">
        <f>ifna(vlookup(A26,'Population &amp; Church Numbers'!$A$1196:$D$1219,4,FALSE),"NULL")</f>
        <v>558</v>
      </c>
      <c r="Q26" s="338" t="s">
        <v>29</v>
      </c>
    </row>
    <row r="27">
      <c r="A27" s="201"/>
      <c r="B27" s="202"/>
      <c r="C27" s="203"/>
      <c r="D27" s="204"/>
      <c r="E27" s="204"/>
      <c r="F27" s="204"/>
      <c r="G27" s="204"/>
      <c r="H27" s="205"/>
      <c r="I27" s="206"/>
      <c r="J27" s="207"/>
      <c r="K27" s="203"/>
      <c r="L27" s="208"/>
      <c r="M27" s="209"/>
      <c r="N27" s="210"/>
      <c r="O27" s="204"/>
      <c r="P27" s="205"/>
      <c r="Q27" s="211"/>
    </row>
    <row r="28">
      <c r="A28" s="212" t="s">
        <v>2059</v>
      </c>
      <c r="B28" s="213"/>
      <c r="C28" s="214">
        <f>SUM(C3:C26)</f>
        <v>3760</v>
      </c>
      <c r="D28" s="215" t="s">
        <v>29</v>
      </c>
      <c r="E28" s="410">
        <f t="shared" ref="E28:F28" si="1">SUM(E2:E26)</f>
        <v>1765</v>
      </c>
      <c r="F28" s="410">
        <f t="shared" si="1"/>
        <v>981</v>
      </c>
      <c r="G28" s="215" t="s">
        <v>29</v>
      </c>
      <c r="H28" s="216">
        <f>SUM(H2:H26)</f>
        <v>2130</v>
      </c>
      <c r="I28" s="217">
        <f>AFCARSCSC!C24</f>
        <v>68</v>
      </c>
      <c r="J28" s="218" t="s">
        <v>29</v>
      </c>
      <c r="K28" s="219" t="s">
        <v>29</v>
      </c>
      <c r="L28" s="216">
        <f>SUM(L2:L26)</f>
        <v>1092</v>
      </c>
      <c r="M28" s="220" t="s">
        <v>29</v>
      </c>
      <c r="N28" s="220" t="s">
        <v>29</v>
      </c>
      <c r="O28" s="215" t="s">
        <v>29</v>
      </c>
      <c r="P28" s="216">
        <f>SUM(P3:P26)</f>
        <v>4012</v>
      </c>
      <c r="Q28" s="222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73" t="s">
        <v>2820</v>
      </c>
      <c r="I1" s="287" t="s">
        <v>2119</v>
      </c>
      <c r="J1" s="651">
        <v>45428.0</v>
      </c>
      <c r="K1" s="287" t="s">
        <v>2120</v>
      </c>
      <c r="L1" s="651">
        <v>45291.0</v>
      </c>
      <c r="M1" s="288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29" t="s">
        <v>2424</v>
      </c>
      <c r="O2" s="455" t="s">
        <v>2827</v>
      </c>
      <c r="P2" s="455" t="s">
        <v>2286</v>
      </c>
      <c r="Q2" s="329" t="s">
        <v>2319</v>
      </c>
      <c r="R2" s="455" t="s">
        <v>2333</v>
      </c>
      <c r="S2" s="55"/>
      <c r="T2" s="55"/>
      <c r="U2" s="55"/>
    </row>
    <row r="3">
      <c r="A3" s="329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4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29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4"/>
      <c r="H4" s="233">
        <v>9.0</v>
      </c>
      <c r="I4" s="466">
        <v>0.0</v>
      </c>
      <c r="J4" s="466">
        <v>46.0</v>
      </c>
      <c r="K4" s="233">
        <v>11.0</v>
      </c>
      <c r="L4" s="233">
        <v>0.0</v>
      </c>
      <c r="M4" s="233">
        <v>0.0</v>
      </c>
      <c r="N4" s="233">
        <v>15.0</v>
      </c>
      <c r="O4" s="233">
        <v>8.0</v>
      </c>
      <c r="P4" s="233">
        <v>0.0</v>
      </c>
      <c r="Q4" s="233">
        <v>6.0</v>
      </c>
      <c r="R4" s="233">
        <v>0.0</v>
      </c>
    </row>
    <row r="5">
      <c r="A5" s="329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4"/>
      <c r="H5" s="233">
        <v>493.0</v>
      </c>
      <c r="I5" s="466">
        <v>8.0</v>
      </c>
      <c r="J5" s="466">
        <v>326.0</v>
      </c>
      <c r="K5" s="233">
        <v>278.0</v>
      </c>
      <c r="L5" s="233">
        <v>0.0</v>
      </c>
      <c r="M5" s="233">
        <v>1.0</v>
      </c>
      <c r="N5" s="233">
        <v>115.0</v>
      </c>
      <c r="O5" s="233">
        <v>5.0</v>
      </c>
      <c r="P5" s="233">
        <v>7.0</v>
      </c>
      <c r="Q5" s="233">
        <v>175.0</v>
      </c>
      <c r="R5" s="233">
        <v>19.0</v>
      </c>
      <c r="S5" s="55"/>
    </row>
    <row r="6">
      <c r="A6" s="329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4"/>
      <c r="H6" s="233">
        <v>189.0</v>
      </c>
      <c r="I6" s="466">
        <v>1.0</v>
      </c>
      <c r="J6" s="466">
        <v>126.0</v>
      </c>
      <c r="K6" s="233">
        <v>120.0</v>
      </c>
      <c r="L6" s="233">
        <v>0.0</v>
      </c>
      <c r="M6" s="233">
        <v>0.0</v>
      </c>
      <c r="N6" s="233">
        <v>70.0</v>
      </c>
      <c r="O6" s="233">
        <v>14.0</v>
      </c>
      <c r="P6" s="233">
        <v>2.0</v>
      </c>
      <c r="Q6" s="233">
        <v>46.0</v>
      </c>
      <c r="R6" s="233">
        <v>5.0</v>
      </c>
      <c r="S6" s="55"/>
    </row>
    <row r="7">
      <c r="A7" s="329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4"/>
      <c r="H7" s="233">
        <v>5.0</v>
      </c>
      <c r="I7" s="466">
        <v>0.0</v>
      </c>
      <c r="J7" s="466">
        <v>24.0</v>
      </c>
      <c r="K7" s="233">
        <v>1.0</v>
      </c>
      <c r="L7" s="233">
        <v>0.0</v>
      </c>
      <c r="M7" s="233">
        <v>0.0</v>
      </c>
      <c r="N7" s="233">
        <v>2.0</v>
      </c>
      <c r="O7" s="233">
        <v>2.0</v>
      </c>
      <c r="P7" s="233">
        <v>0.0</v>
      </c>
      <c r="Q7" s="233">
        <v>4.0</v>
      </c>
      <c r="R7" s="233">
        <v>7.0</v>
      </c>
      <c r="S7" s="55"/>
      <c r="T7" s="55"/>
      <c r="U7" s="55"/>
    </row>
    <row r="8">
      <c r="A8" s="329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4"/>
      <c r="H8" s="233">
        <v>2.0</v>
      </c>
      <c r="I8" s="466">
        <v>0.0</v>
      </c>
      <c r="J8" s="466">
        <v>10.0</v>
      </c>
      <c r="K8" s="233">
        <v>0.0</v>
      </c>
      <c r="L8" s="233">
        <v>0.0</v>
      </c>
      <c r="M8" s="233">
        <v>0.0</v>
      </c>
      <c r="N8" s="233">
        <v>4.0</v>
      </c>
      <c r="O8" s="233">
        <v>3.0</v>
      </c>
      <c r="P8" s="233">
        <v>0.0</v>
      </c>
      <c r="Q8" s="233">
        <v>2.0</v>
      </c>
      <c r="R8" s="233">
        <v>0.0</v>
      </c>
      <c r="S8" s="55"/>
      <c r="T8" s="55"/>
      <c r="U8" s="55"/>
    </row>
    <row r="9">
      <c r="A9" s="329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4"/>
      <c r="H9" s="233">
        <v>4.0</v>
      </c>
      <c r="I9" s="466">
        <v>0.0</v>
      </c>
      <c r="J9" s="466">
        <v>14.0</v>
      </c>
      <c r="K9" s="233">
        <v>1.0</v>
      </c>
      <c r="L9" s="233">
        <v>0.0</v>
      </c>
      <c r="M9" s="233">
        <v>0.0</v>
      </c>
      <c r="N9" s="233">
        <v>3.0</v>
      </c>
      <c r="O9" s="233">
        <v>2.0</v>
      </c>
      <c r="P9" s="233">
        <v>1.0</v>
      </c>
      <c r="Q9" s="233">
        <v>3.0</v>
      </c>
      <c r="R9" s="233">
        <v>1.0</v>
      </c>
      <c r="S9" s="55"/>
      <c r="T9" s="55"/>
    </row>
    <row r="10">
      <c r="A10" s="329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4"/>
      <c r="H10" s="233">
        <v>2.0</v>
      </c>
      <c r="I10" s="466">
        <v>0.0</v>
      </c>
      <c r="J10" s="466">
        <v>73.0</v>
      </c>
      <c r="K10" s="233">
        <v>2.0</v>
      </c>
      <c r="L10" s="233">
        <v>0.0</v>
      </c>
      <c r="M10" s="233">
        <v>0.0</v>
      </c>
      <c r="N10" s="233">
        <v>3.0</v>
      </c>
      <c r="O10" s="233">
        <v>1.0</v>
      </c>
      <c r="P10" s="233">
        <v>0.0</v>
      </c>
      <c r="Q10" s="233">
        <v>20.0</v>
      </c>
      <c r="R10" s="233">
        <v>0.0</v>
      </c>
      <c r="S10" s="55"/>
      <c r="T10" s="55"/>
      <c r="U10" s="55"/>
    </row>
    <row r="11">
      <c r="A11" s="329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4"/>
      <c r="H11" s="233">
        <v>1.0</v>
      </c>
      <c r="I11" s="466">
        <v>0.0</v>
      </c>
      <c r="J11" s="466">
        <v>8.0</v>
      </c>
      <c r="K11" s="233">
        <v>2.0</v>
      </c>
      <c r="L11" s="233">
        <v>0.0</v>
      </c>
      <c r="M11" s="233">
        <v>0.0</v>
      </c>
      <c r="N11" s="233">
        <v>3.0</v>
      </c>
      <c r="O11" s="233">
        <v>0.0</v>
      </c>
      <c r="P11" s="233">
        <v>0.0</v>
      </c>
      <c r="Q11" s="233">
        <v>5.0</v>
      </c>
      <c r="R11" s="233">
        <v>1.0</v>
      </c>
      <c r="S11" s="55"/>
      <c r="T11" s="55"/>
      <c r="U11" s="55"/>
    </row>
    <row r="12">
      <c r="A12" s="329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4"/>
      <c r="H12" s="233">
        <v>8.0</v>
      </c>
      <c r="I12" s="466">
        <v>0.0</v>
      </c>
      <c r="J12" s="466">
        <v>8.0</v>
      </c>
      <c r="K12" s="233">
        <v>4.0</v>
      </c>
      <c r="L12" s="233">
        <v>0.0</v>
      </c>
      <c r="M12" s="233">
        <v>0.0</v>
      </c>
      <c r="N12" s="233">
        <v>3.0</v>
      </c>
      <c r="O12" s="233">
        <v>0.0</v>
      </c>
      <c r="P12" s="233">
        <v>0.0</v>
      </c>
      <c r="Q12" s="233">
        <v>3.0</v>
      </c>
      <c r="R12" s="233">
        <v>0.0</v>
      </c>
      <c r="S12" s="55"/>
      <c r="T12" s="55"/>
      <c r="U12" s="55"/>
    </row>
    <row r="13">
      <c r="A13" s="329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4"/>
      <c r="H13" s="233">
        <v>10.0</v>
      </c>
      <c r="I13" s="466">
        <v>1.0</v>
      </c>
      <c r="J13" s="466">
        <v>19.0</v>
      </c>
      <c r="K13" s="233">
        <v>0.0</v>
      </c>
      <c r="L13" s="233">
        <v>0.0</v>
      </c>
      <c r="M13" s="233">
        <v>0.0</v>
      </c>
      <c r="N13" s="233">
        <v>5.0</v>
      </c>
      <c r="O13" s="233">
        <v>5.0</v>
      </c>
      <c r="P13" s="233">
        <v>2.0</v>
      </c>
      <c r="Q13" s="233">
        <v>19.0</v>
      </c>
      <c r="R13" s="233">
        <v>0.0</v>
      </c>
      <c r="S13" s="55"/>
      <c r="T13" s="55"/>
    </row>
    <row r="14">
      <c r="A14" s="329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4"/>
      <c r="H14" s="233">
        <v>4.0</v>
      </c>
      <c r="I14" s="466">
        <v>0.0</v>
      </c>
      <c r="J14" s="466">
        <v>14.0</v>
      </c>
      <c r="K14" s="233">
        <v>0.0</v>
      </c>
      <c r="L14" s="233">
        <v>0.0</v>
      </c>
      <c r="M14" s="233">
        <v>0.0</v>
      </c>
      <c r="N14" s="233">
        <v>1.0</v>
      </c>
      <c r="O14" s="233">
        <v>0.0</v>
      </c>
      <c r="P14" s="233">
        <v>0.0</v>
      </c>
      <c r="Q14" s="233">
        <v>18.0</v>
      </c>
      <c r="R14" s="233">
        <v>0.0</v>
      </c>
      <c r="S14" s="55"/>
      <c r="T14" s="55"/>
    </row>
    <row r="15">
      <c r="A15" s="329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4"/>
      <c r="H15" s="233">
        <v>24.0</v>
      </c>
      <c r="I15" s="466">
        <v>0.0</v>
      </c>
      <c r="J15" s="466">
        <v>90.0</v>
      </c>
      <c r="K15" s="233">
        <v>9.0</v>
      </c>
      <c r="L15" s="233">
        <v>0.0</v>
      </c>
      <c r="M15" s="233">
        <v>0.0</v>
      </c>
      <c r="N15" s="233">
        <v>15.0</v>
      </c>
      <c r="O15" s="233">
        <v>7.0</v>
      </c>
      <c r="P15" s="233">
        <v>2.0</v>
      </c>
      <c r="Q15" s="233">
        <v>15.0</v>
      </c>
      <c r="R15" s="233">
        <v>0.0</v>
      </c>
      <c r="S15" s="55"/>
      <c r="T15" s="55"/>
      <c r="U15" s="55"/>
    </row>
    <row r="16">
      <c r="A16" s="329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4"/>
      <c r="H16" s="233">
        <v>12.0</v>
      </c>
      <c r="I16" s="466">
        <v>1.0</v>
      </c>
      <c r="J16" s="466">
        <v>35.0</v>
      </c>
      <c r="K16" s="233">
        <v>9.0</v>
      </c>
      <c r="L16" s="233">
        <v>0.0</v>
      </c>
      <c r="M16" s="233">
        <v>0.0</v>
      </c>
      <c r="N16" s="233">
        <v>10.0</v>
      </c>
      <c r="O16" s="233">
        <v>1.0</v>
      </c>
      <c r="P16" s="233">
        <v>0.0</v>
      </c>
      <c r="Q16" s="233">
        <v>11.0</v>
      </c>
      <c r="R16" s="233">
        <v>2.0</v>
      </c>
      <c r="S16" s="55"/>
      <c r="T16" s="55"/>
      <c r="U16" s="55"/>
    </row>
    <row r="17">
      <c r="A17" s="329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4"/>
      <c r="H17" s="233">
        <v>0.0</v>
      </c>
      <c r="I17" s="466">
        <v>0.0</v>
      </c>
      <c r="J17" s="466">
        <v>5.0</v>
      </c>
      <c r="K17" s="233">
        <v>0.0</v>
      </c>
      <c r="L17" s="233">
        <v>0.0</v>
      </c>
      <c r="M17" s="233">
        <v>0.0</v>
      </c>
      <c r="N17" s="233">
        <v>2.0</v>
      </c>
      <c r="O17" s="233">
        <v>2.0</v>
      </c>
      <c r="P17" s="233">
        <v>0.0</v>
      </c>
      <c r="Q17" s="233">
        <v>1.0</v>
      </c>
      <c r="R17" s="233">
        <v>0.0</v>
      </c>
      <c r="S17" s="55"/>
      <c r="T17" s="55"/>
      <c r="U17" s="55"/>
    </row>
    <row r="18">
      <c r="A18" s="329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4"/>
      <c r="H18" s="233">
        <v>77.0</v>
      </c>
      <c r="I18" s="466">
        <v>1.0</v>
      </c>
      <c r="J18" s="466">
        <v>150.0</v>
      </c>
      <c r="K18" s="233">
        <v>14.0</v>
      </c>
      <c r="L18" s="233">
        <v>0.0</v>
      </c>
      <c r="M18" s="233">
        <v>0.0</v>
      </c>
      <c r="N18" s="233">
        <v>24.0</v>
      </c>
      <c r="O18" s="233">
        <v>4.0</v>
      </c>
      <c r="P18" s="233">
        <v>0.0</v>
      </c>
      <c r="Q18" s="233">
        <v>55.0</v>
      </c>
      <c r="R18" s="233">
        <v>2.0</v>
      </c>
      <c r="S18" s="55"/>
      <c r="T18" s="55"/>
      <c r="U18" s="55"/>
    </row>
    <row r="19">
      <c r="A19" s="329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4"/>
      <c r="H19" s="233">
        <v>87.0</v>
      </c>
      <c r="I19" s="466">
        <v>0.0</v>
      </c>
      <c r="J19" s="466">
        <v>118.0</v>
      </c>
      <c r="K19" s="233">
        <v>110.0</v>
      </c>
      <c r="L19" s="233">
        <v>0.0</v>
      </c>
      <c r="M19" s="233">
        <v>0.0</v>
      </c>
      <c r="N19" s="233">
        <v>25.0</v>
      </c>
      <c r="O19" s="233">
        <v>1.0</v>
      </c>
      <c r="P19" s="233">
        <v>1.0</v>
      </c>
      <c r="Q19" s="233">
        <v>50.0</v>
      </c>
      <c r="R19" s="233">
        <v>52.0</v>
      </c>
      <c r="S19" s="55"/>
    </row>
    <row r="20">
      <c r="A20" s="329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4"/>
      <c r="H20" s="233">
        <v>1.0</v>
      </c>
      <c r="I20" s="466">
        <v>0.0</v>
      </c>
      <c r="J20" s="466">
        <v>7.0</v>
      </c>
      <c r="K20" s="233">
        <v>0.0</v>
      </c>
      <c r="L20" s="233">
        <v>0.0</v>
      </c>
      <c r="M20" s="233">
        <v>0.0</v>
      </c>
      <c r="N20" s="233">
        <v>1.0</v>
      </c>
      <c r="O20" s="233">
        <v>2.0</v>
      </c>
      <c r="P20" s="233">
        <v>0.0</v>
      </c>
      <c r="Q20" s="233">
        <v>2.0</v>
      </c>
      <c r="R20" s="233">
        <v>0.0</v>
      </c>
      <c r="S20" s="55"/>
    </row>
    <row r="21">
      <c r="A21" s="329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4"/>
      <c r="H21" s="233">
        <v>5.0</v>
      </c>
      <c r="I21" s="466">
        <v>0.0</v>
      </c>
      <c r="J21" s="466">
        <v>30.0</v>
      </c>
      <c r="K21" s="233">
        <v>7.0</v>
      </c>
      <c r="L21" s="233">
        <v>0.0</v>
      </c>
      <c r="M21" s="233">
        <v>0.0</v>
      </c>
      <c r="N21" s="233">
        <v>2.0</v>
      </c>
      <c r="O21" s="233">
        <v>1.0</v>
      </c>
      <c r="P21" s="233">
        <v>0.0</v>
      </c>
      <c r="Q21" s="233">
        <v>9.0</v>
      </c>
      <c r="R21" s="233">
        <v>0.0</v>
      </c>
      <c r="S21" s="55"/>
    </row>
    <row r="22">
      <c r="A22" s="329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4"/>
      <c r="H22" s="233">
        <v>1.0</v>
      </c>
      <c r="I22" s="466">
        <v>0.0</v>
      </c>
      <c r="J22" s="466">
        <v>5.0</v>
      </c>
      <c r="K22" s="233">
        <v>8.0</v>
      </c>
      <c r="L22" s="233">
        <v>0.0</v>
      </c>
      <c r="M22" s="233">
        <v>0.0</v>
      </c>
      <c r="N22" s="233">
        <v>1.0</v>
      </c>
      <c r="O22" s="233">
        <v>0.0</v>
      </c>
      <c r="P22" s="233">
        <v>0.0</v>
      </c>
      <c r="Q22" s="233">
        <v>4.0</v>
      </c>
      <c r="R22" s="233">
        <v>2.0</v>
      </c>
      <c r="S22" s="55"/>
      <c r="T22" s="55"/>
      <c r="U22" s="55"/>
    </row>
    <row r="23">
      <c r="A23" s="329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4"/>
      <c r="H23" s="233">
        <v>2.0</v>
      </c>
      <c r="I23" s="466">
        <v>0.0</v>
      </c>
      <c r="J23" s="466">
        <v>5.0</v>
      </c>
      <c r="K23" s="233">
        <v>2.0</v>
      </c>
      <c r="L23" s="233">
        <v>0.0</v>
      </c>
      <c r="M23" s="233">
        <v>0.0</v>
      </c>
      <c r="N23" s="233">
        <v>1.0</v>
      </c>
      <c r="O23" s="233">
        <v>1.0</v>
      </c>
      <c r="P23" s="233">
        <v>0.0</v>
      </c>
      <c r="Q23" s="233">
        <v>5.0</v>
      </c>
      <c r="R23" s="233">
        <v>0.0</v>
      </c>
      <c r="S23" s="55"/>
      <c r="T23" s="55"/>
      <c r="U23" s="55"/>
    </row>
    <row r="24">
      <c r="A24" s="329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4"/>
      <c r="H24" s="233">
        <v>15.0</v>
      </c>
      <c r="I24" s="466">
        <v>0.0</v>
      </c>
      <c r="J24" s="466">
        <v>41.0</v>
      </c>
      <c r="K24" s="233">
        <v>17.0</v>
      </c>
      <c r="L24" s="233">
        <v>0.0</v>
      </c>
      <c r="M24" s="233">
        <v>0.0</v>
      </c>
      <c r="N24" s="233">
        <v>9.0</v>
      </c>
      <c r="O24" s="233">
        <v>8.0</v>
      </c>
      <c r="P24" s="233">
        <v>4.0</v>
      </c>
      <c r="Q24" s="233">
        <v>21.0</v>
      </c>
      <c r="R24" s="233">
        <v>3.0</v>
      </c>
      <c r="S24" s="55"/>
      <c r="T24" s="55"/>
      <c r="U24" s="55"/>
    </row>
    <row r="25">
      <c r="A25" s="329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4"/>
      <c r="H25" s="233">
        <v>3.0</v>
      </c>
      <c r="I25" s="466">
        <v>0.0</v>
      </c>
      <c r="J25" s="466">
        <v>6.0</v>
      </c>
      <c r="K25" s="233">
        <v>5.0</v>
      </c>
      <c r="L25" s="233">
        <v>0.0</v>
      </c>
      <c r="M25" s="233">
        <v>0.0</v>
      </c>
      <c r="N25" s="233">
        <v>0.0</v>
      </c>
      <c r="O25" s="233">
        <v>2.0</v>
      </c>
      <c r="P25" s="233">
        <v>0.0</v>
      </c>
      <c r="Q25" s="233">
        <v>4.0</v>
      </c>
      <c r="R25" s="233">
        <v>0.0</v>
      </c>
      <c r="S25" s="55"/>
      <c r="T25" s="55"/>
      <c r="U25" s="55"/>
    </row>
    <row r="26">
      <c r="A26" s="329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4"/>
      <c r="H26" s="233">
        <v>5.0</v>
      </c>
      <c r="I26" s="466">
        <v>0.0</v>
      </c>
      <c r="J26" s="466">
        <v>10.0</v>
      </c>
      <c r="K26" s="233">
        <v>2.0</v>
      </c>
      <c r="L26" s="233">
        <v>0.0</v>
      </c>
      <c r="M26" s="233">
        <v>0.0</v>
      </c>
      <c r="N26" s="233">
        <v>0.0</v>
      </c>
      <c r="O26" s="233">
        <v>0.0</v>
      </c>
      <c r="P26" s="233">
        <v>0.0</v>
      </c>
      <c r="Q26" s="233">
        <v>5.0</v>
      </c>
      <c r="R26" s="233">
        <v>0.0</v>
      </c>
      <c r="S26" s="55"/>
      <c r="T26" s="55"/>
      <c r="U26" s="55"/>
    </row>
    <row r="27">
      <c r="A27" s="329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4"/>
      <c r="H27" s="233">
        <v>969.0</v>
      </c>
      <c r="I27" s="466">
        <v>12.0</v>
      </c>
      <c r="J27" s="466">
        <v>1176.0</v>
      </c>
      <c r="K27" s="233">
        <v>603.0</v>
      </c>
      <c r="L27" s="233">
        <v>0.0</v>
      </c>
      <c r="M27" s="233">
        <v>1.0</v>
      </c>
      <c r="N27" s="233">
        <v>317.0</v>
      </c>
      <c r="O27" s="233">
        <v>72.0</v>
      </c>
      <c r="P27" s="233">
        <v>19.0</v>
      </c>
      <c r="Q27" s="233">
        <v>497.0</v>
      </c>
      <c r="R27" s="233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87" t="s">
        <v>2134</v>
      </c>
      <c r="B30" s="288"/>
      <c r="C30" s="288"/>
      <c r="D30" s="288"/>
      <c r="E30" s="287" t="s">
        <v>2117</v>
      </c>
      <c r="F30" s="889" t="s">
        <v>2828</v>
      </c>
      <c r="I30" s="287" t="s">
        <v>2119</v>
      </c>
      <c r="J30" s="651">
        <v>45728.0</v>
      </c>
      <c r="K30" s="287" t="s">
        <v>2120</v>
      </c>
      <c r="L30" s="651">
        <v>45404.0</v>
      </c>
      <c r="M30" s="288"/>
    </row>
    <row r="31">
      <c r="A31" s="890"/>
      <c r="B31" s="876" t="s">
        <v>2081</v>
      </c>
    </row>
    <row r="32">
      <c r="A32" s="329" t="s">
        <v>874</v>
      </c>
      <c r="B32" s="891">
        <v>14.0</v>
      </c>
    </row>
    <row r="33">
      <c r="A33" s="329" t="s">
        <v>875</v>
      </c>
      <c r="B33" s="891">
        <v>10.0</v>
      </c>
    </row>
    <row r="34">
      <c r="A34" s="329" t="s">
        <v>890</v>
      </c>
      <c r="B34" s="891">
        <v>169.0</v>
      </c>
    </row>
    <row r="35">
      <c r="A35" s="329" t="s">
        <v>2103</v>
      </c>
      <c r="B35" s="891">
        <v>83.0</v>
      </c>
    </row>
    <row r="36">
      <c r="A36" s="329" t="s">
        <v>877</v>
      </c>
      <c r="B36" s="891">
        <v>2.0</v>
      </c>
    </row>
    <row r="37">
      <c r="A37" s="329" t="s">
        <v>878</v>
      </c>
      <c r="B37" s="891">
        <v>2.0</v>
      </c>
    </row>
    <row r="38">
      <c r="A38" s="329" t="s">
        <v>153</v>
      </c>
      <c r="B38" s="891">
        <v>4.0</v>
      </c>
    </row>
    <row r="39">
      <c r="A39" s="329" t="s">
        <v>879</v>
      </c>
      <c r="B39" s="891">
        <v>18.0</v>
      </c>
    </row>
    <row r="40">
      <c r="A40" s="329" t="s">
        <v>880</v>
      </c>
      <c r="B40" s="891">
        <v>2.0</v>
      </c>
    </row>
    <row r="41">
      <c r="A41" s="329" t="s">
        <v>881</v>
      </c>
      <c r="B41" s="891">
        <v>13.0</v>
      </c>
    </row>
    <row r="42">
      <c r="A42" s="329" t="s">
        <v>882</v>
      </c>
      <c r="B42" s="891">
        <v>23.0</v>
      </c>
    </row>
    <row r="43">
      <c r="A43" s="329" t="s">
        <v>883</v>
      </c>
      <c r="B43" s="891">
        <v>3.0</v>
      </c>
    </row>
    <row r="44">
      <c r="A44" s="329" t="s">
        <v>884</v>
      </c>
      <c r="B44" s="891">
        <v>25.0</v>
      </c>
    </row>
    <row r="45">
      <c r="A45" s="329" t="s">
        <v>171</v>
      </c>
      <c r="B45" s="891">
        <v>8.0</v>
      </c>
    </row>
    <row r="46">
      <c r="A46" s="329" t="s">
        <v>335</v>
      </c>
      <c r="B46" s="891">
        <v>1.0</v>
      </c>
    </row>
    <row r="47">
      <c r="A47" s="329" t="s">
        <v>80</v>
      </c>
      <c r="B47" s="891">
        <v>60.0</v>
      </c>
    </row>
    <row r="48">
      <c r="A48" s="329" t="s">
        <v>2102</v>
      </c>
      <c r="B48" s="891">
        <v>45.0</v>
      </c>
    </row>
    <row r="49">
      <c r="A49" s="329" t="s">
        <v>2818</v>
      </c>
      <c r="B49" s="891">
        <v>2.0</v>
      </c>
    </row>
    <row r="50">
      <c r="A50" s="329" t="s">
        <v>2819</v>
      </c>
      <c r="B50" s="891">
        <v>29.0</v>
      </c>
    </row>
    <row r="51">
      <c r="A51" s="329" t="s">
        <v>869</v>
      </c>
      <c r="B51" s="891">
        <v>1.0</v>
      </c>
    </row>
    <row r="52">
      <c r="A52" s="329" t="s">
        <v>478</v>
      </c>
      <c r="B52" s="891">
        <v>5.0</v>
      </c>
    </row>
    <row r="53">
      <c r="A53" s="329" t="s">
        <v>94</v>
      </c>
      <c r="B53" s="891">
        <v>22.0</v>
      </c>
    </row>
    <row r="54">
      <c r="A54" s="329" t="s">
        <v>888</v>
      </c>
      <c r="B54" s="891">
        <v>5.0</v>
      </c>
    </row>
    <row r="55">
      <c r="A55" s="329" t="s">
        <v>889</v>
      </c>
      <c r="B55" s="891">
        <v>3.0</v>
      </c>
    </row>
    <row r="56">
      <c r="A56" s="329" t="s">
        <v>2059</v>
      </c>
      <c r="B56" s="891">
        <f>SUM(B32:B55)</f>
        <v>549</v>
      </c>
    </row>
    <row r="59">
      <c r="A59" s="287" t="s">
        <v>2203</v>
      </c>
      <c r="B59" s="288"/>
      <c r="C59" s="288"/>
      <c r="D59" s="288"/>
      <c r="E59" s="287" t="s">
        <v>2117</v>
      </c>
      <c r="F59" s="873" t="s">
        <v>2820</v>
      </c>
      <c r="I59" s="287" t="s">
        <v>2119</v>
      </c>
      <c r="J59" s="651">
        <v>45428.0</v>
      </c>
      <c r="K59" s="287" t="s">
        <v>2120</v>
      </c>
      <c r="L59" s="651">
        <v>45291.0</v>
      </c>
      <c r="M59" s="288"/>
    </row>
    <row r="61">
      <c r="A61" s="463"/>
      <c r="B61" s="892"/>
    </row>
    <row r="62">
      <c r="A62" s="329" t="s">
        <v>874</v>
      </c>
      <c r="B62" s="893">
        <v>35.0</v>
      </c>
    </row>
    <row r="63">
      <c r="A63" s="329" t="s">
        <v>875</v>
      </c>
      <c r="B63" s="894">
        <v>105.0</v>
      </c>
    </row>
    <row r="64">
      <c r="A64" s="329" t="s">
        <v>890</v>
      </c>
      <c r="B64" s="894">
        <v>241.0</v>
      </c>
    </row>
    <row r="65">
      <c r="A65" s="329" t="s">
        <v>2103</v>
      </c>
      <c r="B65" s="894">
        <v>166.0</v>
      </c>
    </row>
    <row r="66">
      <c r="A66" s="329" t="s">
        <v>877</v>
      </c>
      <c r="B66" s="894">
        <v>7.0</v>
      </c>
    </row>
    <row r="67">
      <c r="A67" s="329" t="s">
        <v>878</v>
      </c>
      <c r="B67" s="894">
        <v>13.0</v>
      </c>
    </row>
    <row r="68">
      <c r="A68" s="329" t="s">
        <v>153</v>
      </c>
      <c r="B68" s="894">
        <v>42.0</v>
      </c>
    </row>
    <row r="69">
      <c r="A69" s="329" t="s">
        <v>879</v>
      </c>
      <c r="B69" s="894">
        <v>11.0</v>
      </c>
    </row>
    <row r="70">
      <c r="A70" s="329" t="s">
        <v>880</v>
      </c>
      <c r="B70" s="894">
        <v>19.0</v>
      </c>
    </row>
    <row r="71">
      <c r="A71" s="329" t="s">
        <v>881</v>
      </c>
      <c r="B71" s="894">
        <v>17.0</v>
      </c>
    </row>
    <row r="72">
      <c r="A72" s="329" t="s">
        <v>882</v>
      </c>
      <c r="B72" s="894">
        <v>34.0</v>
      </c>
    </row>
    <row r="73">
      <c r="A73" s="329" t="s">
        <v>883</v>
      </c>
      <c r="B73" s="894">
        <v>22.0</v>
      </c>
    </row>
    <row r="74">
      <c r="A74" s="329" t="s">
        <v>884</v>
      </c>
      <c r="B74" s="894">
        <v>27.0</v>
      </c>
    </row>
    <row r="75">
      <c r="A75" s="329" t="s">
        <v>171</v>
      </c>
      <c r="B75" s="894">
        <v>42.0</v>
      </c>
    </row>
    <row r="76">
      <c r="A76" s="329" t="s">
        <v>335</v>
      </c>
      <c r="B76" s="894">
        <v>2.0</v>
      </c>
    </row>
    <row r="77">
      <c r="A77" s="329" t="s">
        <v>80</v>
      </c>
      <c r="B77" s="894">
        <v>60.0</v>
      </c>
    </row>
    <row r="78">
      <c r="A78" s="329" t="s">
        <v>2102</v>
      </c>
      <c r="B78" s="894">
        <v>82.0</v>
      </c>
    </row>
    <row r="79">
      <c r="A79" s="329" t="s">
        <v>2818</v>
      </c>
      <c r="B79" s="894">
        <v>10.0</v>
      </c>
    </row>
    <row r="80">
      <c r="A80" s="329" t="s">
        <v>2819</v>
      </c>
      <c r="B80" s="894">
        <v>14.0</v>
      </c>
    </row>
    <row r="81">
      <c r="A81" s="329" t="s">
        <v>869</v>
      </c>
      <c r="B81" s="894">
        <v>34.0</v>
      </c>
    </row>
    <row r="82">
      <c r="A82" s="329" t="s">
        <v>478</v>
      </c>
      <c r="B82" s="894">
        <v>7.0</v>
      </c>
    </row>
    <row r="83">
      <c r="A83" s="329" t="s">
        <v>94</v>
      </c>
      <c r="B83" s="894">
        <v>37.0</v>
      </c>
    </row>
    <row r="84">
      <c r="A84" s="329" t="s">
        <v>888</v>
      </c>
      <c r="B84" s="894">
        <v>17.0</v>
      </c>
    </row>
    <row r="85">
      <c r="A85" s="329" t="s">
        <v>889</v>
      </c>
      <c r="B85" s="894">
        <v>48.0</v>
      </c>
    </row>
    <row r="86">
      <c r="A86" s="329" t="s">
        <v>2059</v>
      </c>
      <c r="B86" s="895">
        <v>1092.0</v>
      </c>
    </row>
    <row r="88">
      <c r="A88" s="287" t="s">
        <v>2186</v>
      </c>
      <c r="B88" s="288"/>
      <c r="C88" s="288"/>
      <c r="D88" s="287" t="s">
        <v>2117</v>
      </c>
      <c r="E88" s="288" t="s">
        <v>2829</v>
      </c>
      <c r="F88" s="288"/>
      <c r="G88" s="288"/>
      <c r="H88" s="287" t="s">
        <v>2119</v>
      </c>
      <c r="I88" s="651">
        <v>45428.0</v>
      </c>
      <c r="J88" s="287" t="s">
        <v>2120</v>
      </c>
      <c r="K88" s="651">
        <v>45291.0</v>
      </c>
      <c r="L88" s="288"/>
    </row>
    <row r="89">
      <c r="A89" s="890"/>
      <c r="B89" s="896"/>
      <c r="C89" s="362" t="s">
        <v>2433</v>
      </c>
      <c r="D89" s="362" t="s">
        <v>2830</v>
      </c>
      <c r="H89" s="55"/>
      <c r="I89" s="55"/>
      <c r="J89" s="55"/>
      <c r="K89" s="55"/>
      <c r="L89" s="55"/>
    </row>
    <row r="90">
      <c r="A90" s="329" t="s">
        <v>874</v>
      </c>
      <c r="B90" s="462">
        <f t="shared" ref="B90:B114" si="6">sum(C90+D90)</f>
        <v>46</v>
      </c>
      <c r="C90" s="233">
        <v>24.0</v>
      </c>
      <c r="D90" s="233">
        <v>22.0</v>
      </c>
      <c r="G90" s="347"/>
    </row>
    <row r="91">
      <c r="A91" s="329" t="s">
        <v>875</v>
      </c>
      <c r="B91" s="462">
        <f t="shared" si="6"/>
        <v>72</v>
      </c>
      <c r="C91" s="233">
        <v>53.0</v>
      </c>
      <c r="D91" s="233">
        <v>19.0</v>
      </c>
      <c r="G91" s="347"/>
    </row>
    <row r="92">
      <c r="A92" s="329" t="s">
        <v>890</v>
      </c>
      <c r="B92" s="462">
        <f t="shared" si="6"/>
        <v>687</v>
      </c>
      <c r="C92" s="233">
        <v>319.0</v>
      </c>
      <c r="D92" s="233">
        <v>368.0</v>
      </c>
      <c r="G92" s="347"/>
    </row>
    <row r="93">
      <c r="A93" s="329" t="s">
        <v>2103</v>
      </c>
      <c r="B93" s="462">
        <f t="shared" si="6"/>
        <v>338</v>
      </c>
      <c r="C93" s="233">
        <v>145.0</v>
      </c>
      <c r="D93" s="233">
        <v>193.0</v>
      </c>
      <c r="G93" s="347"/>
    </row>
    <row r="94">
      <c r="A94" s="329" t="s">
        <v>877</v>
      </c>
      <c r="B94" s="462">
        <f t="shared" si="6"/>
        <v>31</v>
      </c>
      <c r="C94" s="233">
        <v>28.0</v>
      </c>
      <c r="D94" s="233">
        <v>3.0</v>
      </c>
      <c r="G94" s="347"/>
    </row>
    <row r="95">
      <c r="A95" s="329" t="s">
        <v>878</v>
      </c>
      <c r="B95" s="462">
        <f t="shared" si="6"/>
        <v>18</v>
      </c>
      <c r="C95" s="233">
        <v>14.0</v>
      </c>
      <c r="D95" s="233">
        <v>4.0</v>
      </c>
      <c r="G95" s="347"/>
    </row>
    <row r="96">
      <c r="A96" s="329" t="s">
        <v>153</v>
      </c>
      <c r="B96" s="462">
        <f t="shared" si="6"/>
        <v>22</v>
      </c>
      <c r="C96" s="233">
        <v>16.0</v>
      </c>
      <c r="D96" s="233">
        <v>6.0</v>
      </c>
      <c r="G96" s="347"/>
    </row>
    <row r="97">
      <c r="A97" s="329" t="s">
        <v>879</v>
      </c>
      <c r="B97" s="462">
        <f t="shared" si="6"/>
        <v>75</v>
      </c>
      <c r="C97" s="233">
        <v>63.0</v>
      </c>
      <c r="D97" s="233">
        <v>12.0</v>
      </c>
      <c r="G97" s="347"/>
    </row>
    <row r="98">
      <c r="A98" s="329" t="s">
        <v>880</v>
      </c>
      <c r="B98" s="462">
        <f t="shared" si="6"/>
        <v>22</v>
      </c>
      <c r="C98" s="233">
        <v>17.0</v>
      </c>
      <c r="D98" s="233">
        <v>5.0</v>
      </c>
      <c r="G98" s="347"/>
    </row>
    <row r="99">
      <c r="A99" s="329" t="s">
        <v>881</v>
      </c>
      <c r="B99" s="462">
        <f t="shared" si="6"/>
        <v>6</v>
      </c>
      <c r="C99" s="233">
        <v>4.0</v>
      </c>
      <c r="D99" s="233">
        <v>2.0</v>
      </c>
      <c r="G99" s="347"/>
    </row>
    <row r="100">
      <c r="A100" s="329" t="s">
        <v>882</v>
      </c>
      <c r="B100" s="462">
        <f t="shared" si="6"/>
        <v>51</v>
      </c>
      <c r="C100" s="233">
        <v>45.0</v>
      </c>
      <c r="D100" s="233">
        <v>6.0</v>
      </c>
      <c r="G100" s="347"/>
    </row>
    <row r="101">
      <c r="A101" s="329" t="s">
        <v>883</v>
      </c>
      <c r="B101" s="462">
        <f t="shared" si="6"/>
        <v>39</v>
      </c>
      <c r="C101" s="233">
        <v>36.0</v>
      </c>
      <c r="D101" s="233">
        <v>3.0</v>
      </c>
      <c r="G101" s="347"/>
    </row>
    <row r="102">
      <c r="A102" s="329" t="s">
        <v>884</v>
      </c>
      <c r="B102" s="462">
        <f t="shared" si="6"/>
        <v>160</v>
      </c>
      <c r="C102" s="233">
        <v>90.0</v>
      </c>
      <c r="D102" s="233">
        <v>70.0</v>
      </c>
      <c r="G102" s="347"/>
    </row>
    <row r="103">
      <c r="A103" s="329" t="s">
        <v>171</v>
      </c>
      <c r="B103" s="462">
        <f t="shared" si="6"/>
        <v>20</v>
      </c>
      <c r="C103" s="233">
        <v>20.0</v>
      </c>
      <c r="D103" s="233">
        <v>0.0</v>
      </c>
      <c r="G103" s="347"/>
    </row>
    <row r="104">
      <c r="A104" s="329" t="s">
        <v>335</v>
      </c>
      <c r="B104" s="462">
        <f t="shared" si="6"/>
        <v>5</v>
      </c>
      <c r="C104" s="233">
        <v>5.0</v>
      </c>
      <c r="D104" s="233">
        <v>0.0</v>
      </c>
      <c r="G104" s="347"/>
    </row>
    <row r="105">
      <c r="A105" s="329" t="s">
        <v>80</v>
      </c>
      <c r="B105" s="462">
        <f t="shared" si="6"/>
        <v>168</v>
      </c>
      <c r="C105" s="233">
        <v>130.0</v>
      </c>
      <c r="D105" s="233">
        <v>38.0</v>
      </c>
      <c r="G105" s="347"/>
    </row>
    <row r="106">
      <c r="A106" s="329" t="s">
        <v>2102</v>
      </c>
      <c r="B106" s="462">
        <f t="shared" si="6"/>
        <v>215</v>
      </c>
      <c r="C106" s="233">
        <v>166.0</v>
      </c>
      <c r="D106" s="233">
        <v>49.0</v>
      </c>
      <c r="G106" s="347"/>
    </row>
    <row r="107">
      <c r="A107" s="329" t="s">
        <v>2818</v>
      </c>
      <c r="B107" s="462">
        <f t="shared" si="6"/>
        <v>17</v>
      </c>
      <c r="C107" s="233">
        <v>16.0</v>
      </c>
      <c r="D107" s="233">
        <v>1.0</v>
      </c>
      <c r="G107" s="347"/>
    </row>
    <row r="108">
      <c r="A108" s="329" t="s">
        <v>2819</v>
      </c>
      <c r="B108" s="462">
        <f t="shared" si="6"/>
        <v>16</v>
      </c>
      <c r="C108" s="233">
        <v>14.0</v>
      </c>
      <c r="D108" s="233">
        <v>2.0</v>
      </c>
      <c r="G108" s="347"/>
    </row>
    <row r="109">
      <c r="A109" s="329" t="s">
        <v>869</v>
      </c>
      <c r="B109" s="462">
        <f t="shared" si="6"/>
        <v>11</v>
      </c>
      <c r="C109" s="233">
        <v>9.0</v>
      </c>
      <c r="D109" s="233">
        <v>2.0</v>
      </c>
      <c r="G109" s="347"/>
    </row>
    <row r="110">
      <c r="A110" s="329" t="s">
        <v>478</v>
      </c>
      <c r="B110" s="462">
        <f t="shared" si="6"/>
        <v>15</v>
      </c>
      <c r="C110" s="233">
        <v>15.0</v>
      </c>
      <c r="D110" s="233">
        <v>0.0</v>
      </c>
      <c r="G110" s="347"/>
    </row>
    <row r="111">
      <c r="A111" s="329" t="s">
        <v>94</v>
      </c>
      <c r="B111" s="462">
        <f t="shared" si="6"/>
        <v>65</v>
      </c>
      <c r="C111" s="233">
        <v>51.0</v>
      </c>
      <c r="D111" s="233">
        <v>14.0</v>
      </c>
      <c r="G111" s="347"/>
    </row>
    <row r="112">
      <c r="A112" s="329" t="s">
        <v>888</v>
      </c>
      <c r="B112" s="462">
        <f t="shared" si="6"/>
        <v>21</v>
      </c>
      <c r="C112" s="233">
        <v>19.0</v>
      </c>
      <c r="D112" s="233">
        <v>2.0</v>
      </c>
      <c r="G112" s="347"/>
    </row>
    <row r="113">
      <c r="A113" s="329" t="s">
        <v>889</v>
      </c>
      <c r="B113" s="462">
        <f t="shared" si="6"/>
        <v>10</v>
      </c>
      <c r="C113" s="233">
        <v>10.0</v>
      </c>
      <c r="D113" s="233">
        <v>0.0</v>
      </c>
      <c r="G113" s="347"/>
    </row>
    <row r="114">
      <c r="A114" s="329" t="s">
        <v>2059</v>
      </c>
      <c r="B114" s="469">
        <f t="shared" si="6"/>
        <v>2130</v>
      </c>
      <c r="C114" s="235">
        <v>1309.0</v>
      </c>
      <c r="D114" s="233">
        <v>821.0</v>
      </c>
      <c r="G114" s="347"/>
    </row>
    <row r="115">
      <c r="A115" s="897"/>
      <c r="B115" s="55"/>
      <c r="G115" s="347"/>
    </row>
    <row r="116">
      <c r="A116" s="55"/>
      <c r="D116" s="55"/>
      <c r="E116" s="898"/>
      <c r="I116" s="581"/>
      <c r="K116" s="581"/>
    </row>
    <row r="117">
      <c r="A117" s="897"/>
      <c r="G117" s="347"/>
    </row>
    <row r="118">
      <c r="A118" s="287" t="s">
        <v>2493</v>
      </c>
      <c r="B118" s="288"/>
      <c r="C118" s="288"/>
      <c r="D118" s="287" t="s">
        <v>2117</v>
      </c>
      <c r="E118" s="287" t="s">
        <v>872</v>
      </c>
      <c r="F118" s="288"/>
      <c r="G118" s="288"/>
      <c r="H118" s="287" t="s">
        <v>2119</v>
      </c>
      <c r="I118" s="651">
        <v>45728.0</v>
      </c>
      <c r="J118" s="287" t="s">
        <v>2120</v>
      </c>
      <c r="K118" s="651">
        <v>45404.0</v>
      </c>
      <c r="L118" s="288"/>
    </row>
    <row r="119">
      <c r="A119" s="890"/>
      <c r="B119" s="896"/>
      <c r="C119" s="362"/>
      <c r="D119" s="362"/>
      <c r="H119" s="55"/>
      <c r="I119" s="55"/>
      <c r="J119" s="55"/>
      <c r="K119" s="55"/>
      <c r="L119" s="55"/>
    </row>
    <row r="120">
      <c r="A120" s="329" t="s">
        <v>874</v>
      </c>
      <c r="B120" s="462">
        <v>18.0</v>
      </c>
      <c r="C120" s="233"/>
      <c r="D120" s="233"/>
      <c r="G120" s="347"/>
    </row>
    <row r="121">
      <c r="A121" s="329" t="s">
        <v>875</v>
      </c>
      <c r="B121" s="462">
        <v>59.0</v>
      </c>
      <c r="C121" s="233"/>
      <c r="D121" s="233"/>
      <c r="G121" s="347"/>
    </row>
    <row r="122">
      <c r="A122" s="329" t="s">
        <v>890</v>
      </c>
      <c r="B122" s="462">
        <v>718.0</v>
      </c>
      <c r="C122" s="233"/>
      <c r="D122" s="233"/>
      <c r="G122" s="347"/>
    </row>
    <row r="123">
      <c r="A123" s="329" t="s">
        <v>2103</v>
      </c>
      <c r="B123" s="462">
        <v>269.0</v>
      </c>
      <c r="C123" s="233"/>
      <c r="D123" s="233"/>
      <c r="G123" s="347"/>
    </row>
    <row r="124">
      <c r="A124" s="329" t="s">
        <v>877</v>
      </c>
      <c r="B124" s="462">
        <v>20.0</v>
      </c>
      <c r="C124" s="233"/>
      <c r="D124" s="233"/>
      <c r="G124" s="347"/>
    </row>
    <row r="125">
      <c r="A125" s="329" t="s">
        <v>878</v>
      </c>
      <c r="B125" s="462">
        <v>7.0</v>
      </c>
      <c r="C125" s="233"/>
      <c r="D125" s="233"/>
      <c r="G125" s="347"/>
    </row>
    <row r="126">
      <c r="A126" s="329" t="s">
        <v>153</v>
      </c>
      <c r="B126" s="462">
        <v>14.0</v>
      </c>
      <c r="C126" s="233"/>
      <c r="D126" s="233"/>
      <c r="G126" s="347"/>
    </row>
    <row r="127">
      <c r="A127" s="329" t="s">
        <v>879</v>
      </c>
      <c r="B127" s="462">
        <v>41.0</v>
      </c>
      <c r="C127" s="233"/>
      <c r="D127" s="233"/>
      <c r="G127" s="347"/>
    </row>
    <row r="128">
      <c r="A128" s="329" t="s">
        <v>880</v>
      </c>
      <c r="B128" s="462">
        <v>10.0</v>
      </c>
      <c r="C128" s="233"/>
      <c r="D128" s="233"/>
      <c r="G128" s="347"/>
    </row>
    <row r="129">
      <c r="A129" s="329" t="s">
        <v>881</v>
      </c>
      <c r="B129" s="462">
        <v>18.0</v>
      </c>
      <c r="C129" s="233"/>
      <c r="D129" s="233"/>
      <c r="G129" s="347"/>
    </row>
    <row r="130">
      <c r="A130" s="329" t="s">
        <v>882</v>
      </c>
      <c r="B130" s="462">
        <v>27.0</v>
      </c>
      <c r="C130" s="233"/>
      <c r="D130" s="233"/>
      <c r="G130" s="347"/>
    </row>
    <row r="131">
      <c r="A131" s="329" t="s">
        <v>883</v>
      </c>
      <c r="B131" s="462">
        <v>7.0</v>
      </c>
      <c r="C131" s="233"/>
      <c r="D131" s="233"/>
      <c r="G131" s="347"/>
    </row>
    <row r="132">
      <c r="A132" s="329" t="s">
        <v>884</v>
      </c>
      <c r="B132" s="462">
        <v>68.0</v>
      </c>
      <c r="C132" s="233"/>
      <c r="D132" s="233"/>
      <c r="G132" s="347"/>
    </row>
    <row r="133">
      <c r="A133" s="329" t="s">
        <v>171</v>
      </c>
      <c r="B133" s="462">
        <v>47.0</v>
      </c>
      <c r="C133" s="233"/>
      <c r="D133" s="233"/>
      <c r="G133" s="347"/>
    </row>
    <row r="134">
      <c r="A134" s="329" t="s">
        <v>335</v>
      </c>
      <c r="B134" s="462">
        <v>8.0</v>
      </c>
      <c r="C134" s="233"/>
      <c r="D134" s="233"/>
      <c r="G134" s="347"/>
    </row>
    <row r="135">
      <c r="A135" s="329" t="s">
        <v>80</v>
      </c>
      <c r="B135" s="462">
        <v>150.0</v>
      </c>
      <c r="C135" s="233"/>
      <c r="D135" s="233"/>
      <c r="G135" s="347"/>
    </row>
    <row r="136">
      <c r="A136" s="329" t="s">
        <v>2102</v>
      </c>
      <c r="B136" s="462">
        <v>170.0</v>
      </c>
      <c r="C136" s="233"/>
      <c r="D136" s="233"/>
      <c r="G136" s="347"/>
    </row>
    <row r="137">
      <c r="A137" s="329" t="s">
        <v>2818</v>
      </c>
      <c r="B137" s="462">
        <v>9.0</v>
      </c>
      <c r="C137" s="233"/>
      <c r="D137" s="233"/>
      <c r="G137" s="347"/>
    </row>
    <row r="138">
      <c r="A138" s="329" t="s">
        <v>2819</v>
      </c>
      <c r="B138" s="462">
        <v>16.0</v>
      </c>
      <c r="C138" s="233"/>
      <c r="D138" s="233"/>
      <c r="G138" s="347"/>
    </row>
    <row r="139">
      <c r="A139" s="329" t="s">
        <v>869</v>
      </c>
      <c r="B139" s="462">
        <v>34.0</v>
      </c>
      <c r="C139" s="233"/>
      <c r="D139" s="233"/>
      <c r="G139" s="347"/>
    </row>
    <row r="140">
      <c r="A140" s="329" t="s">
        <v>478</v>
      </c>
      <c r="B140" s="462">
        <v>9.0</v>
      </c>
      <c r="C140" s="233"/>
      <c r="D140" s="233"/>
      <c r="G140" s="347"/>
    </row>
    <row r="141">
      <c r="A141" s="329" t="s">
        <v>94</v>
      </c>
      <c r="B141" s="462">
        <v>46.0</v>
      </c>
      <c r="C141" s="233"/>
      <c r="D141" s="233"/>
      <c r="G141" s="347"/>
    </row>
    <row r="142">
      <c r="A142" s="329" t="s">
        <v>888</v>
      </c>
      <c r="B142" s="462">
        <v>14.0</v>
      </c>
      <c r="C142" s="233"/>
      <c r="D142" s="233"/>
      <c r="G142" s="347"/>
    </row>
    <row r="143">
      <c r="A143" s="329" t="s">
        <v>889</v>
      </c>
      <c r="B143" s="462">
        <v>12.0</v>
      </c>
      <c r="C143" s="233"/>
      <c r="D143" s="233"/>
      <c r="G143" s="347"/>
    </row>
    <row r="144" ht="18.0" customHeight="1">
      <c r="A144" s="329" t="s">
        <v>2059</v>
      </c>
      <c r="B144" s="462">
        <f>SUM(B120:B143)</f>
        <v>1791</v>
      </c>
      <c r="C144" s="235"/>
      <c r="D144" s="233"/>
      <c r="G144" s="347"/>
    </row>
    <row r="145">
      <c r="A145" s="897"/>
      <c r="G145" s="347"/>
    </row>
    <row r="146">
      <c r="A146" s="897"/>
      <c r="G146" s="347"/>
    </row>
    <row r="147">
      <c r="A147" s="287" t="s">
        <v>2831</v>
      </c>
      <c r="B147" s="288"/>
      <c r="C147" s="288"/>
      <c r="D147" s="287" t="s">
        <v>2117</v>
      </c>
      <c r="E147" s="287" t="s">
        <v>872</v>
      </c>
      <c r="F147" s="288"/>
      <c r="G147" s="288"/>
      <c r="H147" s="287" t="s">
        <v>2119</v>
      </c>
      <c r="I147" s="651">
        <v>45728.0</v>
      </c>
      <c r="J147" s="287" t="s">
        <v>2120</v>
      </c>
      <c r="K147" s="651">
        <v>45404.0</v>
      </c>
      <c r="L147" s="288"/>
    </row>
    <row r="148">
      <c r="A148" s="890"/>
      <c r="B148" s="896"/>
      <c r="C148" s="362"/>
      <c r="D148" s="362"/>
      <c r="H148" s="55"/>
      <c r="I148" s="55"/>
      <c r="J148" s="55"/>
      <c r="K148" s="55"/>
      <c r="L148" s="55"/>
    </row>
    <row r="149">
      <c r="A149" s="329" t="s">
        <v>874</v>
      </c>
      <c r="B149" s="462">
        <v>2.4</v>
      </c>
      <c r="C149" s="233"/>
      <c r="D149" s="233"/>
      <c r="G149" s="347"/>
    </row>
    <row r="150">
      <c r="A150" s="329" t="s">
        <v>875</v>
      </c>
      <c r="B150" s="462">
        <v>1.4</v>
      </c>
      <c r="C150" s="233"/>
      <c r="D150" s="233"/>
      <c r="G150" s="347"/>
    </row>
    <row r="151">
      <c r="A151" s="329" t="s">
        <v>890</v>
      </c>
      <c r="B151" s="462">
        <v>0.9</v>
      </c>
      <c r="C151" s="233"/>
      <c r="D151" s="233"/>
      <c r="G151" s="347"/>
    </row>
    <row r="152">
      <c r="A152" s="329" t="s">
        <v>2103</v>
      </c>
      <c r="B152" s="462">
        <v>1.3</v>
      </c>
      <c r="C152" s="233"/>
      <c r="D152" s="233"/>
      <c r="G152" s="347"/>
    </row>
    <row r="153">
      <c r="A153" s="329" t="s">
        <v>877</v>
      </c>
      <c r="B153" s="462">
        <v>1.6</v>
      </c>
      <c r="C153" s="233"/>
      <c r="D153" s="233"/>
      <c r="G153" s="347"/>
    </row>
    <row r="154">
      <c r="A154" s="329" t="s">
        <v>878</v>
      </c>
      <c r="B154" s="462">
        <v>1.6</v>
      </c>
      <c r="C154" s="233"/>
      <c r="D154" s="233"/>
      <c r="G154" s="347"/>
    </row>
    <row r="155">
      <c r="A155" s="329" t="s">
        <v>153</v>
      </c>
      <c r="B155" s="462">
        <v>1.7</v>
      </c>
      <c r="C155" s="233"/>
      <c r="D155" s="233"/>
      <c r="G155" s="347"/>
    </row>
    <row r="156">
      <c r="A156" s="329" t="s">
        <v>879</v>
      </c>
      <c r="B156" s="462">
        <v>1.0</v>
      </c>
      <c r="C156" s="233"/>
      <c r="D156" s="233"/>
      <c r="G156" s="347"/>
    </row>
    <row r="157">
      <c r="A157" s="329" t="s">
        <v>880</v>
      </c>
      <c r="B157" s="462">
        <v>1.3</v>
      </c>
      <c r="C157" s="233"/>
      <c r="D157" s="233"/>
      <c r="G157" s="347"/>
    </row>
    <row r="158">
      <c r="A158" s="329" t="s">
        <v>881</v>
      </c>
      <c r="B158" s="462">
        <v>1.0</v>
      </c>
      <c r="C158" s="233"/>
      <c r="D158" s="233"/>
      <c r="G158" s="347"/>
    </row>
    <row r="159">
      <c r="A159" s="329" t="s">
        <v>882</v>
      </c>
      <c r="B159" s="462">
        <v>1.4</v>
      </c>
      <c r="C159" s="233"/>
      <c r="D159" s="233"/>
      <c r="G159" s="347"/>
    </row>
    <row r="160">
      <c r="A160" s="329" t="s">
        <v>883</v>
      </c>
      <c r="B160" s="462">
        <v>2.0</v>
      </c>
      <c r="C160" s="233"/>
      <c r="D160" s="233"/>
      <c r="G160" s="347"/>
    </row>
    <row r="161">
      <c r="A161" s="329" t="s">
        <v>884</v>
      </c>
      <c r="B161" s="462">
        <v>1.9</v>
      </c>
      <c r="C161" s="233"/>
      <c r="D161" s="233"/>
      <c r="G161" s="347"/>
    </row>
    <row r="162">
      <c r="A162" s="329" t="s">
        <v>171</v>
      </c>
      <c r="B162" s="462">
        <v>1.3</v>
      </c>
      <c r="C162" s="233"/>
      <c r="D162" s="233"/>
      <c r="G162" s="347"/>
    </row>
    <row r="163">
      <c r="A163" s="329" t="s">
        <v>335</v>
      </c>
      <c r="B163" s="462">
        <v>2.2</v>
      </c>
      <c r="C163" s="233"/>
      <c r="D163" s="233"/>
      <c r="G163" s="347"/>
    </row>
    <row r="164">
      <c r="A164" s="329" t="s">
        <v>80</v>
      </c>
      <c r="B164" s="462">
        <v>1.2</v>
      </c>
      <c r="C164" s="233"/>
      <c r="D164" s="233"/>
      <c r="G164" s="347"/>
    </row>
    <row r="165">
      <c r="A165" s="329" t="s">
        <v>2102</v>
      </c>
      <c r="B165" s="462">
        <v>1.2</v>
      </c>
      <c r="C165" s="233"/>
      <c r="D165" s="233"/>
      <c r="G165" s="347"/>
    </row>
    <row r="166">
      <c r="A166" s="329" t="s">
        <v>2818</v>
      </c>
      <c r="B166" s="462">
        <v>2.5</v>
      </c>
      <c r="C166" s="233"/>
      <c r="D166" s="233"/>
      <c r="G166" s="347"/>
    </row>
    <row r="167">
      <c r="A167" s="329" t="s">
        <v>2819</v>
      </c>
      <c r="B167" s="462">
        <v>1.4</v>
      </c>
      <c r="C167" s="233"/>
      <c r="D167" s="233"/>
      <c r="G167" s="347"/>
    </row>
    <row r="168">
      <c r="A168" s="329" t="s">
        <v>869</v>
      </c>
      <c r="B168" s="462">
        <v>1.4</v>
      </c>
      <c r="C168" s="233"/>
      <c r="D168" s="233"/>
      <c r="G168" s="347"/>
    </row>
    <row r="169">
      <c r="A169" s="329" t="s">
        <v>478</v>
      </c>
      <c r="B169" s="462">
        <v>2.5</v>
      </c>
      <c r="C169" s="233"/>
      <c r="D169" s="233"/>
      <c r="G169" s="347"/>
    </row>
    <row r="170">
      <c r="A170" s="329" t="s">
        <v>94</v>
      </c>
      <c r="B170" s="462">
        <v>1.4</v>
      </c>
      <c r="C170" s="233"/>
      <c r="D170" s="233"/>
      <c r="G170" s="347"/>
    </row>
    <row r="171">
      <c r="A171" s="329" t="s">
        <v>888</v>
      </c>
      <c r="B171" s="462">
        <v>1.7</v>
      </c>
      <c r="C171" s="233"/>
      <c r="D171" s="233"/>
      <c r="G171" s="347"/>
    </row>
    <row r="172">
      <c r="A172" s="329" t="s">
        <v>889</v>
      </c>
      <c r="B172" s="462">
        <v>2.7</v>
      </c>
      <c r="C172" s="233"/>
      <c r="D172" s="233"/>
      <c r="G172" s="347"/>
    </row>
    <row r="173" ht="18.0" customHeight="1">
      <c r="A173" s="329" t="s">
        <v>2059</v>
      </c>
      <c r="B173" s="462"/>
      <c r="C173" s="235"/>
      <c r="D173" s="233"/>
      <c r="G173" s="347"/>
    </row>
    <row r="177">
      <c r="A177" s="287" t="s">
        <v>2496</v>
      </c>
      <c r="B177" s="288"/>
      <c r="C177" s="288"/>
      <c r="D177" s="287" t="s">
        <v>2117</v>
      </c>
      <c r="E177" s="287" t="s">
        <v>872</v>
      </c>
      <c r="F177" s="288"/>
      <c r="G177" s="288"/>
      <c r="H177" s="287" t="s">
        <v>2119</v>
      </c>
      <c r="I177" s="651">
        <v>45728.0</v>
      </c>
      <c r="J177" s="287" t="s">
        <v>2120</v>
      </c>
      <c r="K177" s="287" t="s">
        <v>2832</v>
      </c>
      <c r="L177" s="288"/>
    </row>
    <row r="178">
      <c r="A178" s="890"/>
      <c r="B178" s="899"/>
      <c r="C178" s="362"/>
      <c r="D178" s="362"/>
    </row>
    <row r="179">
      <c r="A179" s="329" t="s">
        <v>874</v>
      </c>
      <c r="B179" s="900">
        <v>0.8409</v>
      </c>
      <c r="C179" s="233"/>
      <c r="D179" s="233"/>
    </row>
    <row r="180">
      <c r="A180" s="329" t="s">
        <v>875</v>
      </c>
      <c r="B180" s="900">
        <v>0.661</v>
      </c>
      <c r="C180" s="233"/>
      <c r="D180" s="233"/>
    </row>
    <row r="181">
      <c r="A181" s="329" t="s">
        <v>890</v>
      </c>
      <c r="B181" s="900">
        <v>0.874</v>
      </c>
      <c r="C181" s="233"/>
      <c r="D181" s="233"/>
    </row>
    <row r="182">
      <c r="A182" s="329" t="s">
        <v>2103</v>
      </c>
      <c r="B182" s="900">
        <v>0.758</v>
      </c>
      <c r="C182" s="233"/>
      <c r="D182" s="233"/>
    </row>
    <row r="183">
      <c r="A183" s="329" t="s">
        <v>877</v>
      </c>
      <c r="B183" s="900">
        <v>0.8</v>
      </c>
      <c r="C183" s="233"/>
      <c r="D183" s="233"/>
    </row>
    <row r="184">
      <c r="A184" s="329" t="s">
        <v>878</v>
      </c>
      <c r="B184" s="900">
        <v>0.772</v>
      </c>
      <c r="C184" s="233"/>
      <c r="D184" s="233"/>
    </row>
    <row r="185">
      <c r="A185" s="329" t="s">
        <v>153</v>
      </c>
      <c r="B185" s="900">
        <v>0.714</v>
      </c>
      <c r="C185" s="233"/>
      <c r="D185" s="233"/>
    </row>
    <row r="186">
      <c r="A186" s="329" t="s">
        <v>879</v>
      </c>
      <c r="B186" s="900">
        <v>0.769</v>
      </c>
      <c r="C186" s="233"/>
      <c r="D186" s="233"/>
    </row>
    <row r="187">
      <c r="A187" s="329" t="s">
        <v>880</v>
      </c>
      <c r="B187" s="900">
        <v>0.6875</v>
      </c>
      <c r="C187" s="233"/>
      <c r="D187" s="233"/>
    </row>
    <row r="188">
      <c r="A188" s="329" t="s">
        <v>881</v>
      </c>
      <c r="B188" s="900">
        <v>0.875</v>
      </c>
      <c r="C188" s="233"/>
      <c r="D188" s="233"/>
    </row>
    <row r="189">
      <c r="A189" s="329" t="s">
        <v>882</v>
      </c>
      <c r="B189" s="900">
        <v>0.8667</v>
      </c>
      <c r="C189" s="233"/>
      <c r="D189" s="233"/>
    </row>
    <row r="190">
      <c r="A190" s="329" t="s">
        <v>883</v>
      </c>
      <c r="B190" s="900">
        <v>0.9655</v>
      </c>
      <c r="C190" s="233"/>
      <c r="D190" s="233"/>
    </row>
    <row r="191">
      <c r="A191" s="329" t="s">
        <v>884</v>
      </c>
      <c r="B191" s="900">
        <v>0.8462</v>
      </c>
      <c r="C191" s="233"/>
      <c r="D191" s="233"/>
    </row>
    <row r="192">
      <c r="A192" s="329" t="s">
        <v>171</v>
      </c>
      <c r="B192" s="900">
        <v>0.8511</v>
      </c>
      <c r="C192" s="233"/>
      <c r="D192" s="233"/>
    </row>
    <row r="193">
      <c r="A193" s="329" t="s">
        <v>335</v>
      </c>
      <c r="B193" s="900">
        <v>0.75</v>
      </c>
      <c r="C193" s="233"/>
      <c r="D193" s="233"/>
    </row>
    <row r="194">
      <c r="A194" s="329" t="s">
        <v>80</v>
      </c>
      <c r="B194" s="900">
        <v>0.8455</v>
      </c>
      <c r="C194" s="233"/>
      <c r="D194" s="233"/>
    </row>
    <row r="195">
      <c r="A195" s="329" t="s">
        <v>2102</v>
      </c>
      <c r="B195" s="900">
        <v>0.6667</v>
      </c>
      <c r="C195" s="233"/>
      <c r="D195" s="233"/>
    </row>
    <row r="196">
      <c r="A196" s="329" t="s">
        <v>2818</v>
      </c>
      <c r="B196" s="900">
        <v>0.9</v>
      </c>
      <c r="C196" s="233"/>
      <c r="D196" s="233"/>
    </row>
    <row r="197">
      <c r="A197" s="329" t="s">
        <v>2819</v>
      </c>
      <c r="B197" s="900">
        <v>0.7222</v>
      </c>
      <c r="C197" s="233"/>
      <c r="D197" s="233"/>
    </row>
    <row r="198">
      <c r="A198" s="329" t="s">
        <v>869</v>
      </c>
      <c r="B198" s="900">
        <v>1.0</v>
      </c>
      <c r="C198" s="233"/>
      <c r="D198" s="233"/>
    </row>
    <row r="199">
      <c r="A199" s="329" t="s">
        <v>478</v>
      </c>
      <c r="B199" s="900">
        <v>1.0</v>
      </c>
      <c r="C199" s="233"/>
      <c r="D199" s="233"/>
    </row>
    <row r="200">
      <c r="A200" s="329" t="s">
        <v>94</v>
      </c>
      <c r="B200" s="900">
        <v>0.7234</v>
      </c>
      <c r="C200" s="233"/>
      <c r="D200" s="233"/>
    </row>
    <row r="201">
      <c r="A201" s="329" t="s">
        <v>888</v>
      </c>
      <c r="B201" s="900">
        <v>0.6667</v>
      </c>
      <c r="C201" s="233"/>
      <c r="D201" s="233"/>
    </row>
    <row r="202">
      <c r="A202" s="329" t="s">
        <v>889</v>
      </c>
      <c r="B202" s="900">
        <v>0.7727</v>
      </c>
      <c r="C202" s="233"/>
      <c r="D202" s="233"/>
    </row>
    <row r="203">
      <c r="A203" s="329" t="s">
        <v>2059</v>
      </c>
      <c r="B203" s="900"/>
      <c r="C203" s="235"/>
      <c r="D203" s="233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3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01"/>
      <c r="B86" s="202"/>
      <c r="C86" s="203"/>
      <c r="D86" s="204"/>
      <c r="E86" s="204"/>
      <c r="F86" s="204"/>
      <c r="G86" s="204"/>
      <c r="H86" s="205"/>
      <c r="I86" s="206"/>
      <c r="J86" s="207"/>
      <c r="K86" s="203"/>
      <c r="L86" s="208"/>
      <c r="M86" s="209"/>
      <c r="N86" s="210"/>
      <c r="O86" s="204"/>
      <c r="P86" s="205"/>
      <c r="Q86" s="281"/>
    </row>
    <row r="87">
      <c r="A87" s="212" t="s">
        <v>2059</v>
      </c>
      <c r="B87" s="213"/>
      <c r="C87" s="214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15">
        <f>'MI Data'!C5</f>
        <v>2011</v>
      </c>
      <c r="H87" s="341">
        <f>'MI Data'!D5</f>
        <v>3975</v>
      </c>
      <c r="I87" s="450">
        <f>'MI Data'!B103</f>
        <v>2189</v>
      </c>
      <c r="J87" s="218" t="s">
        <v>29</v>
      </c>
      <c r="K87" s="219" t="s">
        <v>29</v>
      </c>
      <c r="L87" s="341" t="s">
        <v>29</v>
      </c>
      <c r="M87" s="220" t="s">
        <v>29</v>
      </c>
      <c r="N87" s="220" t="s">
        <v>29</v>
      </c>
      <c r="O87" s="220" t="s">
        <v>29</v>
      </c>
      <c r="P87" s="216">
        <f>SUM(P3:P85)</f>
        <v>7596</v>
      </c>
      <c r="Q87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01"/>
      <c r="B90" s="202"/>
      <c r="C90" s="203"/>
      <c r="D90" s="204"/>
      <c r="E90" s="204"/>
      <c r="F90" s="204"/>
      <c r="G90" s="204"/>
      <c r="H90" s="205"/>
      <c r="I90" s="206"/>
      <c r="J90" s="207"/>
      <c r="K90" s="203"/>
      <c r="L90" s="208"/>
      <c r="M90" s="209"/>
      <c r="N90" s="210"/>
      <c r="O90" s="204"/>
      <c r="P90" s="205"/>
      <c r="Q90" s="211"/>
    </row>
    <row r="91">
      <c r="A91" s="212" t="s">
        <v>2059</v>
      </c>
      <c r="B91" s="213"/>
      <c r="C91" s="214">
        <f>'MN Data'!B84</f>
        <v>13442</v>
      </c>
      <c r="D91" s="215" t="s">
        <v>29</v>
      </c>
      <c r="E91" s="215" t="s">
        <v>29</v>
      </c>
      <c r="F91" s="215" t="s">
        <v>29</v>
      </c>
      <c r="G91" s="215" t="s">
        <v>29</v>
      </c>
      <c r="H91" s="341">
        <f>AFCARSCSC!D27</f>
        <v>3766</v>
      </c>
      <c r="I91" s="450">
        <f>AFCARSCSC!C27</f>
        <v>1423</v>
      </c>
      <c r="J91" s="218" t="s">
        <v>29</v>
      </c>
      <c r="K91" s="680" t="s">
        <v>29</v>
      </c>
      <c r="L91" s="284" t="s">
        <v>29</v>
      </c>
      <c r="M91" s="342" t="s">
        <v>29</v>
      </c>
      <c r="N91" s="285" t="s">
        <v>29</v>
      </c>
      <c r="O91" s="285" t="s">
        <v>29</v>
      </c>
      <c r="P91" s="216">
        <f>SUM(P3:P89)</f>
        <v>4464</v>
      </c>
      <c r="Q91" s="222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7" t="s">
        <v>2117</v>
      </c>
      <c r="E1" s="288"/>
      <c r="F1" s="288"/>
      <c r="G1" s="288"/>
      <c r="H1" s="287" t="s">
        <v>2119</v>
      </c>
      <c r="I1" s="289">
        <v>44914.0</v>
      </c>
      <c r="J1" s="287" t="s">
        <v>2120</v>
      </c>
      <c r="K1" s="990">
        <v>43739.0</v>
      </c>
      <c r="L1" s="288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1"/>
    </row>
    <row r="4">
      <c r="A4" s="812" t="s">
        <v>970</v>
      </c>
      <c r="B4" s="430">
        <v>435.0</v>
      </c>
      <c r="C4" s="995"/>
      <c r="D4" s="995"/>
      <c r="E4" s="371"/>
    </row>
    <row r="5">
      <c r="A5" s="812" t="s">
        <v>971</v>
      </c>
      <c r="B5" s="430">
        <v>176.0</v>
      </c>
      <c r="C5" s="995"/>
      <c r="D5" s="995"/>
      <c r="E5" s="371"/>
    </row>
    <row r="6">
      <c r="A6" s="812" t="s">
        <v>972</v>
      </c>
      <c r="B6" s="433">
        <v>775.0</v>
      </c>
      <c r="C6" s="995"/>
      <c r="D6" s="995"/>
      <c r="E6" s="371"/>
    </row>
    <row r="7">
      <c r="A7" s="812" t="s">
        <v>150</v>
      </c>
      <c r="B7" s="430">
        <v>103.0</v>
      </c>
      <c r="C7" s="995"/>
      <c r="D7" s="995"/>
      <c r="E7" s="371"/>
    </row>
    <row r="8">
      <c r="A8" s="812" t="s">
        <v>973</v>
      </c>
      <c r="B8" s="430">
        <v>13.0</v>
      </c>
      <c r="C8" s="995"/>
      <c r="D8" s="995"/>
      <c r="E8" s="371"/>
    </row>
    <row r="9">
      <c r="A9" s="812" t="s">
        <v>974</v>
      </c>
      <c r="B9" s="430">
        <v>163.0</v>
      </c>
      <c r="C9" s="995"/>
      <c r="D9" s="995"/>
      <c r="E9" s="371"/>
    </row>
    <row r="10">
      <c r="A10" s="812" t="s">
        <v>545</v>
      </c>
      <c r="B10" s="430">
        <v>67.0</v>
      </c>
      <c r="C10" s="995"/>
      <c r="D10" s="995"/>
      <c r="E10" s="371"/>
    </row>
    <row r="11">
      <c r="A11" s="812" t="s">
        <v>975</v>
      </c>
      <c r="B11" s="430">
        <v>120.0</v>
      </c>
      <c r="C11" s="995"/>
      <c r="D11" s="995"/>
      <c r="E11" s="371"/>
    </row>
    <row r="12">
      <c r="A12" s="812" t="s">
        <v>976</v>
      </c>
      <c r="B12" s="430">
        <v>157.0</v>
      </c>
      <c r="C12" s="995"/>
      <c r="D12" s="995"/>
      <c r="E12" s="371"/>
    </row>
    <row r="13">
      <c r="A13" s="812" t="s">
        <v>547</v>
      </c>
      <c r="B13" s="430">
        <v>120.0</v>
      </c>
      <c r="C13" s="995"/>
      <c r="D13" s="995"/>
      <c r="E13" s="371"/>
    </row>
    <row r="14">
      <c r="A14" s="812" t="s">
        <v>917</v>
      </c>
      <c r="B14" s="430">
        <v>47.0</v>
      </c>
      <c r="C14" s="995"/>
      <c r="D14" s="995"/>
      <c r="E14" s="371"/>
    </row>
    <row r="15">
      <c r="A15" s="812" t="s">
        <v>977</v>
      </c>
      <c r="B15" s="430">
        <v>103.0</v>
      </c>
      <c r="C15" s="995"/>
      <c r="D15" s="995"/>
      <c r="E15" s="371"/>
    </row>
    <row r="16">
      <c r="A16" s="812" t="s">
        <v>43</v>
      </c>
      <c r="B16" s="430">
        <v>228.0</v>
      </c>
      <c r="C16" s="995"/>
      <c r="D16" s="995"/>
      <c r="E16" s="371"/>
    </row>
    <row r="17">
      <c r="A17" s="812" t="s">
        <v>523</v>
      </c>
      <c r="B17" s="430">
        <v>47.0</v>
      </c>
      <c r="C17" s="995"/>
      <c r="D17" s="995"/>
      <c r="E17" s="371"/>
    </row>
    <row r="18">
      <c r="A18" s="812" t="s">
        <v>419</v>
      </c>
      <c r="B18" s="430">
        <v>8.0</v>
      </c>
      <c r="C18" s="995"/>
      <c r="D18" s="995"/>
      <c r="E18" s="371"/>
    </row>
    <row r="19">
      <c r="A19" s="812" t="s">
        <v>979</v>
      </c>
      <c r="B19" s="430">
        <v>201.0</v>
      </c>
      <c r="C19" s="995"/>
      <c r="D19" s="995"/>
      <c r="E19" s="371"/>
    </row>
    <row r="20">
      <c r="A20" s="812" t="s">
        <v>980</v>
      </c>
      <c r="B20" s="430">
        <v>322.0</v>
      </c>
      <c r="C20" s="995"/>
      <c r="D20" s="995"/>
      <c r="E20" s="371"/>
    </row>
    <row r="21">
      <c r="A21" s="812" t="s">
        <v>286</v>
      </c>
      <c r="B21" s="430">
        <v>68.0</v>
      </c>
      <c r="C21" s="995"/>
      <c r="D21" s="995"/>
      <c r="E21" s="371"/>
    </row>
    <row r="22">
      <c r="A22" s="812" t="s">
        <v>3476</v>
      </c>
      <c r="B22" s="430" t="s">
        <v>29</v>
      </c>
      <c r="C22" s="995"/>
      <c r="D22" s="995"/>
      <c r="E22" s="371"/>
    </row>
    <row r="23">
      <c r="A23" s="812" t="s">
        <v>982</v>
      </c>
      <c r="B23" s="430">
        <v>19.0</v>
      </c>
      <c r="C23" s="995"/>
      <c r="D23" s="995"/>
      <c r="E23" s="371"/>
    </row>
    <row r="24">
      <c r="A24" s="812" t="s">
        <v>983</v>
      </c>
      <c r="B24" s="430">
        <v>124.0</v>
      </c>
      <c r="C24" s="995"/>
      <c r="D24" s="995"/>
      <c r="E24" s="371"/>
    </row>
    <row r="25">
      <c r="A25" s="812" t="s">
        <v>984</v>
      </c>
      <c r="B25" s="430">
        <v>95.0</v>
      </c>
      <c r="C25" s="995"/>
      <c r="D25" s="995"/>
      <c r="E25" s="371"/>
    </row>
    <row r="26">
      <c r="A26" s="812" t="s">
        <v>168</v>
      </c>
      <c r="B26" s="430">
        <v>28.0</v>
      </c>
      <c r="C26" s="995"/>
      <c r="D26" s="995"/>
      <c r="E26" s="371"/>
    </row>
    <row r="27">
      <c r="A27" s="812" t="s">
        <v>985</v>
      </c>
      <c r="B27" s="430">
        <v>2553.0</v>
      </c>
      <c r="C27" s="995"/>
      <c r="D27" s="995"/>
      <c r="E27" s="371"/>
    </row>
    <row r="28">
      <c r="A28" s="812" t="s">
        <v>64</v>
      </c>
      <c r="B28" s="433">
        <v>32.0</v>
      </c>
      <c r="C28" s="995"/>
      <c r="D28" s="995"/>
      <c r="E28" s="371"/>
    </row>
    <row r="29">
      <c r="A29" s="812" t="s">
        <v>986</v>
      </c>
      <c r="B29" s="433">
        <v>96.0</v>
      </c>
      <c r="C29" s="996"/>
      <c r="D29" s="995"/>
      <c r="E29" s="371"/>
    </row>
    <row r="30">
      <c r="A30" s="812" t="s">
        <v>987</v>
      </c>
      <c r="B30" s="430">
        <v>85.0</v>
      </c>
      <c r="C30" s="995"/>
      <c r="D30" s="995"/>
      <c r="E30" s="371"/>
    </row>
    <row r="31">
      <c r="A31" s="812" t="s">
        <v>988</v>
      </c>
      <c r="B31" s="430">
        <v>244.0</v>
      </c>
      <c r="C31" s="995"/>
      <c r="D31" s="995"/>
      <c r="E31" s="371"/>
    </row>
    <row r="32">
      <c r="A32" s="812" t="s">
        <v>989</v>
      </c>
      <c r="B32" s="430">
        <v>30.0</v>
      </c>
      <c r="C32" s="995"/>
      <c r="D32" s="995"/>
      <c r="E32" s="371"/>
    </row>
    <row r="33">
      <c r="A33" s="812" t="s">
        <v>990</v>
      </c>
      <c r="B33" s="430">
        <v>180.0</v>
      </c>
      <c r="C33" s="995"/>
      <c r="D33" s="995"/>
      <c r="E33" s="371"/>
    </row>
    <row r="34">
      <c r="A34" s="812" t="s">
        <v>991</v>
      </c>
      <c r="B34" s="430">
        <v>11.0</v>
      </c>
      <c r="C34" s="995"/>
      <c r="D34" s="995"/>
      <c r="E34" s="371"/>
    </row>
    <row r="35">
      <c r="A35" s="812" t="s">
        <v>992</v>
      </c>
      <c r="B35" s="430">
        <v>81.0</v>
      </c>
      <c r="C35" s="995"/>
      <c r="D35" s="995"/>
      <c r="E35" s="371"/>
    </row>
    <row r="36">
      <c r="A36" s="812" t="s">
        <v>3477</v>
      </c>
      <c r="B36" s="430">
        <v>16.0</v>
      </c>
      <c r="C36" s="995"/>
      <c r="D36" s="995"/>
      <c r="E36" s="371"/>
    </row>
    <row r="37">
      <c r="A37" s="812" t="s">
        <v>224</v>
      </c>
      <c r="B37" s="430">
        <v>24.0</v>
      </c>
      <c r="C37" s="995"/>
      <c r="D37" s="995"/>
      <c r="E37" s="371"/>
    </row>
    <row r="38">
      <c r="A38" s="812" t="s">
        <v>3478</v>
      </c>
      <c r="B38" s="430">
        <v>7.0</v>
      </c>
      <c r="C38" s="995"/>
      <c r="D38" s="995"/>
      <c r="E38" s="371"/>
    </row>
    <row r="39">
      <c r="A39" s="812" t="s">
        <v>995</v>
      </c>
      <c r="B39" s="430">
        <v>57.0</v>
      </c>
      <c r="C39" s="995"/>
      <c r="D39" s="995"/>
      <c r="E39" s="371"/>
    </row>
    <row r="40">
      <c r="A40" s="812" t="s">
        <v>996</v>
      </c>
      <c r="B40" s="430">
        <v>99.0</v>
      </c>
      <c r="C40" s="995"/>
      <c r="D40" s="995"/>
      <c r="E40" s="371"/>
    </row>
    <row r="41">
      <c r="A41" s="997" t="s">
        <v>997</v>
      </c>
      <c r="B41" s="430">
        <v>20.0</v>
      </c>
      <c r="C41" s="995"/>
      <c r="D41" s="995"/>
      <c r="E41" s="371"/>
    </row>
    <row r="42">
      <c r="A42" s="997" t="s">
        <v>77</v>
      </c>
      <c r="B42" s="430">
        <v>10.0</v>
      </c>
      <c r="C42" s="995"/>
      <c r="D42" s="995"/>
      <c r="E42" s="371"/>
    </row>
    <row r="43">
      <c r="A43" s="812" t="s">
        <v>998</v>
      </c>
      <c r="B43" s="430">
        <v>65.0</v>
      </c>
      <c r="C43" s="995"/>
      <c r="D43" s="995"/>
      <c r="E43" s="371"/>
    </row>
    <row r="44">
      <c r="A44" s="812" t="s">
        <v>999</v>
      </c>
      <c r="B44" s="430">
        <v>215.0</v>
      </c>
      <c r="C44" s="995"/>
      <c r="D44" s="995"/>
      <c r="E44" s="371"/>
    </row>
    <row r="45">
      <c r="A45" s="812" t="s">
        <v>1000</v>
      </c>
      <c r="B45" s="430">
        <v>109.0</v>
      </c>
      <c r="C45" s="995"/>
      <c r="D45" s="995"/>
      <c r="E45" s="371"/>
    </row>
    <row r="46">
      <c r="A46" s="812" t="s">
        <v>1001</v>
      </c>
      <c r="B46" s="430">
        <v>90.0</v>
      </c>
      <c r="C46" s="995"/>
      <c r="D46" s="995"/>
      <c r="E46" s="371"/>
    </row>
    <row r="47">
      <c r="A47" s="998" t="s">
        <v>1002</v>
      </c>
      <c r="B47" s="430">
        <v>61.0</v>
      </c>
      <c r="C47" s="995"/>
      <c r="D47" s="995"/>
      <c r="E47" s="371"/>
    </row>
    <row r="48">
      <c r="A48" s="812" t="s">
        <v>1003</v>
      </c>
      <c r="B48" s="430">
        <v>50.0</v>
      </c>
      <c r="C48" s="995"/>
      <c r="D48" s="995"/>
      <c r="E48" s="371"/>
    </row>
    <row r="49">
      <c r="A49" s="812" t="s">
        <v>1004</v>
      </c>
      <c r="B49" s="430">
        <v>16.0</v>
      </c>
      <c r="C49" s="995"/>
      <c r="D49" s="995"/>
      <c r="E49" s="371"/>
    </row>
    <row r="50">
      <c r="A50" s="812" t="s">
        <v>1005</v>
      </c>
      <c r="B50" s="430">
        <v>205.0</v>
      </c>
      <c r="C50" s="995"/>
      <c r="D50" s="995"/>
      <c r="E50" s="371"/>
    </row>
    <row r="51">
      <c r="A51" s="812" t="s">
        <v>1006</v>
      </c>
      <c r="B51" s="430">
        <v>178.0</v>
      </c>
      <c r="C51" s="995"/>
      <c r="D51" s="995"/>
      <c r="E51" s="371"/>
    </row>
    <row r="52">
      <c r="A52" s="812" t="s">
        <v>1007</v>
      </c>
      <c r="B52" s="430">
        <v>16.0</v>
      </c>
      <c r="C52" s="995"/>
      <c r="D52" s="995"/>
      <c r="E52" s="371"/>
    </row>
    <row r="53">
      <c r="A53" s="812" t="s">
        <v>1008</v>
      </c>
      <c r="B53" s="430">
        <v>87.0</v>
      </c>
      <c r="C53" s="995"/>
      <c r="D53" s="995"/>
      <c r="E53" s="371"/>
    </row>
    <row r="54">
      <c r="A54" s="812" t="s">
        <v>187</v>
      </c>
      <c r="B54" s="430">
        <v>110.0</v>
      </c>
      <c r="C54" s="995"/>
      <c r="D54" s="995"/>
      <c r="E54" s="371"/>
    </row>
    <row r="55">
      <c r="A55" s="812" t="s">
        <v>188</v>
      </c>
      <c r="B55" s="430">
        <v>23.0</v>
      </c>
      <c r="C55" s="995"/>
      <c r="D55" s="995"/>
      <c r="E55" s="371"/>
    </row>
    <row r="56">
      <c r="A56" s="812" t="s">
        <v>1010</v>
      </c>
      <c r="B56" s="430">
        <v>1230.0</v>
      </c>
      <c r="C56" s="995"/>
      <c r="D56" s="995"/>
      <c r="E56" s="371"/>
    </row>
    <row r="57">
      <c r="A57" s="812" t="s">
        <v>1011</v>
      </c>
      <c r="B57" s="430">
        <v>1.0</v>
      </c>
      <c r="C57" s="995"/>
      <c r="D57" s="995"/>
      <c r="E57" s="371"/>
    </row>
    <row r="58">
      <c r="A58" s="812" t="s">
        <v>1013</v>
      </c>
      <c r="B58" s="430">
        <v>61.0</v>
      </c>
      <c r="C58" s="995"/>
      <c r="D58" s="995"/>
      <c r="E58" s="371"/>
    </row>
    <row r="59">
      <c r="A59" s="812" t="s">
        <v>736</v>
      </c>
      <c r="B59" s="433">
        <v>222.0</v>
      </c>
      <c r="C59" s="995"/>
      <c r="D59" s="995"/>
      <c r="E59" s="371"/>
    </row>
    <row r="60">
      <c r="A60" s="812" t="s">
        <v>1015</v>
      </c>
      <c r="B60" s="433">
        <v>30.0</v>
      </c>
      <c r="C60" s="995"/>
      <c r="D60" s="995"/>
      <c r="E60" s="371"/>
    </row>
    <row r="61">
      <c r="A61" s="812" t="s">
        <v>2100</v>
      </c>
      <c r="B61" s="430">
        <v>931.0</v>
      </c>
      <c r="C61" s="995"/>
      <c r="D61" s="995"/>
      <c r="E61" s="371"/>
    </row>
    <row r="62">
      <c r="A62" s="997" t="s">
        <v>193</v>
      </c>
      <c r="B62" s="430">
        <v>124.0</v>
      </c>
      <c r="C62" s="995"/>
      <c r="D62" s="995"/>
      <c r="E62" s="371"/>
    </row>
    <row r="63">
      <c r="A63" s="997" t="s">
        <v>1017</v>
      </c>
      <c r="B63" s="430">
        <v>126.0</v>
      </c>
      <c r="C63" s="995"/>
      <c r="D63" s="995"/>
      <c r="E63" s="371"/>
    </row>
    <row r="64">
      <c r="A64" s="997" t="s">
        <v>1018</v>
      </c>
      <c r="B64" s="430">
        <v>23.0</v>
      </c>
      <c r="C64" s="995"/>
      <c r="D64" s="995"/>
      <c r="E64" s="371"/>
    </row>
    <row r="65">
      <c r="A65" s="997" t="s">
        <v>1019</v>
      </c>
      <c r="B65" s="430">
        <v>361.0</v>
      </c>
      <c r="C65" s="995"/>
      <c r="D65" s="995"/>
      <c r="E65" s="371"/>
    </row>
    <row r="66">
      <c r="A66" s="997" t="s">
        <v>746</v>
      </c>
      <c r="B66" s="430">
        <v>33.0</v>
      </c>
      <c r="C66" s="995"/>
      <c r="D66" s="995"/>
      <c r="E66" s="371"/>
    </row>
    <row r="67">
      <c r="A67" s="812" t="s">
        <v>1021</v>
      </c>
      <c r="B67" s="430">
        <v>58.0</v>
      </c>
      <c r="C67" s="995"/>
      <c r="D67" s="995"/>
      <c r="E67" s="371"/>
    </row>
    <row r="68">
      <c r="A68" s="812" t="s">
        <v>808</v>
      </c>
      <c r="B68" s="433">
        <v>57.0</v>
      </c>
      <c r="C68" s="995"/>
      <c r="D68" s="995"/>
      <c r="E68" s="371"/>
    </row>
    <row r="69">
      <c r="A69" s="812" t="s">
        <v>1022</v>
      </c>
      <c r="B69" s="433">
        <v>12.0</v>
      </c>
      <c r="C69" s="995"/>
      <c r="D69" s="995"/>
      <c r="E69" s="371"/>
    </row>
    <row r="70">
      <c r="A70" s="812" t="s">
        <v>1023</v>
      </c>
      <c r="B70" s="430">
        <v>34.0</v>
      </c>
      <c r="C70" s="995"/>
      <c r="D70" s="995"/>
      <c r="E70" s="371"/>
    </row>
    <row r="71">
      <c r="A71" s="812" t="s">
        <v>1024</v>
      </c>
      <c r="B71" s="430">
        <v>91.0</v>
      </c>
      <c r="C71" s="995"/>
      <c r="D71" s="995"/>
      <c r="E71" s="371"/>
    </row>
    <row r="72">
      <c r="A72" s="812" t="s">
        <v>94</v>
      </c>
      <c r="B72" s="430">
        <v>235.0</v>
      </c>
      <c r="C72" s="995"/>
      <c r="D72" s="995"/>
      <c r="E72" s="371"/>
    </row>
    <row r="73">
      <c r="A73" s="812" t="s">
        <v>1026</v>
      </c>
      <c r="B73" s="430">
        <v>44.0</v>
      </c>
      <c r="C73" s="995"/>
      <c r="D73" s="995"/>
      <c r="E73" s="371"/>
    </row>
    <row r="74">
      <c r="A74" s="812" t="s">
        <v>1027</v>
      </c>
      <c r="B74" s="430">
        <v>38.0</v>
      </c>
      <c r="C74" s="995"/>
      <c r="D74" s="995"/>
      <c r="E74" s="371"/>
    </row>
    <row r="75">
      <c r="A75" s="812" t="s">
        <v>1028</v>
      </c>
      <c r="B75" s="430">
        <v>143.0</v>
      </c>
      <c r="C75" s="995"/>
      <c r="D75" s="995"/>
      <c r="E75" s="371"/>
    </row>
    <row r="76">
      <c r="A76" s="812" t="s">
        <v>685</v>
      </c>
      <c r="B76" s="430">
        <v>197.0</v>
      </c>
      <c r="C76" s="995"/>
      <c r="D76" s="995"/>
      <c r="E76" s="371"/>
    </row>
    <row r="77">
      <c r="A77" s="812" t="s">
        <v>1029</v>
      </c>
      <c r="B77" s="430">
        <v>38.0</v>
      </c>
      <c r="C77" s="995"/>
      <c r="D77" s="995"/>
      <c r="E77" s="371"/>
    </row>
    <row r="78">
      <c r="A78" s="999" t="s">
        <v>3479</v>
      </c>
      <c r="B78" s="430">
        <v>219.0</v>
      </c>
      <c r="C78" s="995"/>
      <c r="D78" s="995"/>
      <c r="E78" s="371"/>
    </row>
    <row r="79">
      <c r="A79" s="327" t="s">
        <v>3480</v>
      </c>
      <c r="B79" s="430">
        <v>86.0</v>
      </c>
      <c r="C79" s="995"/>
      <c r="D79" s="995"/>
      <c r="E79" s="371"/>
    </row>
    <row r="80">
      <c r="A80" s="327" t="s">
        <v>3476</v>
      </c>
      <c r="B80" s="430">
        <v>152.0</v>
      </c>
      <c r="C80" s="995"/>
      <c r="D80" s="995"/>
      <c r="E80" s="371"/>
    </row>
    <row r="81">
      <c r="A81" s="327" t="s">
        <v>3481</v>
      </c>
      <c r="B81" s="430">
        <v>188.0</v>
      </c>
      <c r="C81" s="995"/>
      <c r="D81" s="995"/>
      <c r="E81" s="371"/>
    </row>
    <row r="82">
      <c r="A82" s="327" t="s">
        <v>3482</v>
      </c>
      <c r="B82" s="430">
        <v>291.0</v>
      </c>
      <c r="C82" s="995"/>
      <c r="D82" s="995"/>
      <c r="E82" s="371"/>
    </row>
    <row r="83">
      <c r="A83" s="324" t="s">
        <v>3483</v>
      </c>
      <c r="B83" s="433">
        <v>177.0</v>
      </c>
      <c r="C83" s="995"/>
      <c r="D83" s="1000"/>
      <c r="E83" s="371"/>
    </row>
    <row r="84">
      <c r="A84" s="832" t="s">
        <v>967</v>
      </c>
      <c r="B84" s="1001">
        <v>13442.0</v>
      </c>
      <c r="C84" s="1000"/>
    </row>
    <row r="95">
      <c r="A95" s="287" t="s">
        <v>2186</v>
      </c>
    </row>
    <row r="100">
      <c r="D100" s="287" t="s">
        <v>2117</v>
      </c>
      <c r="E100" s="288"/>
      <c r="F100" s="288"/>
      <c r="G100" s="288"/>
      <c r="H100" s="287" t="s">
        <v>2119</v>
      </c>
      <c r="I100" s="288"/>
      <c r="J100" s="287" t="s">
        <v>2120</v>
      </c>
      <c r="K100" s="288"/>
      <c r="L100" s="288"/>
    </row>
    <row r="101">
      <c r="B101" s="288"/>
      <c r="C101" s="288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01"/>
      <c r="B85" s="202"/>
      <c r="C85" s="203"/>
      <c r="D85" s="204"/>
      <c r="E85" s="204"/>
      <c r="F85" s="204"/>
      <c r="G85" s="204"/>
      <c r="H85" s="205"/>
      <c r="I85" s="206"/>
      <c r="J85" s="207"/>
      <c r="K85" s="203"/>
      <c r="L85" s="208"/>
      <c r="M85" s="209"/>
      <c r="N85" s="210"/>
      <c r="O85" s="204"/>
      <c r="P85" s="205"/>
      <c r="Q85" s="281"/>
    </row>
    <row r="86">
      <c r="A86" s="212" t="s">
        <v>2059</v>
      </c>
      <c r="B86" s="213"/>
      <c r="C86" s="219">
        <f>'MS Data'!B85</f>
        <v>3678</v>
      </c>
      <c r="D86" s="285" t="s">
        <v>29</v>
      </c>
      <c r="E86" s="783">
        <f>'MS Data'!D85</f>
        <v>1535</v>
      </c>
      <c r="F86" s="783">
        <f>'MS Data'!G85</f>
        <v>1246</v>
      </c>
      <c r="G86" s="285" t="s">
        <v>29</v>
      </c>
      <c r="H86" s="841">
        <f>AFCARSCSC!D28</f>
        <v>1691</v>
      </c>
      <c r="I86" s="342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2" t="s">
        <v>29</v>
      </c>
      <c r="N86" s="342" t="s">
        <v>29</v>
      </c>
      <c r="O86" s="342" t="s">
        <v>29</v>
      </c>
      <c r="P86" s="216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7"/>
      <c r="B1" s="1005"/>
      <c r="C1" s="1005"/>
      <c r="D1" s="1005"/>
      <c r="E1" s="1005"/>
      <c r="F1" s="1005"/>
      <c r="G1" s="1005"/>
      <c r="H1" s="1005"/>
      <c r="I1" s="1005"/>
      <c r="J1" s="288"/>
      <c r="K1" s="287" t="s">
        <v>2117</v>
      </c>
      <c r="L1" s="1006" t="s">
        <v>3484</v>
      </c>
      <c r="M1" s="288"/>
      <c r="N1" s="288"/>
      <c r="O1" s="287" t="s">
        <v>2119</v>
      </c>
      <c r="P1" s="289">
        <v>45383.0</v>
      </c>
      <c r="Q1" s="287" t="s">
        <v>2120</v>
      </c>
      <c r="R1" s="289">
        <v>45199.0</v>
      </c>
      <c r="S1" s="288"/>
    </row>
    <row r="2">
      <c r="A2" s="356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2" t="s">
        <v>3488</v>
      </c>
    </row>
    <row r="3">
      <c r="A3" s="362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1">
        <v>62.0</v>
      </c>
      <c r="K3" s="356" t="str">
        <f t="shared" ref="K3:K85" si="1">CONCAT(J3,"%")</f>
        <v>62%</v>
      </c>
    </row>
    <row r="4">
      <c r="A4" s="362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1">
        <v>36.0</v>
      </c>
      <c r="K4" s="356" t="str">
        <f t="shared" si="1"/>
        <v>36%</v>
      </c>
    </row>
    <row r="5">
      <c r="A5" s="362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1">
        <v>25.0</v>
      </c>
      <c r="K5" s="356" t="str">
        <f t="shared" si="1"/>
        <v>25%</v>
      </c>
    </row>
    <row r="6">
      <c r="A6" s="362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1">
        <v>71.0</v>
      </c>
      <c r="K6" s="356" t="str">
        <f t="shared" si="1"/>
        <v>71%</v>
      </c>
    </row>
    <row r="7">
      <c r="A7" s="362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1">
        <v>67.0</v>
      </c>
      <c r="K7" s="356" t="str">
        <f t="shared" si="1"/>
        <v>67%</v>
      </c>
    </row>
    <row r="8">
      <c r="A8" s="362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1">
        <v>29.0</v>
      </c>
      <c r="K8" s="356" t="str">
        <f t="shared" si="1"/>
        <v>29%</v>
      </c>
    </row>
    <row r="9">
      <c r="A9" s="362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1">
        <v>56.0</v>
      </c>
      <c r="K9" s="356" t="str">
        <f t="shared" si="1"/>
        <v>56%</v>
      </c>
    </row>
    <row r="10">
      <c r="A10" s="362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1">
        <v>100.0</v>
      </c>
      <c r="K10" s="356" t="str">
        <f t="shared" si="1"/>
        <v>100%</v>
      </c>
    </row>
    <row r="11">
      <c r="A11" s="362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1">
        <v>67.0</v>
      </c>
      <c r="K11" s="356" t="str">
        <f t="shared" si="1"/>
        <v>67%</v>
      </c>
    </row>
    <row r="12">
      <c r="A12" s="362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1">
        <v>67.0</v>
      </c>
      <c r="K12" s="356" t="str">
        <f t="shared" si="1"/>
        <v>67%</v>
      </c>
    </row>
    <row r="13">
      <c r="A13" s="362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1">
        <v>100.0</v>
      </c>
      <c r="K13" s="356" t="str">
        <f t="shared" si="1"/>
        <v>100%</v>
      </c>
    </row>
    <row r="14">
      <c r="A14" s="362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1">
        <v>44.0</v>
      </c>
      <c r="K14" s="356" t="str">
        <f t="shared" si="1"/>
        <v>44%</v>
      </c>
    </row>
    <row r="15">
      <c r="A15" s="362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1">
        <v>39.0</v>
      </c>
      <c r="K15" s="356" t="str">
        <f t="shared" si="1"/>
        <v>39%</v>
      </c>
    </row>
    <row r="16">
      <c r="A16" s="362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1">
        <v>33.0</v>
      </c>
      <c r="K16" s="356" t="str">
        <f t="shared" si="1"/>
        <v>33%</v>
      </c>
    </row>
    <row r="17">
      <c r="A17" s="362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1">
        <v>57.0</v>
      </c>
      <c r="K17" s="356" t="str">
        <f t="shared" si="1"/>
        <v>57%</v>
      </c>
    </row>
    <row r="18">
      <c r="A18" s="362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1">
        <v>50.0</v>
      </c>
      <c r="K18" s="356" t="str">
        <f t="shared" si="1"/>
        <v>50%</v>
      </c>
    </row>
    <row r="19">
      <c r="A19" s="362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1">
        <v>52.0</v>
      </c>
      <c r="K19" s="356" t="str">
        <f t="shared" si="1"/>
        <v>52%</v>
      </c>
    </row>
    <row r="20">
      <c r="A20" s="362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1">
        <v>29.0</v>
      </c>
      <c r="K20" s="356" t="str">
        <f t="shared" si="1"/>
        <v>29%</v>
      </c>
    </row>
    <row r="21">
      <c r="A21" s="362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1">
        <v>100.0</v>
      </c>
      <c r="K21" s="356" t="str">
        <f t="shared" si="1"/>
        <v>100%</v>
      </c>
    </row>
    <row r="22">
      <c r="A22" s="362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1">
        <v>50.0</v>
      </c>
      <c r="K22" s="356" t="str">
        <f t="shared" si="1"/>
        <v>50%</v>
      </c>
    </row>
    <row r="23">
      <c r="A23" s="362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1">
        <v>75.0</v>
      </c>
      <c r="K23" s="356" t="str">
        <f t="shared" si="1"/>
        <v>75%</v>
      </c>
    </row>
    <row r="24">
      <c r="A24" s="362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1">
        <v>54.0</v>
      </c>
      <c r="K24" s="356" t="str">
        <f t="shared" si="1"/>
        <v>54%</v>
      </c>
    </row>
    <row r="25">
      <c r="A25" s="362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1">
        <v>46.0</v>
      </c>
      <c r="K25" s="356" t="str">
        <f t="shared" si="1"/>
        <v>46%</v>
      </c>
    </row>
    <row r="26">
      <c r="A26" s="362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1">
        <v>29.0</v>
      </c>
      <c r="K26" s="356" t="str">
        <f t="shared" si="1"/>
        <v>29%</v>
      </c>
    </row>
    <row r="27">
      <c r="A27" s="362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1">
        <v>22.0</v>
      </c>
      <c r="K27" s="356" t="str">
        <f t="shared" si="1"/>
        <v>22%</v>
      </c>
    </row>
    <row r="28">
      <c r="A28" s="362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1">
        <v>100.0</v>
      </c>
      <c r="K28" s="356" t="str">
        <f t="shared" si="1"/>
        <v>100%</v>
      </c>
    </row>
    <row r="29">
      <c r="A29" s="362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1" t="s">
        <v>3541</v>
      </c>
      <c r="K29" s="356" t="str">
        <f t="shared" si="1"/>
        <v>na%</v>
      </c>
    </row>
    <row r="30">
      <c r="A30" s="362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1" t="s">
        <v>3541</v>
      </c>
      <c r="K30" s="356" t="str">
        <f t="shared" si="1"/>
        <v>na%</v>
      </c>
    </row>
    <row r="31">
      <c r="A31" s="362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1">
        <v>6.0</v>
      </c>
      <c r="K31" s="356" t="str">
        <f t="shared" si="1"/>
        <v>6%</v>
      </c>
    </row>
    <row r="32">
      <c r="A32" s="362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1">
        <v>47.0</v>
      </c>
      <c r="K32" s="356" t="str">
        <f t="shared" si="1"/>
        <v>47%</v>
      </c>
    </row>
    <row r="33">
      <c r="A33" s="362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1">
        <v>33.0</v>
      </c>
      <c r="K33" s="356" t="str">
        <f t="shared" si="1"/>
        <v>33%</v>
      </c>
    </row>
    <row r="34">
      <c r="A34" s="362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1">
        <v>33.0</v>
      </c>
      <c r="K34" s="356" t="str">
        <f t="shared" si="1"/>
        <v>33%</v>
      </c>
    </row>
    <row r="35">
      <c r="A35" s="362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1">
        <v>10.0</v>
      </c>
      <c r="K35" s="356" t="str">
        <f t="shared" si="1"/>
        <v>10%</v>
      </c>
    </row>
    <row r="36">
      <c r="A36" s="362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1">
        <v>28.0</v>
      </c>
      <c r="K36" s="356" t="str">
        <f t="shared" si="1"/>
        <v>28%</v>
      </c>
    </row>
    <row r="37">
      <c r="A37" s="362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1">
        <v>33.0</v>
      </c>
      <c r="K37" s="356" t="str">
        <f t="shared" si="1"/>
        <v>33%</v>
      </c>
    </row>
    <row r="38">
      <c r="A38" s="362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1">
        <v>42.0</v>
      </c>
      <c r="K38" s="356" t="str">
        <f t="shared" si="1"/>
        <v>42%</v>
      </c>
    </row>
    <row r="39">
      <c r="A39" s="362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1">
        <v>53.0</v>
      </c>
      <c r="K39" s="356" t="str">
        <f t="shared" si="1"/>
        <v>53%</v>
      </c>
    </row>
    <row r="40">
      <c r="A40" s="362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6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6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2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1">
        <v>100.0</v>
      </c>
      <c r="K42" s="356" t="str">
        <f t="shared" si="1"/>
        <v>100%</v>
      </c>
    </row>
    <row r="43">
      <c r="A43" s="362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1">
        <v>50.0</v>
      </c>
      <c r="K43" s="356" t="str">
        <f t="shared" si="1"/>
        <v>50%</v>
      </c>
    </row>
    <row r="44">
      <c r="A44" s="362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1">
        <v>25.0</v>
      </c>
      <c r="K44" s="356" t="str">
        <f t="shared" si="1"/>
        <v>25%</v>
      </c>
    </row>
    <row r="45">
      <c r="A45" s="362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1">
        <v>25.0</v>
      </c>
      <c r="K45" s="356" t="str">
        <f t="shared" si="1"/>
        <v>25%</v>
      </c>
    </row>
    <row r="46">
      <c r="A46" s="362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1">
        <v>43.0</v>
      </c>
      <c r="K46" s="356" t="str">
        <f t="shared" si="1"/>
        <v>43%</v>
      </c>
    </row>
    <row r="47">
      <c r="A47" s="362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1">
        <v>0.0</v>
      </c>
      <c r="K47" s="356" t="str">
        <f t="shared" si="1"/>
        <v>0%</v>
      </c>
    </row>
    <row r="48">
      <c r="A48" s="362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1">
        <v>68.0</v>
      </c>
      <c r="K48" s="356" t="str">
        <f t="shared" si="1"/>
        <v>68%</v>
      </c>
    </row>
    <row r="49">
      <c r="A49" s="362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1">
        <v>33.0</v>
      </c>
      <c r="K49" s="356" t="str">
        <f t="shared" si="1"/>
        <v>33%</v>
      </c>
    </row>
    <row r="50">
      <c r="A50" s="362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1">
        <v>34.0</v>
      </c>
      <c r="K50" s="356" t="str">
        <f t="shared" si="1"/>
        <v>34%</v>
      </c>
    </row>
    <row r="51">
      <c r="A51" s="362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1">
        <v>100.0</v>
      </c>
      <c r="K51" s="356" t="str">
        <f t="shared" si="1"/>
        <v>100%</v>
      </c>
    </row>
    <row r="52">
      <c r="A52" s="362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1">
        <v>28.0</v>
      </c>
      <c r="K52" s="356" t="str">
        <f t="shared" si="1"/>
        <v>28%</v>
      </c>
    </row>
    <row r="53">
      <c r="A53" s="362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1">
        <v>54.0</v>
      </c>
      <c r="K53" s="356" t="str">
        <f t="shared" si="1"/>
        <v>54%</v>
      </c>
    </row>
    <row r="54">
      <c r="A54" s="362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1">
        <v>0.0</v>
      </c>
      <c r="K54" s="356" t="str">
        <f t="shared" si="1"/>
        <v>0%</v>
      </c>
    </row>
    <row r="55">
      <c r="A55" s="362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1">
        <v>67.0</v>
      </c>
      <c r="K55" s="356" t="str">
        <f t="shared" si="1"/>
        <v>67%</v>
      </c>
    </row>
    <row r="56">
      <c r="A56" s="362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1">
        <v>38.0</v>
      </c>
      <c r="K56" s="356" t="str">
        <f t="shared" si="1"/>
        <v>38%</v>
      </c>
    </row>
    <row r="57">
      <c r="A57" s="362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1">
        <v>29.0</v>
      </c>
      <c r="K57" s="356" t="str">
        <f t="shared" si="1"/>
        <v>29%</v>
      </c>
    </row>
    <row r="58">
      <c r="A58" s="362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1">
        <v>15.0</v>
      </c>
      <c r="K58" s="356" t="str">
        <f t="shared" si="1"/>
        <v>15%</v>
      </c>
    </row>
    <row r="59">
      <c r="A59" s="362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1">
        <v>58.0</v>
      </c>
      <c r="K59" s="356" t="str">
        <f t="shared" si="1"/>
        <v>58%</v>
      </c>
    </row>
    <row r="60">
      <c r="A60" s="362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1">
        <v>41.0</v>
      </c>
      <c r="K60" s="356" t="str">
        <f t="shared" si="1"/>
        <v>41%</v>
      </c>
    </row>
    <row r="61">
      <c r="A61" s="362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1">
        <v>50.0</v>
      </c>
      <c r="K61" s="356" t="str">
        <f t="shared" si="1"/>
        <v>50%</v>
      </c>
    </row>
    <row r="62">
      <c r="A62" s="362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1" t="s">
        <v>3541</v>
      </c>
      <c r="K62" s="356" t="str">
        <f t="shared" si="1"/>
        <v>na%</v>
      </c>
    </row>
    <row r="63">
      <c r="A63" s="362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1">
        <v>52.0</v>
      </c>
      <c r="K63" s="356" t="str">
        <f t="shared" si="1"/>
        <v>52%</v>
      </c>
    </row>
    <row r="64">
      <c r="A64" s="362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1">
        <v>42.0</v>
      </c>
      <c r="K64" s="356" t="str">
        <f t="shared" si="1"/>
        <v>42%</v>
      </c>
    </row>
    <row r="65">
      <c r="A65" s="362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1" t="s">
        <v>3541</v>
      </c>
      <c r="K65" s="356" t="str">
        <f t="shared" si="1"/>
        <v>na%</v>
      </c>
    </row>
    <row r="66">
      <c r="A66" s="362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1">
        <v>14.0</v>
      </c>
      <c r="K66" s="356" t="str">
        <f t="shared" si="1"/>
        <v>14%</v>
      </c>
    </row>
    <row r="67">
      <c r="A67" s="362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1">
        <v>0.0</v>
      </c>
      <c r="K67" s="356" t="str">
        <f t="shared" si="1"/>
        <v>0%</v>
      </c>
    </row>
    <row r="68">
      <c r="A68" s="362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1">
        <v>50.0</v>
      </c>
      <c r="K68" s="356" t="str">
        <f t="shared" si="1"/>
        <v>50%</v>
      </c>
    </row>
    <row r="69">
      <c r="A69" s="362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1">
        <v>100.0</v>
      </c>
      <c r="K69" s="356" t="str">
        <f t="shared" si="1"/>
        <v>100%</v>
      </c>
    </row>
    <row r="70">
      <c r="A70" s="362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1">
        <v>0.0</v>
      </c>
      <c r="K70" s="356" t="str">
        <f t="shared" si="1"/>
        <v>0%</v>
      </c>
    </row>
    <row r="71">
      <c r="A71" s="362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1">
        <v>100.0</v>
      </c>
      <c r="K71" s="356" t="str">
        <f t="shared" si="1"/>
        <v>100%</v>
      </c>
    </row>
    <row r="72">
      <c r="A72" s="362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1">
        <v>43.0</v>
      </c>
      <c r="K72" s="356" t="str">
        <f t="shared" si="1"/>
        <v>43%</v>
      </c>
    </row>
    <row r="73">
      <c r="A73" s="362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1">
        <v>64.0</v>
      </c>
      <c r="K73" s="356" t="str">
        <f t="shared" si="1"/>
        <v>64%</v>
      </c>
    </row>
    <row r="74">
      <c r="A74" s="362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1">
        <v>25.0</v>
      </c>
      <c r="K74" s="356" t="str">
        <f t="shared" si="1"/>
        <v>25%</v>
      </c>
    </row>
    <row r="75">
      <c r="A75" s="362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1">
        <v>29.0</v>
      </c>
      <c r="K75" s="356" t="str">
        <f t="shared" si="1"/>
        <v>29%</v>
      </c>
    </row>
    <row r="76">
      <c r="A76" s="362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1">
        <v>23.0</v>
      </c>
      <c r="K76" s="356" t="str">
        <f t="shared" si="1"/>
        <v>23%</v>
      </c>
    </row>
    <row r="77">
      <c r="A77" s="362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1">
        <v>57.0</v>
      </c>
      <c r="K77" s="356" t="str">
        <f t="shared" si="1"/>
        <v>57%</v>
      </c>
    </row>
    <row r="78">
      <c r="A78" s="362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1">
        <v>33.0</v>
      </c>
      <c r="K78" s="356" t="str">
        <f t="shared" si="1"/>
        <v>33%</v>
      </c>
    </row>
    <row r="79">
      <c r="A79" s="362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1">
        <v>59.0</v>
      </c>
      <c r="K79" s="356" t="str">
        <f t="shared" si="1"/>
        <v>59%</v>
      </c>
    </row>
    <row r="80">
      <c r="A80" s="362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1">
        <v>55.0</v>
      </c>
      <c r="K80" s="356" t="str">
        <f t="shared" si="1"/>
        <v>55%</v>
      </c>
    </row>
    <row r="81">
      <c r="A81" s="362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1">
        <v>100.0</v>
      </c>
      <c r="K81" s="356" t="str">
        <f t="shared" si="1"/>
        <v>100%</v>
      </c>
    </row>
    <row r="82">
      <c r="A82" s="362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1">
        <v>33.0</v>
      </c>
      <c r="K82" s="356" t="str">
        <f t="shared" si="1"/>
        <v>33%</v>
      </c>
    </row>
    <row r="83">
      <c r="A83" s="362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1">
        <v>60.0</v>
      </c>
      <c r="K83" s="356" t="str">
        <f t="shared" si="1"/>
        <v>60%</v>
      </c>
    </row>
    <row r="84">
      <c r="A84" s="362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1">
        <v>22.0</v>
      </c>
      <c r="K84" s="356" t="str">
        <f t="shared" si="1"/>
        <v>22%</v>
      </c>
    </row>
    <row r="85">
      <c r="A85" s="362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1">
        <v>43.0</v>
      </c>
      <c r="K85" s="356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01"/>
      <c r="B118" s="202"/>
      <c r="C118" s="203"/>
      <c r="D118" s="204"/>
      <c r="E118" s="204"/>
      <c r="F118" s="204"/>
      <c r="G118" s="204"/>
      <c r="H118" s="205"/>
      <c r="I118" s="619"/>
      <c r="J118" s="207"/>
      <c r="K118" s="203"/>
      <c r="L118" s="208"/>
      <c r="M118" s="209"/>
      <c r="N118" s="210"/>
      <c r="O118" s="204"/>
      <c r="P118" s="205"/>
      <c r="Q118" s="211"/>
    </row>
    <row r="119">
      <c r="A119" s="212" t="s">
        <v>2059</v>
      </c>
      <c r="B119" s="213"/>
      <c r="C119" s="214">
        <f>'MO Data'!G130</f>
        <v>20247</v>
      </c>
      <c r="D119" s="285" t="s">
        <v>29</v>
      </c>
      <c r="E119" s="285" t="s">
        <v>29</v>
      </c>
      <c r="F119" s="285" t="s">
        <v>29</v>
      </c>
      <c r="G119" s="285" t="s">
        <v>29</v>
      </c>
      <c r="H119" s="841">
        <f>AFCARSCSC!D29</f>
        <v>4567</v>
      </c>
      <c r="I119" s="217">
        <f>'MO Data'!B392</f>
        <v>906</v>
      </c>
      <c r="J119" s="282" t="s">
        <v>29</v>
      </c>
      <c r="K119" s="680" t="s">
        <v>29</v>
      </c>
      <c r="L119" s="216">
        <f>'MO Data'!B261</f>
        <v>5527</v>
      </c>
      <c r="M119" s="342" t="s">
        <v>29</v>
      </c>
      <c r="N119" s="285" t="s">
        <v>29</v>
      </c>
      <c r="O119" s="285" t="s">
        <v>29</v>
      </c>
      <c r="P119" s="216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7" t="s">
        <v>2088</v>
      </c>
      <c r="B1" s="288"/>
      <c r="C1" s="288"/>
      <c r="D1" s="288"/>
      <c r="E1" s="287" t="s">
        <v>2117</v>
      </c>
      <c r="F1" s="1023" t="s">
        <v>3637</v>
      </c>
      <c r="G1" s="1024"/>
      <c r="H1" s="1024"/>
      <c r="I1" s="287" t="s">
        <v>2119</v>
      </c>
      <c r="J1" s="1025">
        <v>44609.0</v>
      </c>
      <c r="K1" s="287" t="s">
        <v>2120</v>
      </c>
      <c r="L1" s="1025">
        <v>44377.0</v>
      </c>
      <c r="M1" s="288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33">
        <v>6.0</v>
      </c>
      <c r="C35" s="233">
        <v>581.0</v>
      </c>
      <c r="D35" s="235">
        <v>1048.0</v>
      </c>
      <c r="E35" s="233">
        <v>161.0</v>
      </c>
      <c r="F35" s="233">
        <v>141.0</v>
      </c>
      <c r="G35" s="235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33">
        <v>12.0</v>
      </c>
      <c r="C61" s="235">
        <v>1113.0</v>
      </c>
      <c r="D61" s="235">
        <v>1789.0</v>
      </c>
      <c r="E61" s="233">
        <v>262.0</v>
      </c>
      <c r="F61" s="233">
        <v>239.0</v>
      </c>
      <c r="G61" s="235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5"/>
      <c r="C69" s="365"/>
      <c r="D69" s="365"/>
      <c r="E69" s="365"/>
      <c r="F69" s="365"/>
      <c r="G69" s="365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33">
        <v>0.0</v>
      </c>
      <c r="C91" s="233">
        <v>42.0</v>
      </c>
      <c r="D91" s="233">
        <v>40.0</v>
      </c>
      <c r="E91" s="233">
        <v>7.0</v>
      </c>
      <c r="F91" s="233">
        <v>6.0</v>
      </c>
      <c r="G91" s="233">
        <v>95.0</v>
      </c>
    </row>
    <row r="92">
      <c r="A92" s="1036" t="s">
        <v>3659</v>
      </c>
      <c r="B92" s="233">
        <v>23.0</v>
      </c>
      <c r="C92" s="235">
        <v>1311.0</v>
      </c>
      <c r="D92" s="235">
        <v>3021.0</v>
      </c>
      <c r="E92" s="233">
        <v>502.0</v>
      </c>
      <c r="F92" s="233">
        <v>320.0</v>
      </c>
      <c r="G92" s="235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33">
        <v>3.0</v>
      </c>
      <c r="C121" s="235">
        <v>51.0</v>
      </c>
      <c r="D121" s="235">
        <v>80.0</v>
      </c>
      <c r="E121" s="233">
        <v>10.0</v>
      </c>
      <c r="F121" s="233">
        <v>9.0</v>
      </c>
      <c r="G121" s="235">
        <v>153.0</v>
      </c>
    </row>
    <row r="122">
      <c r="A122" s="1034" t="s">
        <v>3659</v>
      </c>
      <c r="B122" s="233">
        <v>69.0</v>
      </c>
      <c r="C122" s="235">
        <v>1585.0</v>
      </c>
      <c r="D122" s="235">
        <v>2550.0</v>
      </c>
      <c r="E122" s="233">
        <v>398.0</v>
      </c>
      <c r="F122" s="233">
        <v>351.0</v>
      </c>
      <c r="G122" s="235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33">
        <v>0.0</v>
      </c>
      <c r="C128" s="233">
        <v>6.0</v>
      </c>
      <c r="D128" s="235">
        <v>5.0</v>
      </c>
      <c r="E128" s="233">
        <v>3.0</v>
      </c>
      <c r="F128" s="233">
        <v>1.0</v>
      </c>
      <c r="G128" s="235">
        <v>15.0</v>
      </c>
    </row>
    <row r="129">
      <c r="A129" s="1034" t="s">
        <v>3659</v>
      </c>
      <c r="B129" s="233">
        <v>0.0</v>
      </c>
      <c r="C129" s="233">
        <v>6.0</v>
      </c>
      <c r="D129" s="233">
        <v>5.0</v>
      </c>
      <c r="E129" s="233">
        <v>3.0</v>
      </c>
      <c r="F129" s="233">
        <v>1.0</v>
      </c>
      <c r="G129" s="233">
        <v>15.0</v>
      </c>
    </row>
    <row r="130">
      <c r="A130" s="785" t="s">
        <v>3706</v>
      </c>
      <c r="B130" s="833">
        <v>134.0</v>
      </c>
      <c r="C130" s="236">
        <v>6107.0</v>
      </c>
      <c r="D130" s="236">
        <v>10865.0</v>
      </c>
      <c r="E130" s="236">
        <v>1626.0</v>
      </c>
      <c r="F130" s="236">
        <v>1515.0</v>
      </c>
      <c r="G130" s="236">
        <v>20247.0</v>
      </c>
    </row>
    <row r="137">
      <c r="A137" s="287" t="s">
        <v>2530</v>
      </c>
      <c r="B137" s="288"/>
      <c r="C137" s="288"/>
      <c r="D137" s="288"/>
      <c r="E137" s="288"/>
      <c r="F137" s="288"/>
      <c r="G137" s="288"/>
      <c r="H137" s="288"/>
      <c r="I137" s="287" t="s">
        <v>2234</v>
      </c>
      <c r="J137" s="1025">
        <v>44609.0</v>
      </c>
      <c r="K137" s="287" t="s">
        <v>2235</v>
      </c>
      <c r="L137" s="289">
        <v>44012.0</v>
      </c>
      <c r="M137" s="288"/>
      <c r="N137" s="288"/>
      <c r="O137" s="288"/>
      <c r="P137" s="288"/>
      <c r="Q137" s="288"/>
      <c r="R137" s="288"/>
      <c r="S137" s="288"/>
      <c r="T137" s="288"/>
    </row>
    <row r="139">
      <c r="A139" s="785" t="s">
        <v>3646</v>
      </c>
      <c r="B139" s="233">
        <v>9.0</v>
      </c>
    </row>
    <row r="140">
      <c r="A140" s="785" t="s">
        <v>3647</v>
      </c>
      <c r="B140" s="233">
        <v>7.0</v>
      </c>
    </row>
    <row r="141">
      <c r="A141" s="785" t="s">
        <v>2656</v>
      </c>
      <c r="B141" s="233">
        <v>127.0</v>
      </c>
    </row>
    <row r="142">
      <c r="A142" s="785" t="s">
        <v>2760</v>
      </c>
      <c r="B142" s="233">
        <v>12.0</v>
      </c>
    </row>
    <row r="143">
      <c r="A143" s="785" t="s">
        <v>2568</v>
      </c>
      <c r="B143" s="233">
        <v>3.0</v>
      </c>
    </row>
    <row r="144">
      <c r="A144" s="785" t="s">
        <v>2569</v>
      </c>
      <c r="B144" s="233">
        <v>65.0</v>
      </c>
    </row>
    <row r="145">
      <c r="A145" s="785" t="s">
        <v>3648</v>
      </c>
      <c r="B145" s="233">
        <v>16.0</v>
      </c>
    </row>
    <row r="146">
      <c r="A146" s="785" t="s">
        <v>2144</v>
      </c>
      <c r="B146" s="233">
        <v>66.0</v>
      </c>
    </row>
    <row r="147">
      <c r="A147" s="785" t="s">
        <v>2573</v>
      </c>
      <c r="B147" s="233">
        <v>20.0</v>
      </c>
    </row>
    <row r="148">
      <c r="A148" s="785" t="s">
        <v>3649</v>
      </c>
      <c r="B148" s="233">
        <v>3.0</v>
      </c>
    </row>
    <row r="149">
      <c r="A149" s="785" t="s">
        <v>3650</v>
      </c>
      <c r="B149" s="233">
        <v>8.0</v>
      </c>
    </row>
    <row r="150">
      <c r="A150" s="785" t="s">
        <v>2154</v>
      </c>
      <c r="B150" s="233">
        <v>6.0</v>
      </c>
    </row>
    <row r="151">
      <c r="A151" s="785" t="s">
        <v>3651</v>
      </c>
      <c r="B151" s="233">
        <v>4.0</v>
      </c>
    </row>
    <row r="152">
      <c r="A152" s="785" t="s">
        <v>2587</v>
      </c>
      <c r="B152" s="233">
        <v>30.0</v>
      </c>
    </row>
    <row r="153">
      <c r="A153" s="785" t="s">
        <v>2673</v>
      </c>
      <c r="B153" s="233">
        <v>18.0</v>
      </c>
    </row>
    <row r="154">
      <c r="A154" s="785" t="s">
        <v>3652</v>
      </c>
      <c r="B154" s="233">
        <v>4.0</v>
      </c>
    </row>
    <row r="155">
      <c r="A155" s="785" t="s">
        <v>2594</v>
      </c>
      <c r="B155" s="233">
        <v>20.0</v>
      </c>
    </row>
    <row r="156">
      <c r="A156" s="785" t="s">
        <v>2774</v>
      </c>
      <c r="B156" s="233">
        <v>30.0</v>
      </c>
    </row>
    <row r="157">
      <c r="A157" s="785" t="s">
        <v>2680</v>
      </c>
      <c r="B157" s="233">
        <v>20.0</v>
      </c>
    </row>
    <row r="158">
      <c r="A158" s="785" t="s">
        <v>2600</v>
      </c>
      <c r="B158" s="233">
        <v>29.0</v>
      </c>
    </row>
    <row r="159">
      <c r="A159" s="785" t="s">
        <v>2608</v>
      </c>
      <c r="B159" s="233">
        <v>1.0</v>
      </c>
    </row>
    <row r="160">
      <c r="A160" s="785" t="s">
        <v>3653</v>
      </c>
      <c r="B160" s="233">
        <v>9.0</v>
      </c>
    </row>
    <row r="161">
      <c r="A161" s="785" t="s">
        <v>3654</v>
      </c>
      <c r="B161" s="233">
        <v>50.0</v>
      </c>
    </row>
    <row r="162">
      <c r="A162" s="785" t="s">
        <v>3655</v>
      </c>
      <c r="B162" s="233">
        <v>23.0</v>
      </c>
    </row>
    <row r="163">
      <c r="A163" s="785" t="s">
        <v>3656</v>
      </c>
      <c r="B163" s="233">
        <v>13.0</v>
      </c>
    </row>
    <row r="164">
      <c r="A164" s="785" t="s">
        <v>3657</v>
      </c>
      <c r="B164" s="233">
        <v>8.0</v>
      </c>
    </row>
    <row r="165">
      <c r="A165" s="785" t="s">
        <v>2616</v>
      </c>
      <c r="B165" s="233">
        <v>33.0</v>
      </c>
    </row>
    <row r="166">
      <c r="A166" s="785" t="s">
        <v>3658</v>
      </c>
      <c r="B166" s="233">
        <v>19.0</v>
      </c>
    </row>
    <row r="167">
      <c r="A167" s="785" t="s">
        <v>2709</v>
      </c>
      <c r="B167" s="233">
        <v>2.0</v>
      </c>
    </row>
    <row r="168">
      <c r="A168" s="785" t="s">
        <v>3704</v>
      </c>
      <c r="B168" s="233">
        <v>655.0</v>
      </c>
    </row>
    <row r="169">
      <c r="A169" s="785" t="s">
        <v>2649</v>
      </c>
      <c r="B169" s="233">
        <v>26.0</v>
      </c>
    </row>
    <row r="170">
      <c r="A170" s="785" t="s">
        <v>3660</v>
      </c>
      <c r="B170" s="233">
        <v>24.0</v>
      </c>
    </row>
    <row r="171">
      <c r="A171" s="785" t="s">
        <v>2566</v>
      </c>
      <c r="B171" s="233">
        <v>190.0</v>
      </c>
    </row>
    <row r="172">
      <c r="A172" s="785" t="s">
        <v>3661</v>
      </c>
      <c r="B172" s="233">
        <v>78.0</v>
      </c>
    </row>
    <row r="173">
      <c r="A173" s="785" t="s">
        <v>2572</v>
      </c>
      <c r="B173" s="233">
        <v>25.0</v>
      </c>
    </row>
    <row r="174">
      <c r="A174" s="785" t="s">
        <v>3662</v>
      </c>
      <c r="B174" s="233">
        <v>79.0</v>
      </c>
    </row>
    <row r="175">
      <c r="A175" s="785" t="s">
        <v>2158</v>
      </c>
      <c r="B175" s="233">
        <v>97.0</v>
      </c>
    </row>
    <row r="176">
      <c r="A176" s="785" t="s">
        <v>3663</v>
      </c>
      <c r="B176" s="233">
        <v>21.0</v>
      </c>
    </row>
    <row r="177">
      <c r="A177" s="785" t="s">
        <v>2674</v>
      </c>
      <c r="B177" s="233">
        <v>5.0</v>
      </c>
    </row>
    <row r="178">
      <c r="A178" s="785" t="s">
        <v>2598</v>
      </c>
      <c r="B178" s="233">
        <v>1.0</v>
      </c>
    </row>
    <row r="179">
      <c r="A179" s="785" t="s">
        <v>3664</v>
      </c>
      <c r="B179" s="233">
        <v>10.0</v>
      </c>
    </row>
    <row r="180">
      <c r="A180" s="785" t="s">
        <v>2777</v>
      </c>
      <c r="B180" s="233">
        <v>79.0</v>
      </c>
    </row>
    <row r="181">
      <c r="A181" s="785" t="s">
        <v>2196</v>
      </c>
      <c r="B181" s="233">
        <v>11.0</v>
      </c>
    </row>
    <row r="182">
      <c r="A182" s="785" t="s">
        <v>2197</v>
      </c>
      <c r="B182" s="233">
        <v>29.0</v>
      </c>
    </row>
    <row r="183">
      <c r="A183" s="785" t="s">
        <v>2198</v>
      </c>
      <c r="B183" s="233">
        <v>12.0</v>
      </c>
    </row>
    <row r="184">
      <c r="A184" s="785" t="s">
        <v>2174</v>
      </c>
      <c r="B184" s="233">
        <v>22.0</v>
      </c>
    </row>
    <row r="185">
      <c r="A185" s="785" t="s">
        <v>3665</v>
      </c>
      <c r="B185" s="233">
        <v>8.0</v>
      </c>
    </row>
    <row r="186">
      <c r="A186" s="785" t="s">
        <v>2176</v>
      </c>
      <c r="B186" s="233">
        <v>21.0</v>
      </c>
    </row>
    <row r="187">
      <c r="A187" s="785" t="s">
        <v>3666</v>
      </c>
      <c r="B187" s="233">
        <v>9.0</v>
      </c>
    </row>
    <row r="188">
      <c r="A188" s="785" t="s">
        <v>2177</v>
      </c>
      <c r="B188" s="233">
        <v>38.0</v>
      </c>
    </row>
    <row r="189">
      <c r="A189" s="785" t="s">
        <v>2618</v>
      </c>
      <c r="B189" s="233">
        <v>4.0</v>
      </c>
    </row>
    <row r="190">
      <c r="A190" s="785" t="s">
        <v>3667</v>
      </c>
      <c r="B190" s="233">
        <v>15.0</v>
      </c>
    </row>
    <row r="191">
      <c r="A191" s="785" t="s">
        <v>2180</v>
      </c>
      <c r="B191" s="233">
        <v>12.0</v>
      </c>
    </row>
    <row r="192">
      <c r="A192" s="785" t="s">
        <v>2788</v>
      </c>
      <c r="B192" s="233">
        <v>108.0</v>
      </c>
    </row>
    <row r="193">
      <c r="A193" s="785" t="s">
        <v>2626</v>
      </c>
      <c r="B193" s="233">
        <v>57.0</v>
      </c>
    </row>
    <row r="194">
      <c r="A194" s="785" t="s">
        <v>3704</v>
      </c>
      <c r="B194" s="233">
        <v>981.0</v>
      </c>
    </row>
    <row r="195">
      <c r="A195" s="785" t="s">
        <v>3668</v>
      </c>
      <c r="B195" s="233">
        <v>26.0</v>
      </c>
    </row>
    <row r="196">
      <c r="A196" s="785" t="s">
        <v>2190</v>
      </c>
      <c r="B196" s="233">
        <v>107.0</v>
      </c>
    </row>
    <row r="197">
      <c r="A197" s="785" t="s">
        <v>3669</v>
      </c>
      <c r="B197" s="233">
        <v>191.0</v>
      </c>
    </row>
    <row r="198">
      <c r="A198" s="785" t="s">
        <v>3670</v>
      </c>
      <c r="B198" s="233">
        <v>14.0</v>
      </c>
    </row>
    <row r="199">
      <c r="A199" s="785" t="s">
        <v>2576</v>
      </c>
      <c r="B199" s="233">
        <v>20.0</v>
      </c>
    </row>
    <row r="200">
      <c r="A200" s="785" t="s">
        <v>3671</v>
      </c>
      <c r="B200" s="233">
        <v>13.0</v>
      </c>
    </row>
    <row r="201">
      <c r="A201" s="785" t="s">
        <v>3672</v>
      </c>
      <c r="B201" s="233">
        <v>50.0</v>
      </c>
    </row>
    <row r="202">
      <c r="A202" s="785" t="s">
        <v>3673</v>
      </c>
      <c r="B202" s="233">
        <v>111.0</v>
      </c>
    </row>
    <row r="203">
      <c r="A203" s="785" t="s">
        <v>3674</v>
      </c>
      <c r="B203" s="233">
        <v>7.0</v>
      </c>
    </row>
    <row r="204">
      <c r="A204" s="785" t="s">
        <v>2164</v>
      </c>
      <c r="B204" s="233">
        <v>143.0</v>
      </c>
    </row>
    <row r="205">
      <c r="A205" s="785" t="s">
        <v>2170</v>
      </c>
      <c r="B205" s="233">
        <v>19.0</v>
      </c>
    </row>
    <row r="206">
      <c r="A206" s="785" t="s">
        <v>3675</v>
      </c>
      <c r="B206" s="233">
        <v>6.0</v>
      </c>
    </row>
    <row r="207">
      <c r="A207" s="785" t="s">
        <v>3676</v>
      </c>
      <c r="B207" s="233">
        <v>16.0</v>
      </c>
    </row>
    <row r="208">
      <c r="A208" s="785" t="s">
        <v>3677</v>
      </c>
      <c r="B208" s="233">
        <v>61.0</v>
      </c>
    </row>
    <row r="209">
      <c r="A209" s="785" t="s">
        <v>3678</v>
      </c>
      <c r="B209" s="233">
        <v>20.0</v>
      </c>
    </row>
    <row r="210">
      <c r="A210" s="785" t="s">
        <v>3679</v>
      </c>
      <c r="B210" s="233">
        <v>75.0</v>
      </c>
    </row>
    <row r="211">
      <c r="A211" s="785" t="s">
        <v>2199</v>
      </c>
      <c r="B211" s="233">
        <v>42.0</v>
      </c>
    </row>
    <row r="212">
      <c r="A212" s="785" t="s">
        <v>3680</v>
      </c>
      <c r="B212" s="233">
        <v>84.0</v>
      </c>
    </row>
    <row r="213">
      <c r="A213" s="785" t="s">
        <v>3681</v>
      </c>
      <c r="B213" s="233">
        <v>67.0</v>
      </c>
    </row>
    <row r="214">
      <c r="A214" s="785" t="s">
        <v>3682</v>
      </c>
      <c r="B214" s="233">
        <v>11.0</v>
      </c>
    </row>
    <row r="215">
      <c r="A215" s="785" t="s">
        <v>3683</v>
      </c>
      <c r="B215" s="233">
        <v>15.0</v>
      </c>
    </row>
    <row r="216">
      <c r="A216" s="785" t="s">
        <v>2619</v>
      </c>
      <c r="B216" s="233">
        <v>78.0</v>
      </c>
    </row>
    <row r="217">
      <c r="A217" s="785" t="s">
        <v>3684</v>
      </c>
      <c r="B217" s="233">
        <v>14.0</v>
      </c>
    </row>
    <row r="218">
      <c r="A218" s="785" t="s">
        <v>3685</v>
      </c>
      <c r="B218" s="233">
        <v>123.0</v>
      </c>
    </row>
    <row r="219">
      <c r="A219" s="785" t="s">
        <v>3686</v>
      </c>
      <c r="B219" s="233">
        <v>19.0</v>
      </c>
    </row>
    <row r="220">
      <c r="A220" s="785" t="s">
        <v>3687</v>
      </c>
      <c r="B220" s="233">
        <v>89.0</v>
      </c>
    </row>
    <row r="221">
      <c r="A221" s="785" t="s">
        <v>3688</v>
      </c>
      <c r="B221" s="233">
        <v>32.0</v>
      </c>
    </row>
    <row r="222">
      <c r="A222" s="785" t="s">
        <v>2202</v>
      </c>
      <c r="B222" s="233">
        <v>43.0</v>
      </c>
    </row>
    <row r="223">
      <c r="A223" s="785" t="s">
        <v>2627</v>
      </c>
      <c r="B223" s="233">
        <v>24.0</v>
      </c>
    </row>
    <row r="224">
      <c r="A224" s="785" t="s">
        <v>3704</v>
      </c>
      <c r="B224" s="235">
        <v>1520.0</v>
      </c>
    </row>
    <row r="225">
      <c r="A225" s="785" t="s">
        <v>3689</v>
      </c>
      <c r="B225" s="233">
        <v>31.0</v>
      </c>
    </row>
    <row r="226">
      <c r="A226" s="785" t="s">
        <v>3690</v>
      </c>
      <c r="B226" s="233">
        <v>18.0</v>
      </c>
    </row>
    <row r="227">
      <c r="A227" s="785" t="s">
        <v>3691</v>
      </c>
      <c r="B227" s="233">
        <v>23.0</v>
      </c>
    </row>
    <row r="228">
      <c r="A228" s="785" t="s">
        <v>2653</v>
      </c>
      <c r="B228" s="233">
        <v>20.0</v>
      </c>
    </row>
    <row r="229">
      <c r="A229" s="785" t="s">
        <v>3692</v>
      </c>
      <c r="B229" s="233">
        <v>41.0</v>
      </c>
    </row>
    <row r="230">
      <c r="A230" s="785" t="s">
        <v>2658</v>
      </c>
      <c r="B230" s="233">
        <v>22.0</v>
      </c>
    </row>
    <row r="231">
      <c r="A231" s="785" t="s">
        <v>2571</v>
      </c>
      <c r="B231" s="233">
        <v>81.0</v>
      </c>
    </row>
    <row r="232">
      <c r="A232" s="785" t="s">
        <v>3693</v>
      </c>
      <c r="B232" s="233">
        <v>4.0</v>
      </c>
    </row>
    <row r="233">
      <c r="A233" s="785" t="s">
        <v>2152</v>
      </c>
      <c r="B233" s="233">
        <v>9.0</v>
      </c>
    </row>
    <row r="234">
      <c r="A234" s="785" t="s">
        <v>2580</v>
      </c>
      <c r="B234" s="233">
        <v>15.0</v>
      </c>
    </row>
    <row r="235">
      <c r="A235" s="785" t="s">
        <v>2160</v>
      </c>
      <c r="B235" s="233">
        <v>258.0</v>
      </c>
    </row>
    <row r="236">
      <c r="A236" s="785" t="s">
        <v>2161</v>
      </c>
      <c r="B236" s="233">
        <v>41.0</v>
      </c>
    </row>
    <row r="237">
      <c r="A237" s="785" t="s">
        <v>3694</v>
      </c>
      <c r="B237" s="233">
        <v>8.0</v>
      </c>
    </row>
    <row r="238">
      <c r="A238" s="785" t="s">
        <v>2592</v>
      </c>
      <c r="B238" s="233">
        <v>292.0</v>
      </c>
    </row>
    <row r="239">
      <c r="A239" s="785" t="s">
        <v>3695</v>
      </c>
      <c r="B239" s="233">
        <v>75.0</v>
      </c>
    </row>
    <row r="240">
      <c r="A240" s="785" t="s">
        <v>2166</v>
      </c>
      <c r="B240" s="233">
        <v>25.0</v>
      </c>
    </row>
    <row r="241">
      <c r="A241" s="785" t="s">
        <v>3696</v>
      </c>
      <c r="B241" s="233">
        <v>25.0</v>
      </c>
    </row>
    <row r="242">
      <c r="A242" s="785" t="s">
        <v>3697</v>
      </c>
      <c r="B242" s="233">
        <v>57.0</v>
      </c>
    </row>
    <row r="243">
      <c r="A243" s="785" t="s">
        <v>3698</v>
      </c>
      <c r="B243" s="233">
        <v>18.0</v>
      </c>
    </row>
    <row r="244">
      <c r="A244" s="785" t="s">
        <v>2175</v>
      </c>
      <c r="B244" s="233">
        <v>37.0</v>
      </c>
    </row>
    <row r="245">
      <c r="A245" s="785" t="s">
        <v>3220</v>
      </c>
      <c r="B245" s="233">
        <v>45.0</v>
      </c>
    </row>
    <row r="246">
      <c r="A246" s="785" t="s">
        <v>3699</v>
      </c>
      <c r="B246" s="233">
        <v>12.0</v>
      </c>
    </row>
    <row r="247">
      <c r="A247" s="785" t="s">
        <v>2695</v>
      </c>
      <c r="B247" s="233">
        <v>39.0</v>
      </c>
    </row>
    <row r="248">
      <c r="A248" s="785" t="s">
        <v>2179</v>
      </c>
      <c r="B248" s="233">
        <v>8.0</v>
      </c>
    </row>
    <row r="249">
      <c r="A249" s="785" t="s">
        <v>3700</v>
      </c>
      <c r="B249" s="233">
        <v>25.0</v>
      </c>
    </row>
    <row r="250">
      <c r="A250" s="785" t="s">
        <v>3701</v>
      </c>
      <c r="B250" s="233">
        <v>110.0</v>
      </c>
    </row>
    <row r="251">
      <c r="A251" s="785" t="s">
        <v>2799</v>
      </c>
      <c r="B251" s="233">
        <v>26.0</v>
      </c>
    </row>
    <row r="252">
      <c r="A252" s="785" t="s">
        <v>2706</v>
      </c>
      <c r="B252" s="233">
        <v>50.0</v>
      </c>
    </row>
    <row r="253">
      <c r="A253" s="785" t="s">
        <v>2710</v>
      </c>
      <c r="B253" s="233">
        <v>51.0</v>
      </c>
    </row>
    <row r="254">
      <c r="A254" s="785" t="s">
        <v>3704</v>
      </c>
      <c r="B254" s="235">
        <v>1466.0</v>
      </c>
    </row>
    <row r="255">
      <c r="A255" s="785" t="s">
        <v>2163</v>
      </c>
      <c r="B255" s="233">
        <v>576.0</v>
      </c>
    </row>
    <row r="256">
      <c r="A256" s="785" t="s">
        <v>3704</v>
      </c>
      <c r="B256" s="233">
        <v>576.0</v>
      </c>
    </row>
    <row r="257">
      <c r="A257" s="785" t="s">
        <v>3702</v>
      </c>
      <c r="B257" s="233">
        <v>150.0</v>
      </c>
    </row>
    <row r="258">
      <c r="A258" s="785" t="s">
        <v>3703</v>
      </c>
      <c r="B258" s="233">
        <v>179.0</v>
      </c>
    </row>
    <row r="259">
      <c r="A259" s="785" t="s">
        <v>3704</v>
      </c>
      <c r="B259" s="233">
        <v>329.0</v>
      </c>
    </row>
    <row r="260">
      <c r="A260" s="1041"/>
      <c r="B260" s="235"/>
    </row>
    <row r="261">
      <c r="A261" s="785" t="s">
        <v>3707</v>
      </c>
      <c r="B261" s="236">
        <v>5527.0</v>
      </c>
    </row>
    <row r="266">
      <c r="A266" s="287" t="s">
        <v>2134</v>
      </c>
      <c r="B266" s="288"/>
      <c r="C266" s="288"/>
      <c r="D266" s="288"/>
      <c r="E266" s="288"/>
      <c r="F266" s="288"/>
      <c r="G266" s="288"/>
      <c r="H266" s="288"/>
      <c r="I266" s="287" t="s">
        <v>2234</v>
      </c>
      <c r="J266" s="289">
        <v>44609.0</v>
      </c>
      <c r="K266" s="287" t="s">
        <v>2235</v>
      </c>
      <c r="L266" s="289">
        <v>44377.0</v>
      </c>
      <c r="M266" s="288"/>
      <c r="N266" s="288"/>
      <c r="O266" s="288"/>
      <c r="P266" s="288"/>
      <c r="Q266" s="288"/>
      <c r="R266" s="288"/>
      <c r="S266" s="288"/>
      <c r="T266" s="288"/>
    </row>
    <row r="269">
      <c r="A269" s="785" t="s">
        <v>3646</v>
      </c>
      <c r="B269" s="233">
        <v>0.0</v>
      </c>
    </row>
    <row r="270">
      <c r="A270" s="785" t="s">
        <v>3647</v>
      </c>
      <c r="B270" s="233">
        <v>2.0</v>
      </c>
    </row>
    <row r="271">
      <c r="A271" s="785" t="s">
        <v>2656</v>
      </c>
      <c r="B271" s="233">
        <v>16.0</v>
      </c>
    </row>
    <row r="272">
      <c r="A272" s="785" t="s">
        <v>2760</v>
      </c>
      <c r="B272" s="233">
        <v>0.0</v>
      </c>
    </row>
    <row r="273">
      <c r="A273" s="785" t="s">
        <v>2568</v>
      </c>
      <c r="B273" s="233">
        <v>0.0</v>
      </c>
    </row>
    <row r="274">
      <c r="A274" s="785" t="s">
        <v>2569</v>
      </c>
      <c r="B274" s="233">
        <v>9.0</v>
      </c>
    </row>
    <row r="275">
      <c r="A275" s="785" t="s">
        <v>3648</v>
      </c>
      <c r="B275" s="233">
        <v>0.0</v>
      </c>
    </row>
    <row r="276">
      <c r="A276" s="785" t="s">
        <v>2144</v>
      </c>
      <c r="B276" s="233">
        <v>7.0</v>
      </c>
    </row>
    <row r="277">
      <c r="A277" s="785" t="s">
        <v>2573</v>
      </c>
      <c r="B277" s="233">
        <v>5.0</v>
      </c>
    </row>
    <row r="278">
      <c r="A278" s="785" t="s">
        <v>3649</v>
      </c>
      <c r="B278" s="233">
        <v>1.0</v>
      </c>
    </row>
    <row r="279">
      <c r="A279" s="785" t="s">
        <v>3650</v>
      </c>
      <c r="B279" s="233">
        <v>1.0</v>
      </c>
    </row>
    <row r="280">
      <c r="A280" s="785" t="s">
        <v>2154</v>
      </c>
      <c r="B280" s="233">
        <v>2.0</v>
      </c>
    </row>
    <row r="281">
      <c r="A281" s="785" t="s">
        <v>3651</v>
      </c>
      <c r="B281" s="233">
        <v>3.0</v>
      </c>
    </row>
    <row r="282">
      <c r="A282" s="785" t="s">
        <v>2587</v>
      </c>
      <c r="B282" s="233">
        <v>0.0</v>
      </c>
    </row>
    <row r="283">
      <c r="A283" s="785" t="s">
        <v>2673</v>
      </c>
      <c r="B283" s="233">
        <v>2.0</v>
      </c>
    </row>
    <row r="284">
      <c r="A284" s="785" t="s">
        <v>3652</v>
      </c>
      <c r="B284" s="233">
        <v>4.0</v>
      </c>
    </row>
    <row r="285">
      <c r="A285" s="785" t="s">
        <v>2594</v>
      </c>
      <c r="B285" s="233">
        <v>3.0</v>
      </c>
    </row>
    <row r="286">
      <c r="A286" s="785" t="s">
        <v>2774</v>
      </c>
      <c r="B286" s="233">
        <v>0.0</v>
      </c>
    </row>
    <row r="287">
      <c r="A287" s="785" t="s">
        <v>2680</v>
      </c>
      <c r="B287" s="233">
        <v>3.0</v>
      </c>
    </row>
    <row r="288">
      <c r="A288" s="785" t="s">
        <v>2600</v>
      </c>
      <c r="B288" s="233">
        <v>1.0</v>
      </c>
    </row>
    <row r="289">
      <c r="A289" s="785" t="s">
        <v>2608</v>
      </c>
      <c r="B289" s="233">
        <v>0.0</v>
      </c>
    </row>
    <row r="290">
      <c r="A290" s="785" t="s">
        <v>3653</v>
      </c>
      <c r="B290" s="233">
        <v>2.0</v>
      </c>
    </row>
    <row r="291">
      <c r="A291" s="785" t="s">
        <v>3654</v>
      </c>
      <c r="B291" s="233">
        <v>4.0</v>
      </c>
    </row>
    <row r="292">
      <c r="A292" s="785" t="s">
        <v>3655</v>
      </c>
      <c r="B292" s="233">
        <v>2.0</v>
      </c>
    </row>
    <row r="293">
      <c r="A293" s="785" t="s">
        <v>3656</v>
      </c>
      <c r="B293" s="233">
        <v>1.0</v>
      </c>
    </row>
    <row r="294">
      <c r="A294" s="785" t="s">
        <v>3657</v>
      </c>
      <c r="B294" s="233">
        <v>0.0</v>
      </c>
    </row>
    <row r="295">
      <c r="A295" s="785" t="s">
        <v>2616</v>
      </c>
      <c r="B295" s="233">
        <v>2.0</v>
      </c>
    </row>
    <row r="296">
      <c r="A296" s="785" t="s">
        <v>3658</v>
      </c>
      <c r="B296" s="233">
        <v>0.0</v>
      </c>
    </row>
    <row r="297">
      <c r="A297" s="785" t="s">
        <v>2709</v>
      </c>
      <c r="B297" s="233">
        <v>0.0</v>
      </c>
    </row>
    <row r="298">
      <c r="A298" s="785" t="s">
        <v>3704</v>
      </c>
      <c r="B298" s="233">
        <v>70.0</v>
      </c>
    </row>
    <row r="299">
      <c r="A299" s="785" t="s">
        <v>2649</v>
      </c>
      <c r="B299" s="233">
        <v>5.0</v>
      </c>
    </row>
    <row r="300">
      <c r="A300" s="785" t="s">
        <v>3660</v>
      </c>
      <c r="B300" s="233">
        <v>9.0</v>
      </c>
    </row>
    <row r="301">
      <c r="A301" s="785" t="s">
        <v>2566</v>
      </c>
      <c r="B301" s="233">
        <v>4.0</v>
      </c>
    </row>
    <row r="302">
      <c r="A302" s="785" t="s">
        <v>3661</v>
      </c>
      <c r="B302" s="233">
        <v>4.0</v>
      </c>
    </row>
    <row r="303">
      <c r="A303" s="785" t="s">
        <v>2572</v>
      </c>
      <c r="B303" s="233">
        <v>5.0</v>
      </c>
    </row>
    <row r="304">
      <c r="A304" s="785" t="s">
        <v>3662</v>
      </c>
      <c r="B304" s="233">
        <v>5.0</v>
      </c>
    </row>
    <row r="305">
      <c r="A305" s="785" t="s">
        <v>2158</v>
      </c>
      <c r="B305" s="233">
        <v>37.0</v>
      </c>
    </row>
    <row r="306">
      <c r="A306" s="785" t="s">
        <v>3663</v>
      </c>
      <c r="B306" s="233">
        <v>3.0</v>
      </c>
    </row>
    <row r="307">
      <c r="A307" s="785" t="s">
        <v>2674</v>
      </c>
      <c r="B307" s="233">
        <v>0.0</v>
      </c>
    </row>
    <row r="308">
      <c r="A308" s="785" t="s">
        <v>2598</v>
      </c>
      <c r="B308" s="233">
        <v>1.0</v>
      </c>
    </row>
    <row r="309">
      <c r="A309" s="785" t="s">
        <v>3664</v>
      </c>
      <c r="B309" s="233">
        <v>0.0</v>
      </c>
    </row>
    <row r="310">
      <c r="A310" s="785" t="s">
        <v>2777</v>
      </c>
      <c r="B310" s="233">
        <v>13.0</v>
      </c>
    </row>
    <row r="311">
      <c r="A311" s="785" t="s">
        <v>2196</v>
      </c>
      <c r="B311" s="233">
        <v>0.0</v>
      </c>
    </row>
    <row r="312">
      <c r="A312" s="785" t="s">
        <v>2197</v>
      </c>
      <c r="B312" s="233">
        <v>7.0</v>
      </c>
    </row>
    <row r="313">
      <c r="A313" s="785" t="s">
        <v>2198</v>
      </c>
      <c r="B313" s="233">
        <v>1.0</v>
      </c>
    </row>
    <row r="314">
      <c r="A314" s="785" t="s">
        <v>2174</v>
      </c>
      <c r="B314" s="233">
        <v>8.0</v>
      </c>
    </row>
    <row r="315">
      <c r="A315" s="785" t="s">
        <v>3665</v>
      </c>
      <c r="B315" s="233">
        <v>1.0</v>
      </c>
    </row>
    <row r="316">
      <c r="A316" s="785" t="s">
        <v>2176</v>
      </c>
      <c r="B316" s="233">
        <v>0.0</v>
      </c>
    </row>
    <row r="317">
      <c r="A317" s="785" t="s">
        <v>3666</v>
      </c>
      <c r="B317" s="233">
        <v>3.0</v>
      </c>
    </row>
    <row r="318">
      <c r="A318" s="785" t="s">
        <v>2177</v>
      </c>
      <c r="B318" s="233">
        <v>2.0</v>
      </c>
    </row>
    <row r="319">
      <c r="A319" s="785" t="s">
        <v>2618</v>
      </c>
      <c r="B319" s="233">
        <v>1.0</v>
      </c>
    </row>
    <row r="320">
      <c r="A320" s="785" t="s">
        <v>3667</v>
      </c>
      <c r="B320" s="233">
        <v>0.0</v>
      </c>
    </row>
    <row r="321">
      <c r="A321" s="785" t="s">
        <v>2180</v>
      </c>
      <c r="B321" s="233">
        <v>0.0</v>
      </c>
    </row>
    <row r="322">
      <c r="A322" s="785" t="s">
        <v>2788</v>
      </c>
      <c r="B322" s="233">
        <v>27.0</v>
      </c>
    </row>
    <row r="323">
      <c r="A323" s="785" t="s">
        <v>2626</v>
      </c>
      <c r="B323" s="233">
        <v>3.0</v>
      </c>
    </row>
    <row r="324">
      <c r="A324" s="785" t="s">
        <v>3704</v>
      </c>
      <c r="B324" s="233">
        <v>139.0</v>
      </c>
    </row>
    <row r="325">
      <c r="A325" s="785" t="s">
        <v>3668</v>
      </c>
      <c r="B325" s="233">
        <v>3.0</v>
      </c>
    </row>
    <row r="326">
      <c r="A326" s="785" t="s">
        <v>2190</v>
      </c>
      <c r="B326" s="233">
        <v>16.0</v>
      </c>
    </row>
    <row r="327">
      <c r="A327" s="785" t="s">
        <v>3669</v>
      </c>
      <c r="B327" s="233">
        <v>11.0</v>
      </c>
    </row>
    <row r="328">
      <c r="A328" s="785" t="s">
        <v>3670</v>
      </c>
      <c r="B328" s="233">
        <v>0.0</v>
      </c>
    </row>
    <row r="329">
      <c r="A329" s="785" t="s">
        <v>2576</v>
      </c>
      <c r="B329" s="233">
        <v>10.0</v>
      </c>
    </row>
    <row r="330">
      <c r="A330" s="785" t="s">
        <v>3671</v>
      </c>
      <c r="B330" s="233">
        <v>14.0</v>
      </c>
    </row>
    <row r="331">
      <c r="A331" s="785" t="s">
        <v>3672</v>
      </c>
      <c r="B331" s="233">
        <v>0.0</v>
      </c>
    </row>
    <row r="332">
      <c r="A332" s="785" t="s">
        <v>3673</v>
      </c>
      <c r="B332" s="233">
        <v>1.0</v>
      </c>
    </row>
    <row r="333">
      <c r="A333" s="785" t="s">
        <v>3674</v>
      </c>
      <c r="B333" s="233">
        <v>2.0</v>
      </c>
    </row>
    <row r="334">
      <c r="A334" s="785" t="s">
        <v>2164</v>
      </c>
      <c r="B334" s="233">
        <v>27.0</v>
      </c>
    </row>
    <row r="335">
      <c r="A335" s="785" t="s">
        <v>2170</v>
      </c>
      <c r="B335" s="233">
        <v>6.0</v>
      </c>
    </row>
    <row r="336">
      <c r="A336" s="785" t="s">
        <v>3675</v>
      </c>
      <c r="B336" s="233">
        <v>2.0</v>
      </c>
    </row>
    <row r="337">
      <c r="A337" s="785" t="s">
        <v>3676</v>
      </c>
      <c r="B337" s="233">
        <v>0.0</v>
      </c>
    </row>
    <row r="338">
      <c r="A338" s="785" t="s">
        <v>3677</v>
      </c>
      <c r="B338" s="233">
        <v>4.0</v>
      </c>
    </row>
    <row r="339">
      <c r="A339" s="785" t="s">
        <v>3678</v>
      </c>
      <c r="B339" s="233">
        <v>0.0</v>
      </c>
    </row>
    <row r="340">
      <c r="A340" s="785" t="s">
        <v>3679</v>
      </c>
      <c r="B340" s="233">
        <v>3.0</v>
      </c>
    </row>
    <row r="341">
      <c r="A341" s="785" t="s">
        <v>2199</v>
      </c>
      <c r="B341" s="233">
        <v>1.0</v>
      </c>
    </row>
    <row r="342">
      <c r="A342" s="785" t="s">
        <v>3680</v>
      </c>
      <c r="B342" s="233">
        <v>5.0</v>
      </c>
    </row>
    <row r="343">
      <c r="A343" s="785" t="s">
        <v>3681</v>
      </c>
      <c r="B343" s="233">
        <v>4.0</v>
      </c>
    </row>
    <row r="344">
      <c r="A344" s="785" t="s">
        <v>3682</v>
      </c>
      <c r="B344" s="233">
        <v>0.0</v>
      </c>
    </row>
    <row r="345">
      <c r="A345" s="785" t="s">
        <v>3683</v>
      </c>
      <c r="B345" s="233">
        <v>6.0</v>
      </c>
    </row>
    <row r="346">
      <c r="A346" s="785" t="s">
        <v>2619</v>
      </c>
      <c r="B346" s="233">
        <v>1.0</v>
      </c>
    </row>
    <row r="347">
      <c r="A347" s="785" t="s">
        <v>3684</v>
      </c>
      <c r="B347" s="233">
        <v>0.0</v>
      </c>
    </row>
    <row r="348">
      <c r="A348" s="785" t="s">
        <v>3685</v>
      </c>
      <c r="B348" s="233">
        <v>38.0</v>
      </c>
    </row>
    <row r="349">
      <c r="A349" s="785" t="s">
        <v>3686</v>
      </c>
      <c r="B349" s="233">
        <v>6.0</v>
      </c>
    </row>
    <row r="350">
      <c r="A350" s="785" t="s">
        <v>3687</v>
      </c>
      <c r="B350" s="233">
        <v>4.0</v>
      </c>
    </row>
    <row r="351">
      <c r="A351" s="785" t="s">
        <v>3688</v>
      </c>
      <c r="B351" s="233">
        <v>6.0</v>
      </c>
    </row>
    <row r="352">
      <c r="A352" s="785" t="s">
        <v>2202</v>
      </c>
      <c r="B352" s="233">
        <v>24.0</v>
      </c>
    </row>
    <row r="353">
      <c r="A353" s="785" t="s">
        <v>2627</v>
      </c>
      <c r="B353" s="233">
        <v>5.0</v>
      </c>
    </row>
    <row r="354">
      <c r="A354" s="785" t="s">
        <v>3704</v>
      </c>
      <c r="B354" s="233">
        <v>199.0</v>
      </c>
    </row>
    <row r="355">
      <c r="A355" s="785" t="s">
        <v>3689</v>
      </c>
      <c r="B355" s="233">
        <v>14.0</v>
      </c>
    </row>
    <row r="356">
      <c r="A356" s="785" t="s">
        <v>3690</v>
      </c>
      <c r="B356" s="233">
        <v>5.0</v>
      </c>
    </row>
    <row r="357">
      <c r="A357" s="785" t="s">
        <v>3691</v>
      </c>
      <c r="B357" s="233">
        <v>1.0</v>
      </c>
    </row>
    <row r="358">
      <c r="A358" s="785" t="s">
        <v>2653</v>
      </c>
      <c r="B358" s="233">
        <v>0.0</v>
      </c>
    </row>
    <row r="359">
      <c r="A359" s="785" t="s">
        <v>3692</v>
      </c>
      <c r="B359" s="233">
        <v>0.0</v>
      </c>
    </row>
    <row r="360">
      <c r="A360" s="785" t="s">
        <v>2658</v>
      </c>
      <c r="B360" s="233">
        <v>1.0</v>
      </c>
    </row>
    <row r="361">
      <c r="A361" s="785" t="s">
        <v>2571</v>
      </c>
      <c r="B361" s="233">
        <v>13.0</v>
      </c>
    </row>
    <row r="362">
      <c r="A362" s="785" t="s">
        <v>3693</v>
      </c>
      <c r="B362" s="233">
        <v>0.0</v>
      </c>
    </row>
    <row r="363">
      <c r="A363" s="785" t="s">
        <v>2152</v>
      </c>
      <c r="B363" s="233">
        <v>1.0</v>
      </c>
    </row>
    <row r="364">
      <c r="A364" s="785" t="s">
        <v>2580</v>
      </c>
      <c r="B364" s="233">
        <v>1.0</v>
      </c>
    </row>
    <row r="365">
      <c r="A365" s="785" t="s">
        <v>2160</v>
      </c>
      <c r="B365" s="233">
        <v>105.0</v>
      </c>
    </row>
    <row r="366">
      <c r="A366" s="785" t="s">
        <v>2161</v>
      </c>
      <c r="B366" s="233">
        <v>6.0</v>
      </c>
    </row>
    <row r="367">
      <c r="A367" s="785" t="s">
        <v>3694</v>
      </c>
      <c r="B367" s="233">
        <v>2.0</v>
      </c>
    </row>
    <row r="368">
      <c r="A368" s="785" t="s">
        <v>2592</v>
      </c>
      <c r="B368" s="233">
        <v>12.0</v>
      </c>
    </row>
    <row r="369">
      <c r="A369" s="785" t="s">
        <v>3695</v>
      </c>
      <c r="B369" s="233">
        <v>6.0</v>
      </c>
    </row>
    <row r="370">
      <c r="A370" s="785" t="s">
        <v>2166</v>
      </c>
      <c r="B370" s="233">
        <v>15.0</v>
      </c>
    </row>
    <row r="371">
      <c r="A371" s="785" t="s">
        <v>3696</v>
      </c>
      <c r="B371" s="233">
        <v>9.0</v>
      </c>
    </row>
    <row r="372">
      <c r="A372" s="785" t="s">
        <v>3697</v>
      </c>
      <c r="B372" s="233">
        <v>1.0</v>
      </c>
    </row>
    <row r="373">
      <c r="A373" s="785" t="s">
        <v>3698</v>
      </c>
      <c r="B373" s="233">
        <v>1.0</v>
      </c>
    </row>
    <row r="374">
      <c r="A374" s="785" t="s">
        <v>2175</v>
      </c>
      <c r="B374" s="233">
        <v>0.0</v>
      </c>
    </row>
    <row r="375">
      <c r="A375" s="785" t="s">
        <v>3220</v>
      </c>
      <c r="B375" s="233">
        <v>10.0</v>
      </c>
    </row>
    <row r="376">
      <c r="A376" s="785" t="s">
        <v>3699</v>
      </c>
      <c r="B376" s="233">
        <v>0.0</v>
      </c>
    </row>
    <row r="377">
      <c r="A377" s="785" t="s">
        <v>2695</v>
      </c>
      <c r="B377" s="233">
        <v>6.0</v>
      </c>
    </row>
    <row r="378">
      <c r="A378" s="785" t="s">
        <v>2179</v>
      </c>
      <c r="B378" s="233">
        <v>1.0</v>
      </c>
    </row>
    <row r="379">
      <c r="A379" s="785" t="s">
        <v>3700</v>
      </c>
      <c r="B379" s="233">
        <v>17.0</v>
      </c>
    </row>
    <row r="380">
      <c r="A380" s="785" t="s">
        <v>3701</v>
      </c>
      <c r="B380" s="233">
        <v>21.0</v>
      </c>
    </row>
    <row r="381">
      <c r="A381" s="785" t="s">
        <v>2799</v>
      </c>
      <c r="B381" s="233">
        <v>1.0</v>
      </c>
    </row>
    <row r="382">
      <c r="A382" s="785" t="s">
        <v>2706</v>
      </c>
      <c r="B382" s="233">
        <v>11.0</v>
      </c>
    </row>
    <row r="383">
      <c r="A383" s="785" t="s">
        <v>2710</v>
      </c>
      <c r="B383" s="233">
        <v>1.0</v>
      </c>
    </row>
    <row r="384">
      <c r="A384" s="785" t="s">
        <v>3704</v>
      </c>
      <c r="B384" s="233">
        <v>261.0</v>
      </c>
    </row>
    <row r="385">
      <c r="A385" s="785" t="s">
        <v>2163</v>
      </c>
      <c r="B385" s="233">
        <v>132.0</v>
      </c>
    </row>
    <row r="386">
      <c r="A386" s="785" t="s">
        <v>3704</v>
      </c>
      <c r="B386" s="233">
        <v>132.0</v>
      </c>
    </row>
    <row r="387">
      <c r="A387" s="785" t="s">
        <v>3702</v>
      </c>
      <c r="B387" s="233">
        <v>47.0</v>
      </c>
    </row>
    <row r="388">
      <c r="A388" s="785" t="s">
        <v>3703</v>
      </c>
      <c r="B388" s="233">
        <v>58.0</v>
      </c>
    </row>
    <row r="389">
      <c r="A389" s="785" t="s">
        <v>3704</v>
      </c>
      <c r="B389" s="233">
        <v>105.0</v>
      </c>
    </row>
    <row r="390">
      <c r="A390" s="785" t="s">
        <v>3705</v>
      </c>
      <c r="B390" s="233">
        <v>0.0</v>
      </c>
    </row>
    <row r="391">
      <c r="A391" s="785" t="s">
        <v>3704</v>
      </c>
      <c r="B391" s="233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1149</v>
      </c>
      <c r="B3" s="256">
        <f t="array" ref="B3">VLOOKUP($A3,MT_DEMO,2,FALSE)</f>
        <v>9371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Numbers'!$A$1601:$D$1656,4,FALSE),"NULL")</f>
        <v>17</v>
      </c>
      <c r="Q3" s="336" t="s">
        <v>29</v>
      </c>
    </row>
    <row r="4">
      <c r="A4" s="193" t="s">
        <v>1150</v>
      </c>
      <c r="B4" s="194">
        <f t="array" ref="B4">VLOOKUP($A4,MT_DEMO,2,FALSE)</f>
        <v>13124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Numbers'!$A$1601:$D$1656,4,FALSE),"NULL")</f>
        <v>13</v>
      </c>
      <c r="Q4" s="338" t="s">
        <v>29</v>
      </c>
    </row>
    <row r="5">
      <c r="A5" s="334" t="s">
        <v>514</v>
      </c>
      <c r="B5" s="256">
        <f t="array" ref="B5">VLOOKUP($A5,MT_DEMO,2,FALSE)</f>
        <v>7044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Numbers'!$A$1601:$D$1656,4,FALSE),"NULL")</f>
        <v>11</v>
      </c>
      <c r="Q5" s="336" t="s">
        <v>29</v>
      </c>
    </row>
    <row r="6">
      <c r="A6" s="193" t="s">
        <v>1151</v>
      </c>
      <c r="B6" s="194">
        <f t="array" ref="B6">VLOOKUP($A6,MT_DEMO,2,FALSE)</f>
        <v>6774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Numbers'!$A$1601:$D$1656,4,FALSE),"NULL")</f>
        <v>6</v>
      </c>
      <c r="Q6" s="338" t="s">
        <v>29</v>
      </c>
    </row>
    <row r="7">
      <c r="A7" s="334" t="s">
        <v>1152</v>
      </c>
      <c r="B7" s="256">
        <f t="array" ref="B7">VLOOKUP($A7,MT_DEMO,2,FALSE)</f>
        <v>10473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Numbers'!$A$1601:$D$1656,4,FALSE),"NULL")</f>
        <v>16</v>
      </c>
      <c r="Q7" s="336" t="s">
        <v>29</v>
      </c>
    </row>
    <row r="8">
      <c r="A8" s="193" t="s">
        <v>771</v>
      </c>
      <c r="B8" s="194">
        <f t="array" ref="B8">VLOOKUP($A8,MT_DEMO,2,FALSE)</f>
        <v>1415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Numbers'!$A$1601:$D$1656,4,FALSE),"NULL")</f>
        <v>3</v>
      </c>
      <c r="Q8" s="338" t="s">
        <v>29</v>
      </c>
    </row>
    <row r="9">
      <c r="A9" s="334" t="s">
        <v>1153</v>
      </c>
      <c r="B9" s="256">
        <f t="array" ref="B9">VLOOKUP($A9,MT_DEMO,2,FALSE)</f>
        <v>84414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Numbers'!$A$1601:$D$1656,4,FALSE),"NULL")</f>
        <v>80</v>
      </c>
      <c r="Q9" s="336" t="s">
        <v>29</v>
      </c>
    </row>
    <row r="10">
      <c r="A10" s="193" t="s">
        <v>1154</v>
      </c>
      <c r="B10" s="194">
        <f t="array" ref="B10">VLOOKUP($A10,MT_DEMO,2,FALSE)</f>
        <v>5895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Numbers'!$A$1601:$D$1656,4,FALSE),"NULL")</f>
        <v>11</v>
      </c>
      <c r="Q10" s="338" t="s">
        <v>29</v>
      </c>
    </row>
    <row r="11">
      <c r="A11" s="334" t="s">
        <v>282</v>
      </c>
      <c r="B11" s="256">
        <f t="array" ref="B11">VLOOKUP($A11,MT_DEMO,2,FALSE)</f>
        <v>11867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Numbers'!$A$1601:$D$1656,4,FALSE),"NULL")</f>
        <v>14</v>
      </c>
      <c r="Q11" s="336" t="s">
        <v>29</v>
      </c>
    </row>
    <row r="12">
      <c r="A12" s="193" t="s">
        <v>1155</v>
      </c>
      <c r="B12" s="194">
        <f t="array" ref="B12">VLOOKUP($A12,MT_DEMO,2,FALSE)</f>
        <v>1661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Numbers'!$A$1601:$D$1656,4,FALSE),"NULL")</f>
        <v>6</v>
      </c>
      <c r="Q12" s="338" t="s">
        <v>29</v>
      </c>
    </row>
    <row r="13">
      <c r="A13" s="334" t="s">
        <v>423</v>
      </c>
      <c r="B13" s="256">
        <f t="array" ref="B13">VLOOKUP($A13,MT_DEMO,2,FALSE)</f>
        <v>8940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Numbers'!$A$1601:$D$1656,4,FALSE),"NULL")</f>
        <v>13</v>
      </c>
      <c r="Q13" s="336" t="s">
        <v>29</v>
      </c>
    </row>
    <row r="14">
      <c r="A14" s="193" t="s">
        <v>1156</v>
      </c>
      <c r="B14" s="194">
        <f t="array" ref="B14">VLOOKUP($A14,MT_DEMO,2,FALSE)</f>
        <v>9421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Numbers'!$A$1601:$D$1656,4,FALSE),"NULL")</f>
        <v>12</v>
      </c>
      <c r="Q14" s="338" t="s">
        <v>29</v>
      </c>
    </row>
    <row r="15">
      <c r="A15" s="334" t="s">
        <v>1157</v>
      </c>
      <c r="B15" s="256">
        <f t="array" ref="B15">VLOOKUP($A15,MT_DEMO,2,FALSE)</f>
        <v>3049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Numbers'!$A$1601:$D$1656,4,FALSE),"NULL")</f>
        <v>10</v>
      </c>
      <c r="Q15" s="336" t="s">
        <v>29</v>
      </c>
    </row>
    <row r="16">
      <c r="A16" s="193" t="s">
        <v>1158</v>
      </c>
      <c r="B16" s="194">
        <f t="array" ref="B16">VLOOKUP($A16,MT_DEMO,2,FALSE)</f>
        <v>11446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Numbers'!$A$1601:$D$1656,4,FALSE),"NULL")</f>
        <v>22</v>
      </c>
      <c r="Q16" s="338" t="s">
        <v>29</v>
      </c>
    </row>
    <row r="17">
      <c r="A17" s="334" t="s">
        <v>1159</v>
      </c>
      <c r="B17" s="256">
        <f t="array" ref="B17">VLOOKUP($A17,MT_DEMO,2,FALSE)</f>
        <v>104357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Numbers'!$A$1601:$D$1656,4,FALSE),"NULL")</f>
        <v>96</v>
      </c>
      <c r="Q17" s="336" t="s">
        <v>29</v>
      </c>
    </row>
    <row r="18">
      <c r="A18" s="193" t="s">
        <v>558</v>
      </c>
      <c r="B18" s="194">
        <f t="array" ref="B18">VLOOKUP($A18,MT_DEMO,2,FALSE)</f>
        <v>118960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Numbers'!$A$1601:$D$1656,4,FALSE),"NULL")</f>
        <v>70</v>
      </c>
      <c r="Q18" s="338" t="s">
        <v>29</v>
      </c>
    </row>
    <row r="19">
      <c r="A19" s="334" t="s">
        <v>291</v>
      </c>
      <c r="B19" s="256">
        <f t="array" ref="B19">VLOOKUP($A19,MT_DEMO,2,FALSE)</f>
        <v>1173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Numbers'!$A$1601:$D$1656,4,FALSE),"NULL")</f>
        <v>3</v>
      </c>
      <c r="Q19" s="336" t="s">
        <v>29</v>
      </c>
    </row>
    <row r="20">
      <c r="A20" s="193" t="s">
        <v>1160</v>
      </c>
      <c r="B20" s="194">
        <f t="array" ref="B20">VLOOKUP($A20,MT_DEMO,2,FALSE)</f>
        <v>13778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Numbers'!$A$1601:$D$1656,4,FALSE),"NULL")</f>
        <v>13</v>
      </c>
      <c r="Q20" s="338" t="s">
        <v>29</v>
      </c>
    </row>
    <row r="21">
      <c r="A21" s="334" t="s">
        <v>1161</v>
      </c>
      <c r="B21" s="256">
        <f t="array" ref="B21">VLOOKUP($A21,MT_DEMO,2,FALSE)</f>
        <v>823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Numbers'!$A$1601:$D$1656,4,FALSE),"NULL")</f>
        <v>2</v>
      </c>
      <c r="Q21" s="336" t="s">
        <v>29</v>
      </c>
    </row>
    <row r="22">
      <c r="A22" s="193" t="s">
        <v>1162</v>
      </c>
      <c r="B22" s="194">
        <f t="array" ref="B22">VLOOKUP($A22,MT_DEMO,2,FALSE)</f>
        <v>3309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Numbers'!$A$1601:$D$1656,4,FALSE),"NULL")</f>
        <v>2</v>
      </c>
      <c r="Q22" s="338" t="s">
        <v>29</v>
      </c>
    </row>
    <row r="23">
      <c r="A23" s="334" t="s">
        <v>1163</v>
      </c>
      <c r="B23" s="256">
        <f t="array" ref="B23">VLOOKUP($A23,MT_DEMO,2,FALSE)</f>
        <v>16309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Numbers'!$A$1601:$D$1656,4,FALSE),"NULL")</f>
        <v>23</v>
      </c>
      <c r="Q23" s="336" t="s">
        <v>29</v>
      </c>
    </row>
    <row r="24">
      <c r="A24" s="193" t="s">
        <v>66</v>
      </c>
      <c r="B24" s="194">
        <f t="array" ref="B24">VLOOKUP($A24,MT_DEMO,2,FALSE)</f>
        <v>12085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Numbers'!$A$1601:$D$1656,4,FALSE),"NULL")</f>
        <v>17</v>
      </c>
      <c r="Q24" s="338" t="s">
        <v>29</v>
      </c>
    </row>
    <row r="25">
      <c r="A25" s="334" t="s">
        <v>1164</v>
      </c>
      <c r="B25" s="256">
        <f t="array" ref="B25">VLOOKUP($A25,MT_DEMO,2,FALSE)</f>
        <v>2023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Numbers'!$A$1601:$D$1656,4,FALSE),"NULL")</f>
        <v>4</v>
      </c>
      <c r="Q25" s="336" t="s">
        <v>29</v>
      </c>
    </row>
    <row r="26">
      <c r="A26" s="193" t="s">
        <v>224</v>
      </c>
      <c r="B26" s="194">
        <f t="array" ref="B26">VLOOKUP($A26,MT_DEMO,2,FALSE)</f>
        <v>31134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Numbers'!$A$1601:$D$1656,4,FALSE),"NULL")</f>
        <v>35</v>
      </c>
      <c r="Q26" s="338" t="s">
        <v>29</v>
      </c>
    </row>
    <row r="27">
      <c r="A27" s="334" t="s">
        <v>1165</v>
      </c>
      <c r="B27" s="256">
        <f t="array" ref="B27">VLOOKUP($A27,MT_DEMO,2,FALSE)</f>
        <v>70973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Numbers'!$A$1601:$D$1656,4,FALSE),"NULL")</f>
        <v>50</v>
      </c>
      <c r="Q27" s="336" t="s">
        <v>29</v>
      </c>
    </row>
    <row r="28">
      <c r="A28" s="193" t="s">
        <v>369</v>
      </c>
      <c r="B28" s="194">
        <f t="array" ref="B28">VLOOKUP($A28,MT_DEMO,2,FALSE)</f>
        <v>1959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Numbers'!$A$1601:$D$1656,4,FALSE),"NULL")</f>
        <v>9</v>
      </c>
      <c r="Q28" s="338" t="s">
        <v>29</v>
      </c>
    </row>
    <row r="29">
      <c r="A29" s="334" t="s">
        <v>176</v>
      </c>
      <c r="B29" s="256">
        <f t="array" ref="B29">VLOOKUP($A29,MT_DEMO,2,FALSE)</f>
        <v>19677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Numbers'!$A$1601:$D$1656,4,FALSE),"NULL")</f>
        <v>31</v>
      </c>
      <c r="Q29" s="336" t="s">
        <v>29</v>
      </c>
    </row>
    <row r="30">
      <c r="A30" s="193" t="s">
        <v>74</v>
      </c>
      <c r="B30" s="194">
        <f t="array" ref="B30">VLOOKUP($A30,MT_DEMO,2,FALSE)</f>
        <v>8623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Numbers'!$A$1601:$D$1656,4,FALSE),"NULL")</f>
        <v>19</v>
      </c>
      <c r="Q30" s="338" t="s">
        <v>29</v>
      </c>
    </row>
    <row r="31">
      <c r="A31" s="334" t="s">
        <v>1166</v>
      </c>
      <c r="B31" s="256">
        <f t="array" ref="B31">VLOOKUP($A31,MT_DEMO,2,FALSE)</f>
        <v>1729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Numbers'!$A$1601:$D$1656,4,FALSE),"NULL")</f>
        <v>6</v>
      </c>
      <c r="Q31" s="336" t="s">
        <v>29</v>
      </c>
    </row>
    <row r="32">
      <c r="A32" s="193" t="s">
        <v>1167</v>
      </c>
      <c r="B32" s="194">
        <f t="array" ref="B32">VLOOKUP($A32,MT_DEMO,2,FALSE)</f>
        <v>1927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Numbers'!$A$1601:$D$1656,4,FALSE),"NULL")</f>
        <v>4</v>
      </c>
      <c r="Q32" s="338" t="s">
        <v>29</v>
      </c>
    </row>
    <row r="33">
      <c r="A33" s="334" t="s">
        <v>303</v>
      </c>
      <c r="B33" s="256">
        <f t="array" ref="B33">VLOOKUP($A33,MT_DEMO,2,FALSE)</f>
        <v>4535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Numbers'!$A$1601:$D$1656,4,FALSE),"NULL")</f>
        <v>12</v>
      </c>
      <c r="Q33" s="336" t="s">
        <v>29</v>
      </c>
    </row>
    <row r="34">
      <c r="A34" s="193" t="s">
        <v>1168</v>
      </c>
      <c r="B34" s="194">
        <f t="array" ref="B34">VLOOKUP($A34,MT_DEMO,2,FALSE)</f>
        <v>117922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Numbers'!$A$1601:$D$1656,4,FALSE),"NULL")</f>
        <v>74</v>
      </c>
      <c r="Q34" s="338" t="s">
        <v>29</v>
      </c>
    </row>
    <row r="35">
      <c r="A35" s="334" t="s">
        <v>1169</v>
      </c>
      <c r="B35" s="256">
        <f t="array" ref="B35">VLOOKUP($A35,MT_DEMO,2,FALSE)</f>
        <v>4730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Numbers'!$A$1601:$D$1656,4,FALSE),"NULL")</f>
        <v>9</v>
      </c>
      <c r="Q35" s="336" t="s">
        <v>29</v>
      </c>
    </row>
    <row r="36">
      <c r="A36" s="193" t="s">
        <v>309</v>
      </c>
      <c r="B36" s="194">
        <f t="array" ref="B36">VLOOKUP($A36,MT_DEMO,2,FALSE)</f>
        <v>17191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Numbers'!$A$1601:$D$1656,4,FALSE),"NULL")</f>
        <v>28</v>
      </c>
      <c r="Q36" s="338" t="s">
        <v>29</v>
      </c>
    </row>
    <row r="37">
      <c r="A37" s="334" t="s">
        <v>1170</v>
      </c>
      <c r="B37" s="256">
        <f t="array" ref="B37">VLOOKUP($A37,MT_DEMO,2,FALSE)</f>
        <v>496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Numbers'!$A$1601:$D$1656,4,FALSE),"NULL")</f>
        <v>2</v>
      </c>
      <c r="Q37" s="336" t="s">
        <v>29</v>
      </c>
    </row>
    <row r="38">
      <c r="A38" s="193" t="s">
        <v>185</v>
      </c>
      <c r="B38" s="194">
        <f t="array" ref="B38">VLOOKUP($A38,MT_DEMO,2,FALSE)</f>
        <v>4217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Numbers'!$A$1601:$D$1656,4,FALSE),"NULL")</f>
        <v>10</v>
      </c>
      <c r="Q38" s="338" t="s">
        <v>29</v>
      </c>
    </row>
    <row r="39">
      <c r="A39" s="334" t="s">
        <v>1171</v>
      </c>
      <c r="B39" s="256">
        <f t="array" ref="B39">VLOOKUP($A39,MT_DEMO,2,FALSE)</f>
        <v>5898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Numbers'!$A$1601:$D$1656,4,FALSE),"NULL")</f>
        <v>14</v>
      </c>
      <c r="Q39" s="336" t="s">
        <v>29</v>
      </c>
    </row>
    <row r="40">
      <c r="A40" s="193" t="s">
        <v>1172</v>
      </c>
      <c r="B40" s="194">
        <f t="array" ref="B40">VLOOKUP($A40,MT_DEMO,2,FALSE)</f>
        <v>1694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Numbers'!$A$1601:$D$1656,4,FALSE),"NULL")</f>
        <v>5</v>
      </c>
      <c r="Q40" s="338" t="s">
        <v>29</v>
      </c>
    </row>
    <row r="41">
      <c r="A41" s="334" t="s">
        <v>803</v>
      </c>
      <c r="B41" s="256">
        <f t="array" ref="B41">VLOOKUP($A41,MT_DEMO,2,FALSE)</f>
        <v>6946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Numbers'!$A$1601:$D$1656,4,FALSE),"NULL")</f>
        <v>13</v>
      </c>
      <c r="Q41" s="336" t="s">
        <v>29</v>
      </c>
    </row>
    <row r="42">
      <c r="A42" s="193" t="s">
        <v>189</v>
      </c>
      <c r="B42" s="194">
        <f t="array" ref="B42">VLOOKUP($A42,MT_DEMO,2,FALSE)</f>
        <v>1088</v>
      </c>
      <c r="C42" s="269" t="s">
        <v>29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Numbers'!$A$1601:$D$1656,4,FALSE),"NULL")</f>
        <v>5</v>
      </c>
      <c r="Q42" s="338" t="s">
        <v>29</v>
      </c>
    </row>
    <row r="43">
      <c r="A43" s="334" t="s">
        <v>1173</v>
      </c>
      <c r="B43" s="256">
        <f t="array" ref="B43">VLOOKUP($A43,MT_DEMO,2,FALSE)</f>
        <v>44174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Numbers'!$A$1601:$D$1656,4,FALSE),"NULL")</f>
        <v>46</v>
      </c>
      <c r="Q43" s="336" t="s">
        <v>29</v>
      </c>
    </row>
    <row r="44">
      <c r="A44" s="193" t="s">
        <v>583</v>
      </c>
      <c r="B44" s="194">
        <f t="array" ref="B44">VLOOKUP($A44,MT_DEMO,2,FALSE)</f>
        <v>11491</v>
      </c>
      <c r="C44" s="269" t="s">
        <v>29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Numbers'!$A$1601:$D$1656,4,FALSE),"NULL")</f>
        <v>22</v>
      </c>
      <c r="Q44" s="338" t="s">
        <v>29</v>
      </c>
    </row>
    <row r="45">
      <c r="A45" s="334" t="s">
        <v>1174</v>
      </c>
      <c r="B45" s="256">
        <f t="array" ref="B45">VLOOKUP($A45,MT_DEMO,2,FALSE)</f>
        <v>10794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Numbers'!$A$1601:$D$1656,4,FALSE),"NULL")</f>
        <v>18</v>
      </c>
      <c r="Q45" s="336" t="s">
        <v>29</v>
      </c>
    </row>
    <row r="46">
      <c r="A46" s="193" t="s">
        <v>1175</v>
      </c>
      <c r="B46" s="194">
        <f t="array" ref="B46">VLOOKUP($A46,MT_DEMO,2,FALSE)</f>
        <v>8329</v>
      </c>
      <c r="C46" s="269" t="s">
        <v>29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Numbers'!$A$1601:$D$1656,4,FALSE),"NULL")</f>
        <v>12</v>
      </c>
      <c r="Q46" s="338" t="s">
        <v>29</v>
      </c>
    </row>
    <row r="47">
      <c r="A47" s="334" t="s">
        <v>1176</v>
      </c>
      <c r="B47" s="256">
        <f t="array" ref="B47">VLOOKUP($A47,MT_DEMO,2,FALSE)</f>
        <v>12400</v>
      </c>
      <c r="C47" s="257" t="s">
        <v>29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Numbers'!$A$1601:$D$1656,4,FALSE),"NULL")</f>
        <v>23</v>
      </c>
      <c r="Q47" s="336" t="s">
        <v>29</v>
      </c>
    </row>
    <row r="48">
      <c r="A48" s="193" t="s">
        <v>741</v>
      </c>
      <c r="B48" s="194">
        <f t="array" ref="B48">VLOOKUP($A48,MT_DEMO,2,FALSE)</f>
        <v>3539</v>
      </c>
      <c r="C48" s="269" t="s">
        <v>29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Numbers'!$A$1601:$D$1656,4,FALSE),"NULL")</f>
        <v>14</v>
      </c>
      <c r="Q48" s="338" t="s">
        <v>29</v>
      </c>
    </row>
    <row r="49">
      <c r="A49" s="334" t="s">
        <v>1177</v>
      </c>
      <c r="B49" s="256">
        <f t="array" ref="B49">VLOOKUP($A49,MT_DEMO,2,FALSE)</f>
        <v>35133</v>
      </c>
      <c r="C49" s="257" t="s">
        <v>29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Numbers'!$A$1601:$D$1656,4,FALSE),"NULL")</f>
        <v>24</v>
      </c>
      <c r="Q49" s="336" t="s">
        <v>29</v>
      </c>
    </row>
    <row r="50">
      <c r="A50" s="193" t="s">
        <v>1178</v>
      </c>
      <c r="B50" s="194">
        <f t="array" ref="B50">VLOOKUP($A50,MT_DEMO,2,FALSE)</f>
        <v>8963</v>
      </c>
      <c r="C50" s="269" t="s">
        <v>29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Numbers'!$A$1601:$D$1656,4,FALSE),"NULL")</f>
        <v>17</v>
      </c>
      <c r="Q50" s="338" t="s">
        <v>29</v>
      </c>
    </row>
    <row r="51">
      <c r="A51" s="334" t="s">
        <v>1179</v>
      </c>
      <c r="B51" s="256">
        <f t="array" ref="B51">VLOOKUP($A51,MT_DEMO,2,FALSE)</f>
        <v>3678</v>
      </c>
      <c r="C51" s="257" t="s">
        <v>29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Numbers'!$A$1601:$D$1656,4,FALSE),"NULL")</f>
        <v>9</v>
      </c>
      <c r="Q51" s="336" t="s">
        <v>29</v>
      </c>
    </row>
    <row r="52">
      <c r="A52" s="193" t="s">
        <v>538</v>
      </c>
      <c r="B52" s="194">
        <f t="array" ref="B52">VLOOKUP($A52,MT_DEMO,2,FALSE)</f>
        <v>6226</v>
      </c>
      <c r="C52" s="269" t="s">
        <v>29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Numbers'!$A$1601:$D$1656,4,FALSE),"NULL")</f>
        <v>18</v>
      </c>
      <c r="Q52" s="338" t="s">
        <v>29</v>
      </c>
    </row>
    <row r="53">
      <c r="A53" s="334" t="s">
        <v>1180</v>
      </c>
      <c r="B53" s="256">
        <f t="array" ref="B53">VLOOKUP($A53,MT_DEMO,2,FALSE)</f>
        <v>4971</v>
      </c>
      <c r="C53" s="257" t="s">
        <v>29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Numbers'!$A$1601:$D$1656,4,FALSE),"NULL")</f>
        <v>9</v>
      </c>
      <c r="Q53" s="336" t="s">
        <v>29</v>
      </c>
    </row>
    <row r="54">
      <c r="A54" s="193" t="s">
        <v>1181</v>
      </c>
      <c r="B54" s="194">
        <f t="array" ref="B54">VLOOKUP($A54,MT_DEMO,2,FALSE)</f>
        <v>762</v>
      </c>
      <c r="C54" s="269" t="s">
        <v>29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Numbers'!$A$1601:$D$1656,4,FALSE),"NULL")</f>
        <v>2</v>
      </c>
      <c r="Q54" s="338" t="s">
        <v>29</v>
      </c>
    </row>
    <row r="55">
      <c r="A55" s="334" t="s">
        <v>540</v>
      </c>
      <c r="B55" s="256">
        <f t="array" ref="B55">VLOOKUP($A55,MT_DEMO,2,FALSE)</f>
        <v>7578</v>
      </c>
      <c r="C55" s="257" t="s">
        <v>29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Numbers'!$A$1601:$D$1656,4,FALSE),"NULL")</f>
        <v>10</v>
      </c>
      <c r="Q55" s="336" t="s">
        <v>29</v>
      </c>
    </row>
    <row r="56">
      <c r="A56" s="193" t="s">
        <v>1182</v>
      </c>
      <c r="B56" s="194">
        <f t="array" ref="B56">VLOOKUP($A56,MT_DEMO,2,FALSE)</f>
        <v>2069</v>
      </c>
      <c r="C56" s="269" t="s">
        <v>29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 t="s">
        <v>29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Numbers'!$A$1601:$D$1656,4,FALSE),"NULL")</f>
        <v>5</v>
      </c>
      <c r="Q56" s="338" t="s">
        <v>29</v>
      </c>
    </row>
    <row r="57">
      <c r="A57" s="334" t="s">
        <v>1183</v>
      </c>
      <c r="B57" s="256">
        <f t="array" ref="B57">VLOOKUP($A57,MT_DEMO,2,FALSE)</f>
        <v>937</v>
      </c>
      <c r="C57" s="257" t="s">
        <v>29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 t="s">
        <v>29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Numbers'!$A$1601:$D$1656,4,FALSE),"NULL")</f>
        <v>3</v>
      </c>
      <c r="Q57" s="336" t="s">
        <v>29</v>
      </c>
    </row>
    <row r="58">
      <c r="A58" s="193" t="s">
        <v>1184</v>
      </c>
      <c r="B58" s="194">
        <f t="array" ref="B58">VLOOKUP($A58,MT_DEMO,2,FALSE)</f>
        <v>164731</v>
      </c>
      <c r="C58" s="269" t="s">
        <v>29</v>
      </c>
      <c r="D58" s="270" t="s">
        <v>29</v>
      </c>
      <c r="E58" s="270" t="s">
        <v>29</v>
      </c>
      <c r="F58" s="270" t="s">
        <v>29</v>
      </c>
      <c r="G58" s="270" t="s">
        <v>29</v>
      </c>
      <c r="H58" s="271" t="s">
        <v>29</v>
      </c>
      <c r="I58" s="272" t="s">
        <v>29</v>
      </c>
      <c r="J58" s="273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Numbers'!$A$1601:$D$1656,4,FALSE),"NULL")</f>
        <v>121</v>
      </c>
      <c r="Q58" s="338" t="s">
        <v>29</v>
      </c>
    </row>
    <row r="59">
      <c r="A59" s="201"/>
      <c r="B59" s="202"/>
      <c r="C59" s="203"/>
      <c r="D59" s="204"/>
      <c r="E59" s="204"/>
      <c r="F59" s="204"/>
      <c r="G59" s="204"/>
      <c r="H59" s="205"/>
      <c r="I59" s="206"/>
      <c r="J59" s="207"/>
      <c r="K59" s="203"/>
      <c r="L59" s="208"/>
      <c r="M59" s="209"/>
      <c r="N59" s="210"/>
      <c r="O59" s="204"/>
      <c r="P59" s="205"/>
      <c r="Q59" s="281"/>
    </row>
    <row r="60">
      <c r="A60" s="212" t="s">
        <v>2059</v>
      </c>
      <c r="B60" s="213"/>
      <c r="C60" s="214">
        <f>AFCARSCSC!B30</f>
        <v>2672</v>
      </c>
      <c r="D60" s="285" t="s">
        <v>29</v>
      </c>
      <c r="E60" s="285" t="s">
        <v>29</v>
      </c>
      <c r="F60" s="285" t="s">
        <v>29</v>
      </c>
      <c r="G60" s="285" t="s">
        <v>29</v>
      </c>
      <c r="H60" s="216">
        <f>AFCARSCSC!D30</f>
        <v>1200</v>
      </c>
      <c r="I60" s="217">
        <f>AFCARSCSC!C30</f>
        <v>345</v>
      </c>
      <c r="J60" s="627">
        <f>'AL Data'!B274</f>
        <v>4558</v>
      </c>
      <c r="K60" s="680" t="s">
        <v>29</v>
      </c>
      <c r="L60" s="284" t="s">
        <v>29</v>
      </c>
      <c r="M60" s="342" t="s">
        <v>29</v>
      </c>
      <c r="N60" s="285" t="s">
        <v>29</v>
      </c>
      <c r="O60" s="285" t="s">
        <v>29</v>
      </c>
      <c r="P60" s="216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3"/>
      <c r="C1" s="373"/>
      <c r="D1" s="373"/>
      <c r="E1" s="606" t="s">
        <v>2117</v>
      </c>
      <c r="F1" s="606" t="s">
        <v>3708</v>
      </c>
      <c r="G1" s="373"/>
      <c r="H1" s="373"/>
      <c r="I1" s="606" t="s">
        <v>2119</v>
      </c>
      <c r="J1" s="607"/>
      <c r="K1" s="606" t="s">
        <v>2120</v>
      </c>
      <c r="L1" s="607"/>
      <c r="M1" s="377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01"/>
      <c r="B96" s="202"/>
      <c r="C96" s="616"/>
      <c r="D96" s="204"/>
      <c r="E96" s="617"/>
      <c r="F96" s="617"/>
      <c r="G96" s="204"/>
      <c r="H96" s="205"/>
      <c r="I96" s="206"/>
      <c r="J96" s="207"/>
      <c r="K96" s="1061"/>
      <c r="L96" s="208"/>
      <c r="M96" s="209"/>
      <c r="N96" s="210"/>
      <c r="O96" s="204"/>
      <c r="P96" s="205"/>
      <c r="Q96" s="281"/>
    </row>
    <row r="97">
      <c r="A97" s="212" t="s">
        <v>2059</v>
      </c>
      <c r="B97" s="213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5" t="s">
        <v>29</v>
      </c>
      <c r="H97" s="341">
        <f>'NE Data'!B198</f>
        <v>2365</v>
      </c>
      <c r="I97" s="342">
        <v>787.0</v>
      </c>
      <c r="J97" s="282" t="s">
        <v>29</v>
      </c>
      <c r="K97" s="1067">
        <f>iferror(VLOOKUP($A97,'NE Data'!$A$3:$I$97,9,FALSE),"NULL")</f>
        <v>0.493413831</v>
      </c>
      <c r="L97" s="341">
        <v>1205.0</v>
      </c>
      <c r="M97" s="342" t="s">
        <v>29</v>
      </c>
      <c r="N97" s="285" t="s">
        <v>29</v>
      </c>
      <c r="O97" s="285" t="s">
        <v>29</v>
      </c>
      <c r="P97" s="216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3712</v>
      </c>
      <c r="G1" s="288"/>
      <c r="H1" s="288"/>
      <c r="I1" s="287" t="s">
        <v>2119</v>
      </c>
      <c r="J1" s="289">
        <v>45490.0</v>
      </c>
      <c r="K1" s="287" t="s">
        <v>2120</v>
      </c>
      <c r="L1" s="289">
        <v>45382.0</v>
      </c>
      <c r="M1" s="288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33">
        <v>38.0</v>
      </c>
      <c r="E3" s="233">
        <v>31.0</v>
      </c>
      <c r="F3" s="233">
        <v>27.0</v>
      </c>
      <c r="G3" s="233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33" t="s">
        <v>3719</v>
      </c>
      <c r="E4" s="233" t="s">
        <v>3719</v>
      </c>
      <c r="F4" s="233" t="s">
        <v>3719</v>
      </c>
      <c r="G4" s="233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33" t="s">
        <v>3719</v>
      </c>
      <c r="E5" s="233" t="s">
        <v>3719</v>
      </c>
      <c r="F5" s="233" t="s">
        <v>3719</v>
      </c>
      <c r="G5" s="233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33" t="s">
        <v>3719</v>
      </c>
      <c r="E6" s="233" t="s">
        <v>3719</v>
      </c>
      <c r="F6" s="233" t="s">
        <v>3719</v>
      </c>
      <c r="G6" s="233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33" t="s">
        <v>3719</v>
      </c>
      <c r="E7" s="233" t="s">
        <v>3719</v>
      </c>
      <c r="F7" s="233" t="s">
        <v>3719</v>
      </c>
      <c r="G7" s="233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33" t="s">
        <v>3719</v>
      </c>
      <c r="E8" s="233" t="s">
        <v>3719</v>
      </c>
      <c r="F8" s="233" t="s">
        <v>3719</v>
      </c>
      <c r="G8" s="233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33">
        <v>13.0</v>
      </c>
      <c r="E9" s="233" t="s">
        <v>3719</v>
      </c>
      <c r="F9" s="233" t="s">
        <v>3719</v>
      </c>
      <c r="G9" s="233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33" t="s">
        <v>3719</v>
      </c>
      <c r="E10" s="233" t="s">
        <v>3719</v>
      </c>
      <c r="F10" s="233" t="s">
        <v>3719</v>
      </c>
      <c r="G10" s="233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33" t="s">
        <v>3719</v>
      </c>
      <c r="E11" s="233" t="s">
        <v>3719</v>
      </c>
      <c r="F11" s="233" t="s">
        <v>3719</v>
      </c>
      <c r="G11" s="233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35">
        <v>57.0</v>
      </c>
      <c r="E12" s="233">
        <v>54.0</v>
      </c>
      <c r="F12" s="233">
        <v>26.0</v>
      </c>
      <c r="G12" s="233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33" t="s">
        <v>3719</v>
      </c>
      <c r="E13" s="233" t="s">
        <v>3719</v>
      </c>
      <c r="F13" s="233" t="s">
        <v>3719</v>
      </c>
      <c r="G13" s="233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33" t="s">
        <v>3719</v>
      </c>
      <c r="E14" s="233">
        <v>13.0</v>
      </c>
      <c r="F14" s="233" t="s">
        <v>3719</v>
      </c>
      <c r="G14" s="233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33" t="s">
        <v>3719</v>
      </c>
      <c r="E15" s="233">
        <v>17.0</v>
      </c>
      <c r="F15" s="233" t="s">
        <v>3719</v>
      </c>
      <c r="G15" s="233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33" t="s">
        <v>3719</v>
      </c>
      <c r="E16" s="233" t="s">
        <v>3719</v>
      </c>
      <c r="F16" s="233" t="s">
        <v>3719</v>
      </c>
      <c r="G16" s="233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33" t="s">
        <v>3719</v>
      </c>
      <c r="E17" s="233" t="s">
        <v>3719</v>
      </c>
      <c r="F17" s="233" t="s">
        <v>3719</v>
      </c>
      <c r="G17" s="233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33" t="s">
        <v>3719</v>
      </c>
      <c r="E18" s="233" t="s">
        <v>3719</v>
      </c>
      <c r="F18" s="233" t="s">
        <v>3719</v>
      </c>
      <c r="G18" s="233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33" t="s">
        <v>3719</v>
      </c>
      <c r="E19" s="233">
        <v>14.0</v>
      </c>
      <c r="F19" s="233" t="s">
        <v>3719</v>
      </c>
      <c r="G19" s="233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33" t="s">
        <v>3719</v>
      </c>
      <c r="E20" s="233" t="s">
        <v>3719</v>
      </c>
      <c r="F20" s="233" t="s">
        <v>3719</v>
      </c>
      <c r="G20" s="233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33">
        <v>10.0</v>
      </c>
      <c r="E21" s="233" t="s">
        <v>3719</v>
      </c>
      <c r="F21" s="233" t="s">
        <v>3719</v>
      </c>
      <c r="G21" s="233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33" t="s">
        <v>3719</v>
      </c>
      <c r="E22" s="233">
        <v>14.0</v>
      </c>
      <c r="F22" s="233">
        <v>12.0</v>
      </c>
      <c r="G22" s="233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33">
        <v>10.0</v>
      </c>
      <c r="E23" s="233">
        <v>20.0</v>
      </c>
      <c r="F23" s="233" t="s">
        <v>3719</v>
      </c>
      <c r="G23" s="233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33" t="s">
        <v>3719</v>
      </c>
      <c r="E24" s="233">
        <v>11.0</v>
      </c>
      <c r="F24" s="233" t="s">
        <v>3719</v>
      </c>
      <c r="G24" s="233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33" t="s">
        <v>3719</v>
      </c>
      <c r="E25" s="233" t="s">
        <v>3719</v>
      </c>
      <c r="F25" s="233" t="s">
        <v>3719</v>
      </c>
      <c r="G25" s="233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33">
        <v>26.0</v>
      </c>
      <c r="E26" s="233">
        <v>24.0</v>
      </c>
      <c r="F26" s="233">
        <v>21.0</v>
      </c>
      <c r="G26" s="233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33" t="s">
        <v>3719</v>
      </c>
      <c r="E27" s="233" t="s">
        <v>3719</v>
      </c>
      <c r="F27" s="233" t="s">
        <v>3719</v>
      </c>
      <c r="G27" s="233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33" t="s">
        <v>3719</v>
      </c>
      <c r="E28" s="233" t="s">
        <v>3719</v>
      </c>
      <c r="F28" s="233" t="s">
        <v>3719</v>
      </c>
      <c r="G28" s="233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33">
        <v>78.0</v>
      </c>
      <c r="E29" s="233">
        <v>41.0</v>
      </c>
      <c r="F29" s="233">
        <v>54.0</v>
      </c>
      <c r="G29" s="233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33">
        <v>805.0</v>
      </c>
      <c r="E30" s="233">
        <v>263.0</v>
      </c>
      <c r="F30" s="233">
        <v>318.0</v>
      </c>
      <c r="G30" s="233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33" t="s">
        <v>3719</v>
      </c>
      <c r="E31" s="233" t="s">
        <v>3719</v>
      </c>
      <c r="F31" s="233" t="s">
        <v>3719</v>
      </c>
      <c r="G31" s="233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33" t="s">
        <v>3719</v>
      </c>
      <c r="E32" s="233" t="s">
        <v>3719</v>
      </c>
      <c r="F32" s="233" t="s">
        <v>3719</v>
      </c>
      <c r="G32" s="233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33" t="s">
        <v>3719</v>
      </c>
      <c r="E33" s="233" t="s">
        <v>3719</v>
      </c>
      <c r="F33" s="233" t="s">
        <v>3719</v>
      </c>
      <c r="G33" s="233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33" t="s">
        <v>3719</v>
      </c>
      <c r="E34" s="233" t="s">
        <v>3719</v>
      </c>
      <c r="F34" s="233" t="s">
        <v>3719</v>
      </c>
      <c r="G34" s="233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33" t="s">
        <v>3719</v>
      </c>
      <c r="E35" s="233" t="s">
        <v>3719</v>
      </c>
      <c r="F35" s="233" t="s">
        <v>3719</v>
      </c>
      <c r="G35" s="233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33">
        <v>10.0</v>
      </c>
      <c r="E36" s="233" t="s">
        <v>3719</v>
      </c>
      <c r="F36" s="233" t="s">
        <v>3719</v>
      </c>
      <c r="G36" s="233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33" t="s">
        <v>3719</v>
      </c>
      <c r="E37" s="233" t="s">
        <v>3719</v>
      </c>
      <c r="F37" s="233" t="s">
        <v>3719</v>
      </c>
      <c r="G37" s="233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33" t="s">
        <v>3719</v>
      </c>
      <c r="E38" s="233" t="s">
        <v>3719</v>
      </c>
      <c r="F38" s="233" t="s">
        <v>3719</v>
      </c>
      <c r="G38" s="233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33" t="s">
        <v>3719</v>
      </c>
      <c r="E39" s="233" t="s">
        <v>3719</v>
      </c>
      <c r="F39" s="233" t="s">
        <v>3719</v>
      </c>
      <c r="G39" s="233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33" t="s">
        <v>3719</v>
      </c>
      <c r="E40" s="233" t="s">
        <v>3719</v>
      </c>
      <c r="F40" s="233" t="s">
        <v>3719</v>
      </c>
      <c r="G40" s="233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33" t="s">
        <v>3719</v>
      </c>
      <c r="E41" s="233" t="s">
        <v>3719</v>
      </c>
      <c r="F41" s="233" t="s">
        <v>3719</v>
      </c>
      <c r="G41" s="233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33">
        <v>73.0</v>
      </c>
      <c r="E42" s="233">
        <v>47.0</v>
      </c>
      <c r="F42" s="233">
        <v>36.0</v>
      </c>
      <c r="G42" s="233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33" t="s">
        <v>3719</v>
      </c>
      <c r="E43" s="233">
        <v>10.0</v>
      </c>
      <c r="F43" s="233" t="s">
        <v>3719</v>
      </c>
      <c r="G43" s="233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33" t="s">
        <v>3719</v>
      </c>
      <c r="E44" s="233" t="s">
        <v>3719</v>
      </c>
      <c r="F44" s="233" t="s">
        <v>3719</v>
      </c>
      <c r="G44" s="233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33" t="s">
        <v>3719</v>
      </c>
      <c r="E45" s="233" t="s">
        <v>3719</v>
      </c>
      <c r="F45" s="233" t="s">
        <v>3719</v>
      </c>
      <c r="G45" s="233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33" t="s">
        <v>3719</v>
      </c>
      <c r="E46" s="233" t="s">
        <v>3719</v>
      </c>
      <c r="F46" s="233" t="s">
        <v>3719</v>
      </c>
      <c r="G46" s="233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33" t="s">
        <v>3719</v>
      </c>
      <c r="E47" s="233" t="s">
        <v>3719</v>
      </c>
      <c r="F47" s="233" t="s">
        <v>3719</v>
      </c>
      <c r="G47" s="233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33" t="s">
        <v>3719</v>
      </c>
      <c r="E48" s="233" t="s">
        <v>3719</v>
      </c>
      <c r="F48" s="233" t="s">
        <v>3719</v>
      </c>
      <c r="G48" s="233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33" t="s">
        <v>3719</v>
      </c>
      <c r="E49" s="233" t="s">
        <v>3719</v>
      </c>
      <c r="F49" s="233" t="s">
        <v>3719</v>
      </c>
      <c r="G49" s="233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33" t="s">
        <v>3719</v>
      </c>
      <c r="E50" s="233" t="s">
        <v>3719</v>
      </c>
      <c r="F50" s="233" t="s">
        <v>3719</v>
      </c>
      <c r="G50" s="233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33" t="s">
        <v>3719</v>
      </c>
      <c r="E51" s="233" t="s">
        <v>3719</v>
      </c>
      <c r="F51" s="233" t="s">
        <v>3719</v>
      </c>
      <c r="G51" s="233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33" t="s">
        <v>3719</v>
      </c>
      <c r="E52" s="233" t="s">
        <v>3719</v>
      </c>
      <c r="F52" s="233" t="s">
        <v>3719</v>
      </c>
      <c r="G52" s="233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33">
        <v>18.0</v>
      </c>
      <c r="E53" s="233">
        <v>11.0</v>
      </c>
      <c r="F53" s="233" t="s">
        <v>3719</v>
      </c>
      <c r="G53" s="233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33" t="s">
        <v>3719</v>
      </c>
      <c r="E54" s="233" t="s">
        <v>3719</v>
      </c>
      <c r="F54" s="233" t="s">
        <v>3719</v>
      </c>
      <c r="G54" s="233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33" t="s">
        <v>3719</v>
      </c>
      <c r="E55" s="233" t="s">
        <v>3719</v>
      </c>
      <c r="F55" s="233" t="s">
        <v>3719</v>
      </c>
      <c r="G55" s="233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33">
        <v>11.0</v>
      </c>
      <c r="E56" s="233">
        <v>11.0</v>
      </c>
      <c r="F56" s="233" t="s">
        <v>3719</v>
      </c>
      <c r="G56" s="233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33">
        <v>277.0</v>
      </c>
      <c r="E57" s="233">
        <v>167.0</v>
      </c>
      <c r="F57" s="233">
        <v>86.0</v>
      </c>
      <c r="G57" s="233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33">
        <v>100.0</v>
      </c>
      <c r="E58" s="233">
        <v>45.0</v>
      </c>
      <c r="F58" s="233">
        <v>62.0</v>
      </c>
      <c r="G58" s="233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33" t="s">
        <v>3719</v>
      </c>
      <c r="E59" s="233" t="s">
        <v>3719</v>
      </c>
      <c r="F59" s="233" t="s">
        <v>3719</v>
      </c>
      <c r="G59" s="233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33" t="s">
        <v>3719</v>
      </c>
      <c r="E60" s="233" t="s">
        <v>3719</v>
      </c>
      <c r="F60" s="233" t="s">
        <v>3719</v>
      </c>
      <c r="G60" s="233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33">
        <v>43.0</v>
      </c>
      <c r="E61" s="233">
        <v>31.0</v>
      </c>
      <c r="F61" s="233">
        <v>35.0</v>
      </c>
      <c r="G61" s="233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33" t="s">
        <v>3719</v>
      </c>
      <c r="E62" s="233" t="s">
        <v>3719</v>
      </c>
      <c r="F62" s="233" t="s">
        <v>3719</v>
      </c>
      <c r="G62" s="233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33" t="s">
        <v>3719</v>
      </c>
      <c r="E63" s="233" t="s">
        <v>3719</v>
      </c>
      <c r="F63" s="233" t="s">
        <v>3719</v>
      </c>
      <c r="G63" s="233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33" t="s">
        <v>3719</v>
      </c>
      <c r="E64" s="233" t="s">
        <v>3719</v>
      </c>
      <c r="F64" s="233" t="s">
        <v>3719</v>
      </c>
      <c r="G64" s="233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33" t="s">
        <v>3719</v>
      </c>
      <c r="E65" s="233" t="s">
        <v>3719</v>
      </c>
      <c r="F65" s="233" t="s">
        <v>3719</v>
      </c>
      <c r="G65" s="233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33" t="s">
        <v>3719</v>
      </c>
      <c r="E66" s="233" t="s">
        <v>3719</v>
      </c>
      <c r="F66" s="233" t="s">
        <v>3719</v>
      </c>
      <c r="G66" s="233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33" t="s">
        <v>3719</v>
      </c>
      <c r="E67" s="233" t="s">
        <v>3719</v>
      </c>
      <c r="F67" s="233" t="s">
        <v>3719</v>
      </c>
      <c r="G67" s="233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33" t="s">
        <v>3719</v>
      </c>
      <c r="E68" s="233" t="s">
        <v>3719</v>
      </c>
      <c r="F68" s="233" t="s">
        <v>3719</v>
      </c>
      <c r="G68" s="233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33" t="s">
        <v>3719</v>
      </c>
      <c r="E69" s="233" t="s">
        <v>3719</v>
      </c>
      <c r="F69" s="233" t="s">
        <v>3719</v>
      </c>
      <c r="G69" s="233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33" t="s">
        <v>3719</v>
      </c>
      <c r="E70" s="233" t="s">
        <v>3719</v>
      </c>
      <c r="F70" s="233" t="s">
        <v>3719</v>
      </c>
      <c r="G70" s="233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33">
        <v>10.0</v>
      </c>
      <c r="E71" s="233" t="s">
        <v>3719</v>
      </c>
      <c r="F71" s="233" t="s">
        <v>3719</v>
      </c>
      <c r="G71" s="233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33">
        <v>14.0</v>
      </c>
      <c r="E72" s="233" t="s">
        <v>3719</v>
      </c>
      <c r="F72" s="233" t="s">
        <v>3719</v>
      </c>
      <c r="G72" s="233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33">
        <v>35.0</v>
      </c>
      <c r="E73" s="233">
        <v>24.0</v>
      </c>
      <c r="F73" s="233">
        <v>18.0</v>
      </c>
      <c r="G73" s="233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33" t="s">
        <v>3719</v>
      </c>
      <c r="E74" s="233" t="s">
        <v>3719</v>
      </c>
      <c r="F74" s="233" t="s">
        <v>3719</v>
      </c>
      <c r="G74" s="233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33" t="s">
        <v>3719</v>
      </c>
      <c r="E75" s="233" t="s">
        <v>3719</v>
      </c>
      <c r="F75" s="233" t="s">
        <v>3719</v>
      </c>
      <c r="G75" s="233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33" t="s">
        <v>3719</v>
      </c>
      <c r="E76" s="233" t="s">
        <v>3719</v>
      </c>
      <c r="F76" s="233" t="s">
        <v>3719</v>
      </c>
      <c r="G76" s="233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33" t="s">
        <v>3719</v>
      </c>
      <c r="E77" s="233" t="s">
        <v>3719</v>
      </c>
      <c r="F77" s="233" t="s">
        <v>3719</v>
      </c>
      <c r="G77" s="233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33" t="s">
        <v>3719</v>
      </c>
      <c r="E78" s="233">
        <v>11.0</v>
      </c>
      <c r="F78" s="233" t="s">
        <v>3719</v>
      </c>
      <c r="G78" s="233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33">
        <v>138.0</v>
      </c>
      <c r="E79" s="233">
        <v>128.0</v>
      </c>
      <c r="F79" s="233">
        <v>36.0</v>
      </c>
      <c r="G79" s="233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33">
        <v>20.0</v>
      </c>
      <c r="E80" s="233">
        <v>18.0</v>
      </c>
      <c r="F80" s="233">
        <v>12.0</v>
      </c>
      <c r="G80" s="233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33">
        <v>44.0</v>
      </c>
      <c r="E81" s="233">
        <v>28.0</v>
      </c>
      <c r="F81" s="233">
        <v>16.0</v>
      </c>
      <c r="G81" s="233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33">
        <v>17.0</v>
      </c>
      <c r="E82" s="233">
        <v>16.0</v>
      </c>
      <c r="F82" s="233" t="s">
        <v>3719</v>
      </c>
      <c r="G82" s="233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33">
        <v>10.0</v>
      </c>
      <c r="E83" s="233" t="s">
        <v>3719</v>
      </c>
      <c r="F83" s="233" t="s">
        <v>3719</v>
      </c>
      <c r="G83" s="233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33" t="s">
        <v>3719</v>
      </c>
      <c r="E84" s="233" t="s">
        <v>3719</v>
      </c>
      <c r="F84" s="233" t="s">
        <v>3719</v>
      </c>
      <c r="G84" s="233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33" t="s">
        <v>3719</v>
      </c>
      <c r="E85" s="233" t="s">
        <v>3719</v>
      </c>
      <c r="F85" s="233" t="s">
        <v>3719</v>
      </c>
      <c r="G85" s="233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33" t="s">
        <v>3719</v>
      </c>
      <c r="E86" s="233" t="s">
        <v>3719</v>
      </c>
      <c r="F86" s="233" t="s">
        <v>3719</v>
      </c>
      <c r="G86" s="233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33" t="s">
        <v>3719</v>
      </c>
      <c r="E87" s="233" t="s">
        <v>3719</v>
      </c>
      <c r="F87" s="233" t="s">
        <v>3719</v>
      </c>
      <c r="G87" s="233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33" t="s">
        <v>3719</v>
      </c>
      <c r="E88" s="233" t="s">
        <v>3719</v>
      </c>
      <c r="F88" s="233" t="s">
        <v>3719</v>
      </c>
      <c r="G88" s="233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33" t="s">
        <v>3719</v>
      </c>
      <c r="E89" s="233" t="s">
        <v>3719</v>
      </c>
      <c r="F89" s="233" t="s">
        <v>3719</v>
      </c>
      <c r="G89" s="233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33" t="s">
        <v>3719</v>
      </c>
      <c r="E90" s="233" t="s">
        <v>3719</v>
      </c>
      <c r="F90" s="233" t="s">
        <v>3719</v>
      </c>
      <c r="G90" s="233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33" t="s">
        <v>3719</v>
      </c>
      <c r="E91" s="233" t="s">
        <v>3719</v>
      </c>
      <c r="F91" s="233" t="s">
        <v>3719</v>
      </c>
      <c r="G91" s="233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33" t="s">
        <v>3719</v>
      </c>
      <c r="E92" s="233" t="s">
        <v>3719</v>
      </c>
      <c r="F92" s="233" t="s">
        <v>3719</v>
      </c>
      <c r="G92" s="233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33" t="s">
        <v>3719</v>
      </c>
      <c r="E93" s="233" t="s">
        <v>3719</v>
      </c>
      <c r="F93" s="233" t="s">
        <v>3719</v>
      </c>
      <c r="G93" s="233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33" t="s">
        <v>3719</v>
      </c>
      <c r="E94" s="233" t="s">
        <v>3719</v>
      </c>
      <c r="F94" s="233" t="s">
        <v>3719</v>
      </c>
      <c r="G94" s="233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33">
        <v>29.0</v>
      </c>
      <c r="E95" s="233">
        <v>35.0</v>
      </c>
      <c r="F95" s="233" t="s">
        <v>3719</v>
      </c>
      <c r="G95" s="233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31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7" t="s">
        <v>3720</v>
      </c>
      <c r="G100" s="288"/>
      <c r="H100" s="288"/>
      <c r="I100" s="287" t="s">
        <v>2119</v>
      </c>
      <c r="J100" s="289">
        <v>45462.0</v>
      </c>
      <c r="K100" s="287" t="s">
        <v>2120</v>
      </c>
      <c r="L100" s="289">
        <v>45383.0</v>
      </c>
      <c r="M100" s="288"/>
    </row>
    <row r="102">
      <c r="A102" s="358" t="s">
        <v>3721</v>
      </c>
      <c r="B102" s="557"/>
      <c r="C102" s="557"/>
    </row>
    <row r="103">
      <c r="A103" s="557"/>
      <c r="B103" s="557"/>
      <c r="C103" s="557"/>
    </row>
    <row r="104">
      <c r="A104" s="358" t="s">
        <v>2093</v>
      </c>
      <c r="B104" s="358" t="s">
        <v>3722</v>
      </c>
      <c r="C104" s="358" t="s">
        <v>3723</v>
      </c>
    </row>
    <row r="105">
      <c r="A105" s="358" t="s">
        <v>267</v>
      </c>
      <c r="B105" s="358">
        <v>40.0</v>
      </c>
      <c r="C105" s="358">
        <v>1.98</v>
      </c>
    </row>
    <row r="106">
      <c r="A106" s="358" t="s">
        <v>1187</v>
      </c>
      <c r="B106" s="358">
        <v>8.0</v>
      </c>
      <c r="C106" s="358">
        <v>1.63</v>
      </c>
    </row>
    <row r="107">
      <c r="A107" s="358" t="s">
        <v>1188</v>
      </c>
      <c r="B107" s="358">
        <v>0.0</v>
      </c>
      <c r="C107" s="358">
        <v>0.0</v>
      </c>
    </row>
    <row r="108">
      <c r="A108" s="358" t="s">
        <v>1189</v>
      </c>
      <c r="B108" s="358">
        <v>2.0</v>
      </c>
      <c r="C108" s="358">
        <v>2.0</v>
      </c>
    </row>
    <row r="109">
      <c r="A109" s="358" t="s">
        <v>514</v>
      </c>
      <c r="B109" s="358">
        <v>1.0</v>
      </c>
      <c r="C109" s="358">
        <v>3.0</v>
      </c>
    </row>
    <row r="110">
      <c r="A110" s="358" t="s">
        <v>151</v>
      </c>
      <c r="B110" s="358">
        <v>2.0</v>
      </c>
      <c r="C110" s="358">
        <v>2.0</v>
      </c>
    </row>
    <row r="111">
      <c r="A111" s="358" t="s">
        <v>1190</v>
      </c>
      <c r="B111" s="358">
        <v>11.0</v>
      </c>
      <c r="C111" s="358">
        <v>2.36</v>
      </c>
    </row>
    <row r="112">
      <c r="A112" s="358" t="s">
        <v>761</v>
      </c>
      <c r="B112" s="358">
        <v>2.0</v>
      </c>
      <c r="C112" s="358">
        <v>1.5</v>
      </c>
    </row>
    <row r="113">
      <c r="A113" s="358" t="s">
        <v>545</v>
      </c>
      <c r="B113" s="358">
        <v>0.0</v>
      </c>
      <c r="C113" s="358">
        <v>0.0</v>
      </c>
    </row>
    <row r="114">
      <c r="A114" s="358" t="s">
        <v>1191</v>
      </c>
      <c r="B114" s="358">
        <v>71.0</v>
      </c>
      <c r="C114" s="358">
        <v>2.21</v>
      </c>
    </row>
    <row r="115">
      <c r="A115" s="358" t="s">
        <v>1192</v>
      </c>
      <c r="B115" s="358">
        <v>8.0</v>
      </c>
      <c r="C115" s="358">
        <v>1.5</v>
      </c>
    </row>
    <row r="116">
      <c r="A116" s="358" t="s">
        <v>36</v>
      </c>
      <c r="B116" s="358">
        <v>11.0</v>
      </c>
      <c r="C116" s="358">
        <v>1.91</v>
      </c>
    </row>
    <row r="117">
      <c r="A117" s="358" t="s">
        <v>547</v>
      </c>
      <c r="B117" s="358">
        <v>28.0</v>
      </c>
      <c r="C117" s="358">
        <v>2.32</v>
      </c>
    </row>
    <row r="118">
      <c r="A118" s="358" t="s">
        <v>650</v>
      </c>
      <c r="B118" s="358">
        <v>4.0</v>
      </c>
      <c r="C118" s="358">
        <v>3.25</v>
      </c>
    </row>
    <row r="119">
      <c r="A119" s="358" t="s">
        <v>693</v>
      </c>
      <c r="B119" s="358">
        <v>3.0</v>
      </c>
      <c r="C119" s="358">
        <v>2.33</v>
      </c>
    </row>
    <row r="120">
      <c r="A120" s="358" t="s">
        <v>1193</v>
      </c>
      <c r="B120" s="358">
        <v>2.0</v>
      </c>
      <c r="C120" s="358">
        <v>1.0</v>
      </c>
    </row>
    <row r="121">
      <c r="A121" s="358" t="s">
        <v>277</v>
      </c>
      <c r="B121" s="358">
        <v>10.0</v>
      </c>
      <c r="C121" s="358">
        <v>2.1</v>
      </c>
    </row>
    <row r="122">
      <c r="A122" s="358" t="s">
        <v>43</v>
      </c>
      <c r="B122" s="358">
        <v>12.0</v>
      </c>
      <c r="C122" s="358">
        <v>2.42</v>
      </c>
    </row>
    <row r="123">
      <c r="A123" s="358" t="s">
        <v>1194</v>
      </c>
      <c r="B123" s="358">
        <v>6.0</v>
      </c>
      <c r="C123" s="358">
        <v>1.67</v>
      </c>
    </row>
    <row r="124">
      <c r="A124" s="358" t="s">
        <v>1195</v>
      </c>
      <c r="B124" s="358">
        <v>8.0</v>
      </c>
      <c r="C124" s="358">
        <v>2.0</v>
      </c>
    </row>
    <row r="125">
      <c r="A125" s="358" t="s">
        <v>282</v>
      </c>
      <c r="B125" s="358">
        <v>8.0</v>
      </c>
      <c r="C125" s="358">
        <v>1.88</v>
      </c>
    </row>
    <row r="126">
      <c r="A126" s="358" t="s">
        <v>980</v>
      </c>
      <c r="B126" s="358">
        <v>9.0</v>
      </c>
      <c r="C126" s="358">
        <v>1.44</v>
      </c>
    </row>
    <row r="127">
      <c r="A127" s="358" t="s">
        <v>1196</v>
      </c>
      <c r="B127" s="358">
        <v>5.0</v>
      </c>
      <c r="C127" s="358">
        <v>1.8</v>
      </c>
    </row>
    <row r="128">
      <c r="A128" s="358" t="s">
        <v>423</v>
      </c>
      <c r="B128" s="358">
        <v>37.0</v>
      </c>
      <c r="C128" s="358">
        <v>1.62</v>
      </c>
    </row>
    <row r="129">
      <c r="A129" s="358" t="s">
        <v>1197</v>
      </c>
      <c r="B129" s="358">
        <v>1.0</v>
      </c>
      <c r="C129" s="358">
        <v>3.0</v>
      </c>
    </row>
    <row r="130">
      <c r="A130" s="358" t="s">
        <v>1198</v>
      </c>
      <c r="B130" s="358">
        <v>3.0</v>
      </c>
      <c r="C130" s="358">
        <v>2.33</v>
      </c>
    </row>
    <row r="131">
      <c r="A131" s="358" t="s">
        <v>425</v>
      </c>
      <c r="B131" s="358">
        <v>52.0</v>
      </c>
      <c r="C131" s="358">
        <v>1.71</v>
      </c>
    </row>
    <row r="132">
      <c r="A132" s="358" t="s">
        <v>286</v>
      </c>
      <c r="B132" s="358">
        <v>908.0</v>
      </c>
      <c r="C132" s="358">
        <v>2.12</v>
      </c>
    </row>
    <row r="133">
      <c r="A133" s="358" t="s">
        <v>1199</v>
      </c>
      <c r="B133" s="358">
        <v>1.0</v>
      </c>
      <c r="C133" s="358">
        <v>1.0</v>
      </c>
    </row>
    <row r="134">
      <c r="A134" s="358" t="s">
        <v>982</v>
      </c>
      <c r="B134" s="358">
        <v>3.0</v>
      </c>
      <c r="C134" s="358">
        <v>2.33</v>
      </c>
    </row>
    <row r="135">
      <c r="A135" s="358" t="s">
        <v>59</v>
      </c>
      <c r="B135" s="358">
        <v>4.0</v>
      </c>
      <c r="C135" s="358">
        <v>2.25</v>
      </c>
    </row>
    <row r="136">
      <c r="A136" s="358" t="s">
        <v>1200</v>
      </c>
      <c r="B136" s="358">
        <v>3.0</v>
      </c>
      <c r="C136" s="358">
        <v>1.0</v>
      </c>
    </row>
    <row r="137">
      <c r="A137" s="358" t="s">
        <v>1201</v>
      </c>
      <c r="B137" s="358">
        <v>5.0</v>
      </c>
      <c r="C137" s="358">
        <v>1.8</v>
      </c>
    </row>
    <row r="138">
      <c r="A138" s="358" t="s">
        <v>1202</v>
      </c>
      <c r="B138" s="358">
        <v>17.0</v>
      </c>
      <c r="C138" s="358">
        <v>2.35</v>
      </c>
    </row>
    <row r="139">
      <c r="A139" s="358" t="s">
        <v>1203</v>
      </c>
      <c r="B139" s="358">
        <v>3.0</v>
      </c>
      <c r="C139" s="358">
        <v>1.33</v>
      </c>
    </row>
    <row r="140">
      <c r="A140" s="358" t="s">
        <v>291</v>
      </c>
      <c r="B140" s="358">
        <v>0.0</v>
      </c>
      <c r="C140" s="358">
        <v>0.0</v>
      </c>
    </row>
    <row r="141">
      <c r="A141" s="358" t="s">
        <v>1204</v>
      </c>
      <c r="B141" s="358">
        <v>0.0</v>
      </c>
      <c r="C141" s="358">
        <v>0.0</v>
      </c>
    </row>
    <row r="142">
      <c r="A142" s="358" t="s">
        <v>168</v>
      </c>
      <c r="B142" s="358">
        <v>2.0</v>
      </c>
      <c r="C142" s="358">
        <v>1.5</v>
      </c>
    </row>
    <row r="143">
      <c r="A143" s="358" t="s">
        <v>707</v>
      </c>
      <c r="B143" s="358">
        <v>1.0</v>
      </c>
      <c r="C143" s="358">
        <v>1.0</v>
      </c>
    </row>
    <row r="144">
      <c r="A144" s="358" t="s">
        <v>443</v>
      </c>
      <c r="B144" s="358">
        <v>65.0</v>
      </c>
      <c r="C144" s="358">
        <v>2.08</v>
      </c>
    </row>
    <row r="145">
      <c r="A145" s="358" t="s">
        <v>359</v>
      </c>
      <c r="B145" s="358">
        <v>7.0</v>
      </c>
      <c r="C145" s="358">
        <v>1.43</v>
      </c>
    </row>
    <row r="146">
      <c r="A146" s="358" t="s">
        <v>782</v>
      </c>
      <c r="B146" s="358">
        <v>2.0</v>
      </c>
      <c r="C146" s="358">
        <v>2.0</v>
      </c>
    </row>
    <row r="147">
      <c r="A147" s="358" t="s">
        <v>1205</v>
      </c>
      <c r="B147" s="358">
        <v>0.0</v>
      </c>
      <c r="C147" s="358">
        <v>0.0</v>
      </c>
    </row>
    <row r="148">
      <c r="A148" s="358" t="s">
        <v>1206</v>
      </c>
      <c r="B148" s="358">
        <v>1.0</v>
      </c>
      <c r="C148" s="358">
        <v>2.0</v>
      </c>
    </row>
    <row r="149">
      <c r="A149" s="358" t="s">
        <v>1122</v>
      </c>
      <c r="B149" s="358">
        <v>10.0</v>
      </c>
      <c r="C149" s="358">
        <v>2.1</v>
      </c>
    </row>
    <row r="150">
      <c r="A150" s="358" t="s">
        <v>1207</v>
      </c>
      <c r="B150" s="358">
        <v>0.0</v>
      </c>
      <c r="C150" s="358">
        <v>0.0</v>
      </c>
    </row>
    <row r="151">
      <c r="A151" s="358" t="s">
        <v>171</v>
      </c>
      <c r="B151" s="358">
        <v>5.0</v>
      </c>
      <c r="C151" s="358">
        <v>2.0</v>
      </c>
    </row>
    <row r="152">
      <c r="A152" s="358" t="s">
        <v>66</v>
      </c>
      <c r="B152" s="358">
        <v>10.0</v>
      </c>
      <c r="C152" s="358">
        <v>1.6</v>
      </c>
    </row>
    <row r="153">
      <c r="A153" s="358" t="s">
        <v>174</v>
      </c>
      <c r="B153" s="358">
        <v>2.0</v>
      </c>
      <c r="C153" s="358">
        <v>1.0</v>
      </c>
    </row>
    <row r="154">
      <c r="A154" s="358" t="s">
        <v>1208</v>
      </c>
      <c r="B154" s="358">
        <v>5.0</v>
      </c>
      <c r="C154" s="358">
        <v>2.0</v>
      </c>
    </row>
    <row r="155">
      <c r="A155" s="358" t="s">
        <v>1209</v>
      </c>
      <c r="B155" s="358">
        <v>8.0</v>
      </c>
      <c r="C155" s="358">
        <v>2.63</v>
      </c>
    </row>
    <row r="156">
      <c r="A156" s="358" t="s">
        <v>1210</v>
      </c>
      <c r="B156" s="358">
        <v>0.0</v>
      </c>
      <c r="C156" s="358">
        <v>0.0</v>
      </c>
    </row>
    <row r="157">
      <c r="A157" s="358" t="s">
        <v>1211</v>
      </c>
      <c r="B157" s="358">
        <v>5.0</v>
      </c>
      <c r="C157" s="358">
        <v>1.4</v>
      </c>
    </row>
    <row r="158">
      <c r="A158" s="358" t="s">
        <v>568</v>
      </c>
      <c r="B158" s="358">
        <v>10.0</v>
      </c>
      <c r="C158" s="358">
        <v>1.8</v>
      </c>
    </row>
    <row r="159">
      <c r="A159" s="358" t="s">
        <v>1212</v>
      </c>
      <c r="B159" s="358">
        <v>271.0</v>
      </c>
      <c r="C159" s="358">
        <v>1.97</v>
      </c>
    </row>
    <row r="160">
      <c r="A160" s="358" t="s">
        <v>176</v>
      </c>
      <c r="B160" s="358">
        <v>66.0</v>
      </c>
      <c r="C160" s="358">
        <v>1.98</v>
      </c>
    </row>
    <row r="161">
      <c r="A161" s="358" t="s">
        <v>178</v>
      </c>
      <c r="B161" s="358">
        <v>0.0</v>
      </c>
      <c r="C161" s="358">
        <v>0.0</v>
      </c>
    </row>
    <row r="162">
      <c r="A162" s="358" t="s">
        <v>1213</v>
      </c>
      <c r="B162" s="358">
        <v>1.0</v>
      </c>
      <c r="C162" s="358">
        <v>1.0</v>
      </c>
    </row>
    <row r="163">
      <c r="A163" s="358" t="s">
        <v>719</v>
      </c>
      <c r="B163" s="358">
        <v>0.0</v>
      </c>
      <c r="C163" s="358">
        <v>0.0</v>
      </c>
    </row>
    <row r="164">
      <c r="A164" s="358" t="s">
        <v>74</v>
      </c>
      <c r="B164" s="358">
        <v>41.0</v>
      </c>
      <c r="C164" s="358">
        <v>2.22</v>
      </c>
    </row>
    <row r="165">
      <c r="A165" s="358" t="s">
        <v>1214</v>
      </c>
      <c r="B165" s="358">
        <v>9.0</v>
      </c>
      <c r="C165" s="358">
        <v>2.33</v>
      </c>
    </row>
    <row r="166">
      <c r="A166" s="358" t="s">
        <v>1215</v>
      </c>
      <c r="B166" s="358">
        <v>10.0</v>
      </c>
      <c r="C166" s="358">
        <v>1.4</v>
      </c>
    </row>
    <row r="167">
      <c r="A167" s="358" t="s">
        <v>1216</v>
      </c>
      <c r="B167" s="358">
        <v>2.0</v>
      </c>
      <c r="C167" s="358">
        <v>2.5</v>
      </c>
    </row>
    <row r="168">
      <c r="A168" s="358" t="s">
        <v>723</v>
      </c>
      <c r="B168" s="358">
        <v>5.0</v>
      </c>
      <c r="C168" s="358">
        <v>1.8</v>
      </c>
    </row>
    <row r="169">
      <c r="A169" s="358" t="s">
        <v>1217</v>
      </c>
      <c r="B169" s="358">
        <v>4.0</v>
      </c>
      <c r="C169" s="358">
        <v>1.75</v>
      </c>
    </row>
    <row r="170">
      <c r="A170" s="358" t="s">
        <v>1218</v>
      </c>
      <c r="B170" s="358">
        <v>15.0</v>
      </c>
      <c r="C170" s="358">
        <v>1.8</v>
      </c>
    </row>
    <row r="171">
      <c r="A171" s="358" t="s">
        <v>730</v>
      </c>
      <c r="B171" s="358">
        <v>5.0</v>
      </c>
      <c r="C171" s="358">
        <v>1.2</v>
      </c>
    </row>
    <row r="172">
      <c r="A172" s="358" t="s">
        <v>1219</v>
      </c>
      <c r="B172" s="358">
        <v>2.0</v>
      </c>
      <c r="C172" s="358">
        <v>2.5</v>
      </c>
    </row>
    <row r="173">
      <c r="A173" s="358" t="s">
        <v>1134</v>
      </c>
      <c r="B173" s="358">
        <v>12.0</v>
      </c>
      <c r="C173" s="358">
        <v>1.92</v>
      </c>
    </row>
    <row r="174">
      <c r="A174" s="358" t="s">
        <v>468</v>
      </c>
      <c r="B174" s="358">
        <v>7.0</v>
      </c>
      <c r="C174" s="358">
        <v>2.43</v>
      </c>
    </row>
    <row r="175">
      <c r="A175" s="358" t="s">
        <v>1135</v>
      </c>
      <c r="B175" s="358">
        <v>26.0</v>
      </c>
      <c r="C175" s="358">
        <v>2.23</v>
      </c>
    </row>
    <row r="176">
      <c r="A176" s="358" t="s">
        <v>187</v>
      </c>
      <c r="B176" s="358">
        <v>7.0</v>
      </c>
      <c r="C176" s="358">
        <v>2.71</v>
      </c>
    </row>
    <row r="177">
      <c r="A177" s="358" t="s">
        <v>1220</v>
      </c>
      <c r="B177" s="358">
        <v>15.0</v>
      </c>
      <c r="C177" s="358">
        <v>1.87</v>
      </c>
    </row>
    <row r="178">
      <c r="A178" s="358" t="s">
        <v>1221</v>
      </c>
      <c r="B178" s="358">
        <v>7.0</v>
      </c>
      <c r="C178" s="358">
        <v>1.43</v>
      </c>
    </row>
    <row r="179">
      <c r="A179" s="358" t="s">
        <v>1014</v>
      </c>
      <c r="B179" s="358">
        <v>0.0</v>
      </c>
      <c r="C179" s="358">
        <v>0.0</v>
      </c>
    </row>
    <row r="180">
      <c r="A180" s="358" t="s">
        <v>192</v>
      </c>
      <c r="B180" s="358">
        <v>7.0</v>
      </c>
      <c r="C180" s="358">
        <v>2.0</v>
      </c>
    </row>
    <row r="181">
      <c r="A181" s="358" t="s">
        <v>1222</v>
      </c>
      <c r="B181" s="358">
        <v>209.0</v>
      </c>
      <c r="C181" s="358">
        <v>2.14</v>
      </c>
    </row>
    <row r="182">
      <c r="A182" s="358" t="s">
        <v>1223</v>
      </c>
      <c r="B182" s="358">
        <v>20.0</v>
      </c>
      <c r="C182" s="358">
        <v>1.9</v>
      </c>
    </row>
    <row r="183">
      <c r="A183" s="358" t="s">
        <v>1224</v>
      </c>
      <c r="B183" s="358">
        <v>64.0</v>
      </c>
      <c r="C183" s="358">
        <v>1.91</v>
      </c>
    </row>
    <row r="184">
      <c r="A184" s="358" t="s">
        <v>739</v>
      </c>
      <c r="B184" s="358">
        <v>20.0</v>
      </c>
      <c r="C184" s="358">
        <v>1.95</v>
      </c>
    </row>
    <row r="185">
      <c r="A185" s="358" t="s">
        <v>741</v>
      </c>
      <c r="B185" s="358">
        <v>3.0</v>
      </c>
      <c r="C185" s="358">
        <v>2.33</v>
      </c>
    </row>
    <row r="186">
      <c r="A186" s="358" t="s">
        <v>742</v>
      </c>
      <c r="B186" s="358">
        <v>9.0</v>
      </c>
      <c r="C186" s="358">
        <v>2.67</v>
      </c>
    </row>
    <row r="187">
      <c r="A187" s="358" t="s">
        <v>679</v>
      </c>
      <c r="B187" s="358">
        <v>0.0</v>
      </c>
      <c r="C187" s="358">
        <v>0.0</v>
      </c>
    </row>
    <row r="188">
      <c r="A188" s="358" t="s">
        <v>745</v>
      </c>
      <c r="B188" s="358">
        <v>6.0</v>
      </c>
      <c r="C188" s="358">
        <v>2.33</v>
      </c>
    </row>
    <row r="189">
      <c r="A189" s="358" t="s">
        <v>1225</v>
      </c>
      <c r="B189" s="358">
        <v>6.0</v>
      </c>
      <c r="C189" s="358">
        <v>2.0</v>
      </c>
    </row>
    <row r="190">
      <c r="A190" s="358" t="s">
        <v>483</v>
      </c>
      <c r="B190" s="358">
        <v>1.0</v>
      </c>
      <c r="C190" s="358">
        <v>1.0</v>
      </c>
    </row>
    <row r="191">
      <c r="A191" s="358" t="s">
        <v>1226</v>
      </c>
      <c r="B191" s="358">
        <v>46.0</v>
      </c>
      <c r="C191" s="358">
        <v>2.33</v>
      </c>
    </row>
    <row r="192">
      <c r="A192" s="358" t="s">
        <v>540</v>
      </c>
      <c r="B192" s="358">
        <v>5.0</v>
      </c>
      <c r="C192" s="358">
        <v>2.0</v>
      </c>
    </row>
    <row r="193">
      <c r="A193" s="358" t="s">
        <v>94</v>
      </c>
      <c r="B193" s="358">
        <v>13.0</v>
      </c>
      <c r="C193" s="358">
        <v>2.08</v>
      </c>
    </row>
    <row r="194">
      <c r="A194" s="358" t="s">
        <v>494</v>
      </c>
      <c r="B194" s="358">
        <v>7.0</v>
      </c>
      <c r="C194" s="358">
        <v>2.14</v>
      </c>
    </row>
    <row r="195">
      <c r="A195" s="358" t="s">
        <v>495</v>
      </c>
      <c r="B195" s="358">
        <v>4.0</v>
      </c>
      <c r="C195" s="358">
        <v>2.25</v>
      </c>
    </row>
    <row r="196">
      <c r="A196" s="358" t="s">
        <v>496</v>
      </c>
      <c r="B196" s="358">
        <v>0.0</v>
      </c>
      <c r="C196" s="358">
        <v>0.0</v>
      </c>
    </row>
    <row r="197">
      <c r="A197" s="358" t="s">
        <v>871</v>
      </c>
      <c r="B197" s="358">
        <v>19.0</v>
      </c>
      <c r="C197" s="358">
        <v>2.0</v>
      </c>
    </row>
    <row r="198">
      <c r="A198" s="358" t="s">
        <v>2070</v>
      </c>
      <c r="B198" s="358">
        <v>2365.0</v>
      </c>
      <c r="C198" s="358">
        <v>2.06</v>
      </c>
    </row>
    <row r="199">
      <c r="A199" s="358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87" t="s">
        <v>2134</v>
      </c>
      <c r="B206" s="288"/>
      <c r="C206" s="288"/>
      <c r="D206" s="288"/>
      <c r="E206" s="287" t="s">
        <v>2117</v>
      </c>
      <c r="F206" s="287" t="s">
        <v>3720</v>
      </c>
      <c r="G206" s="288"/>
      <c r="H206" s="288"/>
      <c r="I206" s="287" t="s">
        <v>2119</v>
      </c>
      <c r="J206" s="289">
        <v>45462.0</v>
      </c>
      <c r="K206" s="287" t="s">
        <v>2120</v>
      </c>
      <c r="L206" s="289">
        <v>45383.0</v>
      </c>
      <c r="M206" s="288"/>
    </row>
    <row r="208">
      <c r="A208" s="358" t="s">
        <v>3725</v>
      </c>
      <c r="B208" s="557"/>
    </row>
    <row r="209">
      <c r="A209" s="557"/>
      <c r="B209" s="557"/>
    </row>
    <row r="210">
      <c r="A210" s="358" t="s">
        <v>2093</v>
      </c>
      <c r="B210" s="358" t="s">
        <v>3726</v>
      </c>
    </row>
    <row r="211">
      <c r="A211" s="358" t="s">
        <v>267</v>
      </c>
      <c r="B211" s="358">
        <v>14.0</v>
      </c>
    </row>
    <row r="212">
      <c r="A212" s="358" t="s">
        <v>1187</v>
      </c>
      <c r="B212" s="358" t="s">
        <v>210</v>
      </c>
    </row>
    <row r="213">
      <c r="A213" s="358" t="s">
        <v>1188</v>
      </c>
      <c r="B213" s="358">
        <v>0.0</v>
      </c>
    </row>
    <row r="214">
      <c r="A214" s="358" t="s">
        <v>1189</v>
      </c>
      <c r="B214" s="358">
        <v>0.0</v>
      </c>
    </row>
    <row r="215">
      <c r="A215" s="358" t="s">
        <v>514</v>
      </c>
      <c r="B215" s="358">
        <v>0.0</v>
      </c>
    </row>
    <row r="216">
      <c r="A216" s="358" t="s">
        <v>151</v>
      </c>
      <c r="B216" s="358">
        <v>0.0</v>
      </c>
    </row>
    <row r="217">
      <c r="A217" s="358" t="s">
        <v>1190</v>
      </c>
      <c r="B217" s="358" t="s">
        <v>210</v>
      </c>
    </row>
    <row r="218">
      <c r="A218" s="358" t="s">
        <v>761</v>
      </c>
      <c r="B218" s="358">
        <v>0.0</v>
      </c>
    </row>
    <row r="219">
      <c r="A219" s="358" t="s">
        <v>545</v>
      </c>
      <c r="B219" s="358">
        <v>0.0</v>
      </c>
    </row>
    <row r="220">
      <c r="A220" s="358" t="s">
        <v>1191</v>
      </c>
      <c r="B220" s="358">
        <v>20.0</v>
      </c>
    </row>
    <row r="221">
      <c r="A221" s="358" t="s">
        <v>1192</v>
      </c>
      <c r="B221" s="358">
        <v>0.0</v>
      </c>
    </row>
    <row r="222">
      <c r="A222" s="358" t="s">
        <v>36</v>
      </c>
      <c r="B222" s="358" t="s">
        <v>210</v>
      </c>
    </row>
    <row r="223">
      <c r="A223" s="358" t="s">
        <v>547</v>
      </c>
      <c r="B223" s="358">
        <v>6.0</v>
      </c>
    </row>
    <row r="224">
      <c r="A224" s="358" t="s">
        <v>650</v>
      </c>
      <c r="B224" s="358" t="s">
        <v>210</v>
      </c>
    </row>
    <row r="225">
      <c r="A225" s="358" t="s">
        <v>693</v>
      </c>
      <c r="B225" s="358">
        <v>0.0</v>
      </c>
    </row>
    <row r="226">
      <c r="A226" s="358" t="s">
        <v>1193</v>
      </c>
      <c r="B226" s="358">
        <v>0.0</v>
      </c>
    </row>
    <row r="227">
      <c r="A227" s="358" t="s">
        <v>277</v>
      </c>
      <c r="B227" s="358" t="s">
        <v>210</v>
      </c>
    </row>
    <row r="228">
      <c r="A228" s="358" t="s">
        <v>43</v>
      </c>
      <c r="B228" s="358" t="s">
        <v>210</v>
      </c>
    </row>
    <row r="229">
      <c r="A229" s="358" t="s">
        <v>1194</v>
      </c>
      <c r="B229" s="358" t="s">
        <v>210</v>
      </c>
    </row>
    <row r="230">
      <c r="A230" s="358" t="s">
        <v>1195</v>
      </c>
      <c r="B230" s="358">
        <v>7.0</v>
      </c>
    </row>
    <row r="231">
      <c r="A231" s="358" t="s">
        <v>282</v>
      </c>
      <c r="B231" s="358" t="s">
        <v>210</v>
      </c>
    </row>
    <row r="232">
      <c r="A232" s="358" t="s">
        <v>980</v>
      </c>
      <c r="B232" s="358">
        <v>6.0</v>
      </c>
    </row>
    <row r="233">
      <c r="A233" s="358" t="s">
        <v>1196</v>
      </c>
      <c r="B233" s="358">
        <v>0.0</v>
      </c>
    </row>
    <row r="234">
      <c r="A234" s="358" t="s">
        <v>423</v>
      </c>
      <c r="B234" s="358">
        <v>9.0</v>
      </c>
    </row>
    <row r="235">
      <c r="A235" s="358" t="s">
        <v>1197</v>
      </c>
      <c r="B235" s="358">
        <v>0.0</v>
      </c>
    </row>
    <row r="236">
      <c r="A236" s="358" t="s">
        <v>1198</v>
      </c>
      <c r="B236" s="358">
        <v>0.0</v>
      </c>
    </row>
    <row r="237">
      <c r="A237" s="358" t="s">
        <v>425</v>
      </c>
      <c r="B237" s="358">
        <v>23.0</v>
      </c>
    </row>
    <row r="238">
      <c r="A238" s="358" t="s">
        <v>286</v>
      </c>
      <c r="B238" s="358">
        <v>313.0</v>
      </c>
    </row>
    <row r="239">
      <c r="A239" s="358" t="s">
        <v>1199</v>
      </c>
      <c r="B239" s="358">
        <v>0.0</v>
      </c>
    </row>
    <row r="240">
      <c r="A240" s="358" t="s">
        <v>982</v>
      </c>
      <c r="B240" s="358" t="s">
        <v>210</v>
      </c>
    </row>
    <row r="241">
      <c r="A241" s="358" t="s">
        <v>59</v>
      </c>
      <c r="B241" s="358" t="s">
        <v>210</v>
      </c>
    </row>
    <row r="242">
      <c r="A242" s="358" t="s">
        <v>1200</v>
      </c>
      <c r="B242" s="358">
        <v>0.0</v>
      </c>
    </row>
    <row r="243">
      <c r="A243" s="358" t="s">
        <v>1201</v>
      </c>
      <c r="B243" s="358">
        <v>0.0</v>
      </c>
    </row>
    <row r="244">
      <c r="A244" s="358" t="s">
        <v>1202</v>
      </c>
      <c r="B244" s="358" t="s">
        <v>210</v>
      </c>
    </row>
    <row r="245">
      <c r="A245" s="358" t="s">
        <v>1203</v>
      </c>
      <c r="B245" s="358">
        <v>0.0</v>
      </c>
    </row>
    <row r="246">
      <c r="A246" s="358" t="s">
        <v>291</v>
      </c>
      <c r="B246" s="358">
        <v>0.0</v>
      </c>
    </row>
    <row r="247">
      <c r="A247" s="358" t="s">
        <v>1204</v>
      </c>
      <c r="B247" s="358">
        <v>0.0</v>
      </c>
    </row>
    <row r="248">
      <c r="A248" s="358" t="s">
        <v>168</v>
      </c>
      <c r="B248" s="358">
        <v>0.0</v>
      </c>
    </row>
    <row r="249">
      <c r="A249" s="358" t="s">
        <v>707</v>
      </c>
      <c r="B249" s="358">
        <v>0.0</v>
      </c>
    </row>
    <row r="250">
      <c r="A250" s="358" t="s">
        <v>443</v>
      </c>
      <c r="B250" s="358">
        <v>12.0</v>
      </c>
    </row>
    <row r="251">
      <c r="A251" s="358" t="s">
        <v>359</v>
      </c>
      <c r="B251" s="358" t="s">
        <v>210</v>
      </c>
    </row>
    <row r="252">
      <c r="A252" s="358" t="s">
        <v>782</v>
      </c>
      <c r="B252" s="358" t="s">
        <v>210</v>
      </c>
    </row>
    <row r="253">
      <c r="A253" s="358" t="s">
        <v>1205</v>
      </c>
      <c r="B253" s="358">
        <v>0.0</v>
      </c>
    </row>
    <row r="254">
      <c r="A254" s="358" t="s">
        <v>1206</v>
      </c>
      <c r="B254" s="358" t="s">
        <v>210</v>
      </c>
    </row>
    <row r="255">
      <c r="A255" s="358" t="s">
        <v>1122</v>
      </c>
      <c r="B255" s="358" t="s">
        <v>210</v>
      </c>
    </row>
    <row r="256">
      <c r="A256" s="358" t="s">
        <v>1207</v>
      </c>
      <c r="B256" s="358">
        <v>0.0</v>
      </c>
    </row>
    <row r="257">
      <c r="A257" s="358" t="s">
        <v>171</v>
      </c>
      <c r="B257" s="358" t="s">
        <v>210</v>
      </c>
    </row>
    <row r="258">
      <c r="A258" s="358" t="s">
        <v>66</v>
      </c>
      <c r="B258" s="358">
        <v>0.0</v>
      </c>
    </row>
    <row r="259">
      <c r="A259" s="358" t="s">
        <v>174</v>
      </c>
      <c r="B259" s="358" t="s">
        <v>210</v>
      </c>
    </row>
    <row r="260">
      <c r="A260" s="358" t="s">
        <v>1208</v>
      </c>
      <c r="B260" s="358" t="s">
        <v>210</v>
      </c>
    </row>
    <row r="261">
      <c r="A261" s="358" t="s">
        <v>1209</v>
      </c>
      <c r="B261" s="358" t="s">
        <v>210</v>
      </c>
    </row>
    <row r="262">
      <c r="A262" s="358" t="s">
        <v>1210</v>
      </c>
      <c r="B262" s="358">
        <v>0.0</v>
      </c>
    </row>
    <row r="263">
      <c r="A263" s="358" t="s">
        <v>1211</v>
      </c>
      <c r="B263" s="358">
        <v>0.0</v>
      </c>
    </row>
    <row r="264">
      <c r="A264" s="358" t="s">
        <v>568</v>
      </c>
      <c r="B264" s="358" t="s">
        <v>210</v>
      </c>
    </row>
    <row r="265">
      <c r="A265" s="358" t="s">
        <v>1212</v>
      </c>
      <c r="B265" s="358">
        <v>123.0</v>
      </c>
    </row>
    <row r="266">
      <c r="A266" s="358" t="s">
        <v>176</v>
      </c>
      <c r="B266" s="358">
        <v>20.0</v>
      </c>
    </row>
    <row r="267">
      <c r="A267" s="358" t="s">
        <v>178</v>
      </c>
      <c r="B267" s="358">
        <v>0.0</v>
      </c>
    </row>
    <row r="268">
      <c r="A268" s="358" t="s">
        <v>1213</v>
      </c>
      <c r="B268" s="358">
        <v>0.0</v>
      </c>
    </row>
    <row r="269">
      <c r="A269" s="358" t="s">
        <v>719</v>
      </c>
      <c r="B269" s="358">
        <v>0.0</v>
      </c>
    </row>
    <row r="270">
      <c r="A270" s="358" t="s">
        <v>74</v>
      </c>
      <c r="B270" s="358">
        <v>7.0</v>
      </c>
    </row>
    <row r="271">
      <c r="A271" s="358" t="s">
        <v>1214</v>
      </c>
      <c r="B271" s="358">
        <v>0.0</v>
      </c>
    </row>
    <row r="272">
      <c r="A272" s="358" t="s">
        <v>1215</v>
      </c>
      <c r="B272" s="358" t="s">
        <v>210</v>
      </c>
    </row>
    <row r="273">
      <c r="A273" s="358" t="s">
        <v>1216</v>
      </c>
      <c r="B273" s="358">
        <v>0.0</v>
      </c>
    </row>
    <row r="274">
      <c r="A274" s="358" t="s">
        <v>723</v>
      </c>
      <c r="B274" s="358" t="s">
        <v>210</v>
      </c>
    </row>
    <row r="275">
      <c r="A275" s="358" t="s">
        <v>1217</v>
      </c>
      <c r="B275" s="358" t="s">
        <v>210</v>
      </c>
    </row>
    <row r="276">
      <c r="A276" s="358" t="s">
        <v>1218</v>
      </c>
      <c r="B276" s="358">
        <v>7.0</v>
      </c>
    </row>
    <row r="277">
      <c r="A277" s="358" t="s">
        <v>730</v>
      </c>
      <c r="B277" s="358">
        <v>0.0</v>
      </c>
    </row>
    <row r="278">
      <c r="A278" s="358" t="s">
        <v>1219</v>
      </c>
      <c r="B278" s="358">
        <v>0.0</v>
      </c>
    </row>
    <row r="279">
      <c r="A279" s="358" t="s">
        <v>1134</v>
      </c>
      <c r="B279" s="358">
        <v>0.0</v>
      </c>
    </row>
    <row r="280">
      <c r="A280" s="358" t="s">
        <v>468</v>
      </c>
      <c r="B280" s="358" t="s">
        <v>210</v>
      </c>
    </row>
    <row r="281">
      <c r="A281" s="358" t="s">
        <v>1135</v>
      </c>
      <c r="B281" s="358">
        <v>7.0</v>
      </c>
    </row>
    <row r="282">
      <c r="A282" s="358" t="s">
        <v>187</v>
      </c>
      <c r="B282" s="358">
        <v>0.0</v>
      </c>
    </row>
    <row r="283">
      <c r="A283" s="358" t="s">
        <v>1220</v>
      </c>
      <c r="B283" s="358" t="s">
        <v>210</v>
      </c>
    </row>
    <row r="284">
      <c r="A284" s="358" t="s">
        <v>1221</v>
      </c>
      <c r="B284" s="358" t="s">
        <v>210</v>
      </c>
    </row>
    <row r="285">
      <c r="A285" s="358" t="s">
        <v>1014</v>
      </c>
      <c r="B285" s="358">
        <v>0.0</v>
      </c>
    </row>
    <row r="286">
      <c r="A286" s="358" t="s">
        <v>192</v>
      </c>
      <c r="B286" s="358" t="s">
        <v>210</v>
      </c>
    </row>
    <row r="287">
      <c r="A287" s="358" t="s">
        <v>1222</v>
      </c>
      <c r="B287" s="358">
        <v>35.0</v>
      </c>
    </row>
    <row r="288">
      <c r="A288" s="358" t="s">
        <v>1223</v>
      </c>
      <c r="B288" s="358">
        <v>6.0</v>
      </c>
    </row>
    <row r="289">
      <c r="A289" s="358" t="s">
        <v>1224</v>
      </c>
      <c r="B289" s="358">
        <v>12.0</v>
      </c>
    </row>
    <row r="290">
      <c r="A290" s="358" t="s">
        <v>739</v>
      </c>
      <c r="B290" s="358" t="s">
        <v>210</v>
      </c>
    </row>
    <row r="291">
      <c r="A291" s="358" t="s">
        <v>741</v>
      </c>
      <c r="B291" s="358">
        <v>0.0</v>
      </c>
    </row>
    <row r="292">
      <c r="A292" s="358" t="s">
        <v>742</v>
      </c>
      <c r="B292" s="358">
        <v>0.0</v>
      </c>
    </row>
    <row r="293">
      <c r="A293" s="358" t="s">
        <v>679</v>
      </c>
      <c r="B293" s="358">
        <v>0.0</v>
      </c>
    </row>
    <row r="294">
      <c r="A294" s="358" t="s">
        <v>745</v>
      </c>
      <c r="B294" s="358">
        <v>0.0</v>
      </c>
    </row>
    <row r="295">
      <c r="A295" s="358" t="s">
        <v>1225</v>
      </c>
      <c r="B295" s="358" t="s">
        <v>210</v>
      </c>
    </row>
    <row r="296">
      <c r="A296" s="358" t="s">
        <v>483</v>
      </c>
      <c r="B296" s="358">
        <v>0.0</v>
      </c>
    </row>
    <row r="297">
      <c r="A297" s="358" t="s">
        <v>1226</v>
      </c>
      <c r="B297" s="358">
        <v>0.0</v>
      </c>
    </row>
    <row r="298">
      <c r="A298" s="358" t="s">
        <v>540</v>
      </c>
      <c r="B298" s="358">
        <v>0.0</v>
      </c>
    </row>
    <row r="299">
      <c r="A299" s="358" t="s">
        <v>94</v>
      </c>
      <c r="B299" s="358">
        <v>0.0</v>
      </c>
    </row>
    <row r="300">
      <c r="A300" s="358" t="s">
        <v>494</v>
      </c>
      <c r="B300" s="358" t="s">
        <v>210</v>
      </c>
    </row>
    <row r="301">
      <c r="A301" s="358" t="s">
        <v>495</v>
      </c>
      <c r="B301" s="358">
        <v>0.0</v>
      </c>
    </row>
    <row r="302">
      <c r="A302" s="358" t="s">
        <v>496</v>
      </c>
      <c r="B302" s="358">
        <v>0.0</v>
      </c>
    </row>
    <row r="303">
      <c r="A303" s="358" t="s">
        <v>871</v>
      </c>
      <c r="B303" s="358">
        <v>10.0</v>
      </c>
    </row>
    <row r="304">
      <c r="A304" s="358" t="s">
        <v>3727</v>
      </c>
      <c r="B304" s="358" t="s">
        <v>3728</v>
      </c>
    </row>
    <row r="305">
      <c r="A305" s="358" t="s">
        <v>3729</v>
      </c>
      <c r="B305" s="557"/>
    </row>
    <row r="306">
      <c r="A306" s="358" t="s">
        <v>3730</v>
      </c>
      <c r="B306" s="557"/>
    </row>
    <row r="308">
      <c r="A308" s="287" t="s">
        <v>2530</v>
      </c>
      <c r="B308" s="288"/>
      <c r="C308" s="288"/>
      <c r="D308" s="288"/>
      <c r="E308" s="287" t="s">
        <v>2117</v>
      </c>
      <c r="F308" s="287" t="s">
        <v>3720</v>
      </c>
      <c r="G308" s="288"/>
      <c r="H308" s="288"/>
      <c r="I308" s="287" t="s">
        <v>2119</v>
      </c>
      <c r="J308" s="289">
        <v>45462.0</v>
      </c>
      <c r="K308" s="287" t="s">
        <v>2120</v>
      </c>
      <c r="L308" s="289">
        <v>45383.0</v>
      </c>
      <c r="M308" s="288"/>
    </row>
    <row r="310">
      <c r="A310" s="358" t="s">
        <v>3731</v>
      </c>
      <c r="B310" s="557"/>
    </row>
    <row r="311">
      <c r="A311" s="557"/>
      <c r="B311" s="557"/>
    </row>
    <row r="312">
      <c r="A312" s="358" t="s">
        <v>2093</v>
      </c>
      <c r="B312" s="358" t="s">
        <v>3732</v>
      </c>
    </row>
    <row r="313">
      <c r="A313" s="358" t="s">
        <v>267</v>
      </c>
      <c r="B313" s="358">
        <v>8.0</v>
      </c>
    </row>
    <row r="314">
      <c r="A314" s="358" t="s">
        <v>1187</v>
      </c>
      <c r="B314" s="358" t="s">
        <v>210</v>
      </c>
    </row>
    <row r="315">
      <c r="A315" s="358" t="s">
        <v>1188</v>
      </c>
      <c r="B315" s="358">
        <v>0.0</v>
      </c>
    </row>
    <row r="316">
      <c r="A316" s="358" t="s">
        <v>1189</v>
      </c>
      <c r="B316" s="358">
        <v>0.0</v>
      </c>
    </row>
    <row r="317">
      <c r="A317" s="358" t="s">
        <v>514</v>
      </c>
      <c r="B317" s="358">
        <v>0.0</v>
      </c>
    </row>
    <row r="318">
      <c r="A318" s="358" t="s">
        <v>151</v>
      </c>
      <c r="B318" s="358" t="s">
        <v>210</v>
      </c>
    </row>
    <row r="319">
      <c r="A319" s="358" t="s">
        <v>1190</v>
      </c>
      <c r="B319" s="358">
        <v>7.0</v>
      </c>
    </row>
    <row r="320">
      <c r="A320" s="358" t="s">
        <v>761</v>
      </c>
      <c r="B320" s="358">
        <v>0.0</v>
      </c>
    </row>
    <row r="321">
      <c r="A321" s="358" t="s">
        <v>545</v>
      </c>
      <c r="B321" s="358" t="s">
        <v>210</v>
      </c>
    </row>
    <row r="322">
      <c r="A322" s="358" t="s">
        <v>1191</v>
      </c>
      <c r="B322" s="358">
        <v>37.0</v>
      </c>
    </row>
    <row r="323">
      <c r="A323" s="358" t="s">
        <v>1192</v>
      </c>
      <c r="B323" s="358" t="s">
        <v>210</v>
      </c>
    </row>
    <row r="324">
      <c r="A324" s="358" t="s">
        <v>36</v>
      </c>
      <c r="B324" s="358" t="s">
        <v>210</v>
      </c>
    </row>
    <row r="325">
      <c r="A325" s="358" t="s">
        <v>547</v>
      </c>
      <c r="B325" s="358" t="s">
        <v>210</v>
      </c>
    </row>
    <row r="326">
      <c r="A326" s="358" t="s">
        <v>650</v>
      </c>
      <c r="B326" s="358">
        <v>0.0</v>
      </c>
    </row>
    <row r="327">
      <c r="A327" s="358" t="s">
        <v>693</v>
      </c>
      <c r="B327" s="358">
        <v>0.0</v>
      </c>
    </row>
    <row r="328">
      <c r="A328" s="358" t="s">
        <v>1193</v>
      </c>
      <c r="B328" s="358" t="s">
        <v>210</v>
      </c>
    </row>
    <row r="329">
      <c r="A329" s="358" t="s">
        <v>277</v>
      </c>
      <c r="B329" s="358">
        <v>13.0</v>
      </c>
    </row>
    <row r="330">
      <c r="A330" s="358" t="s">
        <v>43</v>
      </c>
      <c r="B330" s="358" t="s">
        <v>210</v>
      </c>
    </row>
    <row r="331">
      <c r="A331" s="358" t="s">
        <v>1194</v>
      </c>
      <c r="B331" s="358" t="s">
        <v>210</v>
      </c>
    </row>
    <row r="332">
      <c r="A332" s="358" t="s">
        <v>1195</v>
      </c>
      <c r="B332" s="358" t="s">
        <v>210</v>
      </c>
    </row>
    <row r="333">
      <c r="A333" s="358" t="s">
        <v>282</v>
      </c>
      <c r="B333" s="358">
        <v>7.0</v>
      </c>
    </row>
    <row r="334">
      <c r="A334" s="358" t="s">
        <v>980</v>
      </c>
      <c r="B334" s="358">
        <v>15.0</v>
      </c>
    </row>
    <row r="335">
      <c r="A335" s="358" t="s">
        <v>1196</v>
      </c>
      <c r="B335" s="358" t="s">
        <v>210</v>
      </c>
    </row>
    <row r="336">
      <c r="A336" s="358" t="s">
        <v>423</v>
      </c>
      <c r="B336" s="358">
        <v>9.0</v>
      </c>
    </row>
    <row r="337">
      <c r="A337" s="358" t="s">
        <v>1197</v>
      </c>
      <c r="B337" s="358" t="s">
        <v>210</v>
      </c>
    </row>
    <row r="338">
      <c r="A338" s="358" t="s">
        <v>1198</v>
      </c>
      <c r="B338" s="358">
        <v>0.0</v>
      </c>
    </row>
    <row r="339">
      <c r="A339" s="358" t="s">
        <v>425</v>
      </c>
      <c r="B339" s="358">
        <v>35.0</v>
      </c>
    </row>
    <row r="340">
      <c r="A340" s="358" t="s">
        <v>286</v>
      </c>
      <c r="B340" s="358">
        <v>378.0</v>
      </c>
    </row>
    <row r="341">
      <c r="A341" s="358" t="s">
        <v>1199</v>
      </c>
      <c r="B341" s="358">
        <v>0.0</v>
      </c>
    </row>
    <row r="342">
      <c r="A342" s="358" t="s">
        <v>982</v>
      </c>
      <c r="B342" s="358" t="s">
        <v>210</v>
      </c>
    </row>
    <row r="343">
      <c r="A343" s="358" t="s">
        <v>59</v>
      </c>
      <c r="B343" s="358" t="s">
        <v>210</v>
      </c>
    </row>
    <row r="344">
      <c r="A344" s="358" t="s">
        <v>1200</v>
      </c>
      <c r="B344" s="358" t="s">
        <v>210</v>
      </c>
    </row>
    <row r="345">
      <c r="A345" s="358" t="s">
        <v>1201</v>
      </c>
      <c r="B345" s="358" t="s">
        <v>210</v>
      </c>
    </row>
    <row r="346">
      <c r="A346" s="358" t="s">
        <v>1202</v>
      </c>
      <c r="B346" s="358">
        <v>18.0</v>
      </c>
    </row>
    <row r="347">
      <c r="A347" s="358" t="s">
        <v>1203</v>
      </c>
      <c r="B347" s="358" t="s">
        <v>210</v>
      </c>
    </row>
    <row r="348">
      <c r="A348" s="358" t="s">
        <v>291</v>
      </c>
      <c r="B348" s="358" t="s">
        <v>210</v>
      </c>
    </row>
    <row r="349">
      <c r="A349" s="358" t="s">
        <v>1204</v>
      </c>
      <c r="B349" s="358">
        <v>0.0</v>
      </c>
    </row>
    <row r="350">
      <c r="A350" s="358" t="s">
        <v>168</v>
      </c>
      <c r="B350" s="358" t="s">
        <v>210</v>
      </c>
    </row>
    <row r="351">
      <c r="A351" s="358" t="s">
        <v>707</v>
      </c>
      <c r="B351" s="358">
        <v>0.0</v>
      </c>
    </row>
    <row r="352">
      <c r="A352" s="358" t="s">
        <v>443</v>
      </c>
      <c r="B352" s="358">
        <v>17.0</v>
      </c>
    </row>
    <row r="353">
      <c r="A353" s="358" t="s">
        <v>359</v>
      </c>
      <c r="B353" s="358" t="s">
        <v>210</v>
      </c>
    </row>
    <row r="354">
      <c r="A354" s="358" t="s">
        <v>782</v>
      </c>
      <c r="B354" s="358">
        <v>6.0</v>
      </c>
    </row>
    <row r="355">
      <c r="A355" s="358" t="s">
        <v>1205</v>
      </c>
      <c r="B355" s="358">
        <v>0.0</v>
      </c>
    </row>
    <row r="356">
      <c r="A356" s="358" t="s">
        <v>1206</v>
      </c>
      <c r="B356" s="358" t="s">
        <v>210</v>
      </c>
    </row>
    <row r="357">
      <c r="A357" s="358" t="s">
        <v>1122</v>
      </c>
      <c r="B357" s="358">
        <v>6.0</v>
      </c>
    </row>
    <row r="358">
      <c r="A358" s="358" t="s">
        <v>1207</v>
      </c>
      <c r="B358" s="358">
        <v>0.0</v>
      </c>
    </row>
    <row r="359">
      <c r="A359" s="358" t="s">
        <v>171</v>
      </c>
      <c r="B359" s="358" t="s">
        <v>210</v>
      </c>
    </row>
    <row r="360">
      <c r="A360" s="358" t="s">
        <v>66</v>
      </c>
      <c r="B360" s="358">
        <v>10.0</v>
      </c>
    </row>
    <row r="361">
      <c r="A361" s="358" t="s">
        <v>174</v>
      </c>
      <c r="B361" s="358" t="s">
        <v>210</v>
      </c>
    </row>
    <row r="362">
      <c r="A362" s="358" t="s">
        <v>1208</v>
      </c>
      <c r="B362" s="358" t="s">
        <v>210</v>
      </c>
    </row>
    <row r="363">
      <c r="A363" s="358" t="s">
        <v>1209</v>
      </c>
      <c r="B363" s="358">
        <v>9.0</v>
      </c>
    </row>
    <row r="364">
      <c r="A364" s="358" t="s">
        <v>1210</v>
      </c>
      <c r="B364" s="358">
        <v>0.0</v>
      </c>
    </row>
    <row r="365">
      <c r="A365" s="358" t="s">
        <v>1211</v>
      </c>
      <c r="B365" s="358" t="s">
        <v>210</v>
      </c>
    </row>
    <row r="366">
      <c r="A366" s="358" t="s">
        <v>568</v>
      </c>
      <c r="B366" s="358" t="s">
        <v>210</v>
      </c>
    </row>
    <row r="367">
      <c r="A367" s="358" t="s">
        <v>1212</v>
      </c>
      <c r="B367" s="358">
        <v>226.0</v>
      </c>
    </row>
    <row r="368">
      <c r="A368" s="358" t="s">
        <v>176</v>
      </c>
      <c r="B368" s="358">
        <v>33.0</v>
      </c>
    </row>
    <row r="369">
      <c r="A369" s="358" t="s">
        <v>178</v>
      </c>
      <c r="B369" s="358" t="s">
        <v>210</v>
      </c>
    </row>
    <row r="370">
      <c r="A370" s="358" t="s">
        <v>1213</v>
      </c>
      <c r="B370" s="358" t="s">
        <v>210</v>
      </c>
    </row>
    <row r="371">
      <c r="A371" s="358" t="s">
        <v>719</v>
      </c>
      <c r="B371" s="358">
        <v>0.0</v>
      </c>
    </row>
    <row r="372">
      <c r="A372" s="358" t="s">
        <v>74</v>
      </c>
      <c r="B372" s="358">
        <v>20.0</v>
      </c>
    </row>
    <row r="373">
      <c r="A373" s="358" t="s">
        <v>1214</v>
      </c>
      <c r="B373" s="358" t="s">
        <v>210</v>
      </c>
    </row>
    <row r="374">
      <c r="A374" s="358" t="s">
        <v>1215</v>
      </c>
      <c r="B374" s="358" t="s">
        <v>210</v>
      </c>
    </row>
    <row r="375">
      <c r="A375" s="358" t="s">
        <v>1216</v>
      </c>
      <c r="B375" s="358" t="s">
        <v>210</v>
      </c>
    </row>
    <row r="376">
      <c r="A376" s="358" t="s">
        <v>723</v>
      </c>
      <c r="B376" s="358" t="s">
        <v>210</v>
      </c>
    </row>
    <row r="377">
      <c r="A377" s="358" t="s">
        <v>1217</v>
      </c>
      <c r="B377" s="358" t="s">
        <v>210</v>
      </c>
    </row>
    <row r="378">
      <c r="A378" s="358" t="s">
        <v>1218</v>
      </c>
      <c r="B378" s="358">
        <v>8.0</v>
      </c>
    </row>
    <row r="379">
      <c r="A379" s="358" t="s">
        <v>730</v>
      </c>
      <c r="B379" s="358" t="s">
        <v>210</v>
      </c>
    </row>
    <row r="380">
      <c r="A380" s="358" t="s">
        <v>1219</v>
      </c>
      <c r="B380" s="358" t="s">
        <v>210</v>
      </c>
    </row>
    <row r="381">
      <c r="A381" s="358" t="s">
        <v>1134</v>
      </c>
      <c r="B381" s="358">
        <v>7.0</v>
      </c>
    </row>
    <row r="382">
      <c r="A382" s="358" t="s">
        <v>468</v>
      </c>
      <c r="B382" s="358" t="s">
        <v>210</v>
      </c>
    </row>
    <row r="383">
      <c r="A383" s="358" t="s">
        <v>1135</v>
      </c>
      <c r="B383" s="358">
        <v>16.0</v>
      </c>
    </row>
    <row r="384">
      <c r="A384" s="358" t="s">
        <v>187</v>
      </c>
      <c r="B384" s="358" t="s">
        <v>210</v>
      </c>
    </row>
    <row r="385">
      <c r="A385" s="358" t="s">
        <v>1220</v>
      </c>
      <c r="B385" s="358" t="s">
        <v>210</v>
      </c>
    </row>
    <row r="386">
      <c r="A386" s="358" t="s">
        <v>1221</v>
      </c>
      <c r="B386" s="358">
        <v>6.0</v>
      </c>
    </row>
    <row r="387">
      <c r="A387" s="358" t="s">
        <v>1014</v>
      </c>
      <c r="B387" s="358">
        <v>0.0</v>
      </c>
    </row>
    <row r="388">
      <c r="A388" s="358" t="s">
        <v>192</v>
      </c>
      <c r="B388" s="358" t="s">
        <v>210</v>
      </c>
    </row>
    <row r="389">
      <c r="A389" s="358" t="s">
        <v>1222</v>
      </c>
      <c r="B389" s="358">
        <v>27.0</v>
      </c>
    </row>
    <row r="390">
      <c r="A390" s="358" t="s">
        <v>1223</v>
      </c>
      <c r="B390" s="358">
        <v>7.0</v>
      </c>
    </row>
    <row r="391">
      <c r="A391" s="358" t="s">
        <v>1224</v>
      </c>
      <c r="B391" s="358">
        <v>20.0</v>
      </c>
    </row>
    <row r="392">
      <c r="A392" s="358" t="s">
        <v>739</v>
      </c>
      <c r="B392" s="358">
        <v>12.0</v>
      </c>
    </row>
    <row r="393">
      <c r="A393" s="358" t="s">
        <v>741</v>
      </c>
      <c r="B393" s="358" t="s">
        <v>210</v>
      </c>
    </row>
    <row r="394">
      <c r="A394" s="358" t="s">
        <v>742</v>
      </c>
      <c r="B394" s="358">
        <v>8.0</v>
      </c>
    </row>
    <row r="395">
      <c r="A395" s="358" t="s">
        <v>679</v>
      </c>
      <c r="B395" s="358">
        <v>0.0</v>
      </c>
    </row>
    <row r="396">
      <c r="A396" s="358" t="s">
        <v>745</v>
      </c>
      <c r="B396" s="358" t="s">
        <v>210</v>
      </c>
    </row>
    <row r="397">
      <c r="A397" s="358" t="s">
        <v>1225</v>
      </c>
      <c r="B397" s="358" t="s">
        <v>210</v>
      </c>
    </row>
    <row r="398">
      <c r="A398" s="358" t="s">
        <v>483</v>
      </c>
      <c r="B398" s="358">
        <v>0.0</v>
      </c>
    </row>
    <row r="399">
      <c r="A399" s="358" t="s">
        <v>1226</v>
      </c>
      <c r="B399" s="358" t="s">
        <v>210</v>
      </c>
    </row>
    <row r="400">
      <c r="A400" s="358" t="s">
        <v>540</v>
      </c>
      <c r="B400" s="358" t="s">
        <v>210</v>
      </c>
    </row>
    <row r="401">
      <c r="A401" s="358" t="s">
        <v>94</v>
      </c>
      <c r="B401" s="358" t="s">
        <v>210</v>
      </c>
    </row>
    <row r="402">
      <c r="A402" s="358" t="s">
        <v>494</v>
      </c>
      <c r="B402" s="358" t="s">
        <v>210</v>
      </c>
    </row>
    <row r="403">
      <c r="A403" s="358" t="s">
        <v>495</v>
      </c>
      <c r="B403" s="358">
        <v>0.0</v>
      </c>
    </row>
    <row r="404">
      <c r="A404" s="358" t="s">
        <v>496</v>
      </c>
      <c r="B404" s="358" t="s">
        <v>210</v>
      </c>
    </row>
    <row r="405">
      <c r="A405" s="358" t="s">
        <v>871</v>
      </c>
      <c r="B405" s="358" t="s">
        <v>210</v>
      </c>
    </row>
    <row r="406">
      <c r="A406" s="358" t="s">
        <v>3733</v>
      </c>
      <c r="B406" s="358" t="s">
        <v>3734</v>
      </c>
    </row>
    <row r="407">
      <c r="A407" s="358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58" t="s">
        <v>3736</v>
      </c>
      <c r="B411" s="557"/>
    </row>
    <row r="412">
      <c r="A412" s="557"/>
      <c r="B412" s="557"/>
    </row>
    <row r="415">
      <c r="A415" s="287" t="s">
        <v>3737</v>
      </c>
      <c r="B415" s="288"/>
      <c r="C415" s="288"/>
      <c r="D415" s="288"/>
      <c r="E415" s="287" t="s">
        <v>2117</v>
      </c>
      <c r="F415" s="287" t="s">
        <v>3720</v>
      </c>
      <c r="G415" s="288"/>
      <c r="H415" s="288"/>
      <c r="I415" s="287" t="s">
        <v>2119</v>
      </c>
      <c r="J415" s="289">
        <v>45462.0</v>
      </c>
      <c r="K415" s="287" t="s">
        <v>2120</v>
      </c>
      <c r="L415" s="287" t="s">
        <v>3738</v>
      </c>
      <c r="M415" s="288"/>
    </row>
    <row r="417">
      <c r="A417" s="358" t="s">
        <v>3739</v>
      </c>
      <c r="B417" s="557"/>
    </row>
    <row r="418">
      <c r="A418" s="557"/>
      <c r="B418" s="557"/>
    </row>
    <row r="419">
      <c r="A419" s="358" t="s">
        <v>2093</v>
      </c>
      <c r="B419" s="358" t="s">
        <v>3740</v>
      </c>
    </row>
    <row r="420">
      <c r="A420" s="358" t="s">
        <v>267</v>
      </c>
      <c r="B420" s="586">
        <v>0.7586</v>
      </c>
    </row>
    <row r="421">
      <c r="A421" s="358" t="s">
        <v>1187</v>
      </c>
      <c r="B421" s="586">
        <v>0.6667</v>
      </c>
    </row>
    <row r="422">
      <c r="A422" s="358" t="s">
        <v>1188</v>
      </c>
      <c r="B422" s="358" t="s">
        <v>29</v>
      </c>
    </row>
    <row r="423">
      <c r="A423" s="358" t="s">
        <v>1189</v>
      </c>
      <c r="B423" s="586">
        <v>1.0</v>
      </c>
    </row>
    <row r="424">
      <c r="A424" s="358" t="s">
        <v>514</v>
      </c>
      <c r="B424" s="358" t="s">
        <v>29</v>
      </c>
    </row>
    <row r="425">
      <c r="A425" s="358" t="s">
        <v>151</v>
      </c>
      <c r="B425" s="586">
        <v>1.0</v>
      </c>
    </row>
    <row r="426">
      <c r="A426" s="358" t="s">
        <v>1190</v>
      </c>
      <c r="B426" s="586">
        <v>0.6667</v>
      </c>
    </row>
    <row r="427">
      <c r="A427" s="358" t="s">
        <v>761</v>
      </c>
      <c r="B427" s="586">
        <v>1.0</v>
      </c>
    </row>
    <row r="428">
      <c r="A428" s="358" t="s">
        <v>545</v>
      </c>
      <c r="B428" s="586">
        <v>0.0</v>
      </c>
    </row>
    <row r="429">
      <c r="A429" s="358" t="s">
        <v>1191</v>
      </c>
      <c r="B429" s="586">
        <v>0.7636</v>
      </c>
    </row>
    <row r="430">
      <c r="A430" s="358" t="s">
        <v>1192</v>
      </c>
      <c r="B430" s="586">
        <v>0.5</v>
      </c>
    </row>
    <row r="431">
      <c r="A431" s="358" t="s">
        <v>36</v>
      </c>
      <c r="B431" s="586">
        <v>0.6</v>
      </c>
    </row>
    <row r="432">
      <c r="A432" s="358" t="s">
        <v>547</v>
      </c>
      <c r="B432" s="586">
        <v>0.5484</v>
      </c>
    </row>
    <row r="433">
      <c r="A433" s="358" t="s">
        <v>650</v>
      </c>
      <c r="B433" s="586">
        <v>0.4286</v>
      </c>
    </row>
    <row r="434">
      <c r="A434" s="358" t="s">
        <v>693</v>
      </c>
      <c r="B434" s="586">
        <v>1.0</v>
      </c>
    </row>
    <row r="435">
      <c r="A435" s="358" t="s">
        <v>1193</v>
      </c>
      <c r="B435" s="586">
        <v>1.0</v>
      </c>
    </row>
    <row r="436">
      <c r="A436" s="358" t="s">
        <v>277</v>
      </c>
      <c r="B436" s="586">
        <v>1.0</v>
      </c>
    </row>
    <row r="437">
      <c r="A437" s="358" t="s">
        <v>43</v>
      </c>
      <c r="B437" s="586">
        <v>0.8889</v>
      </c>
    </row>
    <row r="438">
      <c r="A438" s="358" t="s">
        <v>1194</v>
      </c>
      <c r="B438" s="586">
        <v>0.5</v>
      </c>
    </row>
    <row r="439">
      <c r="A439" s="358" t="s">
        <v>1195</v>
      </c>
      <c r="B439" s="586">
        <v>1.0</v>
      </c>
    </row>
    <row r="440">
      <c r="A440" s="358" t="s">
        <v>282</v>
      </c>
      <c r="B440" s="586">
        <v>1.0</v>
      </c>
    </row>
    <row r="441">
      <c r="A441" s="358" t="s">
        <v>980</v>
      </c>
      <c r="B441" s="586">
        <v>0.6</v>
      </c>
    </row>
    <row r="442">
      <c r="A442" s="358" t="s">
        <v>1196</v>
      </c>
      <c r="B442" s="586">
        <v>0.3333</v>
      </c>
    </row>
    <row r="443">
      <c r="A443" s="358" t="s">
        <v>423</v>
      </c>
      <c r="B443" s="586">
        <v>0.6842</v>
      </c>
    </row>
    <row r="444">
      <c r="A444" s="358" t="s">
        <v>1197</v>
      </c>
      <c r="B444" s="586">
        <v>1.0</v>
      </c>
    </row>
    <row r="445">
      <c r="A445" s="358" t="s">
        <v>1198</v>
      </c>
      <c r="B445" s="586">
        <v>1.0</v>
      </c>
    </row>
    <row r="446">
      <c r="A446" s="358" t="s">
        <v>425</v>
      </c>
      <c r="B446" s="586">
        <v>0.9</v>
      </c>
    </row>
    <row r="447">
      <c r="A447" s="358" t="s">
        <v>286</v>
      </c>
      <c r="B447" s="586">
        <v>0.7611</v>
      </c>
    </row>
    <row r="448">
      <c r="A448" s="358" t="s">
        <v>1199</v>
      </c>
      <c r="B448" s="586">
        <v>0.0</v>
      </c>
    </row>
    <row r="449">
      <c r="A449" s="358" t="s">
        <v>982</v>
      </c>
      <c r="B449" s="586">
        <v>0.5</v>
      </c>
    </row>
    <row r="450">
      <c r="A450" s="358" t="s">
        <v>59</v>
      </c>
      <c r="B450" s="586">
        <v>1.0</v>
      </c>
    </row>
    <row r="451">
      <c r="A451" s="358" t="s">
        <v>1200</v>
      </c>
      <c r="B451" s="586">
        <v>0.0</v>
      </c>
    </row>
    <row r="452">
      <c r="A452" s="358" t="s">
        <v>1201</v>
      </c>
      <c r="B452" s="586">
        <v>0.5</v>
      </c>
    </row>
    <row r="453">
      <c r="A453" s="358" t="s">
        <v>1202</v>
      </c>
      <c r="B453" s="586">
        <v>0.6923</v>
      </c>
    </row>
    <row r="454">
      <c r="A454" s="358" t="s">
        <v>1203</v>
      </c>
      <c r="B454" s="586">
        <v>0.0</v>
      </c>
    </row>
    <row r="455">
      <c r="A455" s="358" t="s">
        <v>291</v>
      </c>
      <c r="B455" s="586">
        <v>0.5</v>
      </c>
    </row>
    <row r="456">
      <c r="A456" s="358" t="s">
        <v>1204</v>
      </c>
      <c r="B456" s="358" t="s">
        <v>29</v>
      </c>
    </row>
    <row r="457">
      <c r="A457" s="358" t="s">
        <v>168</v>
      </c>
      <c r="B457" s="586">
        <v>1.0</v>
      </c>
    </row>
    <row r="458">
      <c r="A458" s="358" t="s">
        <v>707</v>
      </c>
      <c r="B458" s="586">
        <v>1.0</v>
      </c>
    </row>
    <row r="459">
      <c r="A459" s="358" t="s">
        <v>443</v>
      </c>
      <c r="B459" s="586">
        <v>0.7576</v>
      </c>
    </row>
    <row r="460">
      <c r="A460" s="358" t="s">
        <v>359</v>
      </c>
      <c r="B460" s="586">
        <v>1.0</v>
      </c>
    </row>
    <row r="461">
      <c r="A461" s="358" t="s">
        <v>782</v>
      </c>
      <c r="B461" s="586">
        <v>1.0</v>
      </c>
    </row>
    <row r="462">
      <c r="A462" s="358" t="s">
        <v>1205</v>
      </c>
      <c r="B462" s="358" t="s">
        <v>29</v>
      </c>
    </row>
    <row r="463">
      <c r="A463" s="358" t="s">
        <v>1206</v>
      </c>
      <c r="B463" s="358" t="s">
        <v>29</v>
      </c>
    </row>
    <row r="464">
      <c r="A464" s="358" t="s">
        <v>1122</v>
      </c>
      <c r="B464" s="586">
        <v>0.8</v>
      </c>
    </row>
    <row r="465">
      <c r="A465" s="358" t="s">
        <v>1207</v>
      </c>
      <c r="B465" s="358" t="s">
        <v>29</v>
      </c>
    </row>
    <row r="466">
      <c r="A466" s="358" t="s">
        <v>171</v>
      </c>
      <c r="B466" s="586">
        <v>1.0</v>
      </c>
    </row>
    <row r="467">
      <c r="A467" s="358" t="s">
        <v>66</v>
      </c>
      <c r="B467" s="586">
        <v>0.8889</v>
      </c>
    </row>
    <row r="468">
      <c r="A468" s="358" t="s">
        <v>174</v>
      </c>
      <c r="B468" s="586">
        <v>0.5</v>
      </c>
    </row>
    <row r="469">
      <c r="A469" s="358" t="s">
        <v>1208</v>
      </c>
      <c r="B469" s="586">
        <v>0.5</v>
      </c>
    </row>
    <row r="470">
      <c r="A470" s="358" t="s">
        <v>1209</v>
      </c>
      <c r="B470" s="586">
        <v>0.4444</v>
      </c>
    </row>
    <row r="471">
      <c r="A471" s="358" t="s">
        <v>1210</v>
      </c>
      <c r="B471" s="358" t="s">
        <v>29</v>
      </c>
    </row>
    <row r="472">
      <c r="A472" s="358" t="s">
        <v>1211</v>
      </c>
      <c r="B472" s="586">
        <v>1.0</v>
      </c>
    </row>
    <row r="473">
      <c r="A473" s="358" t="s">
        <v>568</v>
      </c>
      <c r="B473" s="586">
        <v>0.5714</v>
      </c>
    </row>
    <row r="474">
      <c r="A474" s="358" t="s">
        <v>1212</v>
      </c>
      <c r="B474" s="586">
        <v>0.6961</v>
      </c>
    </row>
    <row r="475">
      <c r="A475" s="358" t="s">
        <v>176</v>
      </c>
      <c r="B475" s="586">
        <v>0.7037</v>
      </c>
    </row>
    <row r="476">
      <c r="A476" s="358" t="s">
        <v>178</v>
      </c>
      <c r="B476" s="358" t="s">
        <v>29</v>
      </c>
    </row>
    <row r="477">
      <c r="A477" s="358" t="s">
        <v>1213</v>
      </c>
      <c r="B477" s="358" t="s">
        <v>29</v>
      </c>
    </row>
    <row r="478">
      <c r="A478" s="358" t="s">
        <v>719</v>
      </c>
      <c r="B478" s="358" t="s">
        <v>29</v>
      </c>
    </row>
    <row r="479">
      <c r="A479" s="358" t="s">
        <v>74</v>
      </c>
      <c r="B479" s="586">
        <v>0.6786</v>
      </c>
    </row>
    <row r="480">
      <c r="A480" s="358" t="s">
        <v>1214</v>
      </c>
      <c r="B480" s="586">
        <v>0.8</v>
      </c>
    </row>
    <row r="481">
      <c r="A481" s="358" t="s">
        <v>1215</v>
      </c>
      <c r="B481" s="586">
        <v>0.6</v>
      </c>
    </row>
    <row r="482">
      <c r="A482" s="358" t="s">
        <v>1216</v>
      </c>
      <c r="B482" s="586">
        <v>0.6667</v>
      </c>
    </row>
    <row r="483">
      <c r="A483" s="358" t="s">
        <v>723</v>
      </c>
      <c r="B483" s="586">
        <v>0.3333</v>
      </c>
    </row>
    <row r="484">
      <c r="A484" s="358" t="s">
        <v>1217</v>
      </c>
      <c r="B484" s="586">
        <v>1.0</v>
      </c>
    </row>
    <row r="485">
      <c r="A485" s="358" t="s">
        <v>1218</v>
      </c>
      <c r="B485" s="586">
        <v>0.5333</v>
      </c>
    </row>
    <row r="486">
      <c r="A486" s="358" t="s">
        <v>730</v>
      </c>
      <c r="B486" s="586">
        <v>1.0</v>
      </c>
    </row>
    <row r="487">
      <c r="A487" s="358" t="s">
        <v>1219</v>
      </c>
      <c r="B487" s="586">
        <v>1.0</v>
      </c>
    </row>
    <row r="488">
      <c r="A488" s="358" t="s">
        <v>1134</v>
      </c>
      <c r="B488" s="586">
        <v>1.0</v>
      </c>
    </row>
    <row r="489">
      <c r="A489" s="358" t="s">
        <v>468</v>
      </c>
      <c r="B489" s="586">
        <v>0.6</v>
      </c>
    </row>
    <row r="490">
      <c r="A490" s="358" t="s">
        <v>1135</v>
      </c>
      <c r="B490" s="586">
        <v>0.7222</v>
      </c>
    </row>
    <row r="491">
      <c r="A491" s="358" t="s">
        <v>187</v>
      </c>
      <c r="B491" s="586">
        <v>0.4</v>
      </c>
    </row>
    <row r="492">
      <c r="A492" s="358" t="s">
        <v>1220</v>
      </c>
      <c r="B492" s="586">
        <v>0.9</v>
      </c>
    </row>
    <row r="493">
      <c r="A493" s="358" t="s">
        <v>1221</v>
      </c>
      <c r="B493" s="586">
        <v>0.5</v>
      </c>
    </row>
    <row r="494">
      <c r="A494" s="358" t="s">
        <v>1014</v>
      </c>
      <c r="B494" s="358" t="s">
        <v>29</v>
      </c>
    </row>
    <row r="495">
      <c r="A495" s="358" t="s">
        <v>192</v>
      </c>
      <c r="B495" s="586">
        <v>0.6</v>
      </c>
    </row>
    <row r="496">
      <c r="A496" s="358" t="s">
        <v>1222</v>
      </c>
      <c r="B496" s="586">
        <v>0.6383</v>
      </c>
    </row>
    <row r="497">
      <c r="A497" s="358" t="s">
        <v>1223</v>
      </c>
      <c r="B497" s="586">
        <v>0.6875</v>
      </c>
    </row>
    <row r="498">
      <c r="A498" s="358" t="s">
        <v>1224</v>
      </c>
      <c r="B498" s="586">
        <v>0.6053</v>
      </c>
    </row>
    <row r="499">
      <c r="A499" s="358" t="s">
        <v>739</v>
      </c>
      <c r="B499" s="586">
        <v>0.7692</v>
      </c>
    </row>
    <row r="500">
      <c r="A500" s="358" t="s">
        <v>741</v>
      </c>
      <c r="B500" s="586">
        <v>0.0</v>
      </c>
    </row>
    <row r="501">
      <c r="A501" s="358" t="s">
        <v>742</v>
      </c>
      <c r="B501" s="586">
        <v>1.0</v>
      </c>
    </row>
    <row r="502">
      <c r="A502" s="358" t="s">
        <v>679</v>
      </c>
      <c r="B502" s="586">
        <v>0.0</v>
      </c>
    </row>
    <row r="503">
      <c r="A503" s="358" t="s">
        <v>745</v>
      </c>
      <c r="B503" s="586">
        <v>0.6667</v>
      </c>
    </row>
    <row r="504">
      <c r="A504" s="358" t="s">
        <v>1225</v>
      </c>
      <c r="B504" s="586">
        <v>1.0</v>
      </c>
    </row>
    <row r="505">
      <c r="A505" s="358" t="s">
        <v>483</v>
      </c>
      <c r="B505" s="358" t="s">
        <v>29</v>
      </c>
    </row>
    <row r="506">
      <c r="A506" s="358" t="s">
        <v>1226</v>
      </c>
      <c r="B506" s="586">
        <v>0.6667</v>
      </c>
    </row>
    <row r="507">
      <c r="A507" s="358" t="s">
        <v>540</v>
      </c>
      <c r="B507" s="586">
        <v>1.0</v>
      </c>
    </row>
    <row r="508">
      <c r="A508" s="358" t="s">
        <v>94</v>
      </c>
      <c r="B508" s="586">
        <v>0.7143</v>
      </c>
    </row>
    <row r="509">
      <c r="A509" s="358" t="s">
        <v>494</v>
      </c>
      <c r="B509" s="586">
        <v>0.7143</v>
      </c>
    </row>
    <row r="510">
      <c r="A510" s="358" t="s">
        <v>495</v>
      </c>
      <c r="B510" s="586">
        <v>1.0</v>
      </c>
    </row>
    <row r="511">
      <c r="A511" s="358" t="s">
        <v>496</v>
      </c>
      <c r="B511" s="358" t="s">
        <v>29</v>
      </c>
    </row>
    <row r="512">
      <c r="A512" s="358" t="s">
        <v>871</v>
      </c>
      <c r="B512" s="586">
        <v>0.7857</v>
      </c>
    </row>
    <row r="513">
      <c r="A513" s="358" t="s">
        <v>3741</v>
      </c>
      <c r="B513" s="586">
        <v>0.7189</v>
      </c>
    </row>
    <row r="514">
      <c r="A514" s="358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58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1228</v>
      </c>
      <c r="B3" s="256">
        <f t="array" ref="B3">VLOOKUP($A3,NV_DEMO,2,FALSE)</f>
        <v>25516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Numbers'!$A$1750:$D$1766,4,FALSE),"NULL")</f>
        <v>14</v>
      </c>
      <c r="Q3" s="1075" t="s">
        <v>29</v>
      </c>
    </row>
    <row r="4">
      <c r="A4" s="193" t="s">
        <v>155</v>
      </c>
      <c r="B4" s="194">
        <f t="array" ref="B4">VLOOKUP($A4,NV_DEMO,2,FALSE)</f>
        <v>2265461</v>
      </c>
      <c r="C4" s="339">
        <f>'NV Data'!B4</f>
        <v>3017</v>
      </c>
      <c r="D4" s="270" t="s">
        <v>29</v>
      </c>
      <c r="E4" s="270">
        <f>'NV Data'!D4</f>
        <v>579</v>
      </c>
      <c r="F4" s="270">
        <f>'NV Data'!C4</f>
        <v>460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Numbers'!$A$1750:$D$1766,4,FALSE),"NULL")</f>
        <v>440</v>
      </c>
      <c r="Q4" s="1078" t="s">
        <v>29</v>
      </c>
    </row>
    <row r="5">
      <c r="A5" s="334" t="s">
        <v>286</v>
      </c>
      <c r="B5" s="256">
        <f t="array" ref="B5">VLOOKUP($A5,NV_DEMO,2,FALSE)</f>
        <v>49488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Numbers'!$A$1750:$D$1766,4,FALSE),"NULL")</f>
        <v>24</v>
      </c>
      <c r="Q5" s="1080" t="s">
        <v>29</v>
      </c>
    </row>
    <row r="6">
      <c r="A6" s="193" t="s">
        <v>1229</v>
      </c>
      <c r="B6" s="194">
        <f t="array" ref="B6">VLOOKUP($A6,NV_DEMO,2,FALSE)</f>
        <v>53702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Numbers'!$A$1750:$D$1766,4,FALSE),"NULL")</f>
        <v>34</v>
      </c>
      <c r="Q6" s="1081" t="s">
        <v>29</v>
      </c>
    </row>
    <row r="7">
      <c r="A7" s="334" t="s">
        <v>1230</v>
      </c>
      <c r="B7" s="256">
        <f t="array" ref="B7">VLOOKUP($A7,NV_DEMO,2,FALSE)</f>
        <v>729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 t="str">
        <f>ifna(vlookup(A7,'Population &amp; Church Numbers'!$A$1750:$D$1766,4,FALSE),"NULL")</f>
        <v>NULL</v>
      </c>
      <c r="Q7" s="1080" t="s">
        <v>29</v>
      </c>
    </row>
    <row r="8">
      <c r="A8" s="193" t="s">
        <v>1231</v>
      </c>
      <c r="B8" s="194">
        <f t="array" ref="B8">VLOOKUP($A8,NV_DEMO,2,FALSE)</f>
        <v>1855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Numbers'!$A$1750:$D$1766,4,FALSE),"NULL")</f>
        <v>1</v>
      </c>
      <c r="Q8" s="1081" t="s">
        <v>29</v>
      </c>
    </row>
    <row r="9">
      <c r="A9" s="334" t="s">
        <v>219</v>
      </c>
      <c r="B9" s="256">
        <f t="array" ref="B9">VLOOKUP($A9,NV_DEMO,2,FALSE)</f>
        <v>17285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Numbers'!$A$1750:$D$1766,4,FALSE),"NULL")</f>
        <v>11</v>
      </c>
      <c r="Q9" s="1080" t="s">
        <v>29</v>
      </c>
    </row>
    <row r="10">
      <c r="A10" s="193" t="s">
        <v>1232</v>
      </c>
      <c r="B10" s="194">
        <f t="array" ref="B10">VLOOKUP($A10,NV_DEMO,2,FALSE)</f>
        <v>5734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Numbers'!$A$1750:$D$1766,4,FALSE),"NULL")</f>
        <v>6</v>
      </c>
      <c r="Q10" s="1081" t="s">
        <v>29</v>
      </c>
    </row>
    <row r="11">
      <c r="A11" s="334" t="s">
        <v>176</v>
      </c>
      <c r="B11" s="256">
        <f t="array" ref="B11">VLOOKUP($A11,NV_DEMO,2,FALSE)</f>
        <v>4499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Numbers'!$A$1750:$D$1766,4,FALSE),"NULL")</f>
        <v>11</v>
      </c>
      <c r="Q11" s="1080" t="s">
        <v>29</v>
      </c>
    </row>
    <row r="12">
      <c r="A12" s="193" t="s">
        <v>665</v>
      </c>
      <c r="B12" s="194">
        <f t="array" ref="B12">VLOOKUP($A12,NV_DEMO,2,FALSE)</f>
        <v>59235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Numbers'!$A$1750:$D$1766,4,FALSE),"NULL")</f>
        <v>37</v>
      </c>
      <c r="Q12" s="1081" t="s">
        <v>29</v>
      </c>
    </row>
    <row r="13">
      <c r="A13" s="334" t="s">
        <v>303</v>
      </c>
      <c r="B13" s="256">
        <f t="array" ref="B13">VLOOKUP($A13,NV_DEMO,2,FALSE)</f>
        <v>4554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Numbers'!$A$1750:$D$1766,4,FALSE),"NULL")</f>
        <v>12</v>
      </c>
      <c r="Q13" s="1080" t="s">
        <v>29</v>
      </c>
    </row>
    <row r="14">
      <c r="A14" s="193" t="s">
        <v>1233</v>
      </c>
      <c r="B14" s="194">
        <f t="array" ref="B14">VLOOKUP($A14,NV_DEMO,2,FALSE)</f>
        <v>51591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Numbers'!$A$1750:$D$1766,4,FALSE),"NULL")</f>
        <v>30</v>
      </c>
      <c r="Q14" s="1081" t="s">
        <v>29</v>
      </c>
    </row>
    <row r="15">
      <c r="A15" s="334" t="s">
        <v>1234</v>
      </c>
      <c r="B15" s="256">
        <f t="array" ref="B15">VLOOKUP($A15,NV_DEMO,2,FALSE)</f>
        <v>6650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Numbers'!$A$1750:$D$1766,4,FALSE),"NULL")</f>
        <v>6</v>
      </c>
      <c r="Q15" s="1080" t="s">
        <v>29</v>
      </c>
    </row>
    <row r="16">
      <c r="A16" s="193" t="s">
        <v>1235</v>
      </c>
      <c r="B16" s="194">
        <f t="array" ref="B16">VLOOKUP($A16,NV_DEMO,2,FALSE)</f>
        <v>4104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Numbers'!$A$1750:$D$1766,4,FALSE),"NULL")</f>
        <v>1</v>
      </c>
      <c r="Q16" s="1081" t="s">
        <v>29</v>
      </c>
    </row>
    <row r="17">
      <c r="A17" s="334" t="s">
        <v>1236</v>
      </c>
      <c r="B17" s="256">
        <f t="array" ref="B17">VLOOKUP($A17,NV_DEMO,2,FALSE)</f>
        <v>486492</v>
      </c>
      <c r="C17" s="335">
        <f>'NV Data'!B5</f>
        <v>589</v>
      </c>
      <c r="D17" s="258" t="s">
        <v>29</v>
      </c>
      <c r="E17" s="258">
        <f>'NV Data'!D5</f>
        <v>237</v>
      </c>
      <c r="F17" s="258">
        <f>'NV Data'!C5</f>
        <v>105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Numbers'!$A$1750:$D$1766,4,FALSE),"NULL")</f>
        <v>136</v>
      </c>
      <c r="Q17" s="1080" t="s">
        <v>29</v>
      </c>
    </row>
    <row r="18">
      <c r="A18" s="193" t="s">
        <v>1237</v>
      </c>
      <c r="B18" s="194">
        <f t="array" ref="B18">VLOOKUP($A18,NV_DEMO,2,FALSE)</f>
        <v>9080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Numbers'!$A$1750:$D$1766,4,FALSE),"NULL")</f>
        <v>8</v>
      </c>
      <c r="Q18" s="1081" t="s">
        <v>29</v>
      </c>
    </row>
    <row r="19">
      <c r="A19" s="334" t="s">
        <v>1238</v>
      </c>
      <c r="B19" s="256">
        <f t="array" ref="B19">VLOOKUP($A19,NV_DEMO,2,FALSE)</f>
        <v>58639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337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70"/>
      <c r="O20" s="404"/>
      <c r="P20" s="405"/>
      <c r="Q20" s="281"/>
    </row>
    <row r="21">
      <c r="A21" s="212" t="s">
        <v>2059</v>
      </c>
      <c r="B21" s="213"/>
      <c r="C21" s="214">
        <f>'NV Data'!B7</f>
        <v>3989</v>
      </c>
      <c r="D21" s="285" t="s">
        <v>29</v>
      </c>
      <c r="E21" s="285">
        <f>'NV Data'!D7</f>
        <v>970</v>
      </c>
      <c r="F21" s="285">
        <f>'NV Data'!C7</f>
        <v>603</v>
      </c>
      <c r="G21" s="285" t="s">
        <v>29</v>
      </c>
      <c r="H21" s="216">
        <f>AFCARSCSC!D32</f>
        <v>1099</v>
      </c>
      <c r="I21" s="217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16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3744</v>
      </c>
      <c r="G1" s="288"/>
      <c r="H1" s="288"/>
      <c r="I1" s="287" t="s">
        <v>2119</v>
      </c>
      <c r="J1" s="289">
        <v>45442.0</v>
      </c>
      <c r="K1" s="287" t="s">
        <v>2120</v>
      </c>
      <c r="L1" s="289">
        <v>45291.0</v>
      </c>
      <c r="M1" s="288"/>
    </row>
    <row r="3">
      <c r="B3" s="55" t="s">
        <v>3745</v>
      </c>
      <c r="C3" s="55" t="s">
        <v>2321</v>
      </c>
      <c r="D3" s="55" t="s">
        <v>3746</v>
      </c>
    </row>
    <row r="4">
      <c r="A4" s="324" t="s">
        <v>155</v>
      </c>
      <c r="B4" s="235">
        <v>3017.0</v>
      </c>
      <c r="C4" s="233">
        <v>460.0</v>
      </c>
      <c r="D4" s="233">
        <v>579.0</v>
      </c>
    </row>
    <row r="5">
      <c r="A5" s="324" t="s">
        <v>1236</v>
      </c>
      <c r="B5" s="233">
        <v>589.0</v>
      </c>
      <c r="C5" s="233">
        <v>105.0</v>
      </c>
      <c r="D5" s="233">
        <v>237.0</v>
      </c>
    </row>
    <row r="6">
      <c r="A6" s="324" t="s">
        <v>3747</v>
      </c>
      <c r="B6" s="235">
        <v>383.0</v>
      </c>
      <c r="C6" s="233">
        <v>38.0</v>
      </c>
      <c r="D6" s="233">
        <v>154.0</v>
      </c>
    </row>
    <row r="7">
      <c r="A7" s="231" t="s">
        <v>2217</v>
      </c>
      <c r="B7" s="235">
        <v>3989.0</v>
      </c>
      <c r="C7" s="233">
        <v>603.0</v>
      </c>
      <c r="D7" s="233">
        <v>970.0</v>
      </c>
    </row>
    <row r="9">
      <c r="A9" s="287" t="s">
        <v>2511</v>
      </c>
      <c r="B9" s="288"/>
      <c r="C9" s="288"/>
      <c r="D9" s="288"/>
      <c r="E9" s="287" t="s">
        <v>2117</v>
      </c>
      <c r="F9" s="288"/>
      <c r="G9" s="288"/>
      <c r="H9" s="288"/>
      <c r="I9" s="287" t="s">
        <v>2119</v>
      </c>
      <c r="J9" s="288"/>
      <c r="K9" s="287" t="s">
        <v>2120</v>
      </c>
      <c r="L9" s="288"/>
      <c r="M9" s="288"/>
    </row>
    <row r="11">
      <c r="A11" s="324" t="s">
        <v>3748</v>
      </c>
      <c r="B11" s="365"/>
    </row>
    <row r="12">
      <c r="A12" s="324" t="s">
        <v>1236</v>
      </c>
      <c r="B12" s="365"/>
    </row>
    <row r="13">
      <c r="A13" s="324" t="s">
        <v>3749</v>
      </c>
      <c r="B13" s="365"/>
    </row>
    <row r="14">
      <c r="A14" s="231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1241</v>
      </c>
      <c r="B3" s="256">
        <f t="array" ref="B3">VLOOKUP($A3,NH_DEMO,2,FALSE)</f>
        <v>63705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Numbers'!$A$1767:$D$1776,4,FALSE),"NULL")</f>
        <v>56</v>
      </c>
      <c r="Q3" s="267" t="s">
        <v>29</v>
      </c>
    </row>
    <row r="4">
      <c r="A4" s="193" t="s">
        <v>153</v>
      </c>
      <c r="B4" s="194">
        <f t="array" ref="B4">VLOOKUP($A4,NH_DEMO,2,FALSE)</f>
        <v>50107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Numbers'!$A$1767:$D$1776,4,FALSE),"NULL")</f>
        <v>46</v>
      </c>
      <c r="Q4" s="278" t="s">
        <v>29</v>
      </c>
    </row>
    <row r="5">
      <c r="A5" s="334" t="s">
        <v>1242</v>
      </c>
      <c r="B5" s="256">
        <f t="array" ref="B5">VLOOKUP($A5,NH_DEMO,2,FALSE)</f>
        <v>76458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Numbers'!$A$1767:$D$1776,4,FALSE),"NULL")</f>
        <v>63</v>
      </c>
      <c r="Q5" s="267" t="s">
        <v>29</v>
      </c>
    </row>
    <row r="6">
      <c r="A6" s="193" t="s">
        <v>1243</v>
      </c>
      <c r="B6" s="194">
        <f t="array" ref="B6">VLOOKUP($A6,NH_DEMO,2,FALSE)</f>
        <v>31268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Numbers'!$A$1767:$D$1776,4,FALSE),"NULL")</f>
        <v>39</v>
      </c>
      <c r="Q6" s="278" t="s">
        <v>29</v>
      </c>
    </row>
    <row r="7">
      <c r="A7" s="334" t="s">
        <v>1244</v>
      </c>
      <c r="B7" s="256">
        <f t="array" ref="B7">VLOOKUP($A7,NH_DEMO,2,FALSE)</f>
        <v>91118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Numbers'!$A$1767:$D$1776,4,FALSE),"NULL")</f>
        <v>87</v>
      </c>
      <c r="Q7" s="267" t="s">
        <v>29</v>
      </c>
    </row>
    <row r="8">
      <c r="A8" s="193" t="s">
        <v>364</v>
      </c>
      <c r="B8" s="194">
        <f t="array" ref="B8">VLOOKUP($A8,NH_DEMO,2,FALSE)</f>
        <v>422937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Numbers'!$A$1767:$D$1776,4,FALSE),"NULL")</f>
        <v>181</v>
      </c>
      <c r="Q8" s="278" t="s">
        <v>29</v>
      </c>
    </row>
    <row r="9">
      <c r="A9" s="334" t="s">
        <v>1245</v>
      </c>
      <c r="B9" s="256">
        <f t="array" ref="B9">VLOOKUP($A9,NH_DEMO,2,FALSE)</f>
        <v>153808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Numbers'!$A$1767:$D$1776,4,FALSE),"NULL")</f>
        <v>95</v>
      </c>
      <c r="Q9" s="267" t="s">
        <v>29</v>
      </c>
    </row>
    <row r="10">
      <c r="A10" s="193" t="s">
        <v>1246</v>
      </c>
      <c r="B10" s="194">
        <f t="array" ref="B10">VLOOKUP($A10,NH_DEMO,2,FALSE)</f>
        <v>314176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Numbers'!$A$1767:$D$1776,4,FALSE),"NULL")</f>
        <v>141</v>
      </c>
      <c r="Q10" s="278" t="s">
        <v>29</v>
      </c>
    </row>
    <row r="11">
      <c r="A11" s="334" t="s">
        <v>1247</v>
      </c>
      <c r="B11" s="256">
        <f t="array" ref="B11">VLOOKUP($A11,NH_DEMO,2,FALSE)</f>
        <v>130889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Numbers'!$A$1767:$D$1776,4,FALSE),"NULL")</f>
        <v>70</v>
      </c>
      <c r="Q11" s="267" t="s">
        <v>29</v>
      </c>
    </row>
    <row r="12">
      <c r="A12" s="193" t="s">
        <v>629</v>
      </c>
      <c r="B12" s="194">
        <f t="array" ref="B12">VLOOKUP($A12,NH_DEMO,2,FALSE)</f>
        <v>43063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Numbers'!$A$1767:$D$1776,4,FALSE),"NULL")</f>
        <v>40</v>
      </c>
      <c r="Q12" s="278" t="s">
        <v>29</v>
      </c>
    </row>
    <row r="13">
      <c r="A13" s="201"/>
      <c r="B13" s="202"/>
      <c r="C13" s="203"/>
      <c r="D13" s="204"/>
      <c r="E13" s="204"/>
      <c r="F13" s="204"/>
      <c r="G13" s="204"/>
      <c r="H13" s="205"/>
      <c r="I13" s="206"/>
      <c r="J13" s="207"/>
      <c r="K13" s="203"/>
      <c r="L13" s="208"/>
      <c r="M13" s="209"/>
      <c r="N13" s="210"/>
      <c r="O13" s="204"/>
      <c r="P13" s="205"/>
      <c r="Q13" s="281"/>
    </row>
    <row r="14">
      <c r="A14" s="212" t="s">
        <v>2059</v>
      </c>
      <c r="B14" s="213"/>
      <c r="C14" s="214">
        <f>AFCARSCSC!B33</f>
        <v>1181</v>
      </c>
      <c r="D14" s="285" t="s">
        <v>29</v>
      </c>
      <c r="E14" s="285" t="s">
        <v>29</v>
      </c>
      <c r="F14" s="285" t="s">
        <v>29</v>
      </c>
      <c r="G14" s="285" t="s">
        <v>29</v>
      </c>
      <c r="H14" s="216">
        <f>AFCARSCSC!D33</f>
        <v>599</v>
      </c>
      <c r="I14" s="217">
        <f>AFCARSCSC!C33</f>
        <v>60</v>
      </c>
      <c r="J14" s="282" t="s">
        <v>29</v>
      </c>
      <c r="K14" s="680" t="s">
        <v>29</v>
      </c>
      <c r="L14" s="284" t="s">
        <v>29</v>
      </c>
      <c r="M14" s="342" t="s">
        <v>29</v>
      </c>
      <c r="N14" s="285" t="s">
        <v>29</v>
      </c>
      <c r="O14" s="1097" t="s">
        <v>29</v>
      </c>
      <c r="P14" s="216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1250</v>
      </c>
      <c r="B3" s="256">
        <f t="array" ref="B3">VLOOKUP($A3,NJ_DEMO,2,FALSE)</f>
        <v>274534</v>
      </c>
      <c r="C3" s="335">
        <f>VLOOKUP($A3,'NJ Data'!$A$3:$D$24,2,FALSE)</f>
        <v>164</v>
      </c>
      <c r="D3" s="258" t="s">
        <v>29</v>
      </c>
      <c r="E3" s="258">
        <f>VLOOKUP($A3,'NJ Data'!$A$3:$D$24,4,FALSE)</f>
        <v>77</v>
      </c>
      <c r="F3" s="258">
        <f>VLOOKUP($A3,'NJ Data'!$A$3:$D$24,3,FALSE)</f>
        <v>74</v>
      </c>
      <c r="G3" s="258" t="s">
        <v>29</v>
      </c>
      <c r="H3" s="259" t="s">
        <v>29</v>
      </c>
      <c r="I3" s="260" t="s">
        <v>29</v>
      </c>
      <c r="J3" s="261" t="s">
        <v>29</v>
      </c>
      <c r="K3" s="540">
        <f>vlookup(A3,'NJ Data'!$A$3:$E$24,5,FALSE)</f>
        <v>0.49</v>
      </c>
      <c r="L3" s="259" t="s">
        <v>29</v>
      </c>
      <c r="M3" s="263" t="s">
        <v>29</v>
      </c>
      <c r="N3" s="1073" t="s">
        <v>29</v>
      </c>
      <c r="O3" s="1074" t="s">
        <v>29</v>
      </c>
      <c r="P3" s="266">
        <f>ifna(vlookup(A3,'Population &amp; Church Numbers'!$A$1777:$D$1797,4,FALSE),"NULL")</f>
        <v>159</v>
      </c>
      <c r="Q3" s="1075" t="s">
        <v>29</v>
      </c>
    </row>
    <row r="4">
      <c r="A4" s="193" t="s">
        <v>1251</v>
      </c>
      <c r="B4" s="194">
        <f t="array" ref="B4">VLOOKUP($A4,NJ_DEMO,2,FALSE)</f>
        <v>955732</v>
      </c>
      <c r="C4" s="337">
        <f>VLOOKUP($A4,'NJ Data'!$A$3:$D$24,2,FALSE)</f>
        <v>82</v>
      </c>
      <c r="D4" s="270" t="s">
        <v>29</v>
      </c>
      <c r="E4" s="270">
        <f>VLOOKUP($A4,'NJ Data'!$A$3:$D$24,4,FALSE)</f>
        <v>27</v>
      </c>
      <c r="F4" s="270">
        <f>VLOOKUP($A4,'NJ Data'!$A$3:$D$24,3,FALSE)</f>
        <v>44</v>
      </c>
      <c r="G4" s="270" t="s">
        <v>29</v>
      </c>
      <c r="H4" s="271" t="s">
        <v>29</v>
      </c>
      <c r="I4" s="272" t="s">
        <v>29</v>
      </c>
      <c r="J4" s="273" t="s">
        <v>29</v>
      </c>
      <c r="K4" s="543">
        <f>vlookup(A4,'NJ Data'!$A$3:$E$24,5,FALSE)</f>
        <v>0.43</v>
      </c>
      <c r="L4" s="271" t="s">
        <v>29</v>
      </c>
      <c r="M4" s="272" t="s">
        <v>29</v>
      </c>
      <c r="N4" s="1076" t="s">
        <v>29</v>
      </c>
      <c r="O4" s="1077" t="s">
        <v>29</v>
      </c>
      <c r="P4" s="277">
        <f>ifna(vlookup(A4,'Population &amp; Church Numbers'!$A$1777:$D$1797,4,FALSE),"NULL")</f>
        <v>436</v>
      </c>
      <c r="Q4" s="1078" t="s">
        <v>29</v>
      </c>
    </row>
    <row r="5">
      <c r="A5" s="334" t="s">
        <v>1252</v>
      </c>
      <c r="B5" s="256">
        <f t="array" ref="B5">VLOOKUP($A5,NJ_DEMO,2,FALSE)</f>
        <v>461860</v>
      </c>
      <c r="C5" s="335">
        <f>VLOOKUP($A5,'NJ Data'!$A$3:$D$24,2,FALSE)</f>
        <v>202</v>
      </c>
      <c r="D5" s="258" t="s">
        <v>29</v>
      </c>
      <c r="E5" s="258">
        <f>VLOOKUP($A5,'NJ Data'!$A$3:$D$24,4,FALSE)</f>
        <v>98</v>
      </c>
      <c r="F5" s="258">
        <f>VLOOKUP($A5,'NJ Data'!$A$3:$D$24,3,FALSE)</f>
        <v>87</v>
      </c>
      <c r="G5" s="258" t="s">
        <v>29</v>
      </c>
      <c r="H5" s="259" t="s">
        <v>29</v>
      </c>
      <c r="I5" s="260" t="s">
        <v>29</v>
      </c>
      <c r="J5" s="261" t="s">
        <v>29</v>
      </c>
      <c r="K5" s="540">
        <f>vlookup(A5,'NJ Data'!$A$3:$E$24,5,FALSE)</f>
        <v>0.48</v>
      </c>
      <c r="L5" s="259" t="s">
        <v>29</v>
      </c>
      <c r="M5" s="260" t="s">
        <v>29</v>
      </c>
      <c r="N5" s="1079" t="s">
        <v>29</v>
      </c>
      <c r="O5" s="1074" t="s">
        <v>29</v>
      </c>
      <c r="P5" s="266">
        <f>ifna(vlookup(A5,'Population &amp; Church Numbers'!$A$1777:$D$1797,4,FALSE),"NULL")</f>
        <v>231</v>
      </c>
      <c r="Q5" s="1080" t="s">
        <v>29</v>
      </c>
    </row>
    <row r="6">
      <c r="A6" s="193" t="s">
        <v>408</v>
      </c>
      <c r="B6" s="194">
        <f t="array" ref="B6">VLOOKUP($A6,NJ_DEMO,2,FALSE)</f>
        <v>523485</v>
      </c>
      <c r="C6" s="337">
        <f>VLOOKUP($A6,'NJ Data'!$A$3:$D$24,2,FALSE)</f>
        <v>428</v>
      </c>
      <c r="D6" s="270" t="s">
        <v>29</v>
      </c>
      <c r="E6" s="270">
        <f>VLOOKUP($A6,'NJ Data'!$A$3:$D$24,4,FALSE)</f>
        <v>201</v>
      </c>
      <c r="F6" s="270">
        <f>VLOOKUP($A6,'NJ Data'!$A$3:$D$24,3,FALSE)</f>
        <v>201</v>
      </c>
      <c r="G6" s="270" t="s">
        <v>29</v>
      </c>
      <c r="H6" s="271" t="s">
        <v>29</v>
      </c>
      <c r="I6" s="272" t="s">
        <v>29</v>
      </c>
      <c r="J6" s="273" t="s">
        <v>29</v>
      </c>
      <c r="K6" s="543">
        <f>vlookup(A6,'NJ Data'!$A$3:$E$24,5,FALSE)</f>
        <v>0.48</v>
      </c>
      <c r="L6" s="271" t="s">
        <v>29</v>
      </c>
      <c r="M6" s="272" t="s">
        <v>29</v>
      </c>
      <c r="N6" s="1076" t="s">
        <v>29</v>
      </c>
      <c r="O6" s="1077" t="s">
        <v>29</v>
      </c>
      <c r="P6" s="277">
        <f>ifna(vlookup(A6,'Population &amp; Church Numbers'!$A$1777:$D$1797,4,FALSE),"NULL")</f>
        <v>275</v>
      </c>
      <c r="Q6" s="1081" t="s">
        <v>29</v>
      </c>
    </row>
    <row r="7">
      <c r="A7" s="334" t="s">
        <v>1253</v>
      </c>
      <c r="B7" s="256">
        <f t="array" ref="B7">VLOOKUP($A7,NJ_DEMO,2,FALSE)</f>
        <v>95263</v>
      </c>
      <c r="C7" s="335">
        <f>VLOOKUP($A7,'NJ Data'!$A$3:$D$24,2,FALSE)</f>
        <v>63</v>
      </c>
      <c r="D7" s="258" t="s">
        <v>29</v>
      </c>
      <c r="E7" s="258">
        <f>VLOOKUP($A7,'NJ Data'!$A$3:$D$24,4,FALSE)</f>
        <v>34</v>
      </c>
      <c r="F7" s="258">
        <f>VLOOKUP($A7,'NJ Data'!$A$3:$D$24,3,FALSE)</f>
        <v>24</v>
      </c>
      <c r="G7" s="258" t="s">
        <v>29</v>
      </c>
      <c r="H7" s="259" t="s">
        <v>29</v>
      </c>
      <c r="I7" s="260" t="s">
        <v>29</v>
      </c>
      <c r="J7" s="261" t="s">
        <v>29</v>
      </c>
      <c r="K7" s="540">
        <f>vlookup(A7,'NJ Data'!$A$3:$E$24,5,FALSE)</f>
        <v>0.53</v>
      </c>
      <c r="L7" s="259" t="s">
        <v>29</v>
      </c>
      <c r="M7" s="260" t="s">
        <v>29</v>
      </c>
      <c r="N7" s="1079" t="s">
        <v>29</v>
      </c>
      <c r="O7" s="1074" t="s">
        <v>29</v>
      </c>
      <c r="P7" s="266">
        <f>ifna(vlookup(A7,'Population &amp; Church Numbers'!$A$1777:$D$1797,4,FALSE),"NULL")</f>
        <v>86</v>
      </c>
      <c r="Q7" s="1080" t="s">
        <v>29</v>
      </c>
    </row>
    <row r="8">
      <c r="A8" s="193" t="s">
        <v>552</v>
      </c>
      <c r="B8" s="194">
        <f t="array" ref="B8">VLOOKUP($A8,NJ_DEMO,2,FALSE)</f>
        <v>154152</v>
      </c>
      <c r="C8" s="337">
        <f>VLOOKUP($A8,'NJ Data'!$A$3:$D$24,2,FALSE)</f>
        <v>99</v>
      </c>
      <c r="D8" s="270" t="s">
        <v>29</v>
      </c>
      <c r="E8" s="270">
        <f>VLOOKUP($A8,'NJ Data'!$A$3:$D$24,4,FALSE)</f>
        <v>50</v>
      </c>
      <c r="F8" s="270">
        <f>VLOOKUP($A8,'NJ Data'!$A$3:$D$24,3,FALSE)</f>
        <v>33</v>
      </c>
      <c r="G8" s="270" t="s">
        <v>29</v>
      </c>
      <c r="H8" s="271" t="s">
        <v>29</v>
      </c>
      <c r="I8" s="272" t="s">
        <v>29</v>
      </c>
      <c r="J8" s="273" t="s">
        <v>29</v>
      </c>
      <c r="K8" s="543">
        <f>vlookup(A8,'NJ Data'!$A$3:$E$24,5,FALSE)</f>
        <v>0.56</v>
      </c>
      <c r="L8" s="271" t="s">
        <v>29</v>
      </c>
      <c r="M8" s="272" t="s">
        <v>29</v>
      </c>
      <c r="N8" s="1076" t="s">
        <v>29</v>
      </c>
      <c r="O8" s="1077" t="s">
        <v>29</v>
      </c>
      <c r="P8" s="277">
        <f>ifna(vlookup(A8,'Population &amp; Church Numbers'!$A$1777:$D$1797,4,FALSE),"NULL")</f>
        <v>126</v>
      </c>
      <c r="Q8" s="1081" t="s">
        <v>29</v>
      </c>
    </row>
    <row r="9">
      <c r="A9" s="334" t="s">
        <v>897</v>
      </c>
      <c r="B9" s="256">
        <f t="array" ref="B9">VLOOKUP($A9,NJ_DEMO,2,FALSE)</f>
        <v>863728</v>
      </c>
      <c r="C9" s="335">
        <f>VLOOKUP($A9,'NJ Data'!$A$3:$D$24,2,FALSE)</f>
        <v>357</v>
      </c>
      <c r="D9" s="258" t="s">
        <v>29</v>
      </c>
      <c r="E9" s="258">
        <f>VLOOKUP($A9,'NJ Data'!$A$3:$D$24,4,FALSE)</f>
        <v>168</v>
      </c>
      <c r="F9" s="258">
        <f>VLOOKUP($A9,'NJ Data'!$A$3:$D$24,3,FALSE)</f>
        <v>149</v>
      </c>
      <c r="G9" s="258" t="s">
        <v>29</v>
      </c>
      <c r="H9" s="259" t="s">
        <v>29</v>
      </c>
      <c r="I9" s="260" t="s">
        <v>29</v>
      </c>
      <c r="J9" s="261" t="s">
        <v>29</v>
      </c>
      <c r="K9" s="540">
        <f>vlookup(A9,'NJ Data'!$A$3:$E$24,5,FALSE)</f>
        <v>0.33</v>
      </c>
      <c r="L9" s="259" t="s">
        <v>29</v>
      </c>
      <c r="M9" s="260" t="s">
        <v>29</v>
      </c>
      <c r="N9" s="1079" t="s">
        <v>29</v>
      </c>
      <c r="O9" s="1074" t="s">
        <v>29</v>
      </c>
      <c r="P9" s="266">
        <f>ifna(vlookup(A9,'Population &amp; Church Numbers'!$A$1777:$D$1797,4,FALSE),"NULL")</f>
        <v>498</v>
      </c>
      <c r="Q9" s="1080" t="s">
        <v>29</v>
      </c>
    </row>
    <row r="10">
      <c r="A10" s="193" t="s">
        <v>1254</v>
      </c>
      <c r="B10" s="194">
        <f t="array" ref="B10">VLOOKUP($A10,NJ_DEMO,2,FALSE)</f>
        <v>302294</v>
      </c>
      <c r="C10" s="337">
        <f>VLOOKUP($A10,'NJ Data'!$A$3:$D$24,2,FALSE)</f>
        <v>161</v>
      </c>
      <c r="D10" s="270" t="s">
        <v>29</v>
      </c>
      <c r="E10" s="270">
        <f>VLOOKUP($A10,'NJ Data'!$A$3:$D$24,4,FALSE)</f>
        <v>71</v>
      </c>
      <c r="F10" s="270">
        <f>VLOOKUP($A10,'NJ Data'!$A$3:$D$24,3,FALSE)</f>
        <v>64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543">
        <f>vlookup(A10,'NJ Data'!$A$3:$E$24,5,FALSE)</f>
        <v>0.42</v>
      </c>
      <c r="L10" s="271" t="s">
        <v>29</v>
      </c>
      <c r="M10" s="272" t="s">
        <v>29</v>
      </c>
      <c r="N10" s="1076" t="s">
        <v>29</v>
      </c>
      <c r="O10" s="1077" t="s">
        <v>29</v>
      </c>
      <c r="P10" s="277">
        <f>ifna(vlookup(A10,'Population &amp; Church Numbers'!$A$1777:$D$1797,4,FALSE),"NULL")</f>
        <v>182</v>
      </c>
      <c r="Q10" s="1081" t="s">
        <v>29</v>
      </c>
    </row>
    <row r="11">
      <c r="A11" s="334" t="s">
        <v>1255</v>
      </c>
      <c r="B11" s="256">
        <f t="array" ref="B11">VLOOKUP($A11,NJ_DEMO,2,FALSE)</f>
        <v>724854</v>
      </c>
      <c r="C11" s="335">
        <f>VLOOKUP($A11,'NJ Data'!$A$3:$D$24,2,FALSE)</f>
        <v>167</v>
      </c>
      <c r="D11" s="258" t="s">
        <v>29</v>
      </c>
      <c r="E11" s="258">
        <f>VLOOKUP($A11,'NJ Data'!$A$3:$D$24,4,FALSE)</f>
        <v>40</v>
      </c>
      <c r="F11" s="258">
        <f>VLOOKUP($A11,'NJ Data'!$A$3:$D$24,3,FALSE)</f>
        <v>94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540">
        <f>vlookup(A11,'NJ Data'!$A$3:$E$24,5,FALSE)</f>
        <v>0.37</v>
      </c>
      <c r="L11" s="259" t="s">
        <v>29</v>
      </c>
      <c r="M11" s="260" t="s">
        <v>29</v>
      </c>
      <c r="N11" s="1079" t="s">
        <v>29</v>
      </c>
      <c r="O11" s="1074" t="s">
        <v>29</v>
      </c>
      <c r="P11" s="266">
        <f>ifna(vlookup(A11,'Population &amp; Church Numbers'!$A$1777:$D$1797,4,FALSE),"NULL")</f>
        <v>246</v>
      </c>
      <c r="Q11" s="1080" t="s">
        <v>29</v>
      </c>
    </row>
    <row r="12">
      <c r="A12" s="193" t="s">
        <v>1256</v>
      </c>
      <c r="B12" s="194">
        <f t="array" ref="B12">VLOOKUP($A12,NJ_DEMO,2,FALSE)</f>
        <v>128947</v>
      </c>
      <c r="C12" s="337" t="str">
        <f>VLOOKUP($A12,'NJ Data'!$A$3:$D$24,2,FALSE)</f>
        <v>NULL</v>
      </c>
      <c r="D12" s="270" t="s">
        <v>29</v>
      </c>
      <c r="E12" s="270" t="str">
        <f>VLOOKUP($A12,'NJ Data'!$A$3:$D$24,4,FALSE)</f>
        <v>NULL</v>
      </c>
      <c r="F12" s="270" t="str">
        <f>VLOOKUP($A12,'NJ Data'!$A$3:$D$24,3,FALSE)</f>
        <v>NULL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tr">
        <f>vlookup(A12,'NJ Data'!$A$3:$E$24,5,FALSE)</f>
        <v>NULL</v>
      </c>
      <c r="L12" s="271" t="s">
        <v>29</v>
      </c>
      <c r="M12" s="272" t="s">
        <v>29</v>
      </c>
      <c r="N12" s="1076" t="s">
        <v>29</v>
      </c>
      <c r="O12" s="1077" t="s">
        <v>29</v>
      </c>
      <c r="P12" s="277">
        <f>ifna(vlookup(A12,'Population &amp; Church Numbers'!$A$1777:$D$1797,4,FALSE),"NULL")</f>
        <v>90</v>
      </c>
      <c r="Q12" s="1081" t="s">
        <v>29</v>
      </c>
    </row>
    <row r="13">
      <c r="A13" s="334" t="s">
        <v>578</v>
      </c>
      <c r="B13" s="256">
        <f t="array" ref="B13">VLOOKUP($A13,NJ_DEMO,2,FALSE)</f>
        <v>387340</v>
      </c>
      <c r="C13" s="335">
        <f>VLOOKUP($A13,'NJ Data'!$A$3:$D$24,2,FALSE)</f>
        <v>203</v>
      </c>
      <c r="D13" s="258" t="s">
        <v>29</v>
      </c>
      <c r="E13" s="258">
        <f>VLOOKUP($A13,'NJ Data'!$A$3:$D$24,4,FALSE)</f>
        <v>103</v>
      </c>
      <c r="F13" s="258">
        <f>VLOOKUP($A13,'NJ Data'!$A$3:$D$24,3,FALSE)</f>
        <v>81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540">
        <f>vlookup(A13,'NJ Data'!$A$3:$E$24,5,FALSE)</f>
        <v>0.46</v>
      </c>
      <c r="L13" s="259" t="s">
        <v>29</v>
      </c>
      <c r="M13" s="260" t="s">
        <v>29</v>
      </c>
      <c r="N13" s="1079" t="s">
        <v>29</v>
      </c>
      <c r="O13" s="1074" t="s">
        <v>29</v>
      </c>
      <c r="P13" s="266">
        <f>ifna(vlookup(A13,'Population &amp; Church Numbers'!$A$1777:$D$1797,4,FALSE),"NULL")</f>
        <v>203</v>
      </c>
      <c r="Q13" s="1080" t="s">
        <v>29</v>
      </c>
    </row>
    <row r="14">
      <c r="A14" s="193" t="s">
        <v>328</v>
      </c>
      <c r="B14" s="194">
        <f t="array" ref="B14">VLOOKUP($A14,NJ_DEMO,2,FALSE)</f>
        <v>863162</v>
      </c>
      <c r="C14" s="337">
        <f>VLOOKUP($A14,'NJ Data'!$A$3:$D$24,2,FALSE)</f>
        <v>154</v>
      </c>
      <c r="D14" s="270" t="s">
        <v>29</v>
      </c>
      <c r="E14" s="270">
        <f>VLOOKUP($A14,'NJ Data'!$A$3:$D$24,4,FALSE)</f>
        <v>43</v>
      </c>
      <c r="F14" s="270">
        <f>VLOOKUP($A14,'NJ Data'!$A$3:$D$24,3,FALSE)</f>
        <v>78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543">
        <f>vlookup(A14,'NJ Data'!$A$3:$E$24,5,FALSE)</f>
        <v>0.55</v>
      </c>
      <c r="L14" s="271" t="s">
        <v>29</v>
      </c>
      <c r="M14" s="272" t="s">
        <v>29</v>
      </c>
      <c r="N14" s="1076" t="s">
        <v>29</v>
      </c>
      <c r="O14" s="1077" t="s">
        <v>29</v>
      </c>
      <c r="P14" s="277">
        <f>ifna(vlookup(A14,'Population &amp; Church Numbers'!$A$1777:$D$1797,4,FALSE),"NULL")</f>
        <v>314</v>
      </c>
      <c r="Q14" s="1081" t="s">
        <v>29</v>
      </c>
    </row>
    <row r="15">
      <c r="A15" s="334" t="s">
        <v>1257</v>
      </c>
      <c r="B15" s="256">
        <f t="array" ref="B15">VLOOKUP($A15,NJ_DEMO,2,FALSE)</f>
        <v>643615</v>
      </c>
      <c r="C15" s="335">
        <f>VLOOKUP($A15,'NJ Data'!$A$3:$D$24,2,FALSE)</f>
        <v>162</v>
      </c>
      <c r="D15" s="258" t="s">
        <v>29</v>
      </c>
      <c r="E15" s="258">
        <f>VLOOKUP($A15,'NJ Data'!$A$3:$D$24,4,FALSE)</f>
        <v>42</v>
      </c>
      <c r="F15" s="258">
        <f>VLOOKUP($A15,'NJ Data'!$A$3:$D$24,3,FALSE)</f>
        <v>103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540">
        <f>vlookup(A15,'NJ Data'!$A$3:$E$24,5,FALSE)</f>
        <v>0.42</v>
      </c>
      <c r="L15" s="259" t="s">
        <v>29</v>
      </c>
      <c r="M15" s="260" t="s">
        <v>29</v>
      </c>
      <c r="N15" s="1079" t="s">
        <v>29</v>
      </c>
      <c r="O15" s="1074" t="s">
        <v>29</v>
      </c>
      <c r="P15" s="266">
        <f>ifna(vlookup(A15,'Population &amp; Church Numbers'!$A$1777:$D$1797,4,FALSE),"NULL")</f>
        <v>296</v>
      </c>
      <c r="Q15" s="1080" t="s">
        <v>29</v>
      </c>
    </row>
    <row r="16">
      <c r="A16" s="193" t="s">
        <v>721</v>
      </c>
      <c r="B16" s="194">
        <f t="array" ref="B16">VLOOKUP($A16,NJ_DEMO,2,FALSE)</f>
        <v>509285</v>
      </c>
      <c r="C16" s="337">
        <f>VLOOKUP($A16,'NJ Data'!$A$3:$D$24,2,FALSE)</f>
        <v>58</v>
      </c>
      <c r="D16" s="270" t="s">
        <v>29</v>
      </c>
      <c r="E16" s="270">
        <f>VLOOKUP($A16,'NJ Data'!$A$3:$D$24,4,FALSE)</f>
        <v>27</v>
      </c>
      <c r="F16" s="270">
        <f>VLOOKUP($A16,'NJ Data'!$A$3:$D$24,3,FALSE)</f>
        <v>21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543">
        <f>vlookup(A16,'NJ Data'!$A$3:$E$24,5,FALSE)</f>
        <v>0.45</v>
      </c>
      <c r="L16" s="271" t="s">
        <v>29</v>
      </c>
      <c r="M16" s="272" t="s">
        <v>29</v>
      </c>
      <c r="N16" s="1076" t="s">
        <v>29</v>
      </c>
      <c r="O16" s="1077" t="s">
        <v>29</v>
      </c>
      <c r="P16" s="277">
        <f>ifna(vlookup(A16,'Population &amp; Church Numbers'!$A$1777:$D$1797,4,FALSE),"NULL")</f>
        <v>261</v>
      </c>
      <c r="Q16" s="1081" t="s">
        <v>29</v>
      </c>
    </row>
    <row r="17">
      <c r="A17" s="334" t="s">
        <v>1258</v>
      </c>
      <c r="B17" s="256">
        <f t="array" ref="B17">VLOOKUP($A17,NJ_DEMO,2,FALSE)</f>
        <v>637229</v>
      </c>
      <c r="C17" s="335">
        <f>VLOOKUP($A17,'NJ Data'!$A$3:$D$24,2,FALSE)</f>
        <v>175</v>
      </c>
      <c r="D17" s="258" t="s">
        <v>29</v>
      </c>
      <c r="E17" s="258">
        <f>VLOOKUP($A17,'NJ Data'!$A$3:$D$24,4,FALSE)</f>
        <v>61</v>
      </c>
      <c r="F17" s="258">
        <f>VLOOKUP($A17,'NJ Data'!$A$3:$D$24,3,FALSE)</f>
        <v>96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540">
        <f>vlookup(A17,'NJ Data'!$A$3:$E$24,5,FALSE)</f>
        <v>0.41</v>
      </c>
      <c r="L17" s="259" t="s">
        <v>29</v>
      </c>
      <c r="M17" s="260" t="s">
        <v>29</v>
      </c>
      <c r="N17" s="1079" t="s">
        <v>29</v>
      </c>
      <c r="O17" s="1074" t="s">
        <v>29</v>
      </c>
      <c r="P17" s="266">
        <f>ifna(vlookup(A17,'Population &amp; Church Numbers'!$A$1777:$D$1797,4,FALSE),"NULL")</f>
        <v>186</v>
      </c>
      <c r="Q17" s="1080" t="s">
        <v>29</v>
      </c>
    </row>
    <row r="18">
      <c r="A18" s="193" t="s">
        <v>1259</v>
      </c>
      <c r="B18" s="194">
        <f t="array" ref="B18">VLOOKUP($A18,NJ_DEMO,2,FALSE)</f>
        <v>524118</v>
      </c>
      <c r="C18" s="337">
        <f>VLOOKUP($A18,'NJ Data'!$A$3:$D$24,2,FALSE)</f>
        <v>166</v>
      </c>
      <c r="D18" s="270" t="s">
        <v>29</v>
      </c>
      <c r="E18" s="270">
        <f>VLOOKUP($A18,'NJ Data'!$A$3:$D$24,4,FALSE)</f>
        <v>76</v>
      </c>
      <c r="F18" s="270">
        <f>VLOOKUP($A18,'NJ Data'!$A$3:$D$24,3,FALSE)</f>
        <v>67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543">
        <f>vlookup(A18,'NJ Data'!$A$3:$E$24,5,FALSE)</f>
        <v>0.59</v>
      </c>
      <c r="L18" s="271" t="s">
        <v>29</v>
      </c>
      <c r="M18" s="272" t="s">
        <v>29</v>
      </c>
      <c r="N18" s="1076" t="s">
        <v>29</v>
      </c>
      <c r="O18" s="1077" t="s">
        <v>29</v>
      </c>
      <c r="P18" s="277">
        <f>ifna(vlookup(A18,'Population &amp; Church Numbers'!$A$1777:$D$1797,4,FALSE),"NULL")</f>
        <v>265</v>
      </c>
      <c r="Q18" s="1081" t="s">
        <v>29</v>
      </c>
    </row>
    <row r="19">
      <c r="A19" s="334" t="s">
        <v>1260</v>
      </c>
      <c r="B19" s="256">
        <f t="array" ref="B19">VLOOKUP($A19,NJ_DEMO,2,FALSE)</f>
        <v>64837</v>
      </c>
      <c r="C19" s="335">
        <f>VLOOKUP($A19,'NJ Data'!$A$3:$D$24,2,FALSE)</f>
        <v>40</v>
      </c>
      <c r="D19" s="258" t="s">
        <v>29</v>
      </c>
      <c r="E19" s="258">
        <f>VLOOKUP($A19,'NJ Data'!$A$3:$D$24,4,FALSE)</f>
        <v>21</v>
      </c>
      <c r="F19" s="258">
        <f>VLOOKUP($A19,'NJ Data'!$A$3:$D$24,3,FALSE)</f>
        <v>15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540">
        <f>vlookup(A19,'NJ Data'!$A$3:$E$24,5,FALSE)</f>
        <v>0.47</v>
      </c>
      <c r="L19" s="259" t="s">
        <v>29</v>
      </c>
      <c r="M19" s="260" t="s">
        <v>29</v>
      </c>
      <c r="N19" s="1079" t="s">
        <v>29</v>
      </c>
      <c r="O19" s="1074" t="s">
        <v>29</v>
      </c>
      <c r="P19" s="266">
        <f>ifna(vlookup(A19,'Population &amp; Church Numbers'!$A$1777:$D$1797,4,FALSE),"NULL")</f>
        <v>76</v>
      </c>
      <c r="Q19" s="1080" t="s">
        <v>29</v>
      </c>
    </row>
    <row r="20">
      <c r="A20" s="193" t="s">
        <v>869</v>
      </c>
      <c r="B20" s="194">
        <f t="array" ref="B20">VLOOKUP($A20,NJ_DEMO,2,FALSE)</f>
        <v>345361</v>
      </c>
      <c r="C20" s="337">
        <f>VLOOKUP($A20,'NJ Data'!$A$3:$D$24,2,FALSE)</f>
        <v>30</v>
      </c>
      <c r="D20" s="270" t="s">
        <v>29</v>
      </c>
      <c r="E20" s="270">
        <f>VLOOKUP($A20,'NJ Data'!$A$3:$D$24,4,FALSE)</f>
        <v>15</v>
      </c>
      <c r="F20" s="270">
        <f>VLOOKUP($A20,'NJ Data'!$A$3:$D$24,3,FALSE)</f>
        <v>11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tr">
        <f>vlookup(A20,'NJ Data'!$A$3:$E$24,5,FALSE)</f>
        <v>NULL</v>
      </c>
      <c r="L20" s="271" t="s">
        <v>29</v>
      </c>
      <c r="M20" s="272" t="s">
        <v>29</v>
      </c>
      <c r="N20" s="1076" t="s">
        <v>29</v>
      </c>
      <c r="O20" s="1077" t="s">
        <v>29</v>
      </c>
      <c r="P20" s="277">
        <f>ifna(vlookup(A20,'Population &amp; Church Numbers'!$A$1777:$D$1797,4,FALSE),"NULL")</f>
        <v>147</v>
      </c>
      <c r="Q20" s="1081" t="s">
        <v>29</v>
      </c>
    </row>
    <row r="21">
      <c r="A21" s="334" t="s">
        <v>337</v>
      </c>
      <c r="B21" s="256">
        <f t="array" ref="B21">VLOOKUP($A21,NJ_DEMO,2,FALSE)</f>
        <v>144221</v>
      </c>
      <c r="C21" s="335">
        <f>VLOOKUP($A21,'NJ Data'!$A$3:$D$24,2,FALSE)</f>
        <v>27</v>
      </c>
      <c r="D21" s="258" t="s">
        <v>29</v>
      </c>
      <c r="E21" s="258">
        <f>VLOOKUP($A21,'NJ Data'!$A$3:$D$24,4,FALSE)</f>
        <v>12</v>
      </c>
      <c r="F21" s="258">
        <f>VLOOKUP($A21,'NJ Data'!$A$3:$D$24,3,FALSE)</f>
        <v>13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540">
        <f>vlookup(A21,'NJ Data'!$A$3:$E$24,5,FALSE)</f>
        <v>0.83</v>
      </c>
      <c r="L21" s="259" t="s">
        <v>29</v>
      </c>
      <c r="M21" s="260" t="s">
        <v>29</v>
      </c>
      <c r="N21" s="1079" t="s">
        <v>29</v>
      </c>
      <c r="O21" s="1074" t="s">
        <v>29</v>
      </c>
      <c r="P21" s="266">
        <f>ifna(vlookup(A21,'Population &amp; Church Numbers'!$A$1777:$D$1797,4,FALSE),"NULL")</f>
        <v>85</v>
      </c>
      <c r="Q21" s="1080" t="s">
        <v>29</v>
      </c>
    </row>
    <row r="22">
      <c r="A22" s="193" t="s">
        <v>199</v>
      </c>
      <c r="B22" s="194">
        <f t="array" ref="B22">VLOOKUP($A22,NJ_DEMO,2,FALSE)</f>
        <v>575345</v>
      </c>
      <c r="C22" s="337">
        <f>VLOOKUP($A22,'NJ Data'!$A$3:$D$24,2,FALSE)</f>
        <v>151</v>
      </c>
      <c r="D22" s="270" t="s">
        <v>29</v>
      </c>
      <c r="E22" s="270">
        <f>VLOOKUP($A22,'NJ Data'!$A$3:$D$24,4,FALSE)</f>
        <v>54</v>
      </c>
      <c r="F22" s="270">
        <f>VLOOKUP($A22,'NJ Data'!$A$3:$D$24,3,FALSE)</f>
        <v>72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543">
        <f>vlookup(A22,'NJ Data'!$A$3:$E$24,5,FALSE)</f>
        <v>0.56</v>
      </c>
      <c r="L22" s="271" t="s">
        <v>29</v>
      </c>
      <c r="M22" s="272" t="s">
        <v>29</v>
      </c>
      <c r="N22" s="1076" t="s">
        <v>29</v>
      </c>
      <c r="O22" s="1077" t="s">
        <v>29</v>
      </c>
      <c r="P22" s="277">
        <f>ifna(vlookup(A22,'Population &amp; Church Numbers'!$A$1777:$D$1797,4,FALSE),"NULL")</f>
        <v>270</v>
      </c>
      <c r="Q22" s="1081" t="s">
        <v>29</v>
      </c>
    </row>
    <row r="23">
      <c r="A23" s="334" t="s">
        <v>493</v>
      </c>
      <c r="B23" s="256">
        <f t="array" ref="B23">VLOOKUP($A23,NJ_DEMO,2,FALSE)</f>
        <v>109632</v>
      </c>
      <c r="C23" s="335">
        <f>VLOOKUP($A23,'NJ Data'!$A$3:$D$24,2,FALSE)</f>
        <v>35</v>
      </c>
      <c r="D23" s="258" t="s">
        <v>29</v>
      </c>
      <c r="E23" s="258">
        <f>VLOOKUP($A23,'NJ Data'!$A$3:$D$24,4,FALSE)</f>
        <v>18</v>
      </c>
      <c r="F23" s="258">
        <f>VLOOKUP($A23,'NJ Data'!$A$3:$D$24,3,FALSE)</f>
        <v>14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540">
        <f>vlookup(A23,'NJ Data'!$A$3:$E$24,5,FALSE)</f>
        <v>0.75</v>
      </c>
      <c r="L23" s="259" t="s">
        <v>29</v>
      </c>
      <c r="M23" s="260" t="s">
        <v>29</v>
      </c>
      <c r="N23" s="1079" t="s">
        <v>29</v>
      </c>
      <c r="O23" s="1074" t="s">
        <v>29</v>
      </c>
      <c r="P23" s="266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337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70"/>
      <c r="O24" s="404"/>
      <c r="P24" s="405"/>
      <c r="Q24" s="281"/>
    </row>
    <row r="25">
      <c r="A25" s="212" t="s">
        <v>2059</v>
      </c>
      <c r="B25" s="213"/>
      <c r="C25" s="214">
        <f>'NJ Data'!B24</f>
        <v>2939</v>
      </c>
      <c r="D25" s="285" t="s">
        <v>29</v>
      </c>
      <c r="E25" s="783">
        <f>'NJ Data'!D24</f>
        <v>1244</v>
      </c>
      <c r="F25" s="783">
        <f>'NJ Data'!C24</f>
        <v>1346</v>
      </c>
      <c r="G25" s="285" t="s">
        <v>29</v>
      </c>
      <c r="H25" s="216">
        <f>AFCARSCSC!D34</f>
        <v>2449</v>
      </c>
      <c r="I25" s="217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21" t="s">
        <v>29</v>
      </c>
      <c r="O25" s="1103" t="s">
        <v>29</v>
      </c>
      <c r="P25" s="216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7" t="s">
        <v>2232</v>
      </c>
      <c r="B1" s="288"/>
      <c r="C1" s="288"/>
      <c r="D1" s="288"/>
      <c r="E1" s="287" t="s">
        <v>2117</v>
      </c>
      <c r="F1" s="889" t="s">
        <v>3750</v>
      </c>
      <c r="I1" s="287" t="s">
        <v>2119</v>
      </c>
      <c r="J1" s="289">
        <v>45442.0</v>
      </c>
      <c r="K1" s="287" t="s">
        <v>2120</v>
      </c>
      <c r="L1" s="289">
        <v>45291.0</v>
      </c>
      <c r="M1" s="287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33">
        <v>74.0</v>
      </c>
      <c r="D3" s="233">
        <v>77.0</v>
      </c>
      <c r="E3" s="1110">
        <v>0.49</v>
      </c>
    </row>
    <row r="4">
      <c r="A4" s="1108" t="s">
        <v>1251</v>
      </c>
      <c r="B4" s="1109">
        <v>82.0</v>
      </c>
      <c r="C4" s="233">
        <v>44.0</v>
      </c>
      <c r="D4" s="233">
        <v>27.0</v>
      </c>
      <c r="E4" s="1110">
        <v>0.43</v>
      </c>
    </row>
    <row r="5">
      <c r="A5" s="1108" t="s">
        <v>1252</v>
      </c>
      <c r="B5" s="1109">
        <v>202.0</v>
      </c>
      <c r="C5" s="233">
        <v>87.0</v>
      </c>
      <c r="D5" s="233">
        <v>98.0</v>
      </c>
      <c r="E5" s="1110">
        <v>0.48</v>
      </c>
    </row>
    <row r="6">
      <c r="A6" s="1108" t="s">
        <v>408</v>
      </c>
      <c r="B6" s="1109">
        <v>428.0</v>
      </c>
      <c r="C6" s="233">
        <v>201.0</v>
      </c>
      <c r="D6" s="233">
        <v>201.0</v>
      </c>
      <c r="E6" s="1110">
        <v>0.48</v>
      </c>
    </row>
    <row r="7">
      <c r="A7" s="1108" t="s">
        <v>1253</v>
      </c>
      <c r="B7" s="1109">
        <v>63.0</v>
      </c>
      <c r="C7" s="233">
        <v>24.0</v>
      </c>
      <c r="D7" s="233">
        <v>34.0</v>
      </c>
      <c r="E7" s="1110">
        <v>0.53</v>
      </c>
    </row>
    <row r="8">
      <c r="A8" s="1108" t="s">
        <v>552</v>
      </c>
      <c r="B8" s="1109">
        <v>99.0</v>
      </c>
      <c r="C8" s="233">
        <v>33.0</v>
      </c>
      <c r="D8" s="233">
        <v>50.0</v>
      </c>
      <c r="E8" s="1110">
        <v>0.56</v>
      </c>
    </row>
    <row r="9">
      <c r="A9" s="1108" t="s">
        <v>897</v>
      </c>
      <c r="B9" s="1109">
        <v>357.0</v>
      </c>
      <c r="C9" s="233">
        <v>149.0</v>
      </c>
      <c r="D9" s="233">
        <v>168.0</v>
      </c>
      <c r="E9" s="1110">
        <v>0.33</v>
      </c>
    </row>
    <row r="10">
      <c r="A10" s="1108" t="s">
        <v>1254</v>
      </c>
      <c r="B10" s="1109">
        <v>161.0</v>
      </c>
      <c r="C10" s="233">
        <v>64.0</v>
      </c>
      <c r="D10" s="233">
        <v>71.0</v>
      </c>
      <c r="E10" s="1110">
        <v>0.42</v>
      </c>
    </row>
    <row r="11">
      <c r="A11" s="1108" t="s">
        <v>1255</v>
      </c>
      <c r="B11" s="1109">
        <v>167.0</v>
      </c>
      <c r="C11" s="233">
        <v>94.0</v>
      </c>
      <c r="D11" s="233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33" t="s">
        <v>29</v>
      </c>
    </row>
    <row r="13">
      <c r="A13" s="1108" t="s">
        <v>578</v>
      </c>
      <c r="B13" s="1109">
        <v>203.0</v>
      </c>
      <c r="C13" s="233">
        <v>81.0</v>
      </c>
      <c r="D13" s="233">
        <v>103.0</v>
      </c>
      <c r="E13" s="1110">
        <v>0.46</v>
      </c>
    </row>
    <row r="14">
      <c r="A14" s="1108" t="s">
        <v>328</v>
      </c>
      <c r="B14" s="1109">
        <v>154.0</v>
      </c>
      <c r="C14" s="233">
        <v>78.0</v>
      </c>
      <c r="D14" s="233">
        <v>43.0</v>
      </c>
      <c r="E14" s="1110">
        <v>0.55</v>
      </c>
    </row>
    <row r="15">
      <c r="A15" s="1108" t="s">
        <v>1257</v>
      </c>
      <c r="B15" s="1109">
        <v>162.0</v>
      </c>
      <c r="C15" s="233">
        <v>103.0</v>
      </c>
      <c r="D15" s="233">
        <v>42.0</v>
      </c>
      <c r="E15" s="1110">
        <v>0.42</v>
      </c>
    </row>
    <row r="16">
      <c r="A16" s="1108" t="s">
        <v>721</v>
      </c>
      <c r="B16" s="1109">
        <v>58.0</v>
      </c>
      <c r="C16" s="233">
        <v>21.0</v>
      </c>
      <c r="D16" s="233">
        <v>27.0</v>
      </c>
      <c r="E16" s="1110">
        <v>0.45</v>
      </c>
    </row>
    <row r="17">
      <c r="A17" s="1108" t="s">
        <v>1258</v>
      </c>
      <c r="B17" s="1109">
        <v>175.0</v>
      </c>
      <c r="C17" s="233">
        <v>96.0</v>
      </c>
      <c r="D17" s="233">
        <v>61.0</v>
      </c>
      <c r="E17" s="1110">
        <v>0.41</v>
      </c>
    </row>
    <row r="18">
      <c r="A18" s="1108" t="s">
        <v>1259</v>
      </c>
      <c r="B18" s="1109">
        <v>166.0</v>
      </c>
      <c r="C18" s="233">
        <v>67.0</v>
      </c>
      <c r="D18" s="233">
        <v>76.0</v>
      </c>
      <c r="E18" s="1110">
        <v>0.59</v>
      </c>
    </row>
    <row r="19">
      <c r="A19" s="1108" t="s">
        <v>1260</v>
      </c>
      <c r="B19" s="1109">
        <v>40.0</v>
      </c>
      <c r="C19" s="233">
        <v>15.0</v>
      </c>
      <c r="D19" s="233">
        <v>21.0</v>
      </c>
      <c r="E19" s="1110">
        <v>0.47</v>
      </c>
    </row>
    <row r="20">
      <c r="A20" s="1108" t="s">
        <v>869</v>
      </c>
      <c r="B20" s="1109">
        <v>30.0</v>
      </c>
      <c r="C20" s="233">
        <v>11.0</v>
      </c>
      <c r="D20" s="233">
        <v>15.0</v>
      </c>
      <c r="E20" s="233" t="s">
        <v>29</v>
      </c>
    </row>
    <row r="21">
      <c r="A21" s="1108" t="s">
        <v>337</v>
      </c>
      <c r="B21" s="1109">
        <v>27.0</v>
      </c>
      <c r="C21" s="233">
        <v>13.0</v>
      </c>
      <c r="D21" s="233">
        <v>12.0</v>
      </c>
      <c r="E21" s="1110">
        <v>0.83</v>
      </c>
    </row>
    <row r="22">
      <c r="A22" s="1108" t="s">
        <v>199</v>
      </c>
      <c r="B22" s="1109">
        <v>151.0</v>
      </c>
      <c r="C22" s="233">
        <v>72.0</v>
      </c>
      <c r="D22" s="233">
        <v>54.0</v>
      </c>
      <c r="E22" s="1110">
        <v>0.56</v>
      </c>
    </row>
    <row r="23">
      <c r="A23" s="1108" t="s">
        <v>493</v>
      </c>
      <c r="B23" s="1109">
        <v>35.0</v>
      </c>
      <c r="C23" s="233">
        <v>14.0</v>
      </c>
      <c r="D23" s="233">
        <v>18.0</v>
      </c>
      <c r="E23" s="1110">
        <v>0.75</v>
      </c>
    </row>
    <row r="24">
      <c r="A24" s="1111" t="s">
        <v>2217</v>
      </c>
      <c r="B24" s="236">
        <v>2939.0</v>
      </c>
      <c r="C24" s="236">
        <v>1346.0</v>
      </c>
      <c r="D24" s="236">
        <v>1244.0</v>
      </c>
      <c r="E24" s="1112">
        <v>0.47</v>
      </c>
    </row>
    <row r="25">
      <c r="D25" s="55"/>
    </row>
    <row r="51">
      <c r="A51" s="287" t="s">
        <v>2134</v>
      </c>
      <c r="B51" s="288"/>
      <c r="C51" s="288"/>
      <c r="D51" s="288"/>
      <c r="E51" s="287" t="s">
        <v>2117</v>
      </c>
      <c r="F51" s="288"/>
      <c r="G51" s="288"/>
      <c r="H51" s="288"/>
      <c r="I51" s="287" t="s">
        <v>2119</v>
      </c>
      <c r="J51" s="288"/>
      <c r="K51" s="287" t="s">
        <v>2120</v>
      </c>
      <c r="L51" s="288"/>
      <c r="M51" s="288"/>
    </row>
    <row r="101">
      <c r="A101" s="287" t="s">
        <v>2186</v>
      </c>
      <c r="B101" s="288"/>
      <c r="C101" s="288"/>
      <c r="D101" s="288"/>
      <c r="E101" s="287" t="s">
        <v>2117</v>
      </c>
      <c r="F101" s="288"/>
      <c r="G101" s="288"/>
      <c r="H101" s="288"/>
      <c r="I101" s="287" t="s">
        <v>2119</v>
      </c>
      <c r="J101" s="288"/>
      <c r="K101" s="287" t="s">
        <v>2120</v>
      </c>
      <c r="L101" s="288"/>
      <c r="M101" s="288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1263</v>
      </c>
      <c r="B3" s="256">
        <f t="array" ref="B3">VLOOKUP($A3,NM_DEMO,2,FALSE)</f>
        <v>676444</v>
      </c>
      <c r="C3" s="335">
        <f>iferror(VLOOKUP($A3,'NM Data'!$A$42:$B$80,2,FALSE),"NULL")</f>
        <v>584</v>
      </c>
      <c r="D3" s="258">
        <f>iferror(VLOOKUP($A3,'NM Data'!$A$2:$D$37,4,FALSE),"NULL")</f>
        <v>2</v>
      </c>
      <c r="E3" s="258" t="s">
        <v>29</v>
      </c>
      <c r="F3" s="258">
        <f>vlookup(A3,'NM Data'!$A$3:$M$37,2,FALSE)</f>
        <v>297</v>
      </c>
      <c r="G3" s="258">
        <f>iferror(VLOOKUP($A3,'NM Data'!$A$2:$C$37,3,FALSE),"NULL")</f>
        <v>26</v>
      </c>
      <c r="H3" s="259">
        <f>vlookup(A3,'NM Data'!$A$3:$M$37,13,FALSE)</f>
        <v>429</v>
      </c>
      <c r="I3" s="260">
        <f>vlookup(A3,'NM Data'!$A$3:$M$37,7,FALSE)</f>
        <v>176</v>
      </c>
      <c r="J3" s="261" t="s">
        <v>29</v>
      </c>
      <c r="K3" s="258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Numbers'!$A$1798:$D$1830,4,FALSE),"NULL")</f>
        <v>280</v>
      </c>
      <c r="Q3" s="267" t="s">
        <v>29</v>
      </c>
    </row>
    <row r="4">
      <c r="A4" s="193" t="s">
        <v>1264</v>
      </c>
      <c r="B4" s="194">
        <f t="array" ref="B4">VLOOKUP($A4,NM_DEMO,2,FALSE)</f>
        <v>3579</v>
      </c>
      <c r="C4" s="337" t="str">
        <f>iferror(VLOOKUP($A4,'NM Data'!$A$42:$B$80,2,FALSE),"NULL")</f>
        <v>NULL</v>
      </c>
      <c r="D4" s="270">
        <f>iferror(VLOOKUP($A4,'NM Data'!$A$2:$D$37,4,FALSE),"NULL")</f>
        <v>0</v>
      </c>
      <c r="E4" s="270" t="s">
        <v>29</v>
      </c>
      <c r="F4" s="270">
        <f>vlookup(A4,'NM Data'!$A$3:$M$37,2,FALSE)</f>
        <v>0</v>
      </c>
      <c r="G4" s="270">
        <f>iferror(VLOOKUP($A4,'NM Data'!$A$2:$C$37,3,FALSE),"NULL")</f>
        <v>0</v>
      </c>
      <c r="H4" s="271">
        <f>vlookup(A4,'NM Data'!$A$3:$M$37,13,FALSE)</f>
        <v>0</v>
      </c>
      <c r="I4" s="272">
        <f>vlookup(A4,'NM Data'!$A$3:$M$37,7,FALSE)</f>
        <v>0</v>
      </c>
      <c r="J4" s="273" t="s">
        <v>29</v>
      </c>
      <c r="K4" s="27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Numbers'!$A$1798:$D$1830,4,FALSE),"NULL")</f>
        <v>8</v>
      </c>
      <c r="Q4" s="278" t="s">
        <v>29</v>
      </c>
    </row>
    <row r="5">
      <c r="A5" s="334" t="s">
        <v>1265</v>
      </c>
      <c r="B5" s="256">
        <f t="array" ref="B5">VLOOKUP($A5,NM_DEMO,2,FALSE)</f>
        <v>65157</v>
      </c>
      <c r="C5" s="335">
        <f>iferror(VLOOKUP($A5,'NM Data'!$A$42:$B$80,2,FALSE),"NULL")</f>
        <v>143</v>
      </c>
      <c r="D5" s="258">
        <f>iferror(VLOOKUP($A5,'NM Data'!$A$2:$D$37,4,FALSE),"NULL")</f>
        <v>3</v>
      </c>
      <c r="E5" s="258" t="s">
        <v>29</v>
      </c>
      <c r="F5" s="258">
        <f>vlookup(A5,'NM Data'!$A$3:$M$37,2,FALSE)</f>
        <v>42</v>
      </c>
      <c r="G5" s="258">
        <f>iferror(VLOOKUP($A5,'NM Data'!$A$2:$C$37,3,FALSE),"NULL")</f>
        <v>3</v>
      </c>
      <c r="H5" s="259">
        <f>vlookup(A5,'NM Data'!$A$3:$M$37,13,FALSE)</f>
        <v>64</v>
      </c>
      <c r="I5" s="260">
        <f>vlookup(A5,'NM Data'!$A$3:$M$37,7,FALSE)</f>
        <v>46</v>
      </c>
      <c r="J5" s="261" t="s">
        <v>29</v>
      </c>
      <c r="K5" s="258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Numbers'!$A$1798:$D$1830,4,FALSE),"NULL")</f>
        <v>50</v>
      </c>
      <c r="Q5" s="267" t="s">
        <v>29</v>
      </c>
    </row>
    <row r="6">
      <c r="A6" s="193" t="s">
        <v>1266</v>
      </c>
      <c r="B6" s="194">
        <f t="array" ref="B6">VLOOKUP($A6,NM_DEMO,2,FALSE)</f>
        <v>27172</v>
      </c>
      <c r="C6" s="337">
        <f>iferror(VLOOKUP($A6,'NM Data'!$A$42:$B$80,2,FALSE),"NULL")</f>
        <v>39</v>
      </c>
      <c r="D6" s="270">
        <f>iferror(VLOOKUP($A6,'NM Data'!$A$2:$D$37,4,FALSE),"NULL")</f>
        <v>3</v>
      </c>
      <c r="E6" s="270" t="s">
        <v>29</v>
      </c>
      <c r="F6" s="270">
        <f>vlookup(A6,'NM Data'!$A$3:$M$37,2,FALSE)</f>
        <v>20</v>
      </c>
      <c r="G6" s="270">
        <f>iferror(VLOOKUP($A6,'NM Data'!$A$2:$C$37,3,FALSE),"NULL")</f>
        <v>0</v>
      </c>
      <c r="H6" s="271">
        <f>vlookup(A6,'NM Data'!$A$3:$M$37,13,FALSE)</f>
        <v>27</v>
      </c>
      <c r="I6" s="272">
        <f>vlookup(A6,'NM Data'!$A$3:$M$37,7,FALSE)</f>
        <v>8</v>
      </c>
      <c r="J6" s="273" t="s">
        <v>29</v>
      </c>
      <c r="K6" s="27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Numbers'!$A$1798:$D$1830,4,FALSE),"NULL")</f>
        <v>18</v>
      </c>
      <c r="Q6" s="278" t="s">
        <v>29</v>
      </c>
    </row>
    <row r="7">
      <c r="A7" s="334" t="s">
        <v>1194</v>
      </c>
      <c r="B7" s="256">
        <f t="array" ref="B7">VLOOKUP($A7,NM_DEMO,2,FALSE)</f>
        <v>12387</v>
      </c>
      <c r="C7" s="335" t="str">
        <f>iferror(VLOOKUP($A7,'NM Data'!$A$42:$B$80,2,FALSE),"NULL")</f>
        <v>NULL</v>
      </c>
      <c r="D7" s="258">
        <f>iferror(VLOOKUP($A7,'NM Data'!$A$2:$D$37,4,FALSE),"NULL")</f>
        <v>3</v>
      </c>
      <c r="E7" s="258" t="s">
        <v>29</v>
      </c>
      <c r="F7" s="258">
        <f>vlookup(A7,'NM Data'!$A$3:$M$37,2,FALSE)</f>
        <v>10</v>
      </c>
      <c r="G7" s="258">
        <f>iferror(VLOOKUP($A7,'NM Data'!$A$2:$C$37,3,FALSE),"NULL")</f>
        <v>0</v>
      </c>
      <c r="H7" s="259">
        <f>vlookup(A7,'NM Data'!$A$3:$M$37,13,FALSE)</f>
        <v>9</v>
      </c>
      <c r="I7" s="260">
        <f>vlookup(A7,'NM Data'!$A$3:$M$37,7,FALSE)</f>
        <v>3</v>
      </c>
      <c r="J7" s="261" t="s">
        <v>29</v>
      </c>
      <c r="K7" s="258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Numbers'!$A$1798:$D$1830,4,FALSE),"NULL")</f>
        <v>18</v>
      </c>
      <c r="Q7" s="267" t="s">
        <v>29</v>
      </c>
    </row>
    <row r="8">
      <c r="A8" s="193" t="s">
        <v>1267</v>
      </c>
      <c r="B8" s="194">
        <f t="array" ref="B8">VLOOKUP($A8,NM_DEMO,2,FALSE)</f>
        <v>48430</v>
      </c>
      <c r="C8" s="337">
        <f>iferror(VLOOKUP($A8,'NM Data'!$A$42:$B$80,2,FALSE),"NULL")</f>
        <v>97</v>
      </c>
      <c r="D8" s="270">
        <f>iferror(VLOOKUP($A8,'NM Data'!$A$2:$D$37,4,FALSE),"NULL")</f>
        <v>2</v>
      </c>
      <c r="E8" s="270" t="s">
        <v>29</v>
      </c>
      <c r="F8" s="270">
        <f>vlookup(A8,'NM Data'!$A$3:$M$37,2,FALSE)</f>
        <v>39</v>
      </c>
      <c r="G8" s="270">
        <f>iferror(VLOOKUP($A8,'NM Data'!$A$2:$C$37,3,FALSE),"NULL")</f>
        <v>2</v>
      </c>
      <c r="H8" s="271">
        <f>vlookup(A8,'NM Data'!$A$3:$M$37,13,FALSE)</f>
        <v>49</v>
      </c>
      <c r="I8" s="272">
        <f>vlookup(A8,'NM Data'!$A$3:$M$37,7,FALSE)</f>
        <v>34</v>
      </c>
      <c r="J8" s="273" t="s">
        <v>29</v>
      </c>
      <c r="K8" s="27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Numbers'!$A$1798:$D$1830,4,FALSE),"NULL")</f>
        <v>41</v>
      </c>
      <c r="Q8" s="278" t="s">
        <v>29</v>
      </c>
    </row>
    <row r="9">
      <c r="A9" s="334" t="s">
        <v>1268</v>
      </c>
      <c r="B9" s="256">
        <f t="array" ref="B9">VLOOKUP($A9,NM_DEMO,2,FALSE)</f>
        <v>1698</v>
      </c>
      <c r="C9" s="335" t="str">
        <f>iferror(VLOOKUP($A9,'NM Data'!$A$42:$B$80,2,FALSE),"NULL")</f>
        <v>NULL</v>
      </c>
      <c r="D9" s="258">
        <f>iferror(VLOOKUP($A9,'NM Data'!$A$2:$D$37,4,FALSE),"NULL")</f>
        <v>0</v>
      </c>
      <c r="E9" s="258" t="s">
        <v>29</v>
      </c>
      <c r="F9" s="258">
        <f>vlookup(A9,'NM Data'!$A$3:$M$37,2,FALSE)</f>
        <v>0</v>
      </c>
      <c r="G9" s="258">
        <f>iferror(VLOOKUP($A9,'NM Data'!$A$2:$C$37,3,FALSE),"NULL")</f>
        <v>0</v>
      </c>
      <c r="H9" s="259">
        <f>vlookup(A9,'NM Data'!$A$3:$M$37,13,FALSE)</f>
        <v>0</v>
      </c>
      <c r="I9" s="260">
        <f>vlookup(A9,'NM Data'!$A$3:$M$37,7,FALSE)</f>
        <v>3</v>
      </c>
      <c r="J9" s="261" t="s">
        <v>29</v>
      </c>
      <c r="K9" s="258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Numbers'!$A$1798:$D$1830,4,FALSE),"NULL")</f>
        <v>3</v>
      </c>
      <c r="Q9" s="267" t="s">
        <v>29</v>
      </c>
    </row>
    <row r="10">
      <c r="A10" s="193" t="s">
        <v>1269</v>
      </c>
      <c r="B10" s="194">
        <f t="array" ref="B10">VLOOKUP($A10,NM_DEMO,2,FALSE)</f>
        <v>219561</v>
      </c>
      <c r="C10" s="337" t="str">
        <f>iferror(VLOOKUP($A10,'NM Data'!$A$42:$B$80,2,FALSE),"NULL")</f>
        <v>NULL</v>
      </c>
      <c r="D10" s="270">
        <f>iferror(VLOOKUP($A10,'NM Data'!$A$2:$D$37,4,FALSE),"NULL")</f>
        <v>2</v>
      </c>
      <c r="E10" s="270" t="s">
        <v>29</v>
      </c>
      <c r="F10" s="270">
        <f>vlookup(A10,'NM Data'!$A$3:$M$37,2,FALSE)</f>
        <v>72</v>
      </c>
      <c r="G10" s="270">
        <f>iferror(VLOOKUP($A10,'NM Data'!$A$2:$C$37,3,FALSE),"NULL")</f>
        <v>0</v>
      </c>
      <c r="H10" s="271">
        <f>vlookup(A10,'NM Data'!$A$3:$M$37,13,FALSE)</f>
        <v>147</v>
      </c>
      <c r="I10" s="272">
        <f>vlookup(A10,'NM Data'!$A$3:$M$37,7,FALSE)</f>
        <v>66</v>
      </c>
      <c r="J10" s="273" t="s">
        <v>29</v>
      </c>
      <c r="K10" s="27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Numbers'!$A$1798:$D$1830,4,FALSE),"NULL")</f>
        <v>97</v>
      </c>
      <c r="Q10" s="278" t="s">
        <v>29</v>
      </c>
    </row>
    <row r="11">
      <c r="A11" s="334" t="s">
        <v>1270</v>
      </c>
      <c r="B11" s="256">
        <f t="array" ref="B11">VLOOKUP($A11,NM_DEMO,2,FALSE)</f>
        <v>62314</v>
      </c>
      <c r="C11" s="335">
        <f>iferror(VLOOKUP($A11,'NM Data'!$A$42:$B$80,2,FALSE),"NULL")</f>
        <v>133</v>
      </c>
      <c r="D11" s="258">
        <f>iferror(VLOOKUP($A11,'NM Data'!$A$2:$D$37,4,FALSE),"NULL")</f>
        <v>2</v>
      </c>
      <c r="E11" s="258" t="s">
        <v>29</v>
      </c>
      <c r="F11" s="258">
        <f>vlookup(A11,'NM Data'!$A$3:$M$37,2,FALSE)</f>
        <v>90</v>
      </c>
      <c r="G11" s="258">
        <f>iferror(VLOOKUP($A11,'NM Data'!$A$2:$C$37,3,FALSE),"NULL")</f>
        <v>3</v>
      </c>
      <c r="H11" s="259">
        <f>vlookup(A11,'NM Data'!$A$3:$M$37,13,FALSE)</f>
        <v>96</v>
      </c>
      <c r="I11" s="260">
        <f>vlookup(A11,'NM Data'!$A$3:$M$37,7,FALSE)</f>
        <v>45</v>
      </c>
      <c r="J11" s="261" t="s">
        <v>29</v>
      </c>
      <c r="K11" s="258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Numbers'!$A$1798:$D$1830,4,FALSE),"NULL")</f>
        <v>60</v>
      </c>
      <c r="Q11" s="267" t="s">
        <v>29</v>
      </c>
    </row>
    <row r="12">
      <c r="A12" s="193" t="s">
        <v>168</v>
      </c>
      <c r="B12" s="194">
        <f t="array" ref="B12">VLOOKUP($A12,NM_DEMO,2,FALSE)</f>
        <v>28185</v>
      </c>
      <c r="C12" s="337" t="str">
        <f>iferror(VLOOKUP($A12,'NM Data'!$A$42:$B$80,2,FALSE),"NULL")</f>
        <v>NULL</v>
      </c>
      <c r="D12" s="270">
        <f>iferror(VLOOKUP($A12,'NM Data'!$A$2:$D$37,4,FALSE),"NULL")</f>
        <v>3</v>
      </c>
      <c r="E12" s="270" t="s">
        <v>29</v>
      </c>
      <c r="F12" s="270">
        <f>vlookup(A12,'NM Data'!$A$3:$M$37,2,FALSE)</f>
        <v>11</v>
      </c>
      <c r="G12" s="270">
        <f>iferror(VLOOKUP($A12,'NM Data'!$A$2:$C$37,3,FALSE),"NULL")</f>
        <v>0</v>
      </c>
      <c r="H12" s="271">
        <f>vlookup(A12,'NM Data'!$A$3:$M$37,13,FALSE)</f>
        <v>17</v>
      </c>
      <c r="I12" s="272">
        <f>vlookup(A12,'NM Data'!$A$3:$M$37,7,FALSE)</f>
        <v>7</v>
      </c>
      <c r="J12" s="273" t="s">
        <v>29</v>
      </c>
      <c r="K12" s="27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Numbers'!$A$1798:$D$1830,4,FALSE),"NULL")</f>
        <v>27</v>
      </c>
      <c r="Q12" s="278" t="s">
        <v>29</v>
      </c>
    </row>
    <row r="13">
      <c r="A13" s="334" t="s">
        <v>1271</v>
      </c>
      <c r="B13" s="256">
        <f t="array" ref="B13">VLOOKUP($A13,NM_DEMO,2,FALSE)</f>
        <v>4452</v>
      </c>
      <c r="C13" s="335" t="str">
        <f>iferror(VLOOKUP($A13,'NM Data'!$A$42:$B$80,2,FALSE),"NULL")</f>
        <v>NULL</v>
      </c>
      <c r="D13" s="258">
        <f>iferror(VLOOKUP($A13,'NM Data'!$A$2:$D$37,4,FALSE),"NULL")</f>
        <v>4</v>
      </c>
      <c r="E13" s="258" t="s">
        <v>29</v>
      </c>
      <c r="F13" s="258">
        <f>vlookup(A13,'NM Data'!$A$3:$M$37,2,FALSE)</f>
        <v>5</v>
      </c>
      <c r="G13" s="258">
        <f>iferror(VLOOKUP($A13,'NM Data'!$A$2:$C$37,3,FALSE),"NULL")</f>
        <v>0</v>
      </c>
      <c r="H13" s="259">
        <f>vlookup(A13,'NM Data'!$A$3:$M$37,13,FALSE)</f>
        <v>3</v>
      </c>
      <c r="I13" s="260">
        <f>vlookup(A13,'NM Data'!$A$3:$M$37,7,FALSE)</f>
        <v>5</v>
      </c>
      <c r="J13" s="261" t="s">
        <v>29</v>
      </c>
      <c r="K13" s="258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Numbers'!$A$1798:$D$1830,4,FALSE),"NULL")</f>
        <v>6</v>
      </c>
      <c r="Q13" s="267" t="s">
        <v>29</v>
      </c>
    </row>
    <row r="14">
      <c r="A14" s="193" t="s">
        <v>1272</v>
      </c>
      <c r="B14" s="194">
        <f t="array" ref="B14">VLOOKUP($A14,NM_DEMO,2,FALSE)</f>
        <v>657</v>
      </c>
      <c r="C14" s="337" t="str">
        <f>iferror(VLOOKUP($A14,'NM Data'!$A$42:$B$80,2,FALSE),"NULL")</f>
        <v>NULL</v>
      </c>
      <c r="D14" s="270">
        <f>iferror(VLOOKUP($A14,'NM Data'!$A$2:$D$37,4,FALSE),"NULL")</f>
        <v>2</v>
      </c>
      <c r="E14" s="270" t="s">
        <v>29</v>
      </c>
      <c r="F14" s="270">
        <f>vlookup(A14,'NM Data'!$A$3:$M$37,2,FALSE)</f>
        <v>0</v>
      </c>
      <c r="G14" s="270">
        <f>iferror(VLOOKUP($A14,'NM Data'!$A$2:$C$37,3,FALSE),"NULL")</f>
        <v>0</v>
      </c>
      <c r="H14" s="271">
        <f>vlookup(A14,'NM Data'!$A$3:$M$37,13,FALSE)</f>
        <v>2</v>
      </c>
      <c r="I14" s="272">
        <f>vlookup(A14,'NM Data'!$A$3:$M$37,7,FALSE)</f>
        <v>0</v>
      </c>
      <c r="J14" s="273" t="s">
        <v>29</v>
      </c>
      <c r="K14" s="27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Numbers'!$A$1798:$D$1830,4,FALSE),"NULL")</f>
        <v>3</v>
      </c>
      <c r="Q14" s="278" t="s">
        <v>29</v>
      </c>
    </row>
    <row r="15">
      <c r="A15" s="334" t="s">
        <v>1273</v>
      </c>
      <c r="B15" s="256">
        <f t="array" ref="B15">VLOOKUP($A15,NM_DEMO,2,FALSE)</f>
        <v>4178</v>
      </c>
      <c r="C15" s="335" t="str">
        <f>iferror(VLOOKUP($A15,'NM Data'!$A$42:$B$80,2,FALSE),"NULL")</f>
        <v>NULL</v>
      </c>
      <c r="D15" s="258">
        <f>iferror(VLOOKUP($A15,'NM Data'!$A$2:$D$37,4,FALSE),"NULL")</f>
        <v>3</v>
      </c>
      <c r="E15" s="258" t="s">
        <v>29</v>
      </c>
      <c r="F15" s="258">
        <f>vlookup(A15,'NM Data'!$A$3:$M$37,2,FALSE)</f>
        <v>0</v>
      </c>
      <c r="G15" s="258">
        <f>iferror(VLOOKUP($A15,'NM Data'!$A$2:$C$37,3,FALSE),"NULL")</f>
        <v>0</v>
      </c>
      <c r="H15" s="259">
        <f>vlookup(A15,'NM Data'!$A$3:$M$37,13,FALSE)</f>
        <v>2</v>
      </c>
      <c r="I15" s="260">
        <f>vlookup(A15,'NM Data'!$A$3:$M$37,7,FALSE)</f>
        <v>0</v>
      </c>
      <c r="J15" s="261" t="s">
        <v>29</v>
      </c>
      <c r="K15" s="258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Numbers'!$A$1798:$D$1830,4,FALSE),"NULL")</f>
        <v>6</v>
      </c>
      <c r="Q15" s="267" t="s">
        <v>29</v>
      </c>
    </row>
    <row r="16">
      <c r="A16" s="193" t="s">
        <v>1274</v>
      </c>
      <c r="B16" s="194">
        <f t="array" ref="B16">VLOOKUP($A16,NM_DEMO,2,FALSE)</f>
        <v>74455</v>
      </c>
      <c r="C16" s="337">
        <f>iferror(VLOOKUP($A16,'NM Data'!$A$42:$B$80,2,FALSE),"NULL")</f>
        <v>120</v>
      </c>
      <c r="D16" s="270">
        <f>iferror(VLOOKUP($A16,'NM Data'!$A$2:$D$37,4,FALSE),"NULL")</f>
        <v>2</v>
      </c>
      <c r="E16" s="270" t="s">
        <v>29</v>
      </c>
      <c r="F16" s="270">
        <f>vlookup(A16,'NM Data'!$A$3:$M$37,2,FALSE)</f>
        <v>41</v>
      </c>
      <c r="G16" s="270">
        <f>iferror(VLOOKUP($A16,'NM Data'!$A$2:$C$37,3,FALSE),"NULL")</f>
        <v>1</v>
      </c>
      <c r="H16" s="271">
        <f>vlookup(A16,'NM Data'!$A$3:$M$37,13,FALSE)</f>
        <v>72</v>
      </c>
      <c r="I16" s="272">
        <f>vlookup(A16,'NM Data'!$A$3:$M$37,7,FALSE)</f>
        <v>46</v>
      </c>
      <c r="J16" s="273" t="s">
        <v>29</v>
      </c>
      <c r="K16" s="27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Numbers'!$A$1798:$D$1830,4,FALSE),"NULL")</f>
        <v>83</v>
      </c>
      <c r="Q16" s="278" t="s">
        <v>29</v>
      </c>
    </row>
    <row r="17">
      <c r="A17" s="334" t="s">
        <v>176</v>
      </c>
      <c r="B17" s="256">
        <f t="array" ref="B17">VLOOKUP($A17,NM_DEMO,2,FALSE)</f>
        <v>20269</v>
      </c>
      <c r="C17" s="335">
        <f>iferror(VLOOKUP($A17,'NM Data'!$A$42:$B$80,2,FALSE),"NULL")</f>
        <v>15</v>
      </c>
      <c r="D17" s="258">
        <f>iferror(VLOOKUP($A17,'NM Data'!$A$2:$D$37,4,FALSE),"NULL")</f>
        <v>2</v>
      </c>
      <c r="E17" s="258" t="s">
        <v>29</v>
      </c>
      <c r="F17" s="258">
        <f>vlookup(A17,'NM Data'!$A$3:$M$37,2,FALSE)</f>
        <v>4</v>
      </c>
      <c r="G17" s="258">
        <f>iferror(VLOOKUP($A17,'NM Data'!$A$2:$C$37,3,FALSE),"NULL")</f>
        <v>0</v>
      </c>
      <c r="H17" s="259">
        <f>vlookup(A17,'NM Data'!$A$3:$M$37,13,FALSE)</f>
        <v>15</v>
      </c>
      <c r="I17" s="260">
        <f>vlookup(A17,'NM Data'!$A$3:$M$37,7,FALSE)</f>
        <v>2</v>
      </c>
      <c r="J17" s="261" t="s">
        <v>29</v>
      </c>
      <c r="K17" s="258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Numbers'!$A$1798:$D$1830,4,FALSE),"NULL")</f>
        <v>25</v>
      </c>
      <c r="Q17" s="267" t="s">
        <v>29</v>
      </c>
    </row>
    <row r="18">
      <c r="A18" s="193" t="s">
        <v>1275</v>
      </c>
      <c r="B18" s="194">
        <f t="array" ref="B18">VLOOKUP($A18,NM_DEMO,2,FALSE)</f>
        <v>19419</v>
      </c>
      <c r="C18" s="337" t="str">
        <f>iferror(VLOOKUP($A18,'NM Data'!$A$42:$B$80,2,FALSE),"NULL")</f>
        <v>NULL</v>
      </c>
      <c r="D18" s="270">
        <f>iferror(VLOOKUP($A18,'NM Data'!$A$2:$D$37,4,FALSE),"NULL")</f>
        <v>2</v>
      </c>
      <c r="E18" s="270" t="s">
        <v>29</v>
      </c>
      <c r="F18" s="270">
        <f>vlookup(A18,'NM Data'!$A$3:$M$37,2,FALSE)</f>
        <v>0</v>
      </c>
      <c r="G18" s="270">
        <f>iferror(VLOOKUP($A18,'NM Data'!$A$2:$C$37,3,FALSE),"NULL")</f>
        <v>0</v>
      </c>
      <c r="H18" s="271">
        <f>vlookup(A18,'NM Data'!$A$3:$M$37,13,FALSE)</f>
        <v>7</v>
      </c>
      <c r="I18" s="272">
        <f>vlookup(A18,'NM Data'!$A$3:$M$37,7,FALSE)</f>
        <v>0</v>
      </c>
      <c r="J18" s="273" t="s">
        <v>29</v>
      </c>
      <c r="K18" s="27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Numbers'!$A$1798:$D$1830,4,FALSE),"NULL")</f>
        <v>19</v>
      </c>
      <c r="Q18" s="278" t="s">
        <v>29</v>
      </c>
    </row>
    <row r="19">
      <c r="A19" s="334" t="s">
        <v>1276</v>
      </c>
      <c r="B19" s="256">
        <f t="array" ref="B19">VLOOKUP($A19,NM_DEMO,2,FALSE)</f>
        <v>25427</v>
      </c>
      <c r="C19" s="335" t="str">
        <f>iferror(VLOOKUP($A19,'NM Data'!$A$42:$B$80,2,FALSE),"NULL")</f>
        <v>NULL</v>
      </c>
      <c r="D19" s="258">
        <f>iferror(VLOOKUP($A19,'NM Data'!$A$2:$D$37,4,FALSE),"NULL")</f>
        <v>3</v>
      </c>
      <c r="E19" s="258" t="s">
        <v>29</v>
      </c>
      <c r="F19" s="258">
        <f>vlookup(A19,'NM Data'!$A$3:$M$37,2,FALSE)</f>
        <v>13</v>
      </c>
      <c r="G19" s="258">
        <f>iferror(VLOOKUP($A19,'NM Data'!$A$2:$C$37,3,FALSE),"NULL")</f>
        <v>0</v>
      </c>
      <c r="H19" s="259">
        <f>vlookup(A19,'NM Data'!$A$3:$M$37,13,FALSE)</f>
        <v>24</v>
      </c>
      <c r="I19" s="260">
        <f>vlookup(A19,'NM Data'!$A$3:$M$37,7,FALSE)</f>
        <v>10</v>
      </c>
      <c r="J19" s="261" t="s">
        <v>29</v>
      </c>
      <c r="K19" s="258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Numbers'!$A$1798:$D$1830,4,FALSE),"NULL")</f>
        <v>15</v>
      </c>
      <c r="Q19" s="267" t="s">
        <v>29</v>
      </c>
    </row>
    <row r="20">
      <c r="A20" s="193" t="s">
        <v>3752</v>
      </c>
      <c r="B20" s="194">
        <f t="array" ref="B20">VLOOKUP($A20,NM_DEMO,2,FALSE)</f>
        <v>72902</v>
      </c>
      <c r="C20" s="337">
        <f>iferror(VLOOKUP($A20,'NM Data'!$A$42:$B$80,2,FALSE),"NULL")</f>
        <v>40</v>
      </c>
      <c r="D20" s="270">
        <f>iferror(VLOOKUP($A20,'NM Data'!$A$2:$D$37,4,FALSE),"NULL")</f>
        <v>2</v>
      </c>
      <c r="E20" s="270" t="s">
        <v>29</v>
      </c>
      <c r="F20" s="270">
        <f>vlookup(A20,'NM Data'!$A$3:$M$37,2,FALSE)</f>
        <v>18</v>
      </c>
      <c r="G20" s="270">
        <f>iferror(VLOOKUP($A20,'NM Data'!$A$2:$C$37,3,FALSE),"NULL")</f>
        <v>0</v>
      </c>
      <c r="H20" s="271">
        <f>vlookup(A20,'NM Data'!$A$3:$M$37,13,FALSE)</f>
        <v>49</v>
      </c>
      <c r="I20" s="272">
        <f>vlookup(A20,'NM Data'!$A$3:$M$37,7,FALSE)</f>
        <v>9</v>
      </c>
      <c r="J20" s="273" t="s">
        <v>29</v>
      </c>
      <c r="K20" s="27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Numbers'!$A$1798:$D$1830,4,FALSE),"NULL")</f>
        <v>48</v>
      </c>
      <c r="Q20" s="278" t="s">
        <v>29</v>
      </c>
    </row>
    <row r="21">
      <c r="A21" s="334" t="s">
        <v>1278</v>
      </c>
      <c r="B21" s="256">
        <f t="array" ref="B21">VLOOKUP($A21,NM_DEMO,2,FALSE)</f>
        <v>4189</v>
      </c>
      <c r="C21" s="335" t="str">
        <f>iferror(VLOOKUP($A21,'NM Data'!$A$42:$B$80,2,FALSE),"NULL")</f>
        <v>NULL</v>
      </c>
      <c r="D21" s="258">
        <f>iferror(VLOOKUP($A21,'NM Data'!$A$2:$D$37,4,FALSE),"NULL")</f>
        <v>4</v>
      </c>
      <c r="E21" s="258" t="s">
        <v>29</v>
      </c>
      <c r="F21" s="258">
        <f>vlookup(A21,'NM Data'!$A$3:$M$37,2,FALSE)</f>
        <v>2</v>
      </c>
      <c r="G21" s="258">
        <f>iferror(VLOOKUP($A21,'NM Data'!$A$2:$C$37,3,FALSE),"NULL")</f>
        <v>0</v>
      </c>
      <c r="H21" s="259">
        <f>vlookup(A21,'NM Data'!$A$3:$M$37,13,FALSE)</f>
        <v>1</v>
      </c>
      <c r="I21" s="260">
        <f>vlookup(A21,'NM Data'!$A$3:$M$37,7,FALSE)</f>
        <v>3</v>
      </c>
      <c r="J21" s="261" t="s">
        <v>29</v>
      </c>
      <c r="K21" s="258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Numbers'!$A$1798:$D$1830,4,FALSE),"NULL")</f>
        <v>2</v>
      </c>
      <c r="Q21" s="267" t="s">
        <v>29</v>
      </c>
    </row>
    <row r="22">
      <c r="A22" s="193" t="s">
        <v>307</v>
      </c>
      <c r="B22" s="194">
        <f t="array" ref="B22">VLOOKUP($A22,NM_DEMO,2,FALSE)</f>
        <v>67839</v>
      </c>
      <c r="C22" s="337">
        <f>iferror(VLOOKUP($A22,'NM Data'!$A$42:$B$80,2,FALSE),"NULL")</f>
        <v>57</v>
      </c>
      <c r="D22" s="270">
        <f>iferror(VLOOKUP($A22,'NM Data'!$A$2:$D$37,4,FALSE),"NULL")</f>
        <v>2</v>
      </c>
      <c r="E22" s="270" t="s">
        <v>29</v>
      </c>
      <c r="F22" s="270">
        <f>vlookup(A22,'NM Data'!$A$3:$M$37,2,FALSE)</f>
        <v>25</v>
      </c>
      <c r="G22" s="270">
        <f>iferror(VLOOKUP($A22,'NM Data'!$A$2:$C$37,3,FALSE),"NULL")</f>
        <v>0</v>
      </c>
      <c r="H22" s="271">
        <f>vlookup(A22,'NM Data'!$A$3:$M$37,13,FALSE)</f>
        <v>50</v>
      </c>
      <c r="I22" s="272">
        <f>vlookup(A22,'NM Data'!$A$3:$M$37,7,FALSE)</f>
        <v>21</v>
      </c>
      <c r="J22" s="273" t="s">
        <v>29</v>
      </c>
      <c r="K22" s="27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Numbers'!$A$1798:$D$1830,4,FALSE),"NULL")</f>
        <v>47</v>
      </c>
      <c r="Q22" s="278" t="s">
        <v>29</v>
      </c>
    </row>
    <row r="23">
      <c r="A23" s="334" t="s">
        <v>1279</v>
      </c>
      <c r="B23" s="256">
        <f t="array" ref="B23">VLOOKUP($A23,NM_DEMO,2,FALSE)</f>
        <v>8746</v>
      </c>
      <c r="C23" s="335" t="str">
        <f>iferror(VLOOKUP($A23,'NM Data'!$A$42:$B$80,2,FALSE),"NULL")</f>
        <v>NULL</v>
      </c>
      <c r="D23" s="258">
        <f>iferror(VLOOKUP($A23,'NM Data'!$A$2:$D$37,4,FALSE),"NULL")</f>
        <v>1</v>
      </c>
      <c r="E23" s="258" t="s">
        <v>29</v>
      </c>
      <c r="F23" s="258">
        <f>vlookup(A23,'NM Data'!$A$3:$M$37,2,FALSE)</f>
        <v>5</v>
      </c>
      <c r="G23" s="258">
        <f>iferror(VLOOKUP($A23,'NM Data'!$A$2:$C$37,3,FALSE),"NULL")</f>
        <v>0</v>
      </c>
      <c r="H23" s="259">
        <f>vlookup(A23,'NM Data'!$A$3:$M$37,13,FALSE)</f>
        <v>11</v>
      </c>
      <c r="I23" s="260">
        <f>vlookup(A23,'NM Data'!$A$3:$M$37,7,FALSE)</f>
        <v>0</v>
      </c>
      <c r="J23" s="261" t="s">
        <v>29</v>
      </c>
      <c r="K23" s="258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Numbers'!$A$1798:$D$1830,4,FALSE),"NULL")</f>
        <v>18</v>
      </c>
      <c r="Q23" s="267" t="s">
        <v>29</v>
      </c>
    </row>
    <row r="24">
      <c r="A24" s="193" t="s">
        <v>1280</v>
      </c>
      <c r="B24" s="194">
        <f t="array" ref="B24">VLOOKUP($A24,NM_DEMO,2,FALSE)</f>
        <v>40363</v>
      </c>
      <c r="C24" s="337" t="str">
        <f>iferror(VLOOKUP($A24,'NM Data'!$A$42:$B$80,2,FALSE),"NULL")</f>
        <v>NULL</v>
      </c>
      <c r="D24" s="270">
        <f>iferror(VLOOKUP($A24,'NM Data'!$A$2:$D$37,4,FALSE),"NULL")</f>
        <v>3</v>
      </c>
      <c r="E24" s="270" t="s">
        <v>29</v>
      </c>
      <c r="F24" s="270">
        <f>vlookup(A24,'NM Data'!$A$3:$M$37,2,FALSE)</f>
        <v>7</v>
      </c>
      <c r="G24" s="270">
        <f>iferror(VLOOKUP($A24,'NM Data'!$A$2:$C$37,3,FALSE),"NULL")</f>
        <v>0</v>
      </c>
      <c r="H24" s="271">
        <f>vlookup(A24,'NM Data'!$A$3:$M$37,13,FALSE)</f>
        <v>19</v>
      </c>
      <c r="I24" s="272">
        <f>vlookup(A24,'NM Data'!$A$3:$M$37,7,FALSE)</f>
        <v>11</v>
      </c>
      <c r="J24" s="273" t="s">
        <v>29</v>
      </c>
      <c r="K24" s="27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Numbers'!$A$1798:$D$1830,4,FALSE),"NULL")</f>
        <v>30</v>
      </c>
      <c r="Q24" s="278" t="s">
        <v>29</v>
      </c>
    </row>
    <row r="25">
      <c r="A25" s="334" t="s">
        <v>1174</v>
      </c>
      <c r="B25" s="256">
        <f t="array" ref="B25">VLOOKUP($A25,NM_DEMO,2,FALSE)</f>
        <v>19191</v>
      </c>
      <c r="C25" s="335">
        <f>iferror(VLOOKUP($A25,'NM Data'!$A$42:$B$80,2,FALSE),"NULL")</f>
        <v>12</v>
      </c>
      <c r="D25" s="258">
        <f>iferror(VLOOKUP($A25,'NM Data'!$A$2:$D$37,4,FALSE),"NULL")</f>
        <v>1</v>
      </c>
      <c r="E25" s="258" t="s">
        <v>29</v>
      </c>
      <c r="F25" s="258">
        <f>vlookup(A25,'NM Data'!$A$3:$M$37,2,FALSE)</f>
        <v>5</v>
      </c>
      <c r="G25" s="258">
        <f>iferror(VLOOKUP($A25,'NM Data'!$A$2:$C$37,3,FALSE),"NULL")</f>
        <v>0</v>
      </c>
      <c r="H25" s="259">
        <f>vlookup(A25,'NM Data'!$A$3:$M$37,13,FALSE)</f>
        <v>13</v>
      </c>
      <c r="I25" s="260" t="s">
        <v>29</v>
      </c>
      <c r="J25" s="261" t="s">
        <v>29</v>
      </c>
      <c r="K25" s="258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Numbers'!$A$1798:$D$1830,4,FALSE),"NULL")</f>
        <v>30</v>
      </c>
      <c r="Q25" s="267" t="s">
        <v>29</v>
      </c>
    </row>
    <row r="26">
      <c r="A26" s="193" t="s">
        <v>1281</v>
      </c>
      <c r="B26" s="194">
        <f t="array" ref="B26">VLOOKUP($A26,NM_DEMO,2,FALSE)</f>
        <v>148834</v>
      </c>
      <c r="C26" s="337">
        <f>iferror(VLOOKUP($A26,'NM Data'!$A$42:$B$80,2,FALSE),"NULL")</f>
        <v>25</v>
      </c>
      <c r="D26" s="270">
        <f>iferror(VLOOKUP($A26,'NM Data'!$A$2:$D$37,4,FALSE),"NULL")</f>
        <v>3</v>
      </c>
      <c r="E26" s="270" t="s">
        <v>29</v>
      </c>
      <c r="F26" s="270">
        <f>vlookup(A26,'NM Data'!$A$3:$M$37,2,FALSE)</f>
        <v>12</v>
      </c>
      <c r="G26" s="270">
        <f>iferror(VLOOKUP($A26,'NM Data'!$A$2:$C$37,3,FALSE),"NULL")</f>
        <v>0</v>
      </c>
      <c r="H26" s="271">
        <f>vlookup(A26,'NM Data'!$A$3:$M$37,13,FALSE)</f>
        <v>53</v>
      </c>
      <c r="I26" s="272">
        <f>vlookup(A26,'NM Data'!$A$3:$M$37,7,FALSE)</f>
        <v>3</v>
      </c>
      <c r="J26" s="273" t="s">
        <v>29</v>
      </c>
      <c r="K26" s="27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Numbers'!$A$1798:$D$1830,4,FALSE),"NULL")</f>
        <v>59</v>
      </c>
      <c r="Q26" s="278" t="s">
        <v>29</v>
      </c>
    </row>
    <row r="27">
      <c r="A27" s="334" t="s">
        <v>317</v>
      </c>
      <c r="B27" s="256">
        <f t="array" ref="B27">VLOOKUP($A27,NM_DEMO,2,FALSE)</f>
        <v>121661</v>
      </c>
      <c r="C27" s="335">
        <f>iferror(VLOOKUP($A27,'NM Data'!$A$42:$B$80,2,FALSE),"NULL")</f>
        <v>70</v>
      </c>
      <c r="D27" s="258">
        <f>iferror(VLOOKUP($A27,'NM Data'!$A$2:$D$37,4,FALSE),"NULL")</f>
        <v>3</v>
      </c>
      <c r="E27" s="258" t="s">
        <v>29</v>
      </c>
      <c r="F27" s="258">
        <f>vlookup(A27,'NM Data'!$A$3:$M$37,2,FALSE)</f>
        <v>33</v>
      </c>
      <c r="G27" s="258">
        <f>iferror(VLOOKUP($A27,'NM Data'!$A$2:$C$37,3,FALSE),"NULL")</f>
        <v>0</v>
      </c>
      <c r="H27" s="259">
        <f>vlookup(A27,'NM Data'!$A$3:$M$37,13,FALSE)</f>
        <v>78</v>
      </c>
      <c r="I27" s="260">
        <f>vlookup(A27,'NM Data'!$A$3:$M$37,7,FALSE)</f>
        <v>24</v>
      </c>
      <c r="J27" s="261" t="s">
        <v>29</v>
      </c>
      <c r="K27" s="258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Numbers'!$A$1798:$D$1830,4,FALSE),"NULL")</f>
        <v>99</v>
      </c>
      <c r="Q27" s="267" t="s">
        <v>29</v>
      </c>
    </row>
    <row r="28">
      <c r="A28" s="193" t="s">
        <v>318</v>
      </c>
      <c r="B28" s="194">
        <f t="array" ref="B28">VLOOKUP($A28,NM_DEMO,2,FALSE)</f>
        <v>27201</v>
      </c>
      <c r="C28" s="337" t="str">
        <f>iferror(VLOOKUP($A28,'NM Data'!$A$42:$B$80,2,FALSE),"NULL")</f>
        <v>NULL</v>
      </c>
      <c r="D28" s="270">
        <f>iferror(VLOOKUP($A28,'NM Data'!$A$2:$D$37,4,FALSE),"NULL")</f>
        <v>2</v>
      </c>
      <c r="E28" s="270" t="s">
        <v>29</v>
      </c>
      <c r="F28" s="270">
        <f>vlookup(A28,'NM Data'!$A$3:$M$37,2,FALSE)</f>
        <v>38</v>
      </c>
      <c r="G28" s="270">
        <f>iferror(VLOOKUP($A28,'NM Data'!$A$2:$C$37,3,FALSE),"NULL")</f>
        <v>1</v>
      </c>
      <c r="H28" s="271">
        <f>vlookup(A28,'NM Data'!$A$3:$M$37,13,FALSE)</f>
        <v>49</v>
      </c>
      <c r="I28" s="272">
        <f>vlookup(A28,'NM Data'!$A$3:$M$37,7,FALSE)</f>
        <v>39</v>
      </c>
      <c r="J28" s="273" t="s">
        <v>29</v>
      </c>
      <c r="K28" s="27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Numbers'!$A$1798:$D$1830,4,FALSE),"NULL")</f>
        <v>18</v>
      </c>
      <c r="Q28" s="278" t="s">
        <v>29</v>
      </c>
    </row>
    <row r="29">
      <c r="A29" s="334" t="s">
        <v>1282</v>
      </c>
      <c r="B29" s="256">
        <f t="array" ref="B29">VLOOKUP($A29,NM_DEMO,2,FALSE)</f>
        <v>154823</v>
      </c>
      <c r="C29" s="335">
        <f>iferror(VLOOKUP($A29,'NM Data'!$A$42:$B$80,2,FALSE),"NULL")</f>
        <v>34</v>
      </c>
      <c r="D29" s="258">
        <f>iferror(VLOOKUP($A29,'NM Data'!$A$2:$D$37,4,FALSE),"NULL")</f>
        <v>2</v>
      </c>
      <c r="E29" s="258" t="s">
        <v>29</v>
      </c>
      <c r="F29" s="258">
        <f>vlookup(A29,'NM Data'!$A$3:$M$37,2,FALSE)</f>
        <v>11</v>
      </c>
      <c r="G29" s="258">
        <f>iferror(VLOOKUP($A29,'NM Data'!$A$2:$C$37,3,FALSE),"NULL")</f>
        <v>0</v>
      </c>
      <c r="H29" s="259">
        <f>vlookup(A29,'NM Data'!$A$3:$M$37,13,FALSE)</f>
        <v>50</v>
      </c>
      <c r="I29" s="260">
        <f>vlookup(A29,'NM Data'!$A$3:$M$37,7,FALSE)</f>
        <v>11</v>
      </c>
      <c r="J29" s="261" t="s">
        <v>29</v>
      </c>
      <c r="K29" s="258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Numbers'!$A$1798:$D$1830,4,FALSE),"NULL")</f>
        <v>65</v>
      </c>
      <c r="Q29" s="267" t="s">
        <v>29</v>
      </c>
    </row>
    <row r="30">
      <c r="A30" s="193" t="s">
        <v>252</v>
      </c>
      <c r="B30" s="194">
        <f t="array" ref="B30">VLOOKUP($A30,NM_DEMO,2,FALSE)</f>
        <v>11576</v>
      </c>
      <c r="C30" s="337">
        <f>iferror(VLOOKUP($A30,'NM Data'!$A$42:$B$80,2,FALSE),"NULL")</f>
        <v>0</v>
      </c>
      <c r="D30" s="270">
        <f>iferror(VLOOKUP($A30,'NM Data'!$A$2:$D$37,4,FALSE),"NULL")</f>
        <v>3</v>
      </c>
      <c r="E30" s="270" t="s">
        <v>29</v>
      </c>
      <c r="F30" s="270">
        <f>vlookup(A30,'NM Data'!$A$3:$M$37,2,FALSE)</f>
        <v>0</v>
      </c>
      <c r="G30" s="270">
        <f>iferror(VLOOKUP($A30,'NM Data'!$A$2:$C$37,3,FALSE),"NULL")</f>
        <v>0</v>
      </c>
      <c r="H30" s="271">
        <f>vlookup(A30,'NM Data'!$A$3:$M$37,13,FALSE)</f>
        <v>12</v>
      </c>
      <c r="I30" s="272">
        <f>vlookup(A30,'NM Data'!$A$3:$M$37,7,FALSE)</f>
        <v>0</v>
      </c>
      <c r="J30" s="273" t="s">
        <v>29</v>
      </c>
      <c r="K30" s="27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Numbers'!$A$1798:$D$1830,4,FALSE),"NULL")</f>
        <v>10</v>
      </c>
      <c r="Q30" s="278" t="s">
        <v>29</v>
      </c>
    </row>
    <row r="31">
      <c r="A31" s="334" t="s">
        <v>1283</v>
      </c>
      <c r="B31" s="256">
        <f t="array" ref="B31">VLOOKUP($A31,NM_DEMO,2,FALSE)</f>
        <v>16595</v>
      </c>
      <c r="C31" s="335">
        <f>iferror(VLOOKUP($A31,'NM Data'!$A$42:$B$80,2,FALSE),"NULL")</f>
        <v>8</v>
      </c>
      <c r="D31" s="258">
        <f>iferror(VLOOKUP($A31,'NM Data'!$A$2:$D$37,4,FALSE),"NULL")</f>
        <v>3</v>
      </c>
      <c r="E31" s="258" t="s">
        <v>29</v>
      </c>
      <c r="F31" s="258">
        <f>vlookup(A31,'NM Data'!$A$3:$M$37,2,FALSE)</f>
        <v>2</v>
      </c>
      <c r="G31" s="258">
        <f>iferror(VLOOKUP($A31,'NM Data'!$A$2:$C$37,3,FALSE),"NULL")</f>
        <v>0</v>
      </c>
      <c r="H31" s="259">
        <f>vlookup(A31,'NM Data'!$A$3:$M$37,13,FALSE)</f>
        <v>18</v>
      </c>
      <c r="I31" s="260">
        <f>vlookup(A31,'NM Data'!$A$3:$M$37,7,FALSE)</f>
        <v>1</v>
      </c>
      <c r="J31" s="261" t="s">
        <v>29</v>
      </c>
      <c r="K31" s="258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Numbers'!$A$1798:$D$1830,4,FALSE),"NULL")</f>
        <v>9</v>
      </c>
      <c r="Q31" s="267" t="s">
        <v>29</v>
      </c>
    </row>
    <row r="32">
      <c r="A32" s="193" t="s">
        <v>1284</v>
      </c>
      <c r="B32" s="194">
        <f t="array" ref="B32">VLOOKUP($A32,NM_DEMO,2,FALSE)</f>
        <v>34489</v>
      </c>
      <c r="C32" s="337">
        <f>iferror(VLOOKUP($A32,'NM Data'!$A$42:$B$80,2,FALSE),"NULL")</f>
        <v>60</v>
      </c>
      <c r="D32" s="270">
        <f>iferror(VLOOKUP($A32,'NM Data'!$A$2:$D$37,4,FALSE),"NULL")</f>
        <v>2</v>
      </c>
      <c r="E32" s="270" t="s">
        <v>29</v>
      </c>
      <c r="F32" s="270">
        <f>vlookup(A32,'NM Data'!$A$3:$M$37,2,FALSE)</f>
        <v>31</v>
      </c>
      <c r="G32" s="270">
        <f>iferror(VLOOKUP($A32,'NM Data'!$A$2:$C$37,3,FALSE),"NULL")</f>
        <v>1</v>
      </c>
      <c r="H32" s="271">
        <f>vlookup(A32,'NM Data'!$A$3:$M$37,13,FALSE)</f>
        <v>33</v>
      </c>
      <c r="I32" s="272">
        <f>vlookup(A32,'NM Data'!$A$3:$M$37,7,FALSE)</f>
        <v>19</v>
      </c>
      <c r="J32" s="273" t="s">
        <v>29</v>
      </c>
      <c r="K32" s="27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Numbers'!$A$1798:$D$1830,4,FALSE),"NULL")</f>
        <v>21</v>
      </c>
      <c r="Q32" s="278" t="s">
        <v>29</v>
      </c>
    </row>
    <row r="33">
      <c r="A33" s="334" t="s">
        <v>1285</v>
      </c>
      <c r="B33" s="256">
        <f t="array" ref="B33">VLOOKUP($A33,NM_DEMO,2,FALSE)</f>
        <v>15045</v>
      </c>
      <c r="C33" s="335">
        <f>iferror(VLOOKUP($A33,'NM Data'!$A$42:$B$80,2,FALSE),"NULL")</f>
        <v>22</v>
      </c>
      <c r="D33" s="258">
        <f>iferror(VLOOKUP($A33,'NM Data'!$A$2:$D$37,4,FALSE),"NULL")</f>
        <v>3</v>
      </c>
      <c r="E33" s="258" t="s">
        <v>29</v>
      </c>
      <c r="F33" s="258">
        <f>vlookup(A33,'NM Data'!$A$3:$M$37,2,FALSE)</f>
        <v>7</v>
      </c>
      <c r="G33" s="258">
        <f>iferror(VLOOKUP($A33,'NM Data'!$A$2:$C$37,3,FALSE),"NULL")</f>
        <v>0</v>
      </c>
      <c r="H33" s="259">
        <f>vlookup(A33,'NM Data'!$A$3:$M$37,13,FALSE)</f>
        <v>9</v>
      </c>
      <c r="I33" s="260">
        <f>vlookup(A33,'NM Data'!$A$3:$M$37,7,FALSE)</f>
        <v>6</v>
      </c>
      <c r="J33" s="261" t="s">
        <v>29</v>
      </c>
      <c r="K33" s="258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Numbers'!$A$1798:$D$1830,4,FALSE),"NULL")</f>
        <v>20</v>
      </c>
      <c r="Q33" s="267" t="s">
        <v>29</v>
      </c>
    </row>
    <row r="34">
      <c r="A34" s="193" t="s">
        <v>199</v>
      </c>
      <c r="B34" s="194">
        <f t="array" ref="B34">VLOOKUP($A34,NM_DEMO,2,FALSE)</f>
        <v>4079</v>
      </c>
      <c r="C34" s="337" t="str">
        <f>iferror(VLOOKUP($A34,'NM Data'!$A$42:$B$80,2,FALSE),"NULL")</f>
        <v>NULL</v>
      </c>
      <c r="D34" s="270">
        <f>iferror(VLOOKUP($A34,'NM Data'!$A$2:$D$37,4,FALSE),"NULL")</f>
        <v>2</v>
      </c>
      <c r="E34" s="270" t="s">
        <v>29</v>
      </c>
      <c r="F34" s="270">
        <f>vlookup(A34,'NM Data'!$A$3:$M$37,2,FALSE)</f>
        <v>1</v>
      </c>
      <c r="G34" s="270">
        <f>iferror(VLOOKUP($A34,'NM Data'!$A$2:$C$37,3,FALSE),"NULL")</f>
        <v>0</v>
      </c>
      <c r="H34" s="271">
        <f>vlookup(A34,'NM Data'!$A$3:$M$37,13,FALSE)</f>
        <v>2</v>
      </c>
      <c r="I34" s="272">
        <f>vlookup(A34,'NM Data'!$A$3:$M$37,7,FALSE)</f>
        <v>0</v>
      </c>
      <c r="J34" s="273" t="s">
        <v>29</v>
      </c>
      <c r="K34" s="27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Numbers'!$A$1798:$D$1830,4,FALSE),"NULL")</f>
        <v>9</v>
      </c>
      <c r="Q34" s="278" t="s">
        <v>29</v>
      </c>
    </row>
    <row r="35">
      <c r="A35" s="334" t="s">
        <v>1286</v>
      </c>
      <c r="B35" s="256">
        <f t="array" ref="B35">VLOOKUP($A35,NM_DEMO,2,FALSE)</f>
        <v>76205</v>
      </c>
      <c r="C35" s="335">
        <f>iferror(VLOOKUP($A35,'NM Data'!$A$42:$B$80,2,FALSE),"NULL")</f>
        <v>104</v>
      </c>
      <c r="D35" s="258">
        <f>iferror(VLOOKUP($A35,'NM Data'!$A$2:$D$37,4,FALSE),"NULL")</f>
        <v>2</v>
      </c>
      <c r="E35" s="258" t="s">
        <v>29</v>
      </c>
      <c r="F35" s="258">
        <f>vlookup(A35,'NM Data'!$A$3:$M$37,2,FALSE)</f>
        <v>53</v>
      </c>
      <c r="G35" s="258">
        <f>iferror(VLOOKUP($A35,'NM Data'!$A$2:$C$37,3,FALSE),"NULL")</f>
        <v>0</v>
      </c>
      <c r="H35" s="259">
        <f>vlookup(A35,'NM Data'!$A$3:$M$37,13,FALSE)</f>
        <v>106</v>
      </c>
      <c r="I35" s="260">
        <f>vlookup(A35,'NM Data'!$A$3:$M$37,7,FALSE)</f>
        <v>18</v>
      </c>
      <c r="J35" s="261" t="s">
        <v>29</v>
      </c>
      <c r="K35" s="258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Numbers'!$A$1798:$D$1830,4,FALSE),"NULL")</f>
        <v>40</v>
      </c>
      <c r="Q35" s="267" t="s">
        <v>29</v>
      </c>
    </row>
    <row r="36">
      <c r="A36" s="201"/>
      <c r="B36" s="202"/>
      <c r="C36" s="203"/>
      <c r="D36" s="204"/>
      <c r="E36" s="204"/>
      <c r="F36" s="204"/>
      <c r="G36" s="204"/>
      <c r="H36" s="205"/>
      <c r="I36" s="206"/>
      <c r="J36" s="207"/>
      <c r="K36" s="203"/>
      <c r="L36" s="208"/>
      <c r="M36" s="209"/>
      <c r="N36" s="210"/>
      <c r="O36" s="204"/>
      <c r="P36" s="205"/>
      <c r="Q36" s="281"/>
    </row>
    <row r="37">
      <c r="A37" s="212" t="s">
        <v>2059</v>
      </c>
      <c r="B37" s="213"/>
      <c r="C37" s="214">
        <f>'NM Data'!B77</f>
        <v>1942</v>
      </c>
      <c r="D37" s="285" t="s">
        <v>29</v>
      </c>
      <c r="E37" s="285" t="s">
        <v>29</v>
      </c>
      <c r="F37" s="285">
        <f>'NM Data'!B37</f>
        <v>894</v>
      </c>
      <c r="G37" s="285">
        <f>'NM Data'!C37</f>
        <v>37</v>
      </c>
      <c r="H37" s="341">
        <f>'NM Data'!M37</f>
        <v>1516</v>
      </c>
      <c r="I37" s="342">
        <f>'NM Data'!G37</f>
        <v>616</v>
      </c>
      <c r="J37" s="282" t="s">
        <v>29</v>
      </c>
      <c r="K37" s="680" t="s">
        <v>29</v>
      </c>
      <c r="L37" s="284" t="s">
        <v>29</v>
      </c>
      <c r="M37" s="342" t="s">
        <v>29</v>
      </c>
      <c r="N37" s="285" t="s">
        <v>29</v>
      </c>
      <c r="O37" s="1097" t="s">
        <v>29</v>
      </c>
      <c r="P37" s="216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3753</v>
      </c>
      <c r="B1" s="288"/>
      <c r="C1" s="288"/>
      <c r="D1" s="288"/>
      <c r="E1" s="287" t="s">
        <v>2117</v>
      </c>
      <c r="F1" s="287" t="s">
        <v>3754</v>
      </c>
      <c r="G1" s="288"/>
      <c r="H1" s="288"/>
      <c r="I1" s="287" t="s">
        <v>2119</v>
      </c>
      <c r="J1" s="289">
        <v>45456.0</v>
      </c>
      <c r="K1" s="287" t="s">
        <v>2120</v>
      </c>
      <c r="L1" s="289">
        <v>45291.0</v>
      </c>
      <c r="M1" s="288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33">
        <v>2.0</v>
      </c>
      <c r="E4" s="233">
        <v>272.0</v>
      </c>
      <c r="F4" s="233">
        <v>157.0</v>
      </c>
      <c r="G4" s="233">
        <v>176.0</v>
      </c>
      <c r="H4" s="233">
        <v>1.0</v>
      </c>
      <c r="I4" s="233">
        <v>165.0</v>
      </c>
      <c r="J4" s="233">
        <v>63.0</v>
      </c>
      <c r="K4" s="233">
        <v>46.0</v>
      </c>
      <c r="M4" s="326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33">
        <v>0.0</v>
      </c>
      <c r="E5" s="233">
        <v>0.0</v>
      </c>
      <c r="F5" s="233">
        <v>0.0</v>
      </c>
      <c r="G5" s="233">
        <v>0.0</v>
      </c>
      <c r="H5" s="233">
        <v>0.0</v>
      </c>
      <c r="I5" s="233">
        <v>0.0</v>
      </c>
      <c r="J5" s="233">
        <v>0.0</v>
      </c>
      <c r="K5" s="233">
        <v>0.0</v>
      </c>
      <c r="M5" s="326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33">
        <v>3.0</v>
      </c>
      <c r="E6" s="233">
        <v>41.0</v>
      </c>
      <c r="F6" s="233">
        <v>23.0</v>
      </c>
      <c r="G6" s="233">
        <v>46.0</v>
      </c>
      <c r="H6" s="233">
        <v>1.0</v>
      </c>
      <c r="I6" s="233">
        <v>36.0</v>
      </c>
      <c r="J6" s="233">
        <v>0.0</v>
      </c>
      <c r="K6" s="233">
        <v>34.0</v>
      </c>
      <c r="M6" s="326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33">
        <v>3.0</v>
      </c>
      <c r="E7" s="233">
        <v>17.0</v>
      </c>
      <c r="F7" s="233">
        <v>10.0</v>
      </c>
      <c r="G7" s="233">
        <v>8.0</v>
      </c>
      <c r="H7" s="233">
        <v>0.0</v>
      </c>
      <c r="I7" s="233">
        <v>4.0</v>
      </c>
      <c r="J7" s="233">
        <v>5.0</v>
      </c>
      <c r="K7" s="233">
        <v>11.0</v>
      </c>
      <c r="M7" s="326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33">
        <v>3.0</v>
      </c>
      <c r="E8" s="233">
        <v>5.0</v>
      </c>
      <c r="F8" s="233">
        <v>4.0</v>
      </c>
      <c r="G8" s="233">
        <v>3.0</v>
      </c>
      <c r="H8" s="233">
        <v>0.0</v>
      </c>
      <c r="I8" s="233">
        <v>7.0</v>
      </c>
      <c r="J8" s="233">
        <v>1.0</v>
      </c>
      <c r="K8" s="233">
        <v>1.0</v>
      </c>
      <c r="M8" s="326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33">
        <v>2.0</v>
      </c>
      <c r="E9" s="233">
        <v>32.0</v>
      </c>
      <c r="F9" s="233">
        <v>17.0</v>
      </c>
      <c r="G9" s="233">
        <v>34.0</v>
      </c>
      <c r="H9" s="233">
        <v>1.0</v>
      </c>
      <c r="I9" s="233">
        <v>12.0</v>
      </c>
      <c r="J9" s="233">
        <v>1.0</v>
      </c>
      <c r="K9" s="233">
        <v>7.0</v>
      </c>
      <c r="M9" s="326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33">
        <v>0.0</v>
      </c>
      <c r="E10" s="233">
        <v>0.0</v>
      </c>
      <c r="F10" s="233">
        <v>0.0</v>
      </c>
      <c r="G10" s="233">
        <v>3.0</v>
      </c>
      <c r="H10" s="233">
        <v>0.0</v>
      </c>
      <c r="I10" s="233">
        <v>4.0</v>
      </c>
      <c r="J10" s="233">
        <v>0.0</v>
      </c>
      <c r="K10" s="233">
        <v>0.0</v>
      </c>
      <c r="M10" s="326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33">
        <v>2.0</v>
      </c>
      <c r="E11" s="233">
        <v>101.0</v>
      </c>
      <c r="F11" s="233">
        <v>46.0</v>
      </c>
      <c r="G11" s="233">
        <v>66.0</v>
      </c>
      <c r="H11" s="233">
        <v>1.0</v>
      </c>
      <c r="I11" s="233">
        <v>77.0</v>
      </c>
      <c r="J11" s="233">
        <v>18.0</v>
      </c>
      <c r="K11" s="233">
        <v>30.0</v>
      </c>
      <c r="M11" s="326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33">
        <v>2.0</v>
      </c>
      <c r="E12" s="233">
        <v>56.0</v>
      </c>
      <c r="F12" s="233">
        <v>40.0</v>
      </c>
      <c r="G12" s="233">
        <v>45.0</v>
      </c>
      <c r="H12" s="233">
        <v>1.0</v>
      </c>
      <c r="I12" s="233">
        <v>31.0</v>
      </c>
      <c r="J12" s="233">
        <v>0.0</v>
      </c>
      <c r="K12" s="233">
        <v>0.0</v>
      </c>
      <c r="M12" s="326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33">
        <v>3.0</v>
      </c>
      <c r="E13" s="233">
        <v>11.0</v>
      </c>
      <c r="F13" s="233">
        <v>6.0</v>
      </c>
      <c r="G13" s="233">
        <v>7.0</v>
      </c>
      <c r="H13" s="233">
        <v>0.0</v>
      </c>
      <c r="I13" s="233">
        <v>20.0</v>
      </c>
      <c r="J13" s="233">
        <v>0.0</v>
      </c>
      <c r="K13" s="233">
        <v>9.0</v>
      </c>
      <c r="M13" s="326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33">
        <v>4.0</v>
      </c>
      <c r="E14" s="233">
        <v>2.0</v>
      </c>
      <c r="F14" s="233">
        <v>1.0</v>
      </c>
      <c r="G14" s="233">
        <v>5.0</v>
      </c>
      <c r="H14" s="233">
        <v>0.0</v>
      </c>
      <c r="I14" s="233">
        <v>1.0</v>
      </c>
      <c r="J14" s="233">
        <v>0.0</v>
      </c>
      <c r="K14" s="233">
        <v>0.0</v>
      </c>
      <c r="M14" s="326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33">
        <v>2.0</v>
      </c>
      <c r="E15" s="233">
        <v>2.0</v>
      </c>
      <c r="F15" s="233">
        <v>0.0</v>
      </c>
      <c r="G15" s="233">
        <v>0.0</v>
      </c>
      <c r="H15" s="233">
        <v>0.0</v>
      </c>
      <c r="I15" s="233">
        <v>0.0</v>
      </c>
      <c r="J15" s="233">
        <v>0.0</v>
      </c>
      <c r="K15" s="233">
        <v>0.0</v>
      </c>
      <c r="M15" s="326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33">
        <v>3.0</v>
      </c>
      <c r="E16" s="233">
        <v>2.0</v>
      </c>
      <c r="F16" s="233">
        <v>0.0</v>
      </c>
      <c r="G16" s="233">
        <v>0.0</v>
      </c>
      <c r="H16" s="233">
        <v>0.0</v>
      </c>
      <c r="I16" s="233">
        <v>4.0</v>
      </c>
      <c r="J16" s="233">
        <v>0.0</v>
      </c>
      <c r="K16" s="233">
        <v>0.0</v>
      </c>
      <c r="M16" s="326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33">
        <v>2.0</v>
      </c>
      <c r="E17" s="233">
        <v>49.0</v>
      </c>
      <c r="F17" s="233">
        <v>23.0</v>
      </c>
      <c r="G17" s="233">
        <v>46.0</v>
      </c>
      <c r="H17" s="233">
        <v>1.0</v>
      </c>
      <c r="I17" s="233">
        <v>11.0</v>
      </c>
      <c r="J17" s="233">
        <v>3.0</v>
      </c>
      <c r="K17" s="233">
        <v>77.0</v>
      </c>
      <c r="M17" s="326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33">
        <v>2.0</v>
      </c>
      <c r="E18" s="233">
        <v>9.0</v>
      </c>
      <c r="F18" s="233">
        <v>6.0</v>
      </c>
      <c r="G18" s="233">
        <v>2.0</v>
      </c>
      <c r="H18" s="233">
        <v>0.0</v>
      </c>
      <c r="I18" s="233">
        <v>3.0</v>
      </c>
      <c r="J18" s="233">
        <v>2.0</v>
      </c>
      <c r="K18" s="233">
        <v>5.0</v>
      </c>
      <c r="M18" s="326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33">
        <v>2.0</v>
      </c>
      <c r="E19" s="233">
        <v>5.0</v>
      </c>
      <c r="F19" s="233">
        <v>2.0</v>
      </c>
      <c r="G19" s="233">
        <v>0.0</v>
      </c>
      <c r="H19" s="233">
        <v>0.0</v>
      </c>
      <c r="I19" s="233">
        <v>0.0</v>
      </c>
      <c r="J19" s="233">
        <v>0.0</v>
      </c>
      <c r="K19" s="233">
        <v>0.0</v>
      </c>
      <c r="M19" s="326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33">
        <v>3.0</v>
      </c>
      <c r="E20" s="233">
        <v>16.0</v>
      </c>
      <c r="F20" s="233">
        <v>8.0</v>
      </c>
      <c r="G20" s="233">
        <v>10.0</v>
      </c>
      <c r="H20" s="233">
        <v>2.0</v>
      </c>
      <c r="I20" s="233">
        <v>6.0</v>
      </c>
      <c r="J20" s="233">
        <v>0.0</v>
      </c>
      <c r="K20" s="233">
        <v>4.0</v>
      </c>
      <c r="M20" s="326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33">
        <v>2.0</v>
      </c>
      <c r="E21" s="233">
        <v>31.0</v>
      </c>
      <c r="F21" s="233">
        <v>18.0</v>
      </c>
      <c r="G21" s="233">
        <v>9.0</v>
      </c>
      <c r="H21" s="233">
        <v>0.0</v>
      </c>
      <c r="I21" s="233">
        <v>21.0</v>
      </c>
      <c r="J21" s="233">
        <v>1.0</v>
      </c>
      <c r="K21" s="233">
        <v>16.0</v>
      </c>
      <c r="M21" s="326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33">
        <v>4.0</v>
      </c>
      <c r="E22" s="233">
        <v>1.0</v>
      </c>
      <c r="F22" s="233">
        <v>0.0</v>
      </c>
      <c r="G22" s="233">
        <v>3.0</v>
      </c>
      <c r="H22" s="233">
        <v>0.0</v>
      </c>
      <c r="I22" s="233">
        <v>1.0</v>
      </c>
      <c r="J22" s="233">
        <v>0.0</v>
      </c>
      <c r="K22" s="233">
        <v>0.0</v>
      </c>
      <c r="M22" s="326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33">
        <v>2.0</v>
      </c>
      <c r="E23" s="233">
        <v>30.0</v>
      </c>
      <c r="F23" s="233">
        <v>20.0</v>
      </c>
      <c r="G23" s="233">
        <v>21.0</v>
      </c>
      <c r="H23" s="233">
        <v>0.0</v>
      </c>
      <c r="I23" s="233">
        <v>20.0</v>
      </c>
      <c r="J23" s="233">
        <v>1.0</v>
      </c>
      <c r="K23" s="233">
        <v>21.0</v>
      </c>
      <c r="M23" s="326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33">
        <v>1.0</v>
      </c>
      <c r="E24" s="233">
        <v>7.0</v>
      </c>
      <c r="F24" s="233">
        <v>4.0</v>
      </c>
      <c r="G24" s="233">
        <v>0.0</v>
      </c>
      <c r="H24" s="233">
        <v>0.0</v>
      </c>
      <c r="I24" s="233">
        <v>12.0</v>
      </c>
      <c r="J24" s="233">
        <v>0.0</v>
      </c>
      <c r="K24" s="233">
        <v>6.0</v>
      </c>
      <c r="M24" s="326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33">
        <v>3.0</v>
      </c>
      <c r="E25" s="233">
        <v>12.0</v>
      </c>
      <c r="F25" s="233">
        <v>7.0</v>
      </c>
      <c r="G25" s="233">
        <v>11.0</v>
      </c>
      <c r="H25" s="233">
        <v>0.0</v>
      </c>
      <c r="I25" s="233">
        <v>4.0</v>
      </c>
      <c r="J25" s="233">
        <v>0.0</v>
      </c>
      <c r="K25" s="233">
        <v>6.0</v>
      </c>
      <c r="M25" s="326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33">
        <v>1.0</v>
      </c>
      <c r="E26" s="233">
        <v>8.0</v>
      </c>
      <c r="F26" s="233">
        <v>5.0</v>
      </c>
      <c r="G26" s="365"/>
      <c r="H26" s="233">
        <v>0.0</v>
      </c>
      <c r="I26" s="233">
        <v>6.0</v>
      </c>
      <c r="J26" s="233">
        <v>1.0</v>
      </c>
      <c r="K26" s="233">
        <v>3.0</v>
      </c>
      <c r="M26" s="326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33">
        <v>3.0</v>
      </c>
      <c r="E27" s="233">
        <v>50.0</v>
      </c>
      <c r="F27" s="233">
        <v>28.0</v>
      </c>
      <c r="G27" s="233">
        <v>24.0</v>
      </c>
      <c r="H27" s="233">
        <v>2.0</v>
      </c>
      <c r="I27" s="233">
        <v>22.0</v>
      </c>
      <c r="J27" s="233">
        <v>4.0</v>
      </c>
      <c r="K27" s="233">
        <v>52.0</v>
      </c>
      <c r="M27" s="326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33">
        <v>2.0</v>
      </c>
      <c r="E28" s="233">
        <v>29.0</v>
      </c>
      <c r="F28" s="233">
        <v>20.0</v>
      </c>
      <c r="G28" s="233">
        <v>39.0</v>
      </c>
      <c r="H28" s="233">
        <v>0.0</v>
      </c>
      <c r="I28" s="233">
        <v>14.0</v>
      </c>
      <c r="J28" s="233">
        <v>0.0</v>
      </c>
      <c r="K28" s="233">
        <v>5.0</v>
      </c>
      <c r="M28" s="326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33">
        <v>3.0</v>
      </c>
      <c r="E29" s="233">
        <v>35.0</v>
      </c>
      <c r="F29" s="233">
        <v>18.0</v>
      </c>
      <c r="G29" s="233">
        <v>3.0</v>
      </c>
      <c r="H29" s="233">
        <v>0.0</v>
      </c>
      <c r="I29" s="233">
        <v>8.0</v>
      </c>
      <c r="J29" s="233">
        <v>6.0</v>
      </c>
      <c r="K29" s="233">
        <v>21.0</v>
      </c>
      <c r="M29" s="326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33">
        <v>2.0</v>
      </c>
      <c r="E30" s="233">
        <v>36.0</v>
      </c>
      <c r="F30" s="233">
        <v>14.0</v>
      </c>
      <c r="G30" s="233">
        <v>11.0</v>
      </c>
      <c r="H30" s="233">
        <v>0.0</v>
      </c>
      <c r="I30" s="233">
        <v>11.0</v>
      </c>
      <c r="J30" s="233">
        <v>2.0</v>
      </c>
      <c r="K30" s="233">
        <v>14.0</v>
      </c>
      <c r="M30" s="326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33">
        <v>3.0</v>
      </c>
      <c r="E31" s="233">
        <v>7.0</v>
      </c>
      <c r="F31" s="233">
        <v>5.0</v>
      </c>
      <c r="G31" s="233">
        <v>0.0</v>
      </c>
      <c r="H31" s="233">
        <v>0.0</v>
      </c>
      <c r="I31" s="233">
        <v>1.0</v>
      </c>
      <c r="J31" s="233">
        <v>0.0</v>
      </c>
      <c r="K31" s="233">
        <v>1.0</v>
      </c>
      <c r="M31" s="326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33">
        <v>3.0</v>
      </c>
      <c r="E32" s="233">
        <v>12.0</v>
      </c>
      <c r="F32" s="233">
        <v>6.0</v>
      </c>
      <c r="G32" s="233">
        <v>1.0</v>
      </c>
      <c r="H32" s="233">
        <v>0.0</v>
      </c>
      <c r="I32" s="233">
        <v>3.0</v>
      </c>
      <c r="J32" s="233">
        <v>0.0</v>
      </c>
      <c r="K32" s="233">
        <v>19.0</v>
      </c>
      <c r="M32" s="326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33">
        <v>2.0</v>
      </c>
      <c r="E33" s="233">
        <v>19.0</v>
      </c>
      <c r="F33" s="233">
        <v>14.0</v>
      </c>
      <c r="G33" s="233">
        <v>19.0</v>
      </c>
      <c r="H33" s="233">
        <v>3.0</v>
      </c>
      <c r="I33" s="233">
        <v>12.0</v>
      </c>
      <c r="J33" s="233">
        <v>11.0</v>
      </c>
      <c r="K33" s="233">
        <v>3.0</v>
      </c>
      <c r="M33" s="326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33">
        <v>3.0</v>
      </c>
      <c r="E34" s="233">
        <v>9.0</v>
      </c>
      <c r="F34" s="233">
        <v>0.0</v>
      </c>
      <c r="G34" s="233">
        <v>6.0</v>
      </c>
      <c r="H34" s="233">
        <v>2.0</v>
      </c>
      <c r="I34" s="233">
        <v>10.0</v>
      </c>
      <c r="J34" s="233">
        <v>0.0</v>
      </c>
      <c r="K34" s="233">
        <v>31.0</v>
      </c>
      <c r="M34" s="326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33">
        <v>2.0</v>
      </c>
      <c r="E35" s="233">
        <v>2.0</v>
      </c>
      <c r="F35" s="233">
        <v>0.0</v>
      </c>
      <c r="G35" s="233">
        <v>0.0</v>
      </c>
      <c r="H35" s="233">
        <v>0.0</v>
      </c>
      <c r="I35" s="233">
        <v>0.0</v>
      </c>
      <c r="J35" s="233">
        <v>0.0</v>
      </c>
      <c r="K35" s="233">
        <v>0.0</v>
      </c>
      <c r="M35" s="326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33">
        <v>2.0</v>
      </c>
      <c r="E36" s="233">
        <v>68.0</v>
      </c>
      <c r="F36" s="233">
        <v>38.0</v>
      </c>
      <c r="G36" s="233">
        <v>18.0</v>
      </c>
      <c r="H36" s="233">
        <v>0.0</v>
      </c>
      <c r="I36" s="233">
        <v>82.0</v>
      </c>
      <c r="J36" s="233">
        <v>1.0</v>
      </c>
      <c r="K36" s="233">
        <v>18.0</v>
      </c>
      <c r="M36" s="326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33">
        <v>2.0</v>
      </c>
      <c r="E37" s="233">
        <v>976.0</v>
      </c>
      <c r="F37" s="233">
        <v>540.0</v>
      </c>
      <c r="G37" s="233">
        <v>616.0</v>
      </c>
      <c r="H37" s="233">
        <v>15.0</v>
      </c>
      <c r="I37" s="233">
        <v>608.0</v>
      </c>
      <c r="J37" s="233">
        <v>120.0</v>
      </c>
      <c r="K37" s="233">
        <v>440.0</v>
      </c>
      <c r="M37" s="326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87" t="s">
        <v>2232</v>
      </c>
      <c r="B40" s="288"/>
      <c r="C40" s="288"/>
      <c r="D40" s="288"/>
      <c r="E40" s="287" t="s">
        <v>2117</v>
      </c>
      <c r="F40" s="287" t="s">
        <v>3754</v>
      </c>
      <c r="G40" s="288"/>
      <c r="H40" s="288"/>
      <c r="I40" s="287" t="s">
        <v>2119</v>
      </c>
      <c r="J40" s="289">
        <v>45456.0</v>
      </c>
      <c r="K40" s="287" t="s">
        <v>2120</v>
      </c>
      <c r="L40" s="289">
        <v>45107.0</v>
      </c>
      <c r="M40" s="288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5" t="s">
        <v>3781</v>
      </c>
      <c r="B76" s="233">
        <v>296.0</v>
      </c>
    </row>
    <row r="77">
      <c r="A77" s="231" t="s">
        <v>3782</v>
      </c>
      <c r="B77" s="233">
        <v>1942.0</v>
      </c>
    </row>
    <row r="79">
      <c r="A79" s="324" t="s">
        <v>1263</v>
      </c>
      <c r="B79" s="326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VLOOKUP($A3,NY_DEMO,2,FALSE)</f>
        <v>314848</v>
      </c>
      <c r="C3" s="335">
        <f>VLOOKUP(A3,'NY Data'!$A$9:$U$67,3,FALSE)</f>
        <v>211</v>
      </c>
      <c r="D3" s="1118">
        <f>VLOOKUP(A3,'NY Data'!$A$136:$C$194,3,FALSE)</f>
        <v>1.87012987</v>
      </c>
      <c r="E3" s="258">
        <f>VLOOKUP(A3,'NY Data'!$A$9:$U$67,4,FALSE)</f>
        <v>103</v>
      </c>
      <c r="F3" s="258">
        <f>VLOOKUP(A3,'NY Data'!$A$9:$U$67,6,FALSE)</f>
        <v>66</v>
      </c>
      <c r="G3" s="258" t="s">
        <v>29</v>
      </c>
      <c r="H3" s="259">
        <f>VLOOKUP(A3,'NY Data'!$A$136:$B$194,2,FALSE)</f>
        <v>154</v>
      </c>
      <c r="I3" s="260">
        <f>vlookup(A3,'NY Data'!$A$73:$C$132,2,FALSE)</f>
        <v>36</v>
      </c>
      <c r="J3" s="261" t="s">
        <v>29</v>
      </c>
      <c r="K3" s="777">
        <f>vlookup(A3,'NY Data'!$A$73:$C$132,3,FALSE)</f>
        <v>0.663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Numbers'!$A$1831:$D$1892,4,FALSE),"NULL")</f>
        <v>183</v>
      </c>
      <c r="Q3" s="267" t="s">
        <v>29</v>
      </c>
    </row>
    <row r="4">
      <c r="A4" s="193" t="s">
        <v>874</v>
      </c>
      <c r="B4" s="194">
        <f t="array" ref="B4">VLOOKUP($A4,NY_DEMO,2,FALSE)</f>
        <v>46456</v>
      </c>
      <c r="C4" s="337">
        <f>VLOOKUP(A4,'NY Data'!$A$9:$U$67,3,FALSE)</f>
        <v>33</v>
      </c>
      <c r="D4" s="1119">
        <f>VLOOKUP(A4,'NY Data'!$A$136:$C$194,3,FALSE)</f>
        <v>2</v>
      </c>
      <c r="E4" s="270">
        <f>VLOOKUP(A4,'NY Data'!$A$9:$U$67,4,FALSE)</f>
        <v>14</v>
      </c>
      <c r="F4" s="270">
        <f>VLOOKUP(A4,'NY Data'!$A$9:$U$67,6,FALSE)</f>
        <v>17</v>
      </c>
      <c r="G4" s="270" t="s">
        <v>29</v>
      </c>
      <c r="H4" s="271">
        <f>VLOOKUP(A4,'NY Data'!$A$136:$B$194,2,FALSE)</f>
        <v>37</v>
      </c>
      <c r="I4" s="272">
        <f>vlookup(A4,'NY Data'!$A$73:$C$132,2,FALSE)</f>
        <v>3</v>
      </c>
      <c r="J4" s="273" t="s">
        <v>29</v>
      </c>
      <c r="K4" s="274">
        <f>vlookup(A4,'NY Data'!$A$73:$C$132,3,FALSE)</f>
        <v>0.625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Numbers'!$A$1831:$D$1892,4,FALSE),"NULL")</f>
        <v>62</v>
      </c>
      <c r="Q4" s="278" t="s">
        <v>29</v>
      </c>
    </row>
    <row r="5">
      <c r="A5" s="334" t="s">
        <v>1290</v>
      </c>
      <c r="B5" s="256">
        <f t="array" ref="B5">VLOOKUP($A5,NY_DEMO,2,FALSE)</f>
        <v>1472654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Numbers'!$A$1831:$D$1892,4,FALSE),"NULL")</f>
        <v>448</v>
      </c>
      <c r="Q5" s="267" t="s">
        <v>29</v>
      </c>
    </row>
    <row r="6">
      <c r="A6" s="193" t="s">
        <v>1291</v>
      </c>
      <c r="B6" s="194">
        <f t="array" ref="B6">VLOOKUP($A6,NY_DEMO,2,FALSE)</f>
        <v>198683</v>
      </c>
      <c r="C6" s="337">
        <f>VLOOKUP(A6,'NY Data'!$A$9:$U$67,3,FALSE)</f>
        <v>241</v>
      </c>
      <c r="D6" s="1119">
        <f>VLOOKUP(A6,'NY Data'!$A$136:$C$194,3,FALSE)</f>
        <v>2.073446328</v>
      </c>
      <c r="E6" s="270">
        <f>VLOOKUP(A6,'NY Data'!$A$9:$U$67,4,FALSE)</f>
        <v>107</v>
      </c>
      <c r="F6" s="270">
        <f>VLOOKUP(A6,'NY Data'!$A$9:$U$67,6,FALSE)</f>
        <v>88</v>
      </c>
      <c r="G6" s="270" t="s">
        <v>29</v>
      </c>
      <c r="H6" s="271">
        <f>VLOOKUP(A6,'NY Data'!$A$136:$B$194,2,FALSE)</f>
        <v>177</v>
      </c>
      <c r="I6" s="272">
        <f>vlookup(A6,'NY Data'!$A$73:$C$132,2,FALSE)</f>
        <v>65</v>
      </c>
      <c r="J6" s="273" t="s">
        <v>29</v>
      </c>
      <c r="K6" s="274">
        <f>vlookup(A6,'NY Data'!$A$73:$C$132,3,FALSE)</f>
        <v>0.521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Numbers'!$A$1831:$D$1892,4,FALSE),"NULL")</f>
        <v>162</v>
      </c>
      <c r="Q6" s="278" t="s">
        <v>29</v>
      </c>
    </row>
    <row r="7">
      <c r="A7" s="334" t="s">
        <v>1292</v>
      </c>
      <c r="B7" s="256">
        <f t="array" ref="B7">VLOOKUP($A7,NY_DEMO,2,FALSE)</f>
        <v>77042</v>
      </c>
      <c r="C7" s="335">
        <f>VLOOKUP(A7,'NY Data'!$A$9:$U$67,3,FALSE)</f>
        <v>85</v>
      </c>
      <c r="D7" s="1118">
        <f>VLOOKUP(A7,'NY Data'!$A$136:$C$194,3,FALSE)</f>
        <v>1.903846154</v>
      </c>
      <c r="E7" s="258">
        <f>VLOOKUP(A7,'NY Data'!$A$9:$U$67,4,FALSE)</f>
        <v>35</v>
      </c>
      <c r="F7" s="258">
        <f>VLOOKUP(A7,'NY Data'!$A$9:$U$67,6,FALSE)</f>
        <v>34</v>
      </c>
      <c r="G7" s="258" t="s">
        <v>29</v>
      </c>
      <c r="H7" s="259">
        <f>VLOOKUP(A7,'NY Data'!$A$136:$B$194,2,FALSE)</f>
        <v>52</v>
      </c>
      <c r="I7" s="260">
        <f>vlookup(A7,'NY Data'!$A$73:$C$132,2,FALSE)</f>
        <v>3</v>
      </c>
      <c r="J7" s="261" t="s">
        <v>29</v>
      </c>
      <c r="K7" s="777">
        <f>vlookup(A7,'NY Data'!$A$73:$C$132,3,FALSE)</f>
        <v>0.615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Numbers'!$A$1831:$D$1892,4,FALSE),"NULL")</f>
        <v>83</v>
      </c>
      <c r="Q7" s="267" t="s">
        <v>29</v>
      </c>
    </row>
    <row r="8">
      <c r="A8" s="193" t="s">
        <v>1293</v>
      </c>
      <c r="B8" s="194">
        <f t="array" ref="B8">VLOOKUP($A8,NY_DEMO,2,FALSE)</f>
        <v>76248</v>
      </c>
      <c r="C8" s="337">
        <f>VLOOKUP(A8,'NY Data'!$A$9:$U$67,3,FALSE)</f>
        <v>112</v>
      </c>
      <c r="D8" s="1119">
        <f>VLOOKUP(A8,'NY Data'!$A$136:$C$194,3,FALSE)</f>
        <v>2.191780822</v>
      </c>
      <c r="E8" s="270">
        <f>VLOOKUP(A8,'NY Data'!$A$9:$U$67,4,FALSE)</f>
        <v>60</v>
      </c>
      <c r="F8" s="270">
        <f>VLOOKUP(A8,'NY Data'!$A$9:$U$67,6,FALSE)</f>
        <v>28</v>
      </c>
      <c r="G8" s="270" t="s">
        <v>29</v>
      </c>
      <c r="H8" s="271">
        <f>VLOOKUP(A8,'NY Data'!$A$136:$B$194,2,FALSE)</f>
        <v>73</v>
      </c>
      <c r="I8" s="272">
        <f>vlookup(A8,'NY Data'!$A$73:$C$132,2,FALSE)</f>
        <v>21</v>
      </c>
      <c r="J8" s="273" t="s">
        <v>29</v>
      </c>
      <c r="K8" s="274">
        <f>vlookup(A8,'NY Data'!$A$73:$C$132,3,FALSE)</f>
        <v>0.608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Numbers'!$A$1831:$D$1892,4,FALSE),"NULL")</f>
        <v>58</v>
      </c>
      <c r="Q8" s="278" t="s">
        <v>29</v>
      </c>
    </row>
    <row r="9">
      <c r="A9" s="334" t="s">
        <v>694</v>
      </c>
      <c r="B9" s="256">
        <f t="array" ref="B9">VLOOKUP($A9,NY_DEMO,2,FALSE)</f>
        <v>127657</v>
      </c>
      <c r="C9" s="335">
        <f>VLOOKUP(A9,'NY Data'!$A$9:$U$67,3,FALSE)</f>
        <v>76</v>
      </c>
      <c r="D9" s="1118">
        <f>VLOOKUP(A9,'NY Data'!$A$136:$C$194,3,FALSE)</f>
        <v>1.786666667</v>
      </c>
      <c r="E9" s="258">
        <f>VLOOKUP(A9,'NY Data'!$A$9:$U$67,4,FALSE)</f>
        <v>34</v>
      </c>
      <c r="F9" s="258">
        <f>VLOOKUP(A9,'NY Data'!$A$9:$U$67,6,FALSE)</f>
        <v>31</v>
      </c>
      <c r="G9" s="258" t="s">
        <v>29</v>
      </c>
      <c r="H9" s="259">
        <f>VLOOKUP(A9,'NY Data'!$A$136:$B$194,2,FALSE)</f>
        <v>75</v>
      </c>
      <c r="I9" s="260">
        <f>vlookup(A9,'NY Data'!$A$73:$C$132,2,FALSE)</f>
        <v>19</v>
      </c>
      <c r="J9" s="261" t="s">
        <v>29</v>
      </c>
      <c r="K9" s="777">
        <f>vlookup(A9,'NY Data'!$A$73:$C$132,3,FALSE)</f>
        <v>0.315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Numbers'!$A$1831:$D$1892,4,FALSE),"NULL")</f>
        <v>160</v>
      </c>
      <c r="Q9" s="267" t="s">
        <v>29</v>
      </c>
    </row>
    <row r="10">
      <c r="A10" s="193" t="s">
        <v>1294</v>
      </c>
      <c r="B10" s="194">
        <f t="array" ref="B10">VLOOKUP($A10,NY_DEMO,2,FALSE)</f>
        <v>84148</v>
      </c>
      <c r="C10" s="337">
        <f>VLOOKUP(A10,'NY Data'!$A$9:$U$67,3,FALSE)</f>
        <v>17</v>
      </c>
      <c r="D10" s="1119">
        <f>VLOOKUP(A10,'NY Data'!$A$136:$C$194,3,FALSE)</f>
        <v>2.280701754</v>
      </c>
      <c r="E10" s="270">
        <f>VLOOKUP(A10,'NY Data'!$A$9:$U$67,4,FALSE)</f>
        <v>3</v>
      </c>
      <c r="F10" s="270">
        <f>VLOOKUP(A10,'NY Data'!$A$9:$U$67,6,FALSE)</f>
        <v>12</v>
      </c>
      <c r="G10" s="270" t="s">
        <v>29</v>
      </c>
      <c r="H10" s="271">
        <f>VLOOKUP(A10,'NY Data'!$A$136:$B$194,2,FALSE)</f>
        <v>57</v>
      </c>
      <c r="I10" s="272">
        <f>vlookup(A10,'NY Data'!$A$73:$C$132,2,FALSE)</f>
        <v>4</v>
      </c>
      <c r="J10" s="273" t="s">
        <v>29</v>
      </c>
      <c r="K10" s="274">
        <f>vlookup(A10,'NY Data'!$A$73:$C$132,3,FALSE)</f>
        <v>0.269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Numbers'!$A$1831:$D$1892,4,FALSE),"NULL")</f>
        <v>72</v>
      </c>
      <c r="Q10" s="278" t="s">
        <v>29</v>
      </c>
    </row>
    <row r="11">
      <c r="A11" s="334" t="s">
        <v>1295</v>
      </c>
      <c r="B11" s="256">
        <f t="array" ref="B11">VLOOKUP($A11,NY_DEMO,2,FALSE)</f>
        <v>47220</v>
      </c>
      <c r="C11" s="335">
        <f>VLOOKUP(A11,'NY Data'!$A$9:$U$67,3,FALSE)</f>
        <v>53</v>
      </c>
      <c r="D11" s="1118">
        <f>VLOOKUP(A11,'NY Data'!$A$136:$C$194,3,FALSE)</f>
        <v>2.079365079</v>
      </c>
      <c r="E11" s="258">
        <f>VLOOKUP(A11,'NY Data'!$A$9:$U$67,4,FALSE)</f>
        <v>22</v>
      </c>
      <c r="F11" s="258">
        <f>VLOOKUP(A11,'NY Data'!$A$9:$U$67,6,FALSE)</f>
        <v>20</v>
      </c>
      <c r="G11" s="258" t="s">
        <v>29</v>
      </c>
      <c r="H11" s="259">
        <f>VLOOKUP(A11,'NY Data'!$A$136:$B$194,2,FALSE)</f>
        <v>63</v>
      </c>
      <c r="I11" s="260">
        <f>vlookup(A11,'NY Data'!$A$73:$C$132,2,FALSE)</f>
        <v>12</v>
      </c>
      <c r="J11" s="261" t="s">
        <v>29</v>
      </c>
      <c r="K11" s="777">
        <f>vlookup(A11,'NY Data'!$A$73:$C$132,3,FALSE)</f>
        <v>0.333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Numbers'!$A$1831:$D$1892,4,FALSE),"NULL")</f>
        <v>66</v>
      </c>
      <c r="Q11" s="267" t="s">
        <v>29</v>
      </c>
    </row>
    <row r="12">
      <c r="A12" s="193" t="s">
        <v>550</v>
      </c>
      <c r="B12" s="194">
        <f t="array" ref="B12">VLOOKUP($A12,NY_DEMO,2,FALSE)</f>
        <v>79843</v>
      </c>
      <c r="C12" s="337">
        <f>VLOOKUP(A12,'NY Data'!$A$9:$U$67,3,FALSE)</f>
        <v>70</v>
      </c>
      <c r="D12" s="1119">
        <f>VLOOKUP(A12,'NY Data'!$A$136:$C$194,3,FALSE)</f>
        <v>2.070707071</v>
      </c>
      <c r="E12" s="270">
        <f>VLOOKUP(A12,'NY Data'!$A$9:$U$67,4,FALSE)</f>
        <v>29</v>
      </c>
      <c r="F12" s="270">
        <f>VLOOKUP(A12,'NY Data'!$A$9:$U$67,6,FALSE)</f>
        <v>31</v>
      </c>
      <c r="G12" s="270" t="s">
        <v>29</v>
      </c>
      <c r="H12" s="271">
        <f>VLOOKUP(A12,'NY Data'!$A$136:$B$194,2,FALSE)</f>
        <v>99</v>
      </c>
      <c r="I12" s="272">
        <f>vlookup(A12,'NY Data'!$A$73:$C$132,2,FALSE)</f>
        <v>19</v>
      </c>
      <c r="J12" s="273" t="s">
        <v>29</v>
      </c>
      <c r="K12" s="274">
        <f>vlookup(A12,'NY Data'!$A$73:$C$132,3,FALSE)</f>
        <v>0.455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Numbers'!$A$1831:$D$1892,4,FALSE),"NULL")</f>
        <v>53</v>
      </c>
      <c r="Q12" s="278" t="s">
        <v>29</v>
      </c>
    </row>
    <row r="13">
      <c r="A13" s="334" t="s">
        <v>157</v>
      </c>
      <c r="B13" s="256">
        <f t="array" ref="B13">VLOOKUP($A13,NY_DEMO,2,FALSE)</f>
        <v>61570</v>
      </c>
      <c r="C13" s="335">
        <f>VLOOKUP(A13,'NY Data'!$A$9:$U$67,3,FALSE)</f>
        <v>44</v>
      </c>
      <c r="D13" s="1118">
        <f>VLOOKUP(A13,'NY Data'!$A$136:$C$194,3,FALSE)</f>
        <v>2.095238095</v>
      </c>
      <c r="E13" s="258">
        <f>VLOOKUP(A13,'NY Data'!$A$9:$U$67,4,FALSE)</f>
        <v>20</v>
      </c>
      <c r="F13" s="258">
        <f>VLOOKUP(A13,'NY Data'!$A$9:$U$67,6,FALSE)</f>
        <v>5</v>
      </c>
      <c r="G13" s="258" t="s">
        <v>29</v>
      </c>
      <c r="H13" s="259">
        <f>VLOOKUP(A13,'NY Data'!$A$136:$B$194,2,FALSE)</f>
        <v>21</v>
      </c>
      <c r="I13" s="260">
        <f>vlookup(A13,'NY Data'!$A$73:$C$132,2,FALSE)</f>
        <v>8</v>
      </c>
      <c r="J13" s="261" t="s">
        <v>29</v>
      </c>
      <c r="K13" s="777">
        <f>vlookup(A13,'NY Data'!$A$73:$C$132,3,FALSE)</f>
        <v>0.583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Numbers'!$A$1831:$D$1892,4,FALSE),"NULL")</f>
        <v>49</v>
      </c>
      <c r="Q13" s="267" t="s">
        <v>29</v>
      </c>
    </row>
    <row r="14">
      <c r="A14" s="193" t="s">
        <v>1296</v>
      </c>
      <c r="B14" s="194">
        <f t="array" ref="B14">VLOOKUP($A14,NY_DEMO,2,FALSE)</f>
        <v>46809</v>
      </c>
      <c r="C14" s="337">
        <f>VLOOKUP(A14,'NY Data'!$A$9:$U$67,3,FALSE)</f>
        <v>73</v>
      </c>
      <c r="D14" s="1119">
        <f>VLOOKUP(A14,'NY Data'!$A$136:$C$194,3,FALSE)</f>
        <v>1.977777778</v>
      </c>
      <c r="E14" s="270">
        <f>VLOOKUP(A14,'NY Data'!$A$9:$U$67,4,FALSE)</f>
        <v>34</v>
      </c>
      <c r="F14" s="270">
        <f>VLOOKUP(A14,'NY Data'!$A$9:$U$67,6,FALSE)</f>
        <v>33</v>
      </c>
      <c r="G14" s="270" t="s">
        <v>29</v>
      </c>
      <c r="H14" s="271">
        <f>VLOOKUP(A14,'NY Data'!$A$136:$B$194,2,FALSE)</f>
        <v>45</v>
      </c>
      <c r="I14" s="272">
        <f>vlookup(A14,'NY Data'!$A$73:$C$132,2,FALSE)</f>
        <v>38</v>
      </c>
      <c r="J14" s="273" t="s">
        <v>29</v>
      </c>
      <c r="K14" s="274">
        <f>vlookup(A14,'NY Data'!$A$73:$C$132,3,FALSE)</f>
        <v>0.585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Numbers'!$A$1831:$D$1892,4,FALSE),"NULL")</f>
        <v>37</v>
      </c>
      <c r="Q14" s="278" t="s">
        <v>29</v>
      </c>
    </row>
    <row r="15">
      <c r="A15" s="334" t="s">
        <v>333</v>
      </c>
      <c r="B15" s="256">
        <f t="array" ref="B15">VLOOKUP($A15,NY_DEMO,2,FALSE)</f>
        <v>44308</v>
      </c>
      <c r="C15" s="335">
        <f>VLOOKUP(A15,'NY Data'!$A$9:$U$67,3,FALSE)</f>
        <v>81</v>
      </c>
      <c r="D15" s="1118">
        <f>VLOOKUP(A15,'NY Data'!$A$136:$C$194,3,FALSE)</f>
        <v>1.835820896</v>
      </c>
      <c r="E15" s="258">
        <f>VLOOKUP(A15,'NY Data'!$A$9:$U$67,4,FALSE)</f>
        <v>38</v>
      </c>
      <c r="F15" s="258">
        <f>VLOOKUP(A15,'NY Data'!$A$9:$U$67,6,FALSE)</f>
        <v>36</v>
      </c>
      <c r="G15" s="258" t="s">
        <v>29</v>
      </c>
      <c r="H15" s="259">
        <f>VLOOKUP(A15,'NY Data'!$A$136:$B$194,2,FALSE)</f>
        <v>67</v>
      </c>
      <c r="I15" s="260">
        <f>vlookup(A15,'NY Data'!$A$73:$C$132,2,FALSE)</f>
        <v>32</v>
      </c>
      <c r="J15" s="261" t="s">
        <v>29</v>
      </c>
      <c r="K15" s="777">
        <f>vlookup(A15,'NY Data'!$A$73:$C$132,3,FALSE)</f>
        <v>0.514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Numbers'!$A$1831:$D$1892,4,FALSE),"NULL")</f>
        <v>69</v>
      </c>
      <c r="Q15" s="267" t="s">
        <v>29</v>
      </c>
    </row>
    <row r="16">
      <c r="A16" s="193" t="s">
        <v>1297</v>
      </c>
      <c r="B16" s="194">
        <f t="array" ref="B16">VLOOKUP($A16,NY_DEMO,2,FALSE)</f>
        <v>295911</v>
      </c>
      <c r="C16" s="337">
        <f>VLOOKUP(A16,'NY Data'!$A$9:$U$67,3,FALSE)</f>
        <v>161</v>
      </c>
      <c r="D16" s="1119">
        <f>VLOOKUP(A16,'NY Data'!$A$136:$C$194,3,FALSE)</f>
        <v>1.83974359</v>
      </c>
      <c r="E16" s="270">
        <f>VLOOKUP(A16,'NY Data'!$A$9:$U$67,4,FALSE)</f>
        <v>66</v>
      </c>
      <c r="F16" s="270">
        <f>VLOOKUP(A16,'NY Data'!$A$9:$U$67,6,FALSE)</f>
        <v>75</v>
      </c>
      <c r="G16" s="270" t="s">
        <v>29</v>
      </c>
      <c r="H16" s="271">
        <f>VLOOKUP(A16,'NY Data'!$A$136:$B$194,2,FALSE)</f>
        <v>156</v>
      </c>
      <c r="I16" s="272">
        <f>vlookup(A16,'NY Data'!$A$73:$C$132,2,FALSE)</f>
        <v>31</v>
      </c>
      <c r="J16" s="273" t="s">
        <v>29</v>
      </c>
      <c r="K16" s="274">
        <f>vlookup(A16,'NY Data'!$A$73:$C$132,3,FALSE)</f>
        <v>0.519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Numbers'!$A$1831:$D$1892,4,FALSE),"NULL")</f>
        <v>158</v>
      </c>
      <c r="Q16" s="278" t="s">
        <v>29</v>
      </c>
    </row>
    <row r="17">
      <c r="A17" s="334" t="s">
        <v>1298</v>
      </c>
      <c r="B17" s="256">
        <f t="array" ref="B17">VLOOKUP($A17,NY_DEMO,2,FALSE)</f>
        <v>954236</v>
      </c>
      <c r="C17" s="335">
        <f>VLOOKUP(A17,'NY Data'!$A$9:$U$67,3,FALSE)</f>
        <v>632</v>
      </c>
      <c r="D17" s="1118">
        <f>VLOOKUP(A17,'NY Data'!$A$136:$C$194,3,FALSE)</f>
        <v>1.826359833</v>
      </c>
      <c r="E17" s="258">
        <f>VLOOKUP(A17,'NY Data'!$A$9:$U$67,4,FALSE)</f>
        <v>257</v>
      </c>
      <c r="F17" s="258">
        <f>VLOOKUP(A17,'NY Data'!$A$9:$U$67,6,FALSE)</f>
        <v>256</v>
      </c>
      <c r="G17" s="258" t="s">
        <v>29</v>
      </c>
      <c r="H17" s="259">
        <f>VLOOKUP(A17,'NY Data'!$A$136:$B$194,2,FALSE)</f>
        <v>478</v>
      </c>
      <c r="I17" s="260">
        <f>vlookup(A17,'NY Data'!$A$73:$C$132,2,FALSE)</f>
        <v>165</v>
      </c>
      <c r="J17" s="261" t="s">
        <v>29</v>
      </c>
      <c r="K17" s="777">
        <f>vlookup(A17,'NY Data'!$A$73:$C$132,3,FALSE)</f>
        <v>0.448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Numbers'!$A$1831:$D$1892,4,FALSE),"NULL")</f>
        <v>523</v>
      </c>
      <c r="Q17" s="267" t="s">
        <v>29</v>
      </c>
    </row>
    <row r="18">
      <c r="A18" s="193" t="s">
        <v>897</v>
      </c>
      <c r="B18" s="194">
        <f t="array" ref="B18">VLOOKUP($A18,NY_DEMO,2,FALSE)</f>
        <v>37381</v>
      </c>
      <c r="C18" s="337">
        <f>VLOOKUP(A18,'NY Data'!$A$9:$U$67,3,FALSE)</f>
        <v>43</v>
      </c>
      <c r="D18" s="1119">
        <f>VLOOKUP(A18,'NY Data'!$A$136:$C$194,3,FALSE)</f>
        <v>2</v>
      </c>
      <c r="E18" s="270">
        <f>VLOOKUP(A18,'NY Data'!$A$9:$U$67,4,FALSE)</f>
        <v>23</v>
      </c>
      <c r="F18" s="270">
        <f>VLOOKUP(A18,'NY Data'!$A$9:$U$67,6,FALSE)</f>
        <v>11</v>
      </c>
      <c r="G18" s="270" t="s">
        <v>29</v>
      </c>
      <c r="H18" s="271">
        <f>VLOOKUP(A18,'NY Data'!$A$136:$B$194,2,FALSE)</f>
        <v>28</v>
      </c>
      <c r="I18" s="272">
        <f>vlookup(A18,'NY Data'!$A$73:$C$132,2,FALSE)</f>
        <v>14</v>
      </c>
      <c r="J18" s="273" t="s">
        <v>29</v>
      </c>
      <c r="K18" s="274">
        <f>vlookup(A18,'NY Data'!$A$73:$C$132,3,FALSE)</f>
        <v>0.417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Numbers'!$A$1831:$D$1892,4,FALSE),"NULL")</f>
        <v>47</v>
      </c>
      <c r="Q18" s="278" t="s">
        <v>29</v>
      </c>
    </row>
    <row r="19">
      <c r="A19" s="334" t="s">
        <v>59</v>
      </c>
      <c r="B19" s="256">
        <f t="array" ref="B19">VLOOKUP($A19,NY_DEMO,2,FALSE)</f>
        <v>47555</v>
      </c>
      <c r="C19" s="335">
        <f>VLOOKUP(A19,'NY Data'!$A$9:$U$67,3,FALSE)</f>
        <v>142</v>
      </c>
      <c r="D19" s="1118">
        <f>VLOOKUP(A19,'NY Data'!$A$136:$C$194,3,FALSE)</f>
        <v>2.471264368</v>
      </c>
      <c r="E19" s="258">
        <f>VLOOKUP(A19,'NY Data'!$A$9:$U$67,4,FALSE)</f>
        <v>57</v>
      </c>
      <c r="F19" s="258">
        <f>VLOOKUP(A19,'NY Data'!$A$9:$U$67,6,FALSE)</f>
        <v>61</v>
      </c>
      <c r="G19" s="258" t="s">
        <v>29</v>
      </c>
      <c r="H19" s="259">
        <f>VLOOKUP(A19,'NY Data'!$A$136:$B$194,2,FALSE)</f>
        <v>87</v>
      </c>
      <c r="I19" s="260">
        <f>vlookup(A19,'NY Data'!$A$73:$C$132,2,FALSE)</f>
        <v>10</v>
      </c>
      <c r="J19" s="261" t="s">
        <v>29</v>
      </c>
      <c r="K19" s="777">
        <f>vlookup(A19,'NY Data'!$A$73:$C$132,3,FALSE)</f>
        <v>0.558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Numbers'!$A$1831:$D$1892,4,FALSE),"NULL")</f>
        <v>45</v>
      </c>
      <c r="Q19" s="267" t="s">
        <v>29</v>
      </c>
    </row>
    <row r="20">
      <c r="A20" s="193" t="s">
        <v>166</v>
      </c>
      <c r="B20" s="194">
        <f t="array" ref="B20">VLOOKUP($A20,NY_DEMO,2,FALSE)</f>
        <v>53324</v>
      </c>
      <c r="C20" s="337">
        <f>VLOOKUP(A20,'NY Data'!$A$9:$U$67,3,FALSE)</f>
        <v>33</v>
      </c>
      <c r="D20" s="1119">
        <f>VLOOKUP(A20,'NY Data'!$A$136:$C$194,3,FALSE)</f>
        <v>2.341463415</v>
      </c>
      <c r="E20" s="270">
        <f>VLOOKUP(A20,'NY Data'!$A$9:$U$67,4,FALSE)</f>
        <v>13</v>
      </c>
      <c r="F20" s="270">
        <f>VLOOKUP(A20,'NY Data'!$A$9:$U$67,6,FALSE)</f>
        <v>13</v>
      </c>
      <c r="G20" s="270" t="s">
        <v>29</v>
      </c>
      <c r="H20" s="271">
        <f>VLOOKUP(A20,'NY Data'!$A$136:$B$194,2,FALSE)</f>
        <v>41</v>
      </c>
      <c r="I20" s="272">
        <f>vlookup(A20,'NY Data'!$A$73:$C$132,2,FALSE)</f>
        <v>9</v>
      </c>
      <c r="J20" s="273" t="s">
        <v>29</v>
      </c>
      <c r="K20" s="543">
        <f>vlookup(A20,'NY Data'!$A$73:$C$132,3,FALSE)</f>
        <v>0.8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Numbers'!$A$1831:$D$1892,4,FALSE),"NULL")</f>
        <v>50</v>
      </c>
      <c r="Q20" s="278" t="s">
        <v>29</v>
      </c>
    </row>
    <row r="21">
      <c r="A21" s="334" t="s">
        <v>920</v>
      </c>
      <c r="B21" s="256">
        <f t="array" ref="B21">VLOOKUP($A21,NY_DEMO,2,FALSE)</f>
        <v>58388</v>
      </c>
      <c r="C21" s="335">
        <f>VLOOKUP(A21,'NY Data'!$A$9:$U$67,3,FALSE)</f>
        <v>38</v>
      </c>
      <c r="D21" s="1118">
        <f>VLOOKUP(A21,'NY Data'!$A$136:$C$194,3,FALSE)</f>
        <v>2.151515152</v>
      </c>
      <c r="E21" s="258">
        <f>VLOOKUP(A21,'NY Data'!$A$9:$U$67,4,FALSE)</f>
        <v>13</v>
      </c>
      <c r="F21" s="258">
        <f>VLOOKUP(A21,'NY Data'!$A$9:$U$67,6,FALSE)</f>
        <v>13</v>
      </c>
      <c r="G21" s="258" t="s">
        <v>29</v>
      </c>
      <c r="H21" s="259">
        <f>VLOOKUP(A21,'NY Data'!$A$136:$B$194,2,FALSE)</f>
        <v>33</v>
      </c>
      <c r="I21" s="260" t="str">
        <f>vlookup(A21,'NY Data'!$A$73:$C$132,2,FALSE)</f>
        <v>NULL</v>
      </c>
      <c r="J21" s="261" t="s">
        <v>29</v>
      </c>
      <c r="K21" s="279" t="str">
        <f>vlookup(A21,'NY Data'!$A$73:$C$132,3,FALSE)</f>
        <v>NULL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Numbers'!$A$1831:$D$1892,4,FALSE),"NULL")</f>
        <v>52</v>
      </c>
      <c r="Q21" s="267" t="s">
        <v>29</v>
      </c>
    </row>
    <row r="22">
      <c r="A22" s="193" t="s">
        <v>61</v>
      </c>
      <c r="B22" s="194">
        <f t="array" ref="B22">VLOOKUP($A22,NY_DEMO,2,FALSE)</f>
        <v>47931</v>
      </c>
      <c r="C22" s="337">
        <f>VLOOKUP(A22,'NY Data'!$A$9:$U$67,3,FALSE)</f>
        <v>44</v>
      </c>
      <c r="D22" s="1119">
        <f>VLOOKUP(A22,'NY Data'!$A$136:$C$194,3,FALSE)</f>
        <v>2.129032258</v>
      </c>
      <c r="E22" s="270">
        <f>VLOOKUP(A22,'NY Data'!$A$9:$U$67,4,FALSE)</f>
        <v>19</v>
      </c>
      <c r="F22" s="270">
        <f>VLOOKUP(A22,'NY Data'!$A$9:$U$67,6,FALSE)</f>
        <v>16</v>
      </c>
      <c r="G22" s="270" t="s">
        <v>29</v>
      </c>
      <c r="H22" s="271">
        <f>VLOOKUP(A22,'NY Data'!$A$136:$B$194,2,FALSE)</f>
        <v>31</v>
      </c>
      <c r="I22" s="272">
        <f>vlookup(A22,'NY Data'!$A$73:$C$132,2,FALSE)</f>
        <v>12</v>
      </c>
      <c r="J22" s="273" t="s">
        <v>29</v>
      </c>
      <c r="K22" s="274">
        <f>vlookup(A22,'NY Data'!$A$73:$C$132,3,FALSE)</f>
        <v>0.639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Numbers'!$A$1831:$D$1892,4,FALSE),"NULL")</f>
        <v>43</v>
      </c>
      <c r="Q22" s="278" t="s">
        <v>29</v>
      </c>
    </row>
    <row r="23">
      <c r="A23" s="334" t="s">
        <v>359</v>
      </c>
      <c r="B23" s="256">
        <f t="array" ref="B23">VLOOKUP($A23,NY_DEMO,2,FALSE)</f>
        <v>5107</v>
      </c>
      <c r="C23" s="335">
        <f>VLOOKUP(A23,'NY Data'!$A$9:$U$67,3,FALSE)</f>
        <v>1</v>
      </c>
      <c r="D23" s="1118">
        <f>VLOOKUP(A23,'NY Data'!$A$136:$C$194,3,FALSE)</f>
        <v>2</v>
      </c>
      <c r="E23" s="258">
        <f>VLOOKUP(A23,'NY Data'!$A$9:$U$67,4,FALSE)</f>
        <v>0</v>
      </c>
      <c r="F23" s="258">
        <f>VLOOKUP(A23,'NY Data'!$A$9:$U$67,6,FALSE)</f>
        <v>0</v>
      </c>
      <c r="G23" s="258" t="s">
        <v>29</v>
      </c>
      <c r="H23" s="259">
        <f>VLOOKUP(A23,'NY Data'!$A$136:$B$194,2,FALSE)</f>
        <v>2</v>
      </c>
      <c r="I23" s="260">
        <f>vlookup(A23,'NY Data'!$A$73:$C$132,2,FALSE)</f>
        <v>0</v>
      </c>
      <c r="J23" s="261" t="s">
        <v>29</v>
      </c>
      <c r="K23" s="279" t="str">
        <f>vlookup(A23,'NY Data'!$A$73:$C$132,3,FALSE)</f>
        <v>NULL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Numbers'!$A$1831:$D$1892,4,FALSE),"NULL")</f>
        <v>15</v>
      </c>
      <c r="Q23" s="267" t="s">
        <v>29</v>
      </c>
    </row>
    <row r="24">
      <c r="A24" s="193" t="s">
        <v>1299</v>
      </c>
      <c r="B24" s="194">
        <f t="array" ref="B24">VLOOKUP($A24,NY_DEMO,2,FALSE)</f>
        <v>60139</v>
      </c>
      <c r="C24" s="337">
        <f>VLOOKUP(A24,'NY Data'!$A$9:$U$67,3,FALSE)</f>
        <v>73</v>
      </c>
      <c r="D24" s="1119">
        <f>VLOOKUP(A24,'NY Data'!$A$136:$C$194,3,FALSE)</f>
        <v>2.362068966</v>
      </c>
      <c r="E24" s="270">
        <f>VLOOKUP(A24,'NY Data'!$A$9:$U$67,4,FALSE)</f>
        <v>28</v>
      </c>
      <c r="F24" s="270">
        <f>VLOOKUP(A24,'NY Data'!$A$9:$U$67,6,FALSE)</f>
        <v>26</v>
      </c>
      <c r="G24" s="270" t="s">
        <v>29</v>
      </c>
      <c r="H24" s="271">
        <f>VLOOKUP(A24,'NY Data'!$A$136:$B$194,2,FALSE)</f>
        <v>58</v>
      </c>
      <c r="I24" s="272">
        <f>vlookup(A24,'NY Data'!$A$73:$C$132,2,FALSE)</f>
        <v>11</v>
      </c>
      <c r="J24" s="273" t="s">
        <v>29</v>
      </c>
      <c r="K24" s="274">
        <f>vlookup(A24,'NY Data'!$A$73:$C$132,3,FALSE)</f>
        <v>0.468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Numbers'!$A$1831:$D$1892,4,FALSE),"NULL")</f>
        <v>54</v>
      </c>
      <c r="Q24" s="278" t="s">
        <v>29</v>
      </c>
    </row>
    <row r="25">
      <c r="A25" s="334" t="s">
        <v>66</v>
      </c>
      <c r="B25" s="256">
        <f t="array" ref="B25">VLOOKUP($A25,NY_DEMO,2,FALSE)</f>
        <v>116721</v>
      </c>
      <c r="C25" s="335">
        <f>VLOOKUP(A25,'NY Data'!$A$9:$U$67,3,FALSE)</f>
        <v>95</v>
      </c>
      <c r="D25" s="1118">
        <f>VLOOKUP(A25,'NY Data'!$A$136:$C$194,3,FALSE)</f>
        <v>2.364864865</v>
      </c>
      <c r="E25" s="258">
        <f>VLOOKUP(A25,'NY Data'!$A$9:$U$67,4,FALSE)</f>
        <v>73</v>
      </c>
      <c r="F25" s="258">
        <f>VLOOKUP(A25,'NY Data'!$A$9:$U$67,6,FALSE)</f>
        <v>8</v>
      </c>
      <c r="G25" s="258" t="s">
        <v>29</v>
      </c>
      <c r="H25" s="259">
        <f>VLOOKUP(A25,'NY Data'!$A$136:$B$194,2,FALSE)</f>
        <v>74</v>
      </c>
      <c r="I25" s="260">
        <f>vlookup(A25,'NY Data'!$A$73:$C$132,2,FALSE)</f>
        <v>47</v>
      </c>
      <c r="J25" s="261" t="s">
        <v>29</v>
      </c>
      <c r="K25" s="540">
        <f>vlookup(A25,'NY Data'!$A$73:$C$132,3,FALSE)</f>
        <v>0.5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Numbers'!$A$1831:$D$1892,4,FALSE),"NULL")</f>
        <v>95</v>
      </c>
      <c r="Q25" s="267" t="s">
        <v>29</v>
      </c>
    </row>
    <row r="26">
      <c r="A26" s="193" t="s">
        <v>223</v>
      </c>
      <c r="B26" s="194">
        <f t="array" ref="B26">VLOOKUP($A26,NY_DEMO,2,FALSE)</f>
        <v>2736074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Numbers'!$A$1831:$D$1892,4,FALSE),"NULL")</f>
        <v>806</v>
      </c>
      <c r="Q26" s="278" t="s">
        <v>29</v>
      </c>
    </row>
    <row r="27">
      <c r="A27" s="334" t="s">
        <v>530</v>
      </c>
      <c r="B27" s="256">
        <f t="array" ref="B27">VLOOKUP($A27,NY_DEMO,2,FALSE)</f>
        <v>26582</v>
      </c>
      <c r="C27" s="335">
        <f>VLOOKUP(A27,'NY Data'!$A$9:$U$67,3,FALSE)</f>
        <v>10</v>
      </c>
      <c r="D27" s="1118">
        <f>VLOOKUP(A27,'NY Data'!$A$136:$C$194,3,FALSE)</f>
        <v>2.181818182</v>
      </c>
      <c r="E27" s="258">
        <f>VLOOKUP(A27,'NY Data'!$A$9:$U$67,4,FALSE)</f>
        <v>6</v>
      </c>
      <c r="F27" s="258">
        <f>VLOOKUP(A27,'NY Data'!$A$9:$U$67,6,FALSE)</f>
        <v>3</v>
      </c>
      <c r="G27" s="258" t="s">
        <v>29</v>
      </c>
      <c r="H27" s="259">
        <f>VLOOKUP(A27,'NY Data'!$A$136:$B$194,2,FALSE)</f>
        <v>33</v>
      </c>
      <c r="I27" s="260">
        <f>vlookup(A27,'NY Data'!$A$73:$C$132,2,FALSE)</f>
        <v>2</v>
      </c>
      <c r="J27" s="261" t="s">
        <v>29</v>
      </c>
      <c r="K27" s="777">
        <f>vlookup(A27,'NY Data'!$A$73:$C$132,3,FALSE)</f>
        <v>0.273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Numbers'!$A$1831:$D$1892,4,FALSE),"NULL")</f>
        <v>32</v>
      </c>
      <c r="Q27" s="267" t="s">
        <v>29</v>
      </c>
    </row>
    <row r="28">
      <c r="A28" s="193" t="s">
        <v>570</v>
      </c>
      <c r="B28" s="194">
        <f t="array" ref="B28">VLOOKUP($A28,NY_DEMO,2,FALSE)</f>
        <v>61834</v>
      </c>
      <c r="C28" s="337">
        <f>VLOOKUP(A28,'NY Data'!$A$9:$U$67,3,FALSE)</f>
        <v>13</v>
      </c>
      <c r="D28" s="1119">
        <f>VLOOKUP(A28,'NY Data'!$A$136:$C$194,3,FALSE)</f>
        <v>2.277777778</v>
      </c>
      <c r="E28" s="270">
        <f>VLOOKUP(A28,'NY Data'!$A$9:$U$67,4,FALSE)</f>
        <v>5</v>
      </c>
      <c r="F28" s="270">
        <f>VLOOKUP(A28,'NY Data'!$A$9:$U$67,6,FALSE)</f>
        <v>0</v>
      </c>
      <c r="G28" s="270" t="s">
        <v>29</v>
      </c>
      <c r="H28" s="271">
        <f>VLOOKUP(A28,'NY Data'!$A$136:$B$194,2,FALSE)</f>
        <v>18</v>
      </c>
      <c r="I28" s="272">
        <f>vlookup(A28,'NY Data'!$A$73:$C$132,2,FALSE)</f>
        <v>3</v>
      </c>
      <c r="J28" s="273" t="s">
        <v>29</v>
      </c>
      <c r="K28" s="543">
        <f>vlookup(A28,'NY Data'!$A$73:$C$132,3,FALSE)</f>
        <v>0.5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Numbers'!$A$1831:$D$1892,4,FALSE),"NULL")</f>
        <v>71</v>
      </c>
      <c r="Q28" s="278" t="s">
        <v>29</v>
      </c>
    </row>
    <row r="29">
      <c r="A29" s="334" t="s">
        <v>74</v>
      </c>
      <c r="B29" s="256">
        <f t="array" ref="B29">VLOOKUP($A29,NY_DEMO,2,FALSE)</f>
        <v>68016</v>
      </c>
      <c r="C29" s="335">
        <f>VLOOKUP(A29,'NY Data'!$A$9:$U$67,3,FALSE)</f>
        <v>42</v>
      </c>
      <c r="D29" s="1118">
        <f>VLOOKUP(A29,'NY Data'!$A$136:$C$194,3,FALSE)</f>
        <v>2.352941176</v>
      </c>
      <c r="E29" s="258">
        <f>VLOOKUP(A29,'NY Data'!$A$9:$U$67,4,FALSE)</f>
        <v>23</v>
      </c>
      <c r="F29" s="258">
        <f>VLOOKUP(A29,'NY Data'!$A$9:$U$67,6,FALSE)</f>
        <v>10</v>
      </c>
      <c r="G29" s="258" t="s">
        <v>29</v>
      </c>
      <c r="H29" s="259">
        <f>VLOOKUP(A29,'NY Data'!$A$136:$B$194,2,FALSE)</f>
        <v>34</v>
      </c>
      <c r="I29" s="260">
        <f>vlookup(A29,'NY Data'!$A$73:$C$132,2,FALSE)</f>
        <v>8</v>
      </c>
      <c r="J29" s="261" t="s">
        <v>29</v>
      </c>
      <c r="K29" s="777">
        <f>vlookup(A29,'NY Data'!$A$73:$C$132,3,FALSE)</f>
        <v>0.688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Numbers'!$A$1831:$D$1892,4,FALSE),"NULL")</f>
        <v>57</v>
      </c>
      <c r="Q29" s="267" t="s">
        <v>29</v>
      </c>
    </row>
    <row r="30">
      <c r="A30" s="193" t="s">
        <v>79</v>
      </c>
      <c r="B30" s="194">
        <f t="array" ref="B30">VLOOKUP($A30,NY_DEMO,2,FALSE)</f>
        <v>759443</v>
      </c>
      <c r="C30" s="337">
        <f>VLOOKUP(A30,'NY Data'!$A$9:$U$67,3,FALSE)</f>
        <v>439</v>
      </c>
      <c r="D30" s="1119">
        <f>VLOOKUP(A30,'NY Data'!$A$136:$C$194,3,FALSE)</f>
        <v>2.03986711</v>
      </c>
      <c r="E30" s="270">
        <f>VLOOKUP(A30,'NY Data'!$A$9:$U$67,4,FALSE)</f>
        <v>302</v>
      </c>
      <c r="F30" s="270">
        <f>VLOOKUP(A30,'NY Data'!$A$9:$U$67,6,FALSE)</f>
        <v>61</v>
      </c>
      <c r="G30" s="270" t="s">
        <v>29</v>
      </c>
      <c r="H30" s="271">
        <f>VLOOKUP(A30,'NY Data'!$A$136:$B$194,2,FALSE)</f>
        <v>301</v>
      </c>
      <c r="I30" s="272">
        <f>vlookup(A30,'NY Data'!$A$73:$C$132,2,FALSE)</f>
        <v>87</v>
      </c>
      <c r="J30" s="273" t="s">
        <v>29</v>
      </c>
      <c r="K30" s="274">
        <f>vlookup(A30,'NY Data'!$A$73:$C$132,3,FALSE)</f>
        <v>0.724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Numbers'!$A$1831:$D$1892,4,FALSE),"NULL")</f>
        <v>471</v>
      </c>
      <c r="Q30" s="278" t="s">
        <v>29</v>
      </c>
    </row>
    <row r="31">
      <c r="A31" s="334" t="s">
        <v>80</v>
      </c>
      <c r="B31" s="256">
        <f t="array" ref="B31">VLOOKUP($A31,NY_DEMO,2,FALSE)</f>
        <v>49532</v>
      </c>
      <c r="C31" s="335">
        <f>VLOOKUP(A31,'NY Data'!$A$9:$U$67,3,FALSE)</f>
        <v>40</v>
      </c>
      <c r="D31" s="1118">
        <f>VLOOKUP(A31,'NY Data'!$A$136:$C$194,3,FALSE)</f>
        <v>2.551724138</v>
      </c>
      <c r="E31" s="258">
        <f>VLOOKUP(A31,'NY Data'!$A$9:$U$67,4,FALSE)</f>
        <v>24</v>
      </c>
      <c r="F31" s="258">
        <f>VLOOKUP(A31,'NY Data'!$A$9:$U$67,6,FALSE)</f>
        <v>6</v>
      </c>
      <c r="G31" s="258" t="s">
        <v>29</v>
      </c>
      <c r="H31" s="259">
        <f>VLOOKUP(A31,'NY Data'!$A$136:$B$194,2,FALSE)</f>
        <v>29</v>
      </c>
      <c r="I31" s="260">
        <f>vlookup(A31,'NY Data'!$A$73:$C$132,2,FALSE)</f>
        <v>15</v>
      </c>
      <c r="J31" s="261" t="s">
        <v>29</v>
      </c>
      <c r="K31" s="777">
        <f>vlookup(A31,'NY Data'!$A$73:$C$132,3,FALSE)</f>
        <v>0.571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Numbers'!$A$1831:$D$1892,4,FALSE),"NULL")</f>
        <v>46</v>
      </c>
      <c r="Q31" s="267" t="s">
        <v>29</v>
      </c>
    </row>
    <row r="32">
      <c r="A32" s="193" t="s">
        <v>373</v>
      </c>
      <c r="B32" s="194">
        <f t="array" ref="B32">VLOOKUP($A32,NY_DEMO,2,FALSE)</f>
        <v>1395774</v>
      </c>
      <c r="C32" s="337">
        <f>VLOOKUP(A32,'NY Data'!$A$9:$U$67,3,FALSE)</f>
        <v>159</v>
      </c>
      <c r="D32" s="1119">
        <f>VLOOKUP(A32,'NY Data'!$A$136:$C$194,3,FALSE)</f>
        <v>2.764705882</v>
      </c>
      <c r="E32" s="270">
        <f>VLOOKUP(A32,'NY Data'!$A$9:$U$67,4,FALSE)</f>
        <v>87</v>
      </c>
      <c r="F32" s="270">
        <f>VLOOKUP(A32,'NY Data'!$A$9:$U$67,6,FALSE)</f>
        <v>24</v>
      </c>
      <c r="G32" s="270" t="s">
        <v>29</v>
      </c>
      <c r="H32" s="271">
        <f>VLOOKUP(A32,'NY Data'!$A$136:$B$194,2,FALSE)</f>
        <v>213</v>
      </c>
      <c r="I32" s="272">
        <f>vlookup(A32,'NY Data'!$A$73:$C$132,2,FALSE)</f>
        <v>37</v>
      </c>
      <c r="J32" s="273" t="s">
        <v>29</v>
      </c>
      <c r="K32" s="274">
        <f>vlookup(A32,'NY Data'!$A$73:$C$132,3,FALSE)</f>
        <v>0.707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Numbers'!$A$1831:$D$1892,4,FALSE),"NULL")</f>
        <v>480</v>
      </c>
      <c r="Q32" s="278" t="s">
        <v>29</v>
      </c>
    </row>
    <row r="33">
      <c r="A33" s="334" t="s">
        <v>1287</v>
      </c>
      <c r="B33" s="256">
        <f t="array" ref="B33">VLOOKUP($A33,NY_DEMO,2,FALSE)</f>
        <v>1694251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Numbers'!$A$1831:$D$1892,4,FALSE),"NULL")</f>
        <v>446</v>
      </c>
      <c r="Q33" s="267" t="s">
        <v>29</v>
      </c>
    </row>
    <row r="34">
      <c r="A34" s="193" t="s">
        <v>1300</v>
      </c>
      <c r="B34" s="194">
        <f t="array" ref="B34">VLOOKUP($A34,NY_DEMO,2,FALSE)</f>
        <v>212666</v>
      </c>
      <c r="C34" s="337">
        <f>VLOOKUP(A34,'NY Data'!$A$9:$U$67,3,FALSE)</f>
        <v>189</v>
      </c>
      <c r="D34" s="1119">
        <f>VLOOKUP(A34,'NY Data'!$A$136:$C$194,3,FALSE)</f>
        <v>2.174603175</v>
      </c>
      <c r="E34" s="270">
        <f>VLOOKUP(A34,'NY Data'!$A$9:$U$67,4,FALSE)</f>
        <v>93</v>
      </c>
      <c r="F34" s="270">
        <f>VLOOKUP(A34,'NY Data'!$A$9:$U$67,6,FALSE)</f>
        <v>52</v>
      </c>
      <c r="G34" s="270" t="s">
        <v>29</v>
      </c>
      <c r="H34" s="271">
        <f>VLOOKUP(A34,'NY Data'!$A$136:$B$194,2,FALSE)</f>
        <v>126</v>
      </c>
      <c r="I34" s="272">
        <f>vlookup(A34,'NY Data'!$A$73:$C$132,2,FALSE)</f>
        <v>63</v>
      </c>
      <c r="J34" s="273" t="s">
        <v>29</v>
      </c>
      <c r="K34" s="274">
        <f>vlookup(A34,'NY Data'!$A$73:$C$132,3,FALSE)</f>
        <v>0.537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Numbers'!$A$1831:$D$1892,4,FALSE),"NULL")</f>
        <v>155</v>
      </c>
      <c r="Q34" s="278" t="s">
        <v>29</v>
      </c>
    </row>
    <row r="35">
      <c r="A35" s="334" t="s">
        <v>533</v>
      </c>
      <c r="B35" s="256">
        <f t="array" ref="B35">VLOOKUP($A35,NY_DEMO,2,FALSE)</f>
        <v>232125</v>
      </c>
      <c r="C35" s="335">
        <f>VLOOKUP(A35,'NY Data'!$A$9:$U$67,3,FALSE)</f>
        <v>432</v>
      </c>
      <c r="D35" s="1118">
        <f>VLOOKUP(A35,'NY Data'!$A$136:$C$194,3,FALSE)</f>
        <v>2.218905473</v>
      </c>
      <c r="E35" s="258">
        <f>VLOOKUP(A35,'NY Data'!$A$9:$U$67,4,FALSE)</f>
        <v>166</v>
      </c>
      <c r="F35" s="258">
        <f>VLOOKUP(A35,'NY Data'!$A$9:$U$67,6,FALSE)</f>
        <v>226</v>
      </c>
      <c r="G35" s="258" t="s">
        <v>29</v>
      </c>
      <c r="H35" s="259">
        <f>VLOOKUP(A35,'NY Data'!$A$136:$B$194,2,FALSE)</f>
        <v>201</v>
      </c>
      <c r="I35" s="260">
        <f>vlookup(A35,'NY Data'!$A$73:$C$132,2,FALSE)</f>
        <v>94</v>
      </c>
      <c r="J35" s="261" t="s">
        <v>29</v>
      </c>
      <c r="K35" s="777">
        <f>vlookup(A35,'NY Data'!$A$73:$C$132,3,FALSE)</f>
        <v>0.727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Numbers'!$A$1831:$D$1892,4,FALSE),"NULL")</f>
        <v>153</v>
      </c>
      <c r="Q35" s="267" t="s">
        <v>29</v>
      </c>
    </row>
    <row r="36">
      <c r="A36" s="193" t="s">
        <v>1301</v>
      </c>
      <c r="B36" s="194">
        <f t="array" ref="B36">VLOOKUP($A36,NY_DEMO,2,FALSE)</f>
        <v>476516</v>
      </c>
      <c r="C36" s="337">
        <f>VLOOKUP(A36,'NY Data'!$A$9:$U$67,3,FALSE)</f>
        <v>602</v>
      </c>
      <c r="D36" s="1119">
        <f>VLOOKUP(A36,'NY Data'!$A$136:$C$194,3,FALSE)</f>
        <v>2.076433121</v>
      </c>
      <c r="E36" s="270">
        <f>VLOOKUP(A36,'NY Data'!$A$9:$U$67,4,FALSE)</f>
        <v>323</v>
      </c>
      <c r="F36" s="270">
        <f>VLOOKUP(A36,'NY Data'!$A$9:$U$67,6,FALSE)</f>
        <v>193</v>
      </c>
      <c r="G36" s="270" t="s">
        <v>29</v>
      </c>
      <c r="H36" s="271">
        <f>VLOOKUP(A36,'NY Data'!$A$136:$B$194,2,FALSE)</f>
        <v>314</v>
      </c>
      <c r="I36" s="272">
        <f>vlookup(A36,'NY Data'!$A$73:$C$132,2,FALSE)</f>
        <v>80</v>
      </c>
      <c r="J36" s="273" t="s">
        <v>29</v>
      </c>
      <c r="K36" s="274">
        <f>vlookup(A36,'NY Data'!$A$73:$C$132,3,FALSE)</f>
        <v>0.448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Numbers'!$A$1831:$D$1892,4,FALSE),"NULL")</f>
        <v>266</v>
      </c>
      <c r="Q36" s="278" t="s">
        <v>29</v>
      </c>
    </row>
    <row r="37">
      <c r="A37" s="334" t="s">
        <v>1302</v>
      </c>
      <c r="B37" s="256">
        <f t="array" ref="B37">VLOOKUP($A37,NY_DEMO,2,FALSE)</f>
        <v>112458</v>
      </c>
      <c r="C37" s="335">
        <f>VLOOKUP(A37,'NY Data'!$A$9:$U$67,3,FALSE)</f>
        <v>64</v>
      </c>
      <c r="D37" s="1118">
        <f>VLOOKUP(A37,'NY Data'!$A$136:$C$194,3,FALSE)</f>
        <v>1.934782609</v>
      </c>
      <c r="E37" s="258">
        <f>VLOOKUP(A37,'NY Data'!$A$9:$U$67,4,FALSE)</f>
        <v>28</v>
      </c>
      <c r="F37" s="258">
        <f>VLOOKUP(A37,'NY Data'!$A$9:$U$67,6,FALSE)</f>
        <v>13</v>
      </c>
      <c r="G37" s="258" t="s">
        <v>29</v>
      </c>
      <c r="H37" s="259">
        <f>VLOOKUP(A37,'NY Data'!$A$136:$B$194,2,FALSE)</f>
        <v>46</v>
      </c>
      <c r="I37" s="260">
        <f>vlookup(A37,'NY Data'!$A$73:$C$132,2,FALSE)</f>
        <v>11</v>
      </c>
      <c r="J37" s="261" t="s">
        <v>29</v>
      </c>
      <c r="K37" s="540">
        <f>vlookup(A37,'NY Data'!$A$73:$C$132,3,FALSE)</f>
        <v>0.64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Numbers'!$A$1831:$D$1892,4,FALSE),"NULL")</f>
        <v>92</v>
      </c>
      <c r="Q37" s="267" t="s">
        <v>29</v>
      </c>
    </row>
    <row r="38">
      <c r="A38" s="193" t="s">
        <v>237</v>
      </c>
      <c r="B38" s="194">
        <f t="array" ref="B38">VLOOKUP($A38,NY_DEMO,2,FALSE)</f>
        <v>401310</v>
      </c>
      <c r="C38" s="337">
        <f>VLOOKUP(A38,'NY Data'!$A$9:$U$67,3,FALSE)</f>
        <v>207</v>
      </c>
      <c r="D38" s="1119">
        <f>VLOOKUP(A38,'NY Data'!$A$136:$C$194,3,FALSE)</f>
        <v>2.007843137</v>
      </c>
      <c r="E38" s="270">
        <f>VLOOKUP(A38,'NY Data'!$A$9:$U$67,4,FALSE)</f>
        <v>109</v>
      </c>
      <c r="F38" s="270">
        <f>VLOOKUP(A38,'NY Data'!$A$9:$U$67,6,FALSE)</f>
        <v>75</v>
      </c>
      <c r="G38" s="270" t="s">
        <v>29</v>
      </c>
      <c r="H38" s="271">
        <f>VLOOKUP(A38,'NY Data'!$A$136:$B$194,2,FALSE)</f>
        <v>255</v>
      </c>
      <c r="I38" s="272">
        <f>vlookup(A38,'NY Data'!$A$73:$C$132,2,FALSE)</f>
        <v>41</v>
      </c>
      <c r="J38" s="273" t="s">
        <v>29</v>
      </c>
      <c r="K38" s="274">
        <f>vlookup(A38,'NY Data'!$A$73:$C$132,3,FALSE)</f>
        <v>0.646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Numbers'!$A$1831:$D$1892,4,FALSE),"NULL")</f>
        <v>201</v>
      </c>
      <c r="Q38" s="278" t="s">
        <v>29</v>
      </c>
    </row>
    <row r="39">
      <c r="A39" s="334" t="s">
        <v>837</v>
      </c>
      <c r="B39" s="256">
        <f t="array" ref="B39">VLOOKUP($A39,NY_DEMO,2,FALSE)</f>
        <v>40343</v>
      </c>
      <c r="C39" s="335">
        <f>VLOOKUP(A39,'NY Data'!$A$9:$U$67,3,FALSE)</f>
        <v>23</v>
      </c>
      <c r="D39" s="1118">
        <f>VLOOKUP(A39,'NY Data'!$A$136:$C$194,3,FALSE)</f>
        <v>2.4</v>
      </c>
      <c r="E39" s="258">
        <f>VLOOKUP(A39,'NY Data'!$A$9:$U$67,4,FALSE)</f>
        <v>17</v>
      </c>
      <c r="F39" s="258">
        <f>VLOOKUP(A39,'NY Data'!$A$9:$U$67,6,FALSE)</f>
        <v>1</v>
      </c>
      <c r="G39" s="258" t="s">
        <v>29</v>
      </c>
      <c r="H39" s="259">
        <f>VLOOKUP(A39,'NY Data'!$A$136:$B$194,2,FALSE)</f>
        <v>30</v>
      </c>
      <c r="I39" s="260">
        <f>vlookup(A39,'NY Data'!$A$73:$C$132,2,FALSE)</f>
        <v>5</v>
      </c>
      <c r="J39" s="261" t="s">
        <v>29</v>
      </c>
      <c r="K39" s="540">
        <f>vlookup(A39,'NY Data'!$A$73:$C$132,3,FALSE)</f>
        <v>0.25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Numbers'!$A$1831:$D$1892,4,FALSE),"NULL")</f>
        <v>41</v>
      </c>
      <c r="Q39" s="267" t="s">
        <v>29</v>
      </c>
    </row>
    <row r="40">
      <c r="A40" s="193" t="s">
        <v>1303</v>
      </c>
      <c r="B40" s="194">
        <f t="array" ref="B40">VLOOKUP($A40,NY_DEMO,2,FALSE)</f>
        <v>117525</v>
      </c>
      <c r="C40" s="337">
        <f>VLOOKUP(A40,'NY Data'!$A$9:$U$67,3,FALSE)</f>
        <v>183</v>
      </c>
      <c r="D40" s="1119">
        <f>VLOOKUP(A40,'NY Data'!$A$136:$C$194,3,FALSE)</f>
        <v>2.221374046</v>
      </c>
      <c r="E40" s="270">
        <f>VLOOKUP(A40,'NY Data'!$A$9:$U$67,4,FALSE)</f>
        <v>91</v>
      </c>
      <c r="F40" s="270">
        <f>VLOOKUP(A40,'NY Data'!$A$9:$U$67,6,FALSE)</f>
        <v>54</v>
      </c>
      <c r="G40" s="270" t="s">
        <v>29</v>
      </c>
      <c r="H40" s="271">
        <f>VLOOKUP(A40,'NY Data'!$A$136:$B$194,2,FALSE)</f>
        <v>131</v>
      </c>
      <c r="I40" s="272">
        <f>vlookup(A40,'NY Data'!$A$73:$C$132,2,FALSE)</f>
        <v>27</v>
      </c>
      <c r="J40" s="273" t="s">
        <v>29</v>
      </c>
      <c r="K40" s="274">
        <f>vlookup(A40,'NY Data'!$A$73:$C$132,3,FALSE)</f>
        <v>0.511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Numbers'!$A$1831:$D$1892,4,FALSE),"NULL")</f>
        <v>85</v>
      </c>
      <c r="Q40" s="278" t="s">
        <v>29</v>
      </c>
    </row>
    <row r="41">
      <c r="A41" s="334" t="s">
        <v>957</v>
      </c>
      <c r="B41" s="256">
        <f t="array" ref="B41">VLOOKUP($A41,NY_DEMO,2,FALSE)</f>
        <v>58524</v>
      </c>
      <c r="C41" s="335">
        <f>VLOOKUP(A41,'NY Data'!$A$9:$U$67,3,FALSE)</f>
        <v>37</v>
      </c>
      <c r="D41" s="1118">
        <f>VLOOKUP(A41,'NY Data'!$A$136:$C$194,3,FALSE)</f>
        <v>2.444444444</v>
      </c>
      <c r="E41" s="258">
        <f>VLOOKUP(A41,'NY Data'!$A$9:$U$67,4,FALSE)</f>
        <v>25</v>
      </c>
      <c r="F41" s="258">
        <f>VLOOKUP(A41,'NY Data'!$A$9:$U$67,6,FALSE)</f>
        <v>5</v>
      </c>
      <c r="G41" s="258" t="s">
        <v>29</v>
      </c>
      <c r="H41" s="259">
        <f>VLOOKUP(A41,'NY Data'!$A$136:$B$194,2,FALSE)</f>
        <v>27</v>
      </c>
      <c r="I41" s="260">
        <f>vlookup(A41,'NY Data'!$A$73:$C$132,2,FALSE)</f>
        <v>7</v>
      </c>
      <c r="J41" s="261" t="s">
        <v>29</v>
      </c>
      <c r="K41" s="777">
        <f>vlookup(A41,'NY Data'!$A$73:$C$132,3,FALSE)</f>
        <v>0.714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Numbers'!$A$1831:$D$1892,4,FALSE),"NULL")</f>
        <v>68</v>
      </c>
      <c r="Q41" s="267" t="s">
        <v>29</v>
      </c>
    </row>
    <row r="42">
      <c r="A42" s="193" t="s">
        <v>380</v>
      </c>
      <c r="B42" s="194">
        <f t="array" ref="B42">VLOOKUP($A42,NY_DEMO,2,FALSE)</f>
        <v>97668</v>
      </c>
      <c r="C42" s="337">
        <f>VLOOKUP(A42,'NY Data'!$A$9:$U$67,3,FALSE)</f>
        <v>11</v>
      </c>
      <c r="D42" s="1119">
        <f>VLOOKUP(A42,'NY Data'!$A$136:$C$194,3,FALSE)</f>
        <v>2.166666667</v>
      </c>
      <c r="E42" s="270">
        <f>VLOOKUP(A42,'NY Data'!$A$9:$U$67,4,FALSE)</f>
        <v>5</v>
      </c>
      <c r="F42" s="270">
        <f>VLOOKUP(A42,'NY Data'!$A$9:$U$67,6,FALSE)</f>
        <v>6</v>
      </c>
      <c r="G42" s="270" t="s">
        <v>29</v>
      </c>
      <c r="H42" s="271">
        <f>VLOOKUP(A42,'NY Data'!$A$136:$B$194,2,FALSE)</f>
        <v>24</v>
      </c>
      <c r="I42" s="272">
        <f>vlookup(A42,'NY Data'!$A$73:$C$132,2,FALSE)</f>
        <v>1</v>
      </c>
      <c r="J42" s="273" t="s">
        <v>29</v>
      </c>
      <c r="K42" s="274">
        <f>vlookup(A42,'NY Data'!$A$73:$C$132,3,FALSE)</f>
        <v>0.923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Numbers'!$A$1831:$D$1892,4,FALSE),"NULL")</f>
        <v>37</v>
      </c>
      <c r="Q42" s="278" t="s">
        <v>29</v>
      </c>
    </row>
    <row r="43">
      <c r="A43" s="334" t="s">
        <v>1304</v>
      </c>
      <c r="B43" s="256">
        <f t="array" ref="B43">VLOOKUP($A43,NY_DEMO,2,FALSE)</f>
        <v>2405464</v>
      </c>
      <c r="C43" s="257" t="s">
        <v>29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Numbers'!$A$1831:$D$1892,4,FALSE),"NULL")</f>
        <v>694</v>
      </c>
      <c r="Q43" s="267" t="s">
        <v>29</v>
      </c>
    </row>
    <row r="44">
      <c r="A44" s="193" t="s">
        <v>1305</v>
      </c>
      <c r="B44" s="194">
        <f t="array" ref="B44">VLOOKUP($A44,NY_DEMO,2,FALSE)</f>
        <v>161130</v>
      </c>
      <c r="C44" s="337">
        <f>VLOOKUP(A44,'NY Data'!$A$9:$U$67,3,FALSE)</f>
        <v>72</v>
      </c>
      <c r="D44" s="1119">
        <f>VLOOKUP(A44,'NY Data'!$A$136:$C$194,3,FALSE)</f>
        <v>2.391891892</v>
      </c>
      <c r="E44" s="270">
        <f>VLOOKUP(A44,'NY Data'!$A$9:$U$67,4,FALSE)</f>
        <v>45</v>
      </c>
      <c r="F44" s="270">
        <f>VLOOKUP(A44,'NY Data'!$A$9:$U$67,6,FALSE)</f>
        <v>9</v>
      </c>
      <c r="G44" s="270" t="s">
        <v>29</v>
      </c>
      <c r="H44" s="271">
        <f>VLOOKUP(A44,'NY Data'!$A$136:$B$194,2,FALSE)</f>
        <v>74</v>
      </c>
      <c r="I44" s="272">
        <f>vlookup(A44,'NY Data'!$A$73:$C$132,2,FALSE)</f>
        <v>10</v>
      </c>
      <c r="J44" s="273" t="s">
        <v>29</v>
      </c>
      <c r="K44" s="274">
        <f>vlookup(A44,'NY Data'!$A$73:$C$132,3,FALSE)</f>
        <v>0.634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Numbers'!$A$1831:$D$1892,4,FALSE),"NULL")</f>
        <v>108</v>
      </c>
      <c r="Q44" s="278" t="s">
        <v>29</v>
      </c>
    </row>
    <row r="45">
      <c r="A45" s="334" t="s">
        <v>471</v>
      </c>
      <c r="B45" s="256">
        <f t="array" ref="B45">VLOOKUP($A45,NY_DEMO,2,FALSE)</f>
        <v>495747</v>
      </c>
      <c r="C45" s="257" t="s">
        <v>29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Numbers'!$A$1831:$D$1892,4,FALSE),"NULL")</f>
        <v>116</v>
      </c>
      <c r="Q45" s="267" t="s">
        <v>29</v>
      </c>
    </row>
    <row r="46">
      <c r="A46" s="193" t="s">
        <v>1306</v>
      </c>
      <c r="B46" s="194">
        <f t="array" ref="B46">VLOOKUP($A46,NY_DEMO,2,FALSE)</f>
        <v>338329</v>
      </c>
      <c r="C46" s="337">
        <f>VLOOKUP(A46,'NY Data'!$A$9:$U$67,3,FALSE)</f>
        <v>80</v>
      </c>
      <c r="D46" s="1119">
        <f>VLOOKUP(A46,'NY Data'!$A$136:$C$194,3,FALSE)</f>
        <v>2.213592233</v>
      </c>
      <c r="E46" s="270">
        <f>VLOOKUP(A46,'NY Data'!$A$9:$U$67,4,FALSE)</f>
        <v>60</v>
      </c>
      <c r="F46" s="270">
        <f>VLOOKUP(A46,'NY Data'!$A$9:$U$67,6,FALSE)</f>
        <v>17</v>
      </c>
      <c r="G46" s="270" t="s">
        <v>29</v>
      </c>
      <c r="H46" s="271">
        <f>VLOOKUP(A46,'NY Data'!$A$136:$B$194,2,FALSE)</f>
        <v>103</v>
      </c>
      <c r="I46" s="272">
        <f>vlookup(A46,'NY Data'!$A$73:$C$132,2,FALSE)</f>
        <v>26</v>
      </c>
      <c r="J46" s="273" t="s">
        <v>29</v>
      </c>
      <c r="K46" s="274">
        <f>vlookup(A46,'NY Data'!$A$73:$C$132,3,FALSE)</f>
        <v>0.605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Numbers'!$A$1831:$D$1892,4,FALSE),"NULL")</f>
        <v>130</v>
      </c>
      <c r="Q46" s="278" t="s">
        <v>29</v>
      </c>
    </row>
    <row r="47">
      <c r="A47" s="334" t="s">
        <v>3783</v>
      </c>
      <c r="B47" s="256">
        <f t="array" ref="B47">VLOOKUP($A47,NY_DEMO,2,FALSE)</f>
        <v>108505</v>
      </c>
      <c r="C47" s="335">
        <f>VLOOKUP(A47,'NY Data'!$A$9:$U$67,3,FALSE)</f>
        <v>218</v>
      </c>
      <c r="D47" s="1118">
        <f>VLOOKUP(A47,'NY Data'!$A$136:$C$194,3,FALSE)</f>
        <v>2.362573099</v>
      </c>
      <c r="E47" s="258">
        <f>VLOOKUP(A47,'NY Data'!$A$9:$U$67,4,FALSE)</f>
        <v>67</v>
      </c>
      <c r="F47" s="258">
        <f>VLOOKUP(A47,'NY Data'!$A$9:$U$67,6,FALSE)</f>
        <v>121</v>
      </c>
      <c r="G47" s="258" t="s">
        <v>29</v>
      </c>
      <c r="H47" s="259">
        <f>VLOOKUP(A47,'NY Data'!$A$136:$B$194,2,FALSE)</f>
        <v>171</v>
      </c>
      <c r="I47" s="260">
        <f>vlookup(A47,'NY Data'!$A$73:$C$132,2,FALSE)</f>
        <v>68</v>
      </c>
      <c r="J47" s="261" t="s">
        <v>29</v>
      </c>
      <c r="K47" s="777">
        <f>vlookup(A47,'NY Data'!$A$73:$C$132,3,FALSE)</f>
        <v>0.307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Numbers'!$A$1831:$D$1892,4,FALSE),"NULL")</f>
        <v>84</v>
      </c>
      <c r="Q47" s="267" t="s">
        <v>29</v>
      </c>
    </row>
    <row r="48">
      <c r="A48" s="193" t="s">
        <v>1308</v>
      </c>
      <c r="B48" s="194">
        <f t="array" ref="B48">VLOOKUP($A48,NY_DEMO,2,FALSE)</f>
        <v>235509</v>
      </c>
      <c r="C48" s="337">
        <f>VLOOKUP(A48,'NY Data'!$A$9:$U$67,3,FALSE)</f>
        <v>27</v>
      </c>
      <c r="D48" s="1119">
        <f>VLOOKUP(A48,'NY Data'!$A$136:$C$194,3,FALSE)</f>
        <v>2.405063291</v>
      </c>
      <c r="E48" s="270">
        <f>VLOOKUP(A48,'NY Data'!$A$9:$U$67,4,FALSE)</f>
        <v>13</v>
      </c>
      <c r="F48" s="270">
        <f>VLOOKUP(A48,'NY Data'!$A$9:$U$67,6,FALSE)</f>
        <v>2</v>
      </c>
      <c r="G48" s="270" t="s">
        <v>29</v>
      </c>
      <c r="H48" s="271">
        <f>VLOOKUP(A48,'NY Data'!$A$136:$B$194,2,FALSE)</f>
        <v>79</v>
      </c>
      <c r="I48" s="272">
        <f>vlookup(A48,'NY Data'!$A$73:$C$132,2,FALSE)</f>
        <v>13</v>
      </c>
      <c r="J48" s="273" t="s">
        <v>29</v>
      </c>
      <c r="K48" s="543">
        <f>vlookup(A48,'NY Data'!$A$73:$C$132,3,FALSE)</f>
        <v>0.5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Numbers'!$A$1831:$D$1892,4,FALSE),"NULL")</f>
        <v>117</v>
      </c>
      <c r="Q48" s="278" t="s">
        <v>29</v>
      </c>
    </row>
    <row r="49">
      <c r="A49" s="334" t="s">
        <v>1309</v>
      </c>
      <c r="B49" s="256">
        <f t="array" ref="B49">VLOOKUP($A49,NY_DEMO,2,FALSE)</f>
        <v>158061</v>
      </c>
      <c r="C49" s="335">
        <f>VLOOKUP(A49,'NY Data'!$A$9:$U$67,3,FALSE)</f>
        <v>231</v>
      </c>
      <c r="D49" s="1118">
        <f>VLOOKUP(A49,'NY Data'!$A$136:$C$194,3,FALSE)</f>
        <v>2.412371134</v>
      </c>
      <c r="E49" s="258">
        <f>VLOOKUP(A49,'NY Data'!$A$9:$U$67,4,FALSE)</f>
        <v>105</v>
      </c>
      <c r="F49" s="258">
        <f>VLOOKUP(A49,'NY Data'!$A$9:$U$67,6,FALSE)</f>
        <v>62</v>
      </c>
      <c r="G49" s="258" t="s">
        <v>29</v>
      </c>
      <c r="H49" s="259">
        <f>VLOOKUP(A49,'NY Data'!$A$136:$B$194,2,FALSE)</f>
        <v>97</v>
      </c>
      <c r="I49" s="260">
        <f>vlookup(A49,'NY Data'!$A$73:$C$132,2,FALSE)</f>
        <v>42</v>
      </c>
      <c r="J49" s="261" t="s">
        <v>29</v>
      </c>
      <c r="K49" s="777">
        <f>vlookup(A49,'NY Data'!$A$73:$C$132,3,FALSE)</f>
        <v>0.643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Numbers'!$A$1831:$D$1892,4,FALSE),"NULL")</f>
        <v>95</v>
      </c>
      <c r="Q49" s="267" t="s">
        <v>29</v>
      </c>
    </row>
    <row r="50">
      <c r="A50" s="193" t="s">
        <v>1310</v>
      </c>
      <c r="B50" s="194">
        <f t="array" ref="B50">VLOOKUP($A50,NY_DEMO,2,FALSE)</f>
        <v>29714</v>
      </c>
      <c r="C50" s="337">
        <f>VLOOKUP(A50,'NY Data'!$A$9:$U$67,3,FALSE)</f>
        <v>45</v>
      </c>
      <c r="D50" s="1119">
        <f>VLOOKUP(A50,'NY Data'!$A$136:$C$194,3,FALSE)</f>
        <v>2.46875</v>
      </c>
      <c r="E50" s="270">
        <f>VLOOKUP(A50,'NY Data'!$A$9:$U$67,4,FALSE)</f>
        <v>14</v>
      </c>
      <c r="F50" s="270">
        <f>VLOOKUP(A50,'NY Data'!$A$9:$U$67,6,FALSE)</f>
        <v>19</v>
      </c>
      <c r="G50" s="270" t="s">
        <v>29</v>
      </c>
      <c r="H50" s="271">
        <f>VLOOKUP(A50,'NY Data'!$A$136:$B$194,2,FALSE)</f>
        <v>32</v>
      </c>
      <c r="I50" s="272">
        <f>vlookup(A50,'NY Data'!$A$73:$C$132,2,FALSE)</f>
        <v>14</v>
      </c>
      <c r="J50" s="273" t="s">
        <v>29</v>
      </c>
      <c r="K50" s="274">
        <f>vlookup(A50,'NY Data'!$A$73:$C$132,3,FALSE)</f>
        <v>0.619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Numbers'!$A$1831:$D$1892,4,FALSE),"NULL")</f>
        <v>37</v>
      </c>
      <c r="Q50" s="278" t="s">
        <v>29</v>
      </c>
    </row>
    <row r="51">
      <c r="A51" s="334" t="s">
        <v>586</v>
      </c>
      <c r="B51" s="256">
        <f t="array" ref="B51">VLOOKUP($A51,NY_DEMO,2,FALSE)</f>
        <v>17898</v>
      </c>
      <c r="C51" s="335">
        <f>VLOOKUP(A51,'NY Data'!$A$9:$U$67,3,FALSE)</f>
        <v>21</v>
      </c>
      <c r="D51" s="1118">
        <f>VLOOKUP(A51,'NY Data'!$A$136:$C$194,3,FALSE)</f>
        <v>1.923076923</v>
      </c>
      <c r="E51" s="258">
        <f>VLOOKUP(A51,'NY Data'!$A$9:$U$67,4,FALSE)</f>
        <v>15</v>
      </c>
      <c r="F51" s="258">
        <f>VLOOKUP(A51,'NY Data'!$A$9:$U$67,6,FALSE)</f>
        <v>4</v>
      </c>
      <c r="G51" s="258" t="s">
        <v>29</v>
      </c>
      <c r="H51" s="259">
        <f>VLOOKUP(A51,'NY Data'!$A$136:$B$194,2,FALSE)</f>
        <v>13</v>
      </c>
      <c r="I51" s="260">
        <f>vlookup(A51,'NY Data'!$A$73:$C$132,2,FALSE)</f>
        <v>14</v>
      </c>
      <c r="J51" s="261" t="s">
        <v>29</v>
      </c>
      <c r="K51" s="777">
        <f>vlookup(A51,'NY Data'!$A$73:$C$132,3,FALSE)</f>
        <v>0.462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Numbers'!$A$1831:$D$1892,4,FALSE),"NULL")</f>
        <v>26</v>
      </c>
      <c r="Q51" s="267" t="s">
        <v>29</v>
      </c>
    </row>
    <row r="52">
      <c r="A52" s="193" t="s">
        <v>1311</v>
      </c>
      <c r="B52" s="194">
        <f t="array" ref="B52">VLOOKUP($A52,NY_DEMO,2,FALSE)</f>
        <v>33814</v>
      </c>
      <c r="C52" s="337">
        <f>VLOOKUP(A52,'NY Data'!$A$9:$U$67,3,FALSE)</f>
        <v>17</v>
      </c>
      <c r="D52" s="1119">
        <f>VLOOKUP(A52,'NY Data'!$A$136:$C$194,3,FALSE)</f>
        <v>2.777777778</v>
      </c>
      <c r="E52" s="270">
        <f>VLOOKUP(A52,'NY Data'!$A$9:$U$67,4,FALSE)</f>
        <v>9</v>
      </c>
      <c r="F52" s="270">
        <f>VLOOKUP(A52,'NY Data'!$A$9:$U$67,6,FALSE)</f>
        <v>1</v>
      </c>
      <c r="G52" s="270" t="s">
        <v>29</v>
      </c>
      <c r="H52" s="271">
        <f>VLOOKUP(A52,'NY Data'!$A$136:$B$194,2,FALSE)</f>
        <v>18</v>
      </c>
      <c r="I52" s="272">
        <f>vlookup(A52,'NY Data'!$A$73:$C$132,2,FALSE)</f>
        <v>4</v>
      </c>
      <c r="J52" s="273" t="s">
        <v>29</v>
      </c>
      <c r="K52" s="274">
        <f>vlookup(A52,'NY Data'!$A$73:$C$132,3,FALSE)</f>
        <v>0.308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Numbers'!$A$1831:$D$1892,4,FALSE),"NULL")</f>
        <v>27</v>
      </c>
      <c r="Q52" s="278" t="s">
        <v>29</v>
      </c>
    </row>
    <row r="53">
      <c r="A53" s="334" t="s">
        <v>628</v>
      </c>
      <c r="B53" s="256">
        <f t="array" ref="B53">VLOOKUP($A53,NY_DEMO,2,FALSE)</f>
        <v>93584</v>
      </c>
      <c r="C53" s="335">
        <f>VLOOKUP(A53,'NY Data'!$A$9:$U$67,3,FALSE)</f>
        <v>102</v>
      </c>
      <c r="D53" s="1118">
        <f>VLOOKUP(A53,'NY Data'!$A$136:$C$194,3,FALSE)</f>
        <v>2.573770492</v>
      </c>
      <c r="E53" s="258">
        <f>VLOOKUP(A53,'NY Data'!$A$9:$U$67,4,FALSE)</f>
        <v>71</v>
      </c>
      <c r="F53" s="258">
        <f>VLOOKUP(A53,'NY Data'!$A$9:$U$67,6,FALSE)</f>
        <v>10</v>
      </c>
      <c r="G53" s="258" t="s">
        <v>29</v>
      </c>
      <c r="H53" s="259">
        <f>VLOOKUP(A53,'NY Data'!$A$136:$B$194,2,FALSE)</f>
        <v>61</v>
      </c>
      <c r="I53" s="260">
        <f>vlookup(A53,'NY Data'!$A$73:$C$132,2,FALSE)</f>
        <v>20</v>
      </c>
      <c r="J53" s="261" t="s">
        <v>29</v>
      </c>
      <c r="K53" s="777">
        <f>vlookup(A53,'NY Data'!$A$73:$C$132,3,FALSE)</f>
        <v>0.426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Numbers'!$A$1831:$D$1892,4,FALSE),"NULL")</f>
        <v>101</v>
      </c>
      <c r="Q53" s="267" t="s">
        <v>29</v>
      </c>
    </row>
    <row r="54">
      <c r="A54" s="193" t="s">
        <v>902</v>
      </c>
      <c r="B54" s="194">
        <f t="array" ref="B54">VLOOKUP($A54,NY_DEMO,2,FALSE)</f>
        <v>1525920</v>
      </c>
      <c r="C54" s="337">
        <f>VLOOKUP(A54,'NY Data'!$A$9:$U$67,3,FALSE)</f>
        <v>518</v>
      </c>
      <c r="D54" s="1119">
        <f>VLOOKUP(A54,'NY Data'!$A$136:$C$194,3,FALSE)</f>
        <v>1.953436807</v>
      </c>
      <c r="E54" s="270">
        <f>VLOOKUP(A54,'NY Data'!$A$9:$U$67,4,FALSE)</f>
        <v>241</v>
      </c>
      <c r="F54" s="270">
        <f>VLOOKUP(A54,'NY Data'!$A$9:$U$67,6,FALSE)</f>
        <v>163</v>
      </c>
      <c r="G54" s="270" t="s">
        <v>29</v>
      </c>
      <c r="H54" s="271">
        <f>VLOOKUP(A54,'NY Data'!$A$136:$B$194,2,FALSE)</f>
        <v>451</v>
      </c>
      <c r="I54" s="272">
        <f>vlookup(A54,'NY Data'!$A$73:$C$132,2,FALSE)</f>
        <v>170</v>
      </c>
      <c r="J54" s="273" t="s">
        <v>29</v>
      </c>
      <c r="K54" s="274">
        <f>vlookup(A54,'NY Data'!$A$73:$C$132,3,FALSE)</f>
        <v>0.597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Numbers'!$A$1831:$D$1892,4,FALSE),"NULL")</f>
        <v>520</v>
      </c>
      <c r="Q54" s="278" t="s">
        <v>29</v>
      </c>
    </row>
    <row r="55">
      <c r="A55" s="334" t="s">
        <v>629</v>
      </c>
      <c r="B55" s="256">
        <f t="array" ref="B55">VLOOKUP($A55,NY_DEMO,2,FALSE)</f>
        <v>78624</v>
      </c>
      <c r="C55" s="335">
        <f>VLOOKUP(A55,'NY Data'!$A$9:$U$67,3,FALSE)</f>
        <v>109</v>
      </c>
      <c r="D55" s="1118">
        <f>VLOOKUP(A55,'NY Data'!$A$136:$C$194,3,FALSE)</f>
        <v>2.358024691</v>
      </c>
      <c r="E55" s="258">
        <f>VLOOKUP(A55,'NY Data'!$A$9:$U$67,4,FALSE)</f>
        <v>60</v>
      </c>
      <c r="F55" s="258">
        <f>VLOOKUP(A55,'NY Data'!$A$9:$U$67,6,FALSE)</f>
        <v>25</v>
      </c>
      <c r="G55" s="258" t="s">
        <v>29</v>
      </c>
      <c r="H55" s="259">
        <f>VLOOKUP(A55,'NY Data'!$A$136:$B$194,2,FALSE)</f>
        <v>81</v>
      </c>
      <c r="I55" s="260">
        <f>vlookup(A55,'NY Data'!$A$73:$C$132,2,FALSE)</f>
        <v>34</v>
      </c>
      <c r="J55" s="261" t="s">
        <v>29</v>
      </c>
      <c r="K55" s="777">
        <f>vlookup(A55,'NY Data'!$A$73:$C$132,3,FALSE)</f>
        <v>0.431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Numbers'!$A$1831:$D$1892,4,FALSE),"NULL")</f>
        <v>57</v>
      </c>
      <c r="Q55" s="267" t="s">
        <v>29</v>
      </c>
    </row>
    <row r="56">
      <c r="A56" s="193" t="s">
        <v>1312</v>
      </c>
      <c r="B56" s="194">
        <f t="array" ref="B56">VLOOKUP($A56,NY_DEMO,2,FALSE)</f>
        <v>48455</v>
      </c>
      <c r="C56" s="337">
        <f>VLOOKUP(A56,'NY Data'!$A$9:$U$67,3,FALSE)</f>
        <v>42</v>
      </c>
      <c r="D56" s="1119">
        <f>VLOOKUP(A56,'NY Data'!$A$136:$C$194,3,FALSE)</f>
        <v>2.433333333</v>
      </c>
      <c r="E56" s="270">
        <f>VLOOKUP(A56,'NY Data'!$A$9:$U$67,4,FALSE)</f>
        <v>21</v>
      </c>
      <c r="F56" s="270">
        <f>VLOOKUP(A56,'NY Data'!$A$9:$U$67,6,FALSE)</f>
        <v>13</v>
      </c>
      <c r="G56" s="270" t="s">
        <v>29</v>
      </c>
      <c r="H56" s="271">
        <f>VLOOKUP(A56,'NY Data'!$A$136:$B$194,2,FALSE)</f>
        <v>30</v>
      </c>
      <c r="I56" s="272">
        <f>vlookup(A56,'NY Data'!$A$73:$C$132,2,FALSE)</f>
        <v>3</v>
      </c>
      <c r="J56" s="273" t="s">
        <v>29</v>
      </c>
      <c r="K56" s="543">
        <f>vlookup(A56,'NY Data'!$A$73:$C$132,3,FALSE)</f>
        <v>0.5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Numbers'!$A$1831:$D$1892,4,FALSE),"NULL")</f>
        <v>48</v>
      </c>
      <c r="Q56" s="278" t="s">
        <v>29</v>
      </c>
    </row>
    <row r="57">
      <c r="A57" s="334" t="s">
        <v>1313</v>
      </c>
      <c r="B57" s="256">
        <f t="array" ref="B57">VLOOKUP($A57,NY_DEMO,2,FALSE)</f>
        <v>105740</v>
      </c>
      <c r="C57" s="335">
        <f>VLOOKUP(A57,'NY Data'!$A$9:$U$67,3,FALSE)</f>
        <v>74</v>
      </c>
      <c r="D57" s="1118">
        <f>VLOOKUP(A57,'NY Data'!$A$136:$C$194,3,FALSE)</f>
        <v>1.730769231</v>
      </c>
      <c r="E57" s="258">
        <f>VLOOKUP(A57,'NY Data'!$A$9:$U$67,4,FALSE)</f>
        <v>26</v>
      </c>
      <c r="F57" s="258">
        <f>VLOOKUP(A57,'NY Data'!$A$9:$U$67,6,FALSE)</f>
        <v>40</v>
      </c>
      <c r="G57" s="258" t="s">
        <v>29</v>
      </c>
      <c r="H57" s="259">
        <f>VLOOKUP(A57,'NY Data'!$A$136:$B$194,2,FALSE)</f>
        <v>52</v>
      </c>
      <c r="I57" s="260">
        <f>vlookup(A57,'NY Data'!$A$73:$C$132,2,FALSE)</f>
        <v>16</v>
      </c>
      <c r="J57" s="261" t="s">
        <v>29</v>
      </c>
      <c r="K57" s="777">
        <f>vlookup(A57,'NY Data'!$A$73:$C$132,3,FALSE)</f>
        <v>0.516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Numbers'!$A$1831:$D$1892,4,FALSE),"NULL")</f>
        <v>63</v>
      </c>
      <c r="Q57" s="267" t="s">
        <v>29</v>
      </c>
    </row>
    <row r="58">
      <c r="A58" s="193" t="s">
        <v>1314</v>
      </c>
      <c r="B58" s="194">
        <f t="array" ref="B58">VLOOKUP($A58,NY_DEMO,2,FALSE)</f>
        <v>181851</v>
      </c>
      <c r="C58" s="337">
        <f>VLOOKUP(A58,'NY Data'!$A$9:$U$67,3,FALSE)</f>
        <v>127</v>
      </c>
      <c r="D58" s="1119">
        <f>VLOOKUP(A58,'NY Data'!$A$136:$C$194,3,FALSE)</f>
        <v>2.016806723</v>
      </c>
      <c r="E58" s="270">
        <f>VLOOKUP(A58,'NY Data'!$A$9:$U$67,4,FALSE)</f>
        <v>55</v>
      </c>
      <c r="F58" s="270">
        <f>VLOOKUP(A58,'NY Data'!$A$9:$U$67,6,FALSE)</f>
        <v>50</v>
      </c>
      <c r="G58" s="270" t="s">
        <v>29</v>
      </c>
      <c r="H58" s="271">
        <f>VLOOKUP(A58,'NY Data'!$A$136:$B$194,2,FALSE)</f>
        <v>119</v>
      </c>
      <c r="I58" s="272">
        <f>vlookup(A58,'NY Data'!$A$73:$C$132,2,FALSE)</f>
        <v>20</v>
      </c>
      <c r="J58" s="273" t="s">
        <v>29</v>
      </c>
      <c r="K58" s="274">
        <f>vlookup(A58,'NY Data'!$A$73:$C$132,3,FALSE)</f>
        <v>0.551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Numbers'!$A$1831:$D$1892,4,FALSE),"NULL")</f>
        <v>124</v>
      </c>
      <c r="Q58" s="278" t="s">
        <v>29</v>
      </c>
    </row>
    <row r="59">
      <c r="A59" s="334" t="s">
        <v>493</v>
      </c>
      <c r="B59" s="256">
        <f t="array" ref="B59">VLOOKUP($A59,NY_DEMO,2,FALSE)</f>
        <v>65737</v>
      </c>
      <c r="C59" s="335">
        <f>VLOOKUP(A59,'NY Data'!$A$9:$U$67,3,FALSE)</f>
        <v>25</v>
      </c>
      <c r="D59" s="1118">
        <f>VLOOKUP(A59,'NY Data'!$A$136:$C$194,3,FALSE)</f>
        <v>2.181818182</v>
      </c>
      <c r="E59" s="258">
        <f>VLOOKUP(A59,'NY Data'!$A$9:$U$67,4,FALSE)</f>
        <v>8</v>
      </c>
      <c r="F59" s="258">
        <f>VLOOKUP(A59,'NY Data'!$A$9:$U$67,6,FALSE)</f>
        <v>3</v>
      </c>
      <c r="G59" s="258" t="s">
        <v>29</v>
      </c>
      <c r="H59" s="259">
        <f>VLOOKUP(A59,'NY Data'!$A$136:$B$194,2,FALSE)</f>
        <v>33</v>
      </c>
      <c r="I59" s="260">
        <f>vlookup(A59,'NY Data'!$A$73:$C$132,2,FALSE)</f>
        <v>2</v>
      </c>
      <c r="J59" s="261" t="s">
        <v>29</v>
      </c>
      <c r="K59" s="777">
        <f>vlookup(A59,'NY Data'!$A$73:$C$132,3,FALSE)</f>
        <v>0.609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Numbers'!$A$1831:$D$1892,4,FALSE),"NULL")</f>
        <v>44</v>
      </c>
      <c r="Q59" s="267" t="s">
        <v>29</v>
      </c>
    </row>
    <row r="60">
      <c r="A60" s="193" t="s">
        <v>94</v>
      </c>
      <c r="B60" s="194">
        <f t="array" ref="B60">VLOOKUP($A60,NY_DEMO,2,FALSE)</f>
        <v>61302</v>
      </c>
      <c r="C60" s="337">
        <f>VLOOKUP(A60,'NY Data'!$A$9:$U$67,3,FALSE)</f>
        <v>32</v>
      </c>
      <c r="D60" s="1119">
        <f>VLOOKUP(A60,'NY Data'!$A$136:$C$194,3,FALSE)</f>
        <v>3.071428571</v>
      </c>
      <c r="E60" s="270">
        <f>VLOOKUP(A60,'NY Data'!$A$9:$U$67,4,FALSE)</f>
        <v>18</v>
      </c>
      <c r="F60" s="270">
        <f>VLOOKUP(A60,'NY Data'!$A$9:$U$67,6,FALSE)</f>
        <v>7</v>
      </c>
      <c r="G60" s="270" t="s">
        <v>29</v>
      </c>
      <c r="H60" s="271">
        <f>VLOOKUP(A60,'NY Data'!$A$136:$B$194,2,FALSE)</f>
        <v>42</v>
      </c>
      <c r="I60" s="272">
        <f>vlookup(A60,'NY Data'!$A$73:$C$132,2,FALSE)</f>
        <v>11</v>
      </c>
      <c r="J60" s="273" t="s">
        <v>29</v>
      </c>
      <c r="K60" s="274">
        <f>vlookup(A60,'NY Data'!$A$73:$C$132,3,FALSE)</f>
        <v>0.273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Numbers'!$A$1831:$D$1892,4,FALSE),"NULL")</f>
        <v>51</v>
      </c>
      <c r="Q60" s="278" t="s">
        <v>29</v>
      </c>
    </row>
    <row r="61">
      <c r="A61" s="334" t="s">
        <v>494</v>
      </c>
      <c r="B61" s="256">
        <f t="array" ref="B61">VLOOKUP($A61,NY_DEMO,2,FALSE)</f>
        <v>91283</v>
      </c>
      <c r="C61" s="335">
        <f>VLOOKUP(A61,'NY Data'!$A$9:$U$67,3,FALSE)</f>
        <v>34</v>
      </c>
      <c r="D61" s="1118">
        <f>VLOOKUP(A61,'NY Data'!$A$136:$C$194,3,FALSE)</f>
        <v>2.673469388</v>
      </c>
      <c r="E61" s="258">
        <f>VLOOKUP(A61,'NY Data'!$A$9:$U$67,4,FALSE)</f>
        <v>21</v>
      </c>
      <c r="F61" s="258">
        <f>VLOOKUP(A61,'NY Data'!$A$9:$U$67,6,FALSE)</f>
        <v>0</v>
      </c>
      <c r="G61" s="258" t="s">
        <v>29</v>
      </c>
      <c r="H61" s="259">
        <f>VLOOKUP(A61,'NY Data'!$A$136:$B$194,2,FALSE)</f>
        <v>49</v>
      </c>
      <c r="I61" s="260">
        <f>vlookup(A61,'NY Data'!$A$73:$C$132,2,FALSE)</f>
        <v>14</v>
      </c>
      <c r="J61" s="261" t="s">
        <v>29</v>
      </c>
      <c r="K61" s="777">
        <f>vlookup(A61,'NY Data'!$A$73:$C$132,3,FALSE)</f>
        <v>0.875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Numbers'!$A$1831:$D$1892,4,FALSE),"NULL")</f>
        <v>79</v>
      </c>
      <c r="Q61" s="267" t="s">
        <v>29</v>
      </c>
    </row>
    <row r="62">
      <c r="A62" s="193" t="s">
        <v>1315</v>
      </c>
      <c r="B62" s="194">
        <f t="array" ref="B62">VLOOKUP($A62,NY_DEMO,2,FALSE)</f>
        <v>1004457</v>
      </c>
      <c r="C62" s="337">
        <f>VLOOKUP(A62,'NY Data'!$A$9:$U$67,3,FALSE)</f>
        <v>315</v>
      </c>
      <c r="D62" s="1119">
        <f>VLOOKUP(A62,'NY Data'!$A$136:$C$194,3,FALSE)</f>
        <v>1.977961433</v>
      </c>
      <c r="E62" s="270">
        <f>VLOOKUP(A62,'NY Data'!$A$9:$U$67,4,FALSE)</f>
        <v>127</v>
      </c>
      <c r="F62" s="270">
        <f>VLOOKUP(A62,'NY Data'!$A$9:$U$67,6,FALSE)</f>
        <v>127</v>
      </c>
      <c r="G62" s="270" t="s">
        <v>29</v>
      </c>
      <c r="H62" s="271">
        <f>VLOOKUP(A62,'NY Data'!$A$136:$B$194,2,FALSE)</f>
        <v>363</v>
      </c>
      <c r="I62" s="272">
        <f>vlookup(A62,'NY Data'!$A$73:$C$132,2,FALSE)</f>
        <v>49</v>
      </c>
      <c r="J62" s="273" t="s">
        <v>29</v>
      </c>
      <c r="K62" s="274">
        <f>vlookup(A62,'NY Data'!$A$73:$C$132,3,FALSE)</f>
        <v>0.562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Numbers'!$A$1831:$D$1892,4,FALSE),"NULL")</f>
        <v>418</v>
      </c>
      <c r="Q62" s="278" t="s">
        <v>29</v>
      </c>
    </row>
    <row r="63">
      <c r="A63" s="334" t="s">
        <v>1316</v>
      </c>
      <c r="B63" s="256">
        <f t="array" ref="B63">VLOOKUP($A63,NY_DEMO,2,FALSE)</f>
        <v>40531</v>
      </c>
      <c r="C63" s="335">
        <f>VLOOKUP(A63,'NY Data'!$A$9:$U$67,3,FALSE)</f>
        <v>25</v>
      </c>
      <c r="D63" s="1118">
        <f>VLOOKUP(A63,'NY Data'!$A$136:$C$194,3,FALSE)</f>
        <v>2.238095238</v>
      </c>
      <c r="E63" s="258">
        <f>VLOOKUP(A63,'NY Data'!$A$9:$U$67,4,FALSE)</f>
        <v>16</v>
      </c>
      <c r="F63" s="258">
        <f>VLOOKUP(A63,'NY Data'!$A$9:$U$67,6,FALSE)</f>
        <v>6</v>
      </c>
      <c r="G63" s="258" t="s">
        <v>29</v>
      </c>
      <c r="H63" s="259">
        <f>VLOOKUP(A63,'NY Data'!$A$136:$B$194,2,FALSE)</f>
        <v>21</v>
      </c>
      <c r="I63" s="260">
        <f>vlookup(A63,'NY Data'!$A$73:$C$132,2,FALSE)</f>
        <v>3</v>
      </c>
      <c r="J63" s="261" t="s">
        <v>29</v>
      </c>
      <c r="K63" s="777">
        <f>vlookup(A63,'NY Data'!$A$73:$C$132,3,FALSE)</f>
        <v>0.571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Numbers'!$A$1831:$D$1892,4,FALSE),"NULL")</f>
        <v>56</v>
      </c>
      <c r="Q63" s="267" t="s">
        <v>29</v>
      </c>
    </row>
    <row r="64">
      <c r="A64" s="193" t="s">
        <v>1317</v>
      </c>
      <c r="B64" s="194">
        <f t="array" ref="B64">VLOOKUP($A64,NY_DEMO,2,FALSE)</f>
        <v>24774</v>
      </c>
      <c r="C64" s="337">
        <f>VLOOKUP(A64,'NY Data'!$A$9:$U$67,3,FALSE)</f>
        <v>31</v>
      </c>
      <c r="D64" s="1119">
        <f>VLOOKUP(A64,'NY Data'!$A$136:$C$194,3,FALSE)</f>
        <v>2.55</v>
      </c>
      <c r="E64" s="270">
        <f>VLOOKUP(A64,'NY Data'!$A$9:$U$67,4,FALSE)</f>
        <v>11</v>
      </c>
      <c r="F64" s="270">
        <f>VLOOKUP(A64,'NY Data'!$A$9:$U$67,6,FALSE)</f>
        <v>20</v>
      </c>
      <c r="G64" s="270" t="s">
        <v>29</v>
      </c>
      <c r="H64" s="271">
        <f>VLOOKUP(A64,'NY Data'!$A$136:$B$194,2,FALSE)</f>
        <v>20</v>
      </c>
      <c r="I64" s="272">
        <f>vlookup(A64,'NY Data'!$A$73:$C$132,2,FALSE)</f>
        <v>10</v>
      </c>
      <c r="J64" s="273" t="s">
        <v>29</v>
      </c>
      <c r="K64" s="274">
        <f>vlookup(A64,'NY Data'!$A$73:$C$132,3,FALSE)</f>
        <v>0.462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Numbers'!$A$1831:$D$1892,4,FALSE),"NULL")</f>
        <v>31</v>
      </c>
      <c r="Q64" s="278" t="s">
        <v>29</v>
      </c>
    </row>
    <row r="65">
      <c r="A65" s="201"/>
      <c r="B65" s="202"/>
      <c r="C65" s="203"/>
      <c r="D65" s="204"/>
      <c r="E65" s="204"/>
      <c r="F65" s="204"/>
      <c r="G65" s="204"/>
      <c r="H65" s="205"/>
      <c r="I65" s="206"/>
      <c r="J65" s="207"/>
      <c r="K65" s="203"/>
      <c r="L65" s="208"/>
      <c r="M65" s="209"/>
      <c r="N65" s="210"/>
      <c r="O65" s="204"/>
      <c r="P65" s="205"/>
      <c r="Q65" s="281"/>
    </row>
    <row r="66">
      <c r="A66" s="212" t="s">
        <v>2059</v>
      </c>
      <c r="B66" s="213"/>
      <c r="C66" s="214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5" t="s">
        <v>29</v>
      </c>
      <c r="H66" s="841">
        <f>'NY Data'!B194</f>
        <v>10339</v>
      </c>
      <c r="I66" s="220">
        <f>'NY Data'!B132</f>
        <v>3231</v>
      </c>
      <c r="J66" s="218" t="s">
        <v>29</v>
      </c>
      <c r="K66" s="283">
        <f>'NY Data'!C132</f>
        <v>0.553</v>
      </c>
      <c r="L66" s="284" t="s">
        <v>29</v>
      </c>
      <c r="M66" s="342" t="s">
        <v>29</v>
      </c>
      <c r="N66" s="285" t="s">
        <v>29</v>
      </c>
      <c r="O66" s="1097" t="s">
        <v>29</v>
      </c>
      <c r="P66" s="216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8"/>
      <c r="F1" s="288"/>
      <c r="G1" s="288"/>
      <c r="H1" s="287" t="s">
        <v>2117</v>
      </c>
      <c r="I1" s="287" t="s">
        <v>3784</v>
      </c>
      <c r="J1" s="288"/>
      <c r="K1" s="288"/>
      <c r="L1" s="287" t="s">
        <v>2119</v>
      </c>
      <c r="M1" s="289">
        <v>45469.0</v>
      </c>
      <c r="N1" s="287" t="s">
        <v>2120</v>
      </c>
      <c r="O1" s="289">
        <v>45382.0</v>
      </c>
      <c r="P1" s="288"/>
    </row>
    <row r="3">
      <c r="A3" s="324" t="s">
        <v>2093</v>
      </c>
      <c r="B3" s="231"/>
      <c r="C3" s="229" t="s">
        <v>3785</v>
      </c>
      <c r="D3" s="229" t="s">
        <v>3786</v>
      </c>
      <c r="E3" s="1120"/>
      <c r="F3" s="229" t="s">
        <v>3787</v>
      </c>
      <c r="G3" s="229"/>
      <c r="H3" s="229" t="s">
        <v>3788</v>
      </c>
      <c r="I3" s="229"/>
      <c r="J3" s="229" t="s">
        <v>3789</v>
      </c>
      <c r="K3" s="229"/>
      <c r="L3" s="229" t="s">
        <v>3790</v>
      </c>
      <c r="M3" s="229"/>
      <c r="N3" s="229" t="s">
        <v>3791</v>
      </c>
      <c r="O3" s="229"/>
      <c r="P3" s="324" t="s">
        <v>3792</v>
      </c>
      <c r="Q3" s="326"/>
      <c r="R3" s="324" t="s">
        <v>3793</v>
      </c>
      <c r="S3" s="326"/>
      <c r="T3" s="324" t="s">
        <v>3794</v>
      </c>
      <c r="U3" s="326"/>
    </row>
    <row r="4">
      <c r="A4" s="1121"/>
      <c r="B4" s="324"/>
      <c r="C4" s="324" t="s">
        <v>3795</v>
      </c>
      <c r="D4" s="324" t="s">
        <v>3795</v>
      </c>
      <c r="E4" s="324" t="s">
        <v>2421</v>
      </c>
      <c r="F4" s="324" t="s">
        <v>3795</v>
      </c>
      <c r="G4" s="324" t="s">
        <v>2421</v>
      </c>
      <c r="H4" s="324" t="s">
        <v>3795</v>
      </c>
      <c r="I4" s="324" t="s">
        <v>2421</v>
      </c>
      <c r="J4" s="324" t="s">
        <v>3795</v>
      </c>
      <c r="K4" s="324" t="s">
        <v>2421</v>
      </c>
      <c r="L4" s="324" t="s">
        <v>3795</v>
      </c>
      <c r="M4" s="324" t="s">
        <v>2421</v>
      </c>
      <c r="N4" s="324" t="s">
        <v>3795</v>
      </c>
      <c r="O4" s="324" t="s">
        <v>2421</v>
      </c>
      <c r="P4" s="324" t="s">
        <v>3795</v>
      </c>
      <c r="Q4" s="324" t="s">
        <v>2421</v>
      </c>
      <c r="R4" s="324" t="s">
        <v>3795</v>
      </c>
      <c r="S4" s="324" t="s">
        <v>2421</v>
      </c>
      <c r="T4" s="324" t="s">
        <v>3795</v>
      </c>
      <c r="U4" s="324" t="s">
        <v>2421</v>
      </c>
    </row>
    <row r="5">
      <c r="A5" s="231" t="s">
        <v>3796</v>
      </c>
      <c r="B5" s="324"/>
      <c r="C5" s="235">
        <v>14733.0</v>
      </c>
      <c r="D5" s="235">
        <v>6151.0</v>
      </c>
      <c r="E5" s="562">
        <v>0.417</v>
      </c>
      <c r="F5" s="235">
        <v>5802.0</v>
      </c>
      <c r="G5" s="562">
        <v>0.394</v>
      </c>
      <c r="H5" s="235">
        <v>1432.0</v>
      </c>
      <c r="I5" s="562">
        <v>0.097</v>
      </c>
      <c r="J5" s="233">
        <v>54.0</v>
      </c>
      <c r="K5" s="562">
        <v>0.004</v>
      </c>
      <c r="L5" s="233">
        <v>18.0</v>
      </c>
      <c r="M5" s="562">
        <v>0.001</v>
      </c>
      <c r="N5" s="233">
        <v>86.0</v>
      </c>
      <c r="O5" s="562">
        <v>0.006</v>
      </c>
      <c r="P5" s="233">
        <v>403.0</v>
      </c>
      <c r="Q5" s="562">
        <v>0.027</v>
      </c>
      <c r="R5" s="233">
        <v>80.0</v>
      </c>
      <c r="S5" s="562">
        <v>0.005</v>
      </c>
      <c r="T5" s="233">
        <v>707.0</v>
      </c>
      <c r="U5" s="562">
        <v>0.048</v>
      </c>
    </row>
    <row r="6">
      <c r="A6" s="231" t="s">
        <v>3797</v>
      </c>
      <c r="B6" s="324"/>
      <c r="C6" s="235">
        <v>7762.0</v>
      </c>
      <c r="D6" s="235">
        <v>2796.0</v>
      </c>
      <c r="E6" s="562">
        <v>0.36</v>
      </c>
      <c r="F6" s="235">
        <v>3479.0</v>
      </c>
      <c r="G6" s="562">
        <v>0.448</v>
      </c>
      <c r="H6" s="233">
        <v>609.0</v>
      </c>
      <c r="I6" s="562">
        <v>0.078</v>
      </c>
      <c r="J6" s="233">
        <v>35.0</v>
      </c>
      <c r="K6" s="562">
        <v>0.005</v>
      </c>
      <c r="L6" s="233">
        <v>4.0</v>
      </c>
      <c r="M6" s="562">
        <v>0.001</v>
      </c>
      <c r="N6" s="233">
        <v>0.0</v>
      </c>
      <c r="O6" s="562">
        <v>0.0</v>
      </c>
      <c r="P6" s="233">
        <v>347.0</v>
      </c>
      <c r="Q6" s="562">
        <v>0.045</v>
      </c>
      <c r="R6" s="233">
        <v>9.0</v>
      </c>
      <c r="S6" s="562">
        <v>0.001</v>
      </c>
      <c r="T6" s="233">
        <v>483.0</v>
      </c>
      <c r="U6" s="562">
        <v>0.062</v>
      </c>
    </row>
    <row r="7">
      <c r="A7" s="231" t="s">
        <v>3798</v>
      </c>
      <c r="B7" s="324"/>
      <c r="C7" s="235">
        <v>6971.0</v>
      </c>
      <c r="D7" s="235">
        <v>3355.0</v>
      </c>
      <c r="E7" s="562">
        <v>0.481</v>
      </c>
      <c r="F7" s="235">
        <v>2323.0</v>
      </c>
      <c r="G7" s="562">
        <v>0.333</v>
      </c>
      <c r="H7" s="233">
        <v>823.0</v>
      </c>
      <c r="I7" s="562">
        <v>0.118</v>
      </c>
      <c r="J7" s="233">
        <v>19.0</v>
      </c>
      <c r="K7" s="562">
        <v>0.003</v>
      </c>
      <c r="L7" s="233">
        <v>14.0</v>
      </c>
      <c r="M7" s="562">
        <v>0.002</v>
      </c>
      <c r="N7" s="233">
        <v>86.0</v>
      </c>
      <c r="O7" s="562">
        <v>0.012</v>
      </c>
      <c r="P7" s="233">
        <v>56.0</v>
      </c>
      <c r="Q7" s="562">
        <v>0.008</v>
      </c>
      <c r="R7" s="233">
        <v>71.0</v>
      </c>
      <c r="S7" s="562">
        <v>0.01</v>
      </c>
      <c r="T7" s="233">
        <v>224.0</v>
      </c>
      <c r="U7" s="562">
        <v>0.032</v>
      </c>
    </row>
    <row r="8">
      <c r="A8" s="1121"/>
      <c r="B8" s="324"/>
      <c r="C8" s="365"/>
      <c r="D8" s="365"/>
      <c r="E8" s="365"/>
      <c r="F8" s="365"/>
      <c r="G8" s="233"/>
      <c r="H8" s="233"/>
      <c r="I8" s="233"/>
      <c r="J8" s="233"/>
      <c r="K8" s="233"/>
      <c r="L8" s="233"/>
      <c r="M8" s="233"/>
      <c r="N8" s="233"/>
      <c r="O8" s="233"/>
      <c r="P8" s="365"/>
      <c r="Q8" s="365"/>
      <c r="R8" s="365"/>
      <c r="S8" s="365"/>
      <c r="T8" s="365"/>
      <c r="U8" s="365"/>
    </row>
    <row r="9">
      <c r="A9" s="231" t="s">
        <v>3799</v>
      </c>
      <c r="B9" s="324"/>
      <c r="C9" s="233">
        <v>211.0</v>
      </c>
      <c r="D9" s="233">
        <v>103.0</v>
      </c>
      <c r="E9" s="562">
        <v>0.488</v>
      </c>
      <c r="F9" s="233">
        <v>66.0</v>
      </c>
      <c r="G9" s="562">
        <v>0.313</v>
      </c>
      <c r="H9" s="233">
        <v>25.0</v>
      </c>
      <c r="I9" s="562">
        <v>0.118</v>
      </c>
      <c r="J9" s="233">
        <v>1.0</v>
      </c>
      <c r="K9" s="562">
        <v>0.005</v>
      </c>
      <c r="L9" s="233">
        <v>0.0</v>
      </c>
      <c r="M9" s="562">
        <v>0.0</v>
      </c>
      <c r="N9" s="233">
        <v>4.0</v>
      </c>
      <c r="O9" s="562">
        <v>0.019</v>
      </c>
      <c r="P9" s="233">
        <v>4.0</v>
      </c>
      <c r="Q9" s="562">
        <v>0.019</v>
      </c>
      <c r="R9" s="233">
        <v>1.0</v>
      </c>
      <c r="S9" s="562">
        <v>0.005</v>
      </c>
      <c r="T9" s="233">
        <v>7.0</v>
      </c>
      <c r="U9" s="562">
        <v>0.033</v>
      </c>
    </row>
    <row r="10">
      <c r="A10" s="231" t="s">
        <v>3800</v>
      </c>
      <c r="B10" s="324"/>
      <c r="C10" s="233">
        <v>33.0</v>
      </c>
      <c r="D10" s="233">
        <v>14.0</v>
      </c>
      <c r="E10" s="562">
        <v>0.424</v>
      </c>
      <c r="F10" s="233">
        <v>17.0</v>
      </c>
      <c r="G10" s="562">
        <v>0.515</v>
      </c>
      <c r="H10" s="233">
        <v>2.0</v>
      </c>
      <c r="I10" s="562">
        <v>0.061</v>
      </c>
      <c r="J10" s="233">
        <v>0.0</v>
      </c>
      <c r="K10" s="562">
        <v>0.0</v>
      </c>
      <c r="L10" s="233">
        <v>0.0</v>
      </c>
      <c r="M10" s="562">
        <v>0.0</v>
      </c>
      <c r="N10" s="233">
        <v>0.0</v>
      </c>
      <c r="O10" s="562">
        <v>0.0</v>
      </c>
      <c r="P10" s="233">
        <v>0.0</v>
      </c>
      <c r="Q10" s="562">
        <v>0.0</v>
      </c>
      <c r="R10" s="233">
        <v>0.0</v>
      </c>
      <c r="S10" s="562">
        <v>0.0</v>
      </c>
      <c r="T10" s="233">
        <v>0.0</v>
      </c>
      <c r="U10" s="562">
        <v>0.0</v>
      </c>
    </row>
    <row r="11">
      <c r="A11" s="231" t="s">
        <v>3801</v>
      </c>
      <c r="B11" s="324"/>
      <c r="C11" s="233">
        <v>241.0</v>
      </c>
      <c r="D11" s="233">
        <v>107.0</v>
      </c>
      <c r="E11" s="562">
        <v>0.444</v>
      </c>
      <c r="F11" s="233">
        <v>88.0</v>
      </c>
      <c r="G11" s="562">
        <v>0.365</v>
      </c>
      <c r="H11" s="233">
        <v>26.0</v>
      </c>
      <c r="I11" s="562">
        <v>0.108</v>
      </c>
      <c r="J11" s="233">
        <v>2.0</v>
      </c>
      <c r="K11" s="562">
        <v>0.008</v>
      </c>
      <c r="L11" s="233">
        <v>0.0</v>
      </c>
      <c r="M11" s="562">
        <v>0.0</v>
      </c>
      <c r="N11" s="233">
        <v>7.0</v>
      </c>
      <c r="O11" s="562">
        <v>0.029</v>
      </c>
      <c r="P11" s="233">
        <v>0.0</v>
      </c>
      <c r="Q11" s="562">
        <v>0.0</v>
      </c>
      <c r="R11" s="233">
        <v>0.0</v>
      </c>
      <c r="S11" s="562">
        <v>0.0</v>
      </c>
      <c r="T11" s="233">
        <v>11.0</v>
      </c>
      <c r="U11" s="562">
        <v>0.046</v>
      </c>
    </row>
    <row r="12">
      <c r="A12" s="231" t="s">
        <v>3802</v>
      </c>
      <c r="B12" s="324"/>
      <c r="C12" s="233">
        <v>85.0</v>
      </c>
      <c r="D12" s="233">
        <v>35.0</v>
      </c>
      <c r="E12" s="562">
        <v>0.412</v>
      </c>
      <c r="F12" s="233">
        <v>34.0</v>
      </c>
      <c r="G12" s="562">
        <v>0.4</v>
      </c>
      <c r="H12" s="233">
        <v>10.0</v>
      </c>
      <c r="I12" s="562">
        <v>0.118</v>
      </c>
      <c r="J12" s="233">
        <v>0.0</v>
      </c>
      <c r="K12" s="562">
        <v>0.0</v>
      </c>
      <c r="L12" s="233">
        <v>0.0</v>
      </c>
      <c r="M12" s="562">
        <v>0.0</v>
      </c>
      <c r="N12" s="233">
        <v>2.0</v>
      </c>
      <c r="O12" s="562">
        <v>0.024</v>
      </c>
      <c r="P12" s="233">
        <v>0.0</v>
      </c>
      <c r="Q12" s="562">
        <v>0.0</v>
      </c>
      <c r="R12" s="233">
        <v>1.0</v>
      </c>
      <c r="S12" s="562">
        <v>0.012</v>
      </c>
      <c r="T12" s="233">
        <v>3.0</v>
      </c>
      <c r="U12" s="562">
        <v>0.035</v>
      </c>
    </row>
    <row r="13">
      <c r="A13" s="231" t="s">
        <v>3803</v>
      </c>
      <c r="B13" s="324"/>
      <c r="C13" s="233">
        <v>112.0</v>
      </c>
      <c r="D13" s="233">
        <v>60.0</v>
      </c>
      <c r="E13" s="562">
        <v>0.536</v>
      </c>
      <c r="F13" s="233">
        <v>28.0</v>
      </c>
      <c r="G13" s="562">
        <v>0.25</v>
      </c>
      <c r="H13" s="233">
        <v>9.0</v>
      </c>
      <c r="I13" s="562">
        <v>0.08</v>
      </c>
      <c r="J13" s="233">
        <v>0.0</v>
      </c>
      <c r="K13" s="562">
        <v>0.0</v>
      </c>
      <c r="L13" s="233">
        <v>0.0</v>
      </c>
      <c r="M13" s="562">
        <v>0.0</v>
      </c>
      <c r="N13" s="233">
        <v>1.0</v>
      </c>
      <c r="O13" s="562">
        <v>0.009</v>
      </c>
      <c r="P13" s="233">
        <v>4.0</v>
      </c>
      <c r="Q13" s="562">
        <v>0.036</v>
      </c>
      <c r="R13" s="233">
        <v>2.0</v>
      </c>
      <c r="S13" s="562">
        <v>0.018</v>
      </c>
      <c r="T13" s="233">
        <v>8.0</v>
      </c>
      <c r="U13" s="562">
        <v>0.071</v>
      </c>
    </row>
    <row r="14">
      <c r="A14" s="231" t="s">
        <v>3804</v>
      </c>
      <c r="B14" s="324"/>
      <c r="C14" s="233">
        <v>76.0</v>
      </c>
      <c r="D14" s="233">
        <v>34.0</v>
      </c>
      <c r="E14" s="562">
        <v>0.447</v>
      </c>
      <c r="F14" s="233">
        <v>31.0</v>
      </c>
      <c r="G14" s="562">
        <v>0.408</v>
      </c>
      <c r="H14" s="233">
        <v>10.0</v>
      </c>
      <c r="I14" s="562">
        <v>0.132</v>
      </c>
      <c r="J14" s="233">
        <v>0.0</v>
      </c>
      <c r="K14" s="562">
        <v>0.0</v>
      </c>
      <c r="L14" s="233">
        <v>0.0</v>
      </c>
      <c r="M14" s="562">
        <v>0.0</v>
      </c>
      <c r="N14" s="233">
        <v>1.0</v>
      </c>
      <c r="O14" s="562">
        <v>0.013</v>
      </c>
      <c r="P14" s="233">
        <v>0.0</v>
      </c>
      <c r="Q14" s="562">
        <v>0.0</v>
      </c>
      <c r="R14" s="233">
        <v>0.0</v>
      </c>
      <c r="S14" s="562">
        <v>0.0</v>
      </c>
      <c r="T14" s="233">
        <v>0.0</v>
      </c>
      <c r="U14" s="562">
        <v>0.0</v>
      </c>
    </row>
    <row r="15">
      <c r="A15" s="231" t="s">
        <v>3805</v>
      </c>
      <c r="B15" s="324"/>
      <c r="C15" s="233">
        <v>17.0</v>
      </c>
      <c r="D15" s="233">
        <v>3.0</v>
      </c>
      <c r="E15" s="562">
        <v>0.176</v>
      </c>
      <c r="F15" s="233">
        <v>12.0</v>
      </c>
      <c r="G15" s="562">
        <v>0.706</v>
      </c>
      <c r="H15" s="233">
        <v>2.0</v>
      </c>
      <c r="I15" s="562">
        <v>0.118</v>
      </c>
      <c r="J15" s="233">
        <v>0.0</v>
      </c>
      <c r="K15" s="562">
        <v>0.0</v>
      </c>
      <c r="L15" s="233">
        <v>0.0</v>
      </c>
      <c r="M15" s="562">
        <v>0.0</v>
      </c>
      <c r="N15" s="233">
        <v>0.0</v>
      </c>
      <c r="O15" s="562">
        <v>0.0</v>
      </c>
      <c r="P15" s="233">
        <v>0.0</v>
      </c>
      <c r="Q15" s="562">
        <v>0.0</v>
      </c>
      <c r="R15" s="233">
        <v>0.0</v>
      </c>
      <c r="S15" s="562">
        <v>0.0</v>
      </c>
      <c r="T15" s="233">
        <v>0.0</v>
      </c>
      <c r="U15" s="562">
        <v>0.0</v>
      </c>
    </row>
    <row r="16">
      <c r="A16" s="231" t="s">
        <v>3806</v>
      </c>
      <c r="B16" s="324"/>
      <c r="C16" s="233">
        <v>53.0</v>
      </c>
      <c r="D16" s="233">
        <v>22.0</v>
      </c>
      <c r="E16" s="562">
        <v>0.415</v>
      </c>
      <c r="F16" s="233">
        <v>20.0</v>
      </c>
      <c r="G16" s="562">
        <v>0.377</v>
      </c>
      <c r="H16" s="233">
        <v>7.0</v>
      </c>
      <c r="I16" s="562">
        <v>0.132</v>
      </c>
      <c r="J16" s="233">
        <v>0.0</v>
      </c>
      <c r="K16" s="562">
        <v>0.0</v>
      </c>
      <c r="L16" s="233">
        <v>0.0</v>
      </c>
      <c r="M16" s="562">
        <v>0.0</v>
      </c>
      <c r="N16" s="233">
        <v>0.0</v>
      </c>
      <c r="O16" s="562">
        <v>0.0</v>
      </c>
      <c r="P16" s="233">
        <v>0.0</v>
      </c>
      <c r="Q16" s="562">
        <v>0.0</v>
      </c>
      <c r="R16" s="233">
        <v>0.0</v>
      </c>
      <c r="S16" s="562">
        <v>0.0</v>
      </c>
      <c r="T16" s="233">
        <v>4.0</v>
      </c>
      <c r="U16" s="562">
        <v>0.075</v>
      </c>
    </row>
    <row r="17">
      <c r="A17" s="231" t="s">
        <v>2573</v>
      </c>
      <c r="B17" s="324"/>
      <c r="C17" s="233">
        <v>70.0</v>
      </c>
      <c r="D17" s="233">
        <v>29.0</v>
      </c>
      <c r="E17" s="562">
        <v>0.414</v>
      </c>
      <c r="F17" s="233">
        <v>31.0</v>
      </c>
      <c r="G17" s="562">
        <v>0.443</v>
      </c>
      <c r="H17" s="233">
        <v>4.0</v>
      </c>
      <c r="I17" s="562">
        <v>0.057</v>
      </c>
      <c r="J17" s="233">
        <v>0.0</v>
      </c>
      <c r="K17" s="562">
        <v>0.0</v>
      </c>
      <c r="L17" s="233">
        <v>0.0</v>
      </c>
      <c r="M17" s="562">
        <v>0.0</v>
      </c>
      <c r="N17" s="233">
        <v>0.0</v>
      </c>
      <c r="O17" s="562">
        <v>0.0</v>
      </c>
      <c r="P17" s="233">
        <v>1.0</v>
      </c>
      <c r="Q17" s="562">
        <v>0.014</v>
      </c>
      <c r="R17" s="233">
        <v>2.0</v>
      </c>
      <c r="S17" s="562">
        <v>0.029</v>
      </c>
      <c r="T17" s="233">
        <v>3.0</v>
      </c>
      <c r="U17" s="562">
        <v>0.043</v>
      </c>
    </row>
    <row r="18">
      <c r="A18" s="231" t="s">
        <v>3807</v>
      </c>
      <c r="B18" s="324"/>
      <c r="C18" s="233">
        <v>44.0</v>
      </c>
      <c r="D18" s="233">
        <v>20.0</v>
      </c>
      <c r="E18" s="562">
        <v>0.455</v>
      </c>
      <c r="F18" s="233">
        <v>5.0</v>
      </c>
      <c r="G18" s="562">
        <v>0.114</v>
      </c>
      <c r="H18" s="233">
        <v>10.0</v>
      </c>
      <c r="I18" s="562">
        <v>0.227</v>
      </c>
      <c r="J18" s="233">
        <v>0.0</v>
      </c>
      <c r="K18" s="562">
        <v>0.0</v>
      </c>
      <c r="L18" s="233">
        <v>0.0</v>
      </c>
      <c r="M18" s="562">
        <v>0.0</v>
      </c>
      <c r="N18" s="233">
        <v>0.0</v>
      </c>
      <c r="O18" s="562">
        <v>0.0</v>
      </c>
      <c r="P18" s="233">
        <v>0.0</v>
      </c>
      <c r="Q18" s="562">
        <v>0.0</v>
      </c>
      <c r="R18" s="233">
        <v>0.0</v>
      </c>
      <c r="S18" s="562">
        <v>0.0</v>
      </c>
      <c r="T18" s="233">
        <v>9.0</v>
      </c>
      <c r="U18" s="562">
        <v>0.205</v>
      </c>
    </row>
    <row r="19">
      <c r="A19" s="231" t="s">
        <v>3808</v>
      </c>
      <c r="B19" s="324"/>
      <c r="C19" s="233">
        <v>73.0</v>
      </c>
      <c r="D19" s="233">
        <v>34.0</v>
      </c>
      <c r="E19" s="562">
        <v>0.466</v>
      </c>
      <c r="F19" s="233">
        <v>33.0</v>
      </c>
      <c r="G19" s="562">
        <v>0.452</v>
      </c>
      <c r="H19" s="233">
        <v>4.0</v>
      </c>
      <c r="I19" s="562">
        <v>0.055</v>
      </c>
      <c r="J19" s="233">
        <v>1.0</v>
      </c>
      <c r="K19" s="562">
        <v>0.014</v>
      </c>
      <c r="L19" s="233">
        <v>0.0</v>
      </c>
      <c r="M19" s="562">
        <v>0.0</v>
      </c>
      <c r="N19" s="233">
        <v>0.0</v>
      </c>
      <c r="O19" s="562">
        <v>0.0</v>
      </c>
      <c r="P19" s="233">
        <v>0.0</v>
      </c>
      <c r="Q19" s="562">
        <v>0.0</v>
      </c>
      <c r="R19" s="233">
        <v>1.0</v>
      </c>
      <c r="S19" s="562">
        <v>0.014</v>
      </c>
      <c r="T19" s="233">
        <v>0.0</v>
      </c>
      <c r="U19" s="562">
        <v>0.0</v>
      </c>
    </row>
    <row r="20">
      <c r="A20" s="231" t="s">
        <v>2664</v>
      </c>
      <c r="B20" s="324"/>
      <c r="C20" s="233">
        <v>81.0</v>
      </c>
      <c r="D20" s="233">
        <v>38.0</v>
      </c>
      <c r="E20" s="562">
        <v>0.469</v>
      </c>
      <c r="F20" s="233">
        <v>36.0</v>
      </c>
      <c r="G20" s="562">
        <v>0.444</v>
      </c>
      <c r="H20" s="233">
        <v>5.0</v>
      </c>
      <c r="I20" s="562">
        <v>0.062</v>
      </c>
      <c r="J20" s="233">
        <v>0.0</v>
      </c>
      <c r="K20" s="562">
        <v>0.0</v>
      </c>
      <c r="L20" s="233">
        <v>0.0</v>
      </c>
      <c r="M20" s="562">
        <v>0.0</v>
      </c>
      <c r="N20" s="233">
        <v>0.0</v>
      </c>
      <c r="O20" s="562">
        <v>0.0</v>
      </c>
      <c r="P20" s="233">
        <v>0.0</v>
      </c>
      <c r="Q20" s="562">
        <v>0.0</v>
      </c>
      <c r="R20" s="233">
        <v>1.0</v>
      </c>
      <c r="S20" s="562">
        <v>0.012</v>
      </c>
      <c r="T20" s="233">
        <v>1.0</v>
      </c>
      <c r="U20" s="562">
        <v>0.012</v>
      </c>
    </row>
    <row r="21">
      <c r="A21" s="231" t="s">
        <v>3809</v>
      </c>
      <c r="B21" s="324"/>
      <c r="C21" s="233">
        <v>161.0</v>
      </c>
      <c r="D21" s="233">
        <v>66.0</v>
      </c>
      <c r="E21" s="562">
        <v>0.41</v>
      </c>
      <c r="F21" s="233">
        <v>75.0</v>
      </c>
      <c r="G21" s="562">
        <v>0.466</v>
      </c>
      <c r="H21" s="233">
        <v>12.0</v>
      </c>
      <c r="I21" s="562">
        <v>0.075</v>
      </c>
      <c r="J21" s="233">
        <v>0.0</v>
      </c>
      <c r="K21" s="562">
        <v>0.0</v>
      </c>
      <c r="L21" s="233">
        <v>3.0</v>
      </c>
      <c r="M21" s="562">
        <v>0.019</v>
      </c>
      <c r="N21" s="233">
        <v>2.0</v>
      </c>
      <c r="O21" s="562">
        <v>0.012</v>
      </c>
      <c r="P21" s="233">
        <v>0.0</v>
      </c>
      <c r="Q21" s="562">
        <v>0.0</v>
      </c>
      <c r="R21" s="233">
        <v>1.0</v>
      </c>
      <c r="S21" s="562">
        <v>0.006</v>
      </c>
      <c r="T21" s="233">
        <v>2.0</v>
      </c>
      <c r="U21" s="562">
        <v>0.012</v>
      </c>
    </row>
    <row r="22">
      <c r="A22" s="231" t="s">
        <v>3810</v>
      </c>
      <c r="B22" s="324"/>
      <c r="C22" s="233">
        <v>632.0</v>
      </c>
      <c r="D22" s="233">
        <v>257.0</v>
      </c>
      <c r="E22" s="562">
        <v>0.407</v>
      </c>
      <c r="F22" s="233">
        <v>256.0</v>
      </c>
      <c r="G22" s="562">
        <v>0.405</v>
      </c>
      <c r="H22" s="233">
        <v>80.0</v>
      </c>
      <c r="I22" s="562">
        <v>0.127</v>
      </c>
      <c r="J22" s="233">
        <v>6.0</v>
      </c>
      <c r="K22" s="562">
        <v>0.009</v>
      </c>
      <c r="L22" s="233">
        <v>0.0</v>
      </c>
      <c r="M22" s="562">
        <v>0.0</v>
      </c>
      <c r="N22" s="233">
        <v>26.0</v>
      </c>
      <c r="O22" s="562">
        <v>0.041</v>
      </c>
      <c r="P22" s="233">
        <v>1.0</v>
      </c>
      <c r="Q22" s="562">
        <v>0.002</v>
      </c>
      <c r="R22" s="233">
        <v>4.0</v>
      </c>
      <c r="S22" s="562">
        <v>0.006</v>
      </c>
      <c r="T22" s="233">
        <v>2.0</v>
      </c>
      <c r="U22" s="562">
        <v>0.003</v>
      </c>
    </row>
    <row r="23">
      <c r="A23" s="231" t="s">
        <v>3027</v>
      </c>
      <c r="B23" s="324"/>
      <c r="C23" s="233">
        <v>43.0</v>
      </c>
      <c r="D23" s="233">
        <v>23.0</v>
      </c>
      <c r="E23" s="562">
        <v>0.535</v>
      </c>
      <c r="F23" s="233">
        <v>11.0</v>
      </c>
      <c r="G23" s="562">
        <v>0.256</v>
      </c>
      <c r="H23" s="233">
        <v>4.0</v>
      </c>
      <c r="I23" s="562">
        <v>0.093</v>
      </c>
      <c r="J23" s="233">
        <v>0.0</v>
      </c>
      <c r="K23" s="562">
        <v>0.0</v>
      </c>
      <c r="L23" s="233">
        <v>0.0</v>
      </c>
      <c r="M23" s="562">
        <v>0.0</v>
      </c>
      <c r="N23" s="233">
        <v>0.0</v>
      </c>
      <c r="O23" s="562">
        <v>0.0</v>
      </c>
      <c r="P23" s="233">
        <v>1.0</v>
      </c>
      <c r="Q23" s="562">
        <v>0.023</v>
      </c>
      <c r="R23" s="233">
        <v>1.0</v>
      </c>
      <c r="S23" s="562">
        <v>0.023</v>
      </c>
      <c r="T23" s="233">
        <v>3.0</v>
      </c>
      <c r="U23" s="562">
        <v>0.07</v>
      </c>
    </row>
    <row r="24">
      <c r="A24" s="231" t="s">
        <v>2158</v>
      </c>
      <c r="B24" s="324"/>
      <c r="C24" s="233">
        <v>142.0</v>
      </c>
      <c r="D24" s="233">
        <v>57.0</v>
      </c>
      <c r="E24" s="562">
        <v>0.401</v>
      </c>
      <c r="F24" s="233">
        <v>61.0</v>
      </c>
      <c r="G24" s="562">
        <v>0.43</v>
      </c>
      <c r="H24" s="233">
        <v>7.0</v>
      </c>
      <c r="I24" s="562">
        <v>0.049</v>
      </c>
      <c r="J24" s="233">
        <v>0.0</v>
      </c>
      <c r="K24" s="562">
        <v>0.0</v>
      </c>
      <c r="L24" s="233">
        <v>0.0</v>
      </c>
      <c r="M24" s="562">
        <v>0.0</v>
      </c>
      <c r="N24" s="233">
        <v>0.0</v>
      </c>
      <c r="O24" s="562">
        <v>0.0</v>
      </c>
      <c r="P24" s="233">
        <v>1.0</v>
      </c>
      <c r="Q24" s="562">
        <v>0.007</v>
      </c>
      <c r="R24" s="233">
        <v>2.0</v>
      </c>
      <c r="S24" s="562">
        <v>0.014</v>
      </c>
      <c r="T24" s="233">
        <v>14.0</v>
      </c>
      <c r="U24" s="562">
        <v>0.099</v>
      </c>
    </row>
    <row r="25">
      <c r="A25" s="231" t="s">
        <v>2585</v>
      </c>
      <c r="B25" s="324"/>
      <c r="C25" s="233">
        <v>33.0</v>
      </c>
      <c r="D25" s="233">
        <v>13.0</v>
      </c>
      <c r="E25" s="562">
        <v>0.394</v>
      </c>
      <c r="F25" s="233">
        <v>13.0</v>
      </c>
      <c r="G25" s="562">
        <v>0.394</v>
      </c>
      <c r="H25" s="233">
        <v>2.0</v>
      </c>
      <c r="I25" s="562">
        <v>0.061</v>
      </c>
      <c r="J25" s="233">
        <v>0.0</v>
      </c>
      <c r="K25" s="562">
        <v>0.0</v>
      </c>
      <c r="L25" s="233">
        <v>1.0</v>
      </c>
      <c r="M25" s="562">
        <v>0.03</v>
      </c>
      <c r="N25" s="233">
        <v>0.0</v>
      </c>
      <c r="O25" s="562">
        <v>0.0</v>
      </c>
      <c r="P25" s="233">
        <v>0.0</v>
      </c>
      <c r="Q25" s="562">
        <v>0.0</v>
      </c>
      <c r="R25" s="233">
        <v>3.0</v>
      </c>
      <c r="S25" s="562">
        <v>0.091</v>
      </c>
      <c r="T25" s="233">
        <v>1.0</v>
      </c>
      <c r="U25" s="562">
        <v>0.03</v>
      </c>
    </row>
    <row r="26">
      <c r="A26" s="231" t="s">
        <v>3811</v>
      </c>
      <c r="B26" s="324"/>
      <c r="C26" s="233">
        <v>38.0</v>
      </c>
      <c r="D26" s="233">
        <v>13.0</v>
      </c>
      <c r="E26" s="562">
        <v>0.342</v>
      </c>
      <c r="F26" s="233">
        <v>13.0</v>
      </c>
      <c r="G26" s="562">
        <v>0.342</v>
      </c>
      <c r="H26" s="233">
        <v>8.0</v>
      </c>
      <c r="I26" s="562">
        <v>0.211</v>
      </c>
      <c r="J26" s="233">
        <v>0.0</v>
      </c>
      <c r="K26" s="562">
        <v>0.0</v>
      </c>
      <c r="L26" s="233">
        <v>0.0</v>
      </c>
      <c r="M26" s="562">
        <v>0.0</v>
      </c>
      <c r="N26" s="233">
        <v>1.0</v>
      </c>
      <c r="O26" s="562">
        <v>0.026</v>
      </c>
      <c r="P26" s="233">
        <v>0.0</v>
      </c>
      <c r="Q26" s="562">
        <v>0.0</v>
      </c>
      <c r="R26" s="233">
        <v>0.0</v>
      </c>
      <c r="S26" s="562">
        <v>0.0</v>
      </c>
      <c r="T26" s="233">
        <v>3.0</v>
      </c>
      <c r="U26" s="562">
        <v>0.079</v>
      </c>
    </row>
    <row r="27">
      <c r="A27" s="231" t="s">
        <v>2160</v>
      </c>
      <c r="B27" s="324"/>
      <c r="C27" s="233">
        <v>44.0</v>
      </c>
      <c r="D27" s="233">
        <v>19.0</v>
      </c>
      <c r="E27" s="562">
        <v>0.432</v>
      </c>
      <c r="F27" s="233">
        <v>16.0</v>
      </c>
      <c r="G27" s="562">
        <v>0.364</v>
      </c>
      <c r="H27" s="233">
        <v>5.0</v>
      </c>
      <c r="I27" s="562">
        <v>0.114</v>
      </c>
      <c r="J27" s="233">
        <v>0.0</v>
      </c>
      <c r="K27" s="562">
        <v>0.0</v>
      </c>
      <c r="L27" s="233">
        <v>0.0</v>
      </c>
      <c r="M27" s="562">
        <v>0.0</v>
      </c>
      <c r="N27" s="233">
        <v>0.0</v>
      </c>
      <c r="O27" s="562">
        <v>0.0</v>
      </c>
      <c r="P27" s="233">
        <v>0.0</v>
      </c>
      <c r="Q27" s="562">
        <v>0.0</v>
      </c>
      <c r="R27" s="233">
        <v>1.0</v>
      </c>
      <c r="S27" s="562">
        <v>0.023</v>
      </c>
      <c r="T27" s="233">
        <v>3.0</v>
      </c>
      <c r="U27" s="562">
        <v>0.068</v>
      </c>
    </row>
    <row r="28">
      <c r="A28" s="231" t="s">
        <v>2588</v>
      </c>
      <c r="B28" s="324"/>
      <c r="C28" s="233">
        <v>1.0</v>
      </c>
      <c r="D28" s="233">
        <v>0.0</v>
      </c>
      <c r="E28" s="562">
        <v>0.0</v>
      </c>
      <c r="F28" s="233">
        <v>0.0</v>
      </c>
      <c r="G28" s="562">
        <v>0.0</v>
      </c>
      <c r="H28" s="233">
        <v>1.0</v>
      </c>
      <c r="I28" s="562">
        <v>1.0</v>
      </c>
      <c r="J28" s="233">
        <v>0.0</v>
      </c>
      <c r="K28" s="562">
        <v>0.0</v>
      </c>
      <c r="L28" s="233">
        <v>0.0</v>
      </c>
      <c r="M28" s="562">
        <v>0.0</v>
      </c>
      <c r="N28" s="233">
        <v>0.0</v>
      </c>
      <c r="O28" s="562">
        <v>0.0</v>
      </c>
      <c r="P28" s="233">
        <v>0.0</v>
      </c>
      <c r="Q28" s="562">
        <v>0.0</v>
      </c>
      <c r="R28" s="233">
        <v>0.0</v>
      </c>
      <c r="S28" s="562">
        <v>0.0</v>
      </c>
      <c r="T28" s="233">
        <v>0.0</v>
      </c>
      <c r="U28" s="562">
        <v>0.0</v>
      </c>
    </row>
    <row r="29">
      <c r="A29" s="231" t="s">
        <v>3812</v>
      </c>
      <c r="B29" s="324"/>
      <c r="C29" s="233">
        <v>73.0</v>
      </c>
      <c r="D29" s="233">
        <v>28.0</v>
      </c>
      <c r="E29" s="562">
        <v>0.384</v>
      </c>
      <c r="F29" s="233">
        <v>26.0</v>
      </c>
      <c r="G29" s="562">
        <v>0.356</v>
      </c>
      <c r="H29" s="233">
        <v>19.0</v>
      </c>
      <c r="I29" s="562">
        <v>0.26</v>
      </c>
      <c r="J29" s="233">
        <v>0.0</v>
      </c>
      <c r="K29" s="562">
        <v>0.0</v>
      </c>
      <c r="L29" s="233">
        <v>0.0</v>
      </c>
      <c r="M29" s="562">
        <v>0.0</v>
      </c>
      <c r="N29" s="233">
        <v>0.0</v>
      </c>
      <c r="O29" s="562">
        <v>0.0</v>
      </c>
      <c r="P29" s="233">
        <v>0.0</v>
      </c>
      <c r="Q29" s="562">
        <v>0.0</v>
      </c>
      <c r="R29" s="233">
        <v>0.0</v>
      </c>
      <c r="S29" s="562">
        <v>0.0</v>
      </c>
      <c r="T29" s="233">
        <v>0.0</v>
      </c>
      <c r="U29" s="562">
        <v>0.0</v>
      </c>
    </row>
    <row r="30">
      <c r="A30" s="231" t="s">
        <v>2164</v>
      </c>
      <c r="B30" s="324"/>
      <c r="C30" s="233">
        <v>95.0</v>
      </c>
      <c r="D30" s="233">
        <v>73.0</v>
      </c>
      <c r="E30" s="562">
        <v>0.768</v>
      </c>
      <c r="F30" s="233">
        <v>8.0</v>
      </c>
      <c r="G30" s="562">
        <v>0.084</v>
      </c>
      <c r="H30" s="233">
        <v>11.0</v>
      </c>
      <c r="I30" s="562">
        <v>0.116</v>
      </c>
      <c r="J30" s="233">
        <v>0.0</v>
      </c>
      <c r="K30" s="562">
        <v>0.0</v>
      </c>
      <c r="L30" s="233">
        <v>0.0</v>
      </c>
      <c r="M30" s="562">
        <v>0.0</v>
      </c>
      <c r="N30" s="233">
        <v>0.0</v>
      </c>
      <c r="O30" s="562">
        <v>0.0</v>
      </c>
      <c r="P30" s="233">
        <v>1.0</v>
      </c>
      <c r="Q30" s="562">
        <v>0.011</v>
      </c>
      <c r="R30" s="233">
        <v>1.0</v>
      </c>
      <c r="S30" s="562">
        <v>0.011</v>
      </c>
      <c r="T30" s="233">
        <v>1.0</v>
      </c>
      <c r="U30" s="562">
        <v>0.011</v>
      </c>
    </row>
    <row r="31">
      <c r="A31" s="231" t="s">
        <v>3664</v>
      </c>
      <c r="B31" s="324"/>
      <c r="C31" s="233">
        <v>10.0</v>
      </c>
      <c r="D31" s="233">
        <v>6.0</v>
      </c>
      <c r="E31" s="562">
        <v>0.6</v>
      </c>
      <c r="F31" s="233">
        <v>3.0</v>
      </c>
      <c r="G31" s="562">
        <v>0.3</v>
      </c>
      <c r="H31" s="233">
        <v>1.0</v>
      </c>
      <c r="I31" s="562">
        <v>0.1</v>
      </c>
      <c r="J31" s="233">
        <v>0.0</v>
      </c>
      <c r="K31" s="562">
        <v>0.0</v>
      </c>
      <c r="L31" s="233">
        <v>0.0</v>
      </c>
      <c r="M31" s="562">
        <v>0.0</v>
      </c>
      <c r="N31" s="233">
        <v>0.0</v>
      </c>
      <c r="O31" s="562">
        <v>0.0</v>
      </c>
      <c r="P31" s="233">
        <v>0.0</v>
      </c>
      <c r="Q31" s="562">
        <v>0.0</v>
      </c>
      <c r="R31" s="233">
        <v>0.0</v>
      </c>
      <c r="S31" s="562">
        <v>0.0</v>
      </c>
      <c r="T31" s="233">
        <v>0.0</v>
      </c>
      <c r="U31" s="562">
        <v>0.0</v>
      </c>
    </row>
    <row r="32">
      <c r="A32" s="231" t="s">
        <v>2600</v>
      </c>
      <c r="B32" s="324"/>
      <c r="C32" s="233">
        <v>13.0</v>
      </c>
      <c r="D32" s="233">
        <v>5.0</v>
      </c>
      <c r="E32" s="562">
        <v>0.385</v>
      </c>
      <c r="F32" s="233">
        <v>0.0</v>
      </c>
      <c r="G32" s="562">
        <v>0.0</v>
      </c>
      <c r="H32" s="233">
        <v>8.0</v>
      </c>
      <c r="I32" s="562">
        <v>0.615</v>
      </c>
      <c r="J32" s="233">
        <v>0.0</v>
      </c>
      <c r="K32" s="562">
        <v>0.0</v>
      </c>
      <c r="L32" s="233">
        <v>0.0</v>
      </c>
      <c r="M32" s="562">
        <v>0.0</v>
      </c>
      <c r="N32" s="233">
        <v>0.0</v>
      </c>
      <c r="O32" s="562">
        <v>0.0</v>
      </c>
      <c r="P32" s="233">
        <v>0.0</v>
      </c>
      <c r="Q32" s="562">
        <v>0.0</v>
      </c>
      <c r="R32" s="233">
        <v>0.0</v>
      </c>
      <c r="S32" s="562">
        <v>0.0</v>
      </c>
      <c r="T32" s="233">
        <v>0.0</v>
      </c>
      <c r="U32" s="562">
        <v>0.0</v>
      </c>
    </row>
    <row r="33">
      <c r="A33" s="231" t="s">
        <v>2170</v>
      </c>
      <c r="B33" s="324"/>
      <c r="C33" s="233">
        <v>42.0</v>
      </c>
      <c r="D33" s="233">
        <v>23.0</v>
      </c>
      <c r="E33" s="562">
        <v>0.548</v>
      </c>
      <c r="F33" s="233">
        <v>10.0</v>
      </c>
      <c r="G33" s="562">
        <v>0.238</v>
      </c>
      <c r="H33" s="233">
        <v>9.0</v>
      </c>
      <c r="I33" s="562">
        <v>0.214</v>
      </c>
      <c r="J33" s="233">
        <v>0.0</v>
      </c>
      <c r="K33" s="562">
        <v>0.0</v>
      </c>
      <c r="L33" s="233">
        <v>0.0</v>
      </c>
      <c r="M33" s="562">
        <v>0.0</v>
      </c>
      <c r="N33" s="233">
        <v>0.0</v>
      </c>
      <c r="O33" s="562">
        <v>0.0</v>
      </c>
      <c r="P33" s="233">
        <v>0.0</v>
      </c>
      <c r="Q33" s="562">
        <v>0.0</v>
      </c>
      <c r="R33" s="233">
        <v>0.0</v>
      </c>
      <c r="S33" s="562">
        <v>0.0</v>
      </c>
      <c r="T33" s="233">
        <v>0.0</v>
      </c>
      <c r="U33" s="562">
        <v>0.0</v>
      </c>
    </row>
    <row r="34">
      <c r="A34" s="231" t="s">
        <v>2198</v>
      </c>
      <c r="B34" s="324"/>
      <c r="C34" s="233">
        <v>439.0</v>
      </c>
      <c r="D34" s="233">
        <v>302.0</v>
      </c>
      <c r="E34" s="562">
        <v>0.688</v>
      </c>
      <c r="F34" s="233">
        <v>61.0</v>
      </c>
      <c r="G34" s="562">
        <v>0.139</v>
      </c>
      <c r="H34" s="233">
        <v>54.0</v>
      </c>
      <c r="I34" s="562">
        <v>0.123</v>
      </c>
      <c r="J34" s="233">
        <v>0.0</v>
      </c>
      <c r="K34" s="562">
        <v>0.0</v>
      </c>
      <c r="L34" s="233">
        <v>0.0</v>
      </c>
      <c r="M34" s="562">
        <v>0.0</v>
      </c>
      <c r="N34" s="233">
        <v>3.0</v>
      </c>
      <c r="O34" s="562">
        <v>0.007</v>
      </c>
      <c r="P34" s="233">
        <v>8.0</v>
      </c>
      <c r="Q34" s="562">
        <v>0.018</v>
      </c>
      <c r="R34" s="233">
        <v>0.0</v>
      </c>
      <c r="S34" s="562">
        <v>0.0</v>
      </c>
      <c r="T34" s="233">
        <v>11.0</v>
      </c>
      <c r="U34" s="562">
        <v>0.025</v>
      </c>
    </row>
    <row r="35">
      <c r="A35" s="231" t="s">
        <v>2174</v>
      </c>
      <c r="B35" s="324"/>
      <c r="C35" s="233">
        <v>40.0</v>
      </c>
      <c r="D35" s="233">
        <v>24.0</v>
      </c>
      <c r="E35" s="562">
        <v>0.6</v>
      </c>
      <c r="F35" s="233">
        <v>6.0</v>
      </c>
      <c r="G35" s="562">
        <v>0.15</v>
      </c>
      <c r="H35" s="233">
        <v>9.0</v>
      </c>
      <c r="I35" s="562">
        <v>0.225</v>
      </c>
      <c r="J35" s="233">
        <v>0.0</v>
      </c>
      <c r="K35" s="562">
        <v>0.0</v>
      </c>
      <c r="L35" s="233">
        <v>0.0</v>
      </c>
      <c r="M35" s="562">
        <v>0.0</v>
      </c>
      <c r="N35" s="233">
        <v>0.0</v>
      </c>
      <c r="O35" s="562">
        <v>0.0</v>
      </c>
      <c r="P35" s="233">
        <v>0.0</v>
      </c>
      <c r="Q35" s="562">
        <v>0.0</v>
      </c>
      <c r="R35" s="233">
        <v>0.0</v>
      </c>
      <c r="S35" s="562">
        <v>0.0</v>
      </c>
      <c r="T35" s="233">
        <v>1.0</v>
      </c>
      <c r="U35" s="562">
        <v>0.025</v>
      </c>
    </row>
    <row r="36">
      <c r="A36" s="231" t="s">
        <v>3813</v>
      </c>
      <c r="B36" s="324"/>
      <c r="C36" s="233">
        <v>159.0</v>
      </c>
      <c r="D36" s="233">
        <v>87.0</v>
      </c>
      <c r="E36" s="562">
        <v>0.547</v>
      </c>
      <c r="F36" s="233">
        <v>24.0</v>
      </c>
      <c r="G36" s="562">
        <v>0.151</v>
      </c>
      <c r="H36" s="233">
        <v>42.0</v>
      </c>
      <c r="I36" s="562">
        <v>0.264</v>
      </c>
      <c r="J36" s="233">
        <v>2.0</v>
      </c>
      <c r="K36" s="562">
        <v>0.013</v>
      </c>
      <c r="L36" s="233">
        <v>0.0</v>
      </c>
      <c r="M36" s="562">
        <v>0.0</v>
      </c>
      <c r="N36" s="233">
        <v>1.0</v>
      </c>
      <c r="O36" s="562">
        <v>0.006</v>
      </c>
      <c r="P36" s="233">
        <v>2.0</v>
      </c>
      <c r="Q36" s="562">
        <v>0.013</v>
      </c>
      <c r="R36" s="233">
        <v>1.0</v>
      </c>
      <c r="S36" s="562">
        <v>0.006</v>
      </c>
      <c r="T36" s="233">
        <v>0.0</v>
      </c>
      <c r="U36" s="562">
        <v>0.0</v>
      </c>
    </row>
    <row r="37">
      <c r="A37" s="231" t="s">
        <v>3814</v>
      </c>
      <c r="B37" s="324"/>
      <c r="C37" s="233">
        <v>189.0</v>
      </c>
      <c r="D37" s="233">
        <v>93.0</v>
      </c>
      <c r="E37" s="562">
        <v>0.492</v>
      </c>
      <c r="F37" s="233">
        <v>52.0</v>
      </c>
      <c r="G37" s="562">
        <v>0.275</v>
      </c>
      <c r="H37" s="233">
        <v>20.0</v>
      </c>
      <c r="I37" s="562">
        <v>0.106</v>
      </c>
      <c r="J37" s="233">
        <v>1.0</v>
      </c>
      <c r="K37" s="562">
        <v>0.005</v>
      </c>
      <c r="L37" s="233">
        <v>0.0</v>
      </c>
      <c r="M37" s="562">
        <v>0.0</v>
      </c>
      <c r="N37" s="233">
        <v>7.0</v>
      </c>
      <c r="O37" s="562">
        <v>0.037</v>
      </c>
      <c r="P37" s="233">
        <v>0.0</v>
      </c>
      <c r="Q37" s="562">
        <v>0.0</v>
      </c>
      <c r="R37" s="233">
        <v>2.0</v>
      </c>
      <c r="S37" s="562">
        <v>0.011</v>
      </c>
      <c r="T37" s="233">
        <v>14.0</v>
      </c>
      <c r="U37" s="562">
        <v>0.074</v>
      </c>
    </row>
    <row r="38">
      <c r="A38" s="231" t="s">
        <v>3797</v>
      </c>
      <c r="B38" s="324"/>
      <c r="C38" s="235">
        <v>7762.0</v>
      </c>
      <c r="D38" s="235">
        <v>2796.0</v>
      </c>
      <c r="E38" s="562">
        <v>0.36</v>
      </c>
      <c r="F38" s="235">
        <v>3479.0</v>
      </c>
      <c r="G38" s="562">
        <v>0.448</v>
      </c>
      <c r="H38" s="233">
        <v>609.0</v>
      </c>
      <c r="I38" s="562">
        <v>0.078</v>
      </c>
      <c r="J38" s="233">
        <v>35.0</v>
      </c>
      <c r="K38" s="562">
        <v>0.005</v>
      </c>
      <c r="L38" s="233">
        <v>4.0</v>
      </c>
      <c r="M38" s="562">
        <v>0.001</v>
      </c>
      <c r="N38" s="233">
        <v>0.0</v>
      </c>
      <c r="O38" s="562">
        <v>0.0</v>
      </c>
      <c r="P38" s="233">
        <v>347.0</v>
      </c>
      <c r="Q38" s="562">
        <v>0.045</v>
      </c>
      <c r="R38" s="233">
        <v>9.0</v>
      </c>
      <c r="S38" s="562">
        <v>0.001</v>
      </c>
      <c r="T38" s="233">
        <v>483.0</v>
      </c>
      <c r="U38" s="562">
        <v>0.062</v>
      </c>
    </row>
    <row r="39">
      <c r="A39" s="231" t="s">
        <v>3815</v>
      </c>
      <c r="B39" s="324"/>
      <c r="C39" s="233">
        <v>432.0</v>
      </c>
      <c r="D39" s="233">
        <v>166.0</v>
      </c>
      <c r="E39" s="562">
        <v>0.384</v>
      </c>
      <c r="F39" s="233">
        <v>226.0</v>
      </c>
      <c r="G39" s="562">
        <v>0.523</v>
      </c>
      <c r="H39" s="233">
        <v>26.0</v>
      </c>
      <c r="I39" s="562">
        <v>0.06</v>
      </c>
      <c r="J39" s="233">
        <v>0.0</v>
      </c>
      <c r="K39" s="562">
        <v>0.0</v>
      </c>
      <c r="L39" s="233">
        <v>0.0</v>
      </c>
      <c r="M39" s="562">
        <v>0.0</v>
      </c>
      <c r="N39" s="233">
        <v>0.0</v>
      </c>
      <c r="O39" s="562">
        <v>0.0</v>
      </c>
      <c r="P39" s="233">
        <v>0.0</v>
      </c>
      <c r="Q39" s="562">
        <v>0.0</v>
      </c>
      <c r="R39" s="233">
        <v>2.0</v>
      </c>
      <c r="S39" s="562">
        <v>0.005</v>
      </c>
      <c r="T39" s="233">
        <v>12.0</v>
      </c>
      <c r="U39" s="562">
        <v>0.028</v>
      </c>
    </row>
    <row r="40">
      <c r="A40" s="231" t="s">
        <v>3816</v>
      </c>
      <c r="B40" s="324"/>
      <c r="C40" s="233">
        <v>602.0</v>
      </c>
      <c r="D40" s="233">
        <v>323.0</v>
      </c>
      <c r="E40" s="562">
        <v>0.537</v>
      </c>
      <c r="F40" s="233">
        <v>193.0</v>
      </c>
      <c r="G40" s="562">
        <v>0.321</v>
      </c>
      <c r="H40" s="233">
        <v>47.0</v>
      </c>
      <c r="I40" s="562">
        <v>0.078</v>
      </c>
      <c r="J40" s="233">
        <v>0.0</v>
      </c>
      <c r="K40" s="562">
        <v>0.0</v>
      </c>
      <c r="L40" s="233">
        <v>2.0</v>
      </c>
      <c r="M40" s="562">
        <v>0.003</v>
      </c>
      <c r="N40" s="233">
        <v>19.0</v>
      </c>
      <c r="O40" s="562">
        <v>0.032</v>
      </c>
      <c r="P40" s="233">
        <v>10.0</v>
      </c>
      <c r="Q40" s="562">
        <v>0.017</v>
      </c>
      <c r="R40" s="233">
        <v>2.0</v>
      </c>
      <c r="S40" s="562">
        <v>0.003</v>
      </c>
      <c r="T40" s="233">
        <v>6.0</v>
      </c>
      <c r="U40" s="562">
        <v>0.01</v>
      </c>
    </row>
    <row r="41">
      <c r="A41" s="231" t="s">
        <v>3817</v>
      </c>
      <c r="B41" s="324"/>
      <c r="C41" s="233">
        <v>64.0</v>
      </c>
      <c r="D41" s="233">
        <v>28.0</v>
      </c>
      <c r="E41" s="562">
        <v>0.438</v>
      </c>
      <c r="F41" s="233">
        <v>13.0</v>
      </c>
      <c r="G41" s="562">
        <v>0.203</v>
      </c>
      <c r="H41" s="233">
        <v>11.0</v>
      </c>
      <c r="I41" s="562">
        <v>0.172</v>
      </c>
      <c r="J41" s="233">
        <v>0.0</v>
      </c>
      <c r="K41" s="562">
        <v>0.0</v>
      </c>
      <c r="L41" s="233">
        <v>0.0</v>
      </c>
      <c r="M41" s="562">
        <v>0.0</v>
      </c>
      <c r="N41" s="233">
        <v>3.0</v>
      </c>
      <c r="O41" s="562">
        <v>0.047</v>
      </c>
      <c r="P41" s="233">
        <v>0.0</v>
      </c>
      <c r="Q41" s="562">
        <v>0.0</v>
      </c>
      <c r="R41" s="233">
        <v>2.0</v>
      </c>
      <c r="S41" s="562">
        <v>0.031</v>
      </c>
      <c r="T41" s="233">
        <v>7.0</v>
      </c>
      <c r="U41" s="562">
        <v>0.109</v>
      </c>
    </row>
    <row r="42">
      <c r="A42" s="231" t="s">
        <v>2377</v>
      </c>
      <c r="B42" s="324"/>
      <c r="C42" s="233">
        <v>207.0</v>
      </c>
      <c r="D42" s="233">
        <v>109.0</v>
      </c>
      <c r="E42" s="562">
        <v>0.527</v>
      </c>
      <c r="F42" s="233">
        <v>75.0</v>
      </c>
      <c r="G42" s="562">
        <v>0.362</v>
      </c>
      <c r="H42" s="233">
        <v>6.0</v>
      </c>
      <c r="I42" s="562">
        <v>0.029</v>
      </c>
      <c r="J42" s="233">
        <v>0.0</v>
      </c>
      <c r="K42" s="562">
        <v>0.0</v>
      </c>
      <c r="L42" s="233">
        <v>1.0</v>
      </c>
      <c r="M42" s="562">
        <v>0.005</v>
      </c>
      <c r="N42" s="233">
        <v>1.0</v>
      </c>
      <c r="O42" s="562">
        <v>0.005</v>
      </c>
      <c r="P42" s="233">
        <v>2.0</v>
      </c>
      <c r="Q42" s="562">
        <v>0.01</v>
      </c>
      <c r="R42" s="233">
        <v>3.0</v>
      </c>
      <c r="S42" s="562">
        <v>0.014</v>
      </c>
      <c r="T42" s="233">
        <v>10.0</v>
      </c>
      <c r="U42" s="562">
        <v>0.048</v>
      </c>
    </row>
    <row r="43">
      <c r="A43" s="231" t="s">
        <v>2780</v>
      </c>
      <c r="B43" s="324"/>
      <c r="C43" s="233">
        <v>23.0</v>
      </c>
      <c r="D43" s="233">
        <v>17.0</v>
      </c>
      <c r="E43" s="562">
        <v>0.739</v>
      </c>
      <c r="F43" s="233">
        <v>1.0</v>
      </c>
      <c r="G43" s="562">
        <v>0.043</v>
      </c>
      <c r="H43" s="233">
        <v>4.0</v>
      </c>
      <c r="I43" s="562">
        <v>0.174</v>
      </c>
      <c r="J43" s="233">
        <v>0.0</v>
      </c>
      <c r="K43" s="562">
        <v>0.0</v>
      </c>
      <c r="L43" s="233">
        <v>0.0</v>
      </c>
      <c r="M43" s="562">
        <v>0.0</v>
      </c>
      <c r="N43" s="233">
        <v>1.0</v>
      </c>
      <c r="O43" s="562">
        <v>0.043</v>
      </c>
      <c r="P43" s="233">
        <v>0.0</v>
      </c>
      <c r="Q43" s="562">
        <v>0.0</v>
      </c>
      <c r="R43" s="233">
        <v>0.0</v>
      </c>
      <c r="S43" s="562">
        <v>0.0</v>
      </c>
      <c r="T43" s="233">
        <v>0.0</v>
      </c>
      <c r="U43" s="562">
        <v>0.0</v>
      </c>
    </row>
    <row r="44">
      <c r="A44" s="231" t="s">
        <v>3818</v>
      </c>
      <c r="B44" s="324"/>
      <c r="C44" s="233">
        <v>183.0</v>
      </c>
      <c r="D44" s="233">
        <v>91.0</v>
      </c>
      <c r="E44" s="562">
        <v>0.497</v>
      </c>
      <c r="F44" s="233">
        <v>54.0</v>
      </c>
      <c r="G44" s="562">
        <v>0.295</v>
      </c>
      <c r="H44" s="233">
        <v>21.0</v>
      </c>
      <c r="I44" s="562">
        <v>0.115</v>
      </c>
      <c r="J44" s="233">
        <v>0.0</v>
      </c>
      <c r="K44" s="562">
        <v>0.0</v>
      </c>
      <c r="L44" s="233">
        <v>0.0</v>
      </c>
      <c r="M44" s="562">
        <v>0.0</v>
      </c>
      <c r="N44" s="233">
        <v>0.0</v>
      </c>
      <c r="O44" s="562">
        <v>0.0</v>
      </c>
      <c r="P44" s="233">
        <v>2.0</v>
      </c>
      <c r="Q44" s="562">
        <v>0.011</v>
      </c>
      <c r="R44" s="233">
        <v>2.0</v>
      </c>
      <c r="S44" s="562">
        <v>0.011</v>
      </c>
      <c r="T44" s="233">
        <v>13.0</v>
      </c>
      <c r="U44" s="562">
        <v>0.071</v>
      </c>
    </row>
    <row r="45">
      <c r="A45" s="231" t="s">
        <v>3819</v>
      </c>
      <c r="B45" s="324"/>
      <c r="C45" s="233">
        <v>37.0</v>
      </c>
      <c r="D45" s="233">
        <v>25.0</v>
      </c>
      <c r="E45" s="562">
        <v>0.676</v>
      </c>
      <c r="F45" s="233">
        <v>5.0</v>
      </c>
      <c r="G45" s="562">
        <v>0.135</v>
      </c>
      <c r="H45" s="233">
        <v>5.0</v>
      </c>
      <c r="I45" s="562">
        <v>0.135</v>
      </c>
      <c r="J45" s="233">
        <v>0.0</v>
      </c>
      <c r="K45" s="562">
        <v>0.0</v>
      </c>
      <c r="L45" s="233">
        <v>0.0</v>
      </c>
      <c r="M45" s="562">
        <v>0.0</v>
      </c>
      <c r="N45" s="233">
        <v>0.0</v>
      </c>
      <c r="O45" s="562">
        <v>0.0</v>
      </c>
      <c r="P45" s="233">
        <v>0.0</v>
      </c>
      <c r="Q45" s="562">
        <v>0.0</v>
      </c>
      <c r="R45" s="233">
        <v>2.0</v>
      </c>
      <c r="S45" s="562">
        <v>0.054</v>
      </c>
      <c r="T45" s="233">
        <v>0.0</v>
      </c>
      <c r="U45" s="562">
        <v>0.0</v>
      </c>
    </row>
    <row r="46">
      <c r="A46" s="231" t="s">
        <v>3656</v>
      </c>
      <c r="B46" s="324"/>
      <c r="C46" s="233">
        <v>11.0</v>
      </c>
      <c r="D46" s="233">
        <v>5.0</v>
      </c>
      <c r="E46" s="562">
        <v>0.455</v>
      </c>
      <c r="F46" s="233">
        <v>6.0</v>
      </c>
      <c r="G46" s="562">
        <v>0.545</v>
      </c>
      <c r="H46" s="233">
        <v>0.0</v>
      </c>
      <c r="I46" s="562">
        <v>0.0</v>
      </c>
      <c r="J46" s="233">
        <v>0.0</v>
      </c>
      <c r="K46" s="562">
        <v>0.0</v>
      </c>
      <c r="L46" s="233">
        <v>0.0</v>
      </c>
      <c r="M46" s="562">
        <v>0.0</v>
      </c>
      <c r="N46" s="233">
        <v>0.0</v>
      </c>
      <c r="O46" s="562">
        <v>0.0</v>
      </c>
      <c r="P46" s="233">
        <v>0.0</v>
      </c>
      <c r="Q46" s="562">
        <v>0.0</v>
      </c>
      <c r="R46" s="233">
        <v>0.0</v>
      </c>
      <c r="S46" s="562">
        <v>0.0</v>
      </c>
      <c r="T46" s="233">
        <v>0.0</v>
      </c>
      <c r="U46" s="562">
        <v>0.0</v>
      </c>
    </row>
    <row r="47">
      <c r="A47" s="231" t="s">
        <v>3820</v>
      </c>
      <c r="B47" s="324"/>
      <c r="C47" s="233">
        <v>72.0</v>
      </c>
      <c r="D47" s="233">
        <v>45.0</v>
      </c>
      <c r="E47" s="562">
        <v>0.625</v>
      </c>
      <c r="F47" s="233">
        <v>9.0</v>
      </c>
      <c r="G47" s="562">
        <v>0.125</v>
      </c>
      <c r="H47" s="233">
        <v>11.0</v>
      </c>
      <c r="I47" s="562">
        <v>0.153</v>
      </c>
      <c r="J47" s="233">
        <v>0.0</v>
      </c>
      <c r="K47" s="562">
        <v>0.0</v>
      </c>
      <c r="L47" s="233">
        <v>0.0</v>
      </c>
      <c r="M47" s="562">
        <v>0.0</v>
      </c>
      <c r="N47" s="233">
        <v>0.0</v>
      </c>
      <c r="O47" s="562">
        <v>0.0</v>
      </c>
      <c r="P47" s="233">
        <v>3.0</v>
      </c>
      <c r="Q47" s="562">
        <v>0.042</v>
      </c>
      <c r="R47" s="233">
        <v>3.0</v>
      </c>
      <c r="S47" s="562">
        <v>0.042</v>
      </c>
      <c r="T47" s="233">
        <v>1.0</v>
      </c>
      <c r="U47" s="562">
        <v>0.014</v>
      </c>
    </row>
    <row r="48">
      <c r="A48" s="231" t="s">
        <v>3296</v>
      </c>
      <c r="B48" s="324"/>
      <c r="C48" s="233">
        <v>80.0</v>
      </c>
      <c r="D48" s="233">
        <v>60.0</v>
      </c>
      <c r="E48" s="562">
        <v>0.75</v>
      </c>
      <c r="F48" s="233">
        <v>17.0</v>
      </c>
      <c r="G48" s="562">
        <v>0.213</v>
      </c>
      <c r="H48" s="233">
        <v>1.0</v>
      </c>
      <c r="I48" s="562">
        <v>0.013</v>
      </c>
      <c r="J48" s="233">
        <v>0.0</v>
      </c>
      <c r="K48" s="562">
        <v>0.0</v>
      </c>
      <c r="L48" s="233">
        <v>0.0</v>
      </c>
      <c r="M48" s="562">
        <v>0.0</v>
      </c>
      <c r="N48" s="233">
        <v>0.0</v>
      </c>
      <c r="O48" s="562">
        <v>0.0</v>
      </c>
      <c r="P48" s="233">
        <v>0.0</v>
      </c>
      <c r="Q48" s="562">
        <v>0.0</v>
      </c>
      <c r="R48" s="233">
        <v>1.0</v>
      </c>
      <c r="S48" s="562">
        <v>0.013</v>
      </c>
      <c r="T48" s="233">
        <v>1.0</v>
      </c>
      <c r="U48" s="562">
        <v>0.013</v>
      </c>
    </row>
    <row r="49">
      <c r="A49" s="231" t="s">
        <v>3821</v>
      </c>
      <c r="B49" s="324"/>
      <c r="C49" s="233">
        <v>27.0</v>
      </c>
      <c r="D49" s="233">
        <v>13.0</v>
      </c>
      <c r="E49" s="562">
        <v>0.481</v>
      </c>
      <c r="F49" s="233">
        <v>2.0</v>
      </c>
      <c r="G49" s="562">
        <v>0.074</v>
      </c>
      <c r="H49" s="233">
        <v>7.0</v>
      </c>
      <c r="I49" s="562">
        <v>0.259</v>
      </c>
      <c r="J49" s="233">
        <v>0.0</v>
      </c>
      <c r="K49" s="562">
        <v>0.0</v>
      </c>
      <c r="L49" s="233">
        <v>0.0</v>
      </c>
      <c r="M49" s="562">
        <v>0.0</v>
      </c>
      <c r="N49" s="233">
        <v>1.0</v>
      </c>
      <c r="O49" s="562">
        <v>0.037</v>
      </c>
      <c r="P49" s="233">
        <v>1.0</v>
      </c>
      <c r="Q49" s="562">
        <v>0.037</v>
      </c>
      <c r="R49" s="233">
        <v>0.0</v>
      </c>
      <c r="S49" s="562">
        <v>0.0</v>
      </c>
      <c r="T49" s="233">
        <v>3.0</v>
      </c>
      <c r="U49" s="562">
        <v>0.111</v>
      </c>
    </row>
    <row r="50">
      <c r="A50" s="231" t="s">
        <v>3822</v>
      </c>
      <c r="B50" s="324"/>
      <c r="C50" s="233">
        <v>231.0</v>
      </c>
      <c r="D50" s="233">
        <v>105.0</v>
      </c>
      <c r="E50" s="562">
        <v>0.455</v>
      </c>
      <c r="F50" s="233">
        <v>62.0</v>
      </c>
      <c r="G50" s="562">
        <v>0.268</v>
      </c>
      <c r="H50" s="233">
        <v>42.0</v>
      </c>
      <c r="I50" s="562">
        <v>0.182</v>
      </c>
      <c r="J50" s="233">
        <v>1.0</v>
      </c>
      <c r="K50" s="562">
        <v>0.004</v>
      </c>
      <c r="L50" s="233">
        <v>1.0</v>
      </c>
      <c r="M50" s="562">
        <v>0.004</v>
      </c>
      <c r="N50" s="233">
        <v>0.0</v>
      </c>
      <c r="O50" s="562">
        <v>0.0</v>
      </c>
      <c r="P50" s="233">
        <v>0.0</v>
      </c>
      <c r="Q50" s="562">
        <v>0.0</v>
      </c>
      <c r="R50" s="233">
        <v>4.0</v>
      </c>
      <c r="S50" s="562">
        <v>0.017</v>
      </c>
      <c r="T50" s="233">
        <v>16.0</v>
      </c>
      <c r="U50" s="562">
        <v>0.069</v>
      </c>
    </row>
    <row r="51">
      <c r="A51" s="231" t="s">
        <v>3823</v>
      </c>
      <c r="B51" s="324"/>
      <c r="C51" s="233">
        <v>45.0</v>
      </c>
      <c r="D51" s="233">
        <v>14.0</v>
      </c>
      <c r="E51" s="562">
        <v>0.311</v>
      </c>
      <c r="F51" s="233">
        <v>19.0</v>
      </c>
      <c r="G51" s="562">
        <v>0.422</v>
      </c>
      <c r="H51" s="233">
        <v>9.0</v>
      </c>
      <c r="I51" s="562">
        <v>0.2</v>
      </c>
      <c r="J51" s="233">
        <v>0.0</v>
      </c>
      <c r="K51" s="562">
        <v>0.0</v>
      </c>
      <c r="L51" s="233">
        <v>0.0</v>
      </c>
      <c r="M51" s="562">
        <v>0.0</v>
      </c>
      <c r="N51" s="233">
        <v>0.0</v>
      </c>
      <c r="O51" s="562">
        <v>0.0</v>
      </c>
      <c r="P51" s="233">
        <v>0.0</v>
      </c>
      <c r="Q51" s="562">
        <v>0.0</v>
      </c>
      <c r="R51" s="233">
        <v>1.0</v>
      </c>
      <c r="S51" s="562">
        <v>0.022</v>
      </c>
      <c r="T51" s="233">
        <v>2.0</v>
      </c>
      <c r="U51" s="562">
        <v>0.044</v>
      </c>
    </row>
    <row r="52">
      <c r="A52" s="231" t="s">
        <v>2618</v>
      </c>
      <c r="B52" s="324"/>
      <c r="C52" s="233">
        <v>21.0</v>
      </c>
      <c r="D52" s="233">
        <v>15.0</v>
      </c>
      <c r="E52" s="562">
        <v>0.714</v>
      </c>
      <c r="F52" s="233">
        <v>4.0</v>
      </c>
      <c r="G52" s="562">
        <v>0.19</v>
      </c>
      <c r="H52" s="233">
        <v>1.0</v>
      </c>
      <c r="I52" s="562">
        <v>0.048</v>
      </c>
      <c r="J52" s="233">
        <v>0.0</v>
      </c>
      <c r="K52" s="562">
        <v>0.0</v>
      </c>
      <c r="L52" s="233">
        <v>0.0</v>
      </c>
      <c r="M52" s="562">
        <v>0.0</v>
      </c>
      <c r="N52" s="233">
        <v>0.0</v>
      </c>
      <c r="O52" s="562">
        <v>0.0</v>
      </c>
      <c r="P52" s="233">
        <v>0.0</v>
      </c>
      <c r="Q52" s="562">
        <v>0.0</v>
      </c>
      <c r="R52" s="233">
        <v>0.0</v>
      </c>
      <c r="S52" s="562">
        <v>0.0</v>
      </c>
      <c r="T52" s="233">
        <v>1.0</v>
      </c>
      <c r="U52" s="562">
        <v>0.048</v>
      </c>
    </row>
    <row r="53">
      <c r="A53" s="231" t="s">
        <v>3824</v>
      </c>
      <c r="B53" s="324"/>
      <c r="C53" s="233">
        <v>17.0</v>
      </c>
      <c r="D53" s="233">
        <v>9.0</v>
      </c>
      <c r="E53" s="562">
        <v>0.529</v>
      </c>
      <c r="F53" s="233">
        <v>1.0</v>
      </c>
      <c r="G53" s="562">
        <v>0.059</v>
      </c>
      <c r="H53" s="233">
        <v>6.0</v>
      </c>
      <c r="I53" s="562">
        <v>0.353</v>
      </c>
      <c r="J53" s="233">
        <v>0.0</v>
      </c>
      <c r="K53" s="562">
        <v>0.0</v>
      </c>
      <c r="L53" s="233">
        <v>0.0</v>
      </c>
      <c r="M53" s="562">
        <v>0.0</v>
      </c>
      <c r="N53" s="233">
        <v>0.0</v>
      </c>
      <c r="O53" s="562">
        <v>0.0</v>
      </c>
      <c r="P53" s="233">
        <v>0.0</v>
      </c>
      <c r="Q53" s="562">
        <v>0.0</v>
      </c>
      <c r="R53" s="233">
        <v>0.0</v>
      </c>
      <c r="S53" s="562">
        <v>0.0</v>
      </c>
      <c r="T53" s="233">
        <v>1.0</v>
      </c>
      <c r="U53" s="562">
        <v>0.059</v>
      </c>
    </row>
    <row r="54">
      <c r="A54" s="231" t="s">
        <v>3825</v>
      </c>
      <c r="B54" s="324"/>
      <c r="C54" s="233">
        <v>218.0</v>
      </c>
      <c r="D54" s="233">
        <v>67.0</v>
      </c>
      <c r="E54" s="562">
        <v>0.307</v>
      </c>
      <c r="F54" s="233">
        <v>121.0</v>
      </c>
      <c r="G54" s="562">
        <v>0.555</v>
      </c>
      <c r="H54" s="233">
        <v>19.0</v>
      </c>
      <c r="I54" s="562">
        <v>0.087</v>
      </c>
      <c r="J54" s="233">
        <v>0.0</v>
      </c>
      <c r="K54" s="562">
        <v>0.0</v>
      </c>
      <c r="L54" s="233">
        <v>0.0</v>
      </c>
      <c r="M54" s="562">
        <v>0.0</v>
      </c>
      <c r="N54" s="233">
        <v>2.0</v>
      </c>
      <c r="O54" s="562">
        <v>0.009</v>
      </c>
      <c r="P54" s="233">
        <v>1.0</v>
      </c>
      <c r="Q54" s="562">
        <v>0.005</v>
      </c>
      <c r="R54" s="233">
        <v>3.0</v>
      </c>
      <c r="S54" s="562">
        <v>0.014</v>
      </c>
      <c r="T54" s="233">
        <v>5.0</v>
      </c>
      <c r="U54" s="562">
        <v>0.023</v>
      </c>
    </row>
    <row r="55">
      <c r="A55" s="231" t="s">
        <v>3826</v>
      </c>
      <c r="B55" s="324"/>
      <c r="C55" s="233">
        <v>17.0</v>
      </c>
      <c r="D55" s="233">
        <v>0.0</v>
      </c>
      <c r="E55" s="562">
        <v>0.0</v>
      </c>
      <c r="F55" s="233">
        <v>15.0</v>
      </c>
      <c r="G55" s="562">
        <v>0.882</v>
      </c>
      <c r="H55" s="233">
        <v>1.0</v>
      </c>
      <c r="I55" s="562">
        <v>0.059</v>
      </c>
      <c r="J55" s="233">
        <v>0.0</v>
      </c>
      <c r="K55" s="562">
        <v>0.0</v>
      </c>
      <c r="L55" s="233">
        <v>0.0</v>
      </c>
      <c r="M55" s="562">
        <v>0.0</v>
      </c>
      <c r="N55" s="233">
        <v>0.0</v>
      </c>
      <c r="O55" s="562">
        <v>0.0</v>
      </c>
      <c r="P55" s="233">
        <v>1.0</v>
      </c>
      <c r="Q55" s="562">
        <v>0.059</v>
      </c>
      <c r="R55" s="233">
        <v>0.0</v>
      </c>
      <c r="S55" s="562">
        <v>0.0</v>
      </c>
      <c r="T55" s="233">
        <v>0.0</v>
      </c>
      <c r="U55" s="562">
        <v>0.0</v>
      </c>
    </row>
    <row r="56">
      <c r="A56" s="231" t="s">
        <v>3827</v>
      </c>
      <c r="B56" s="324"/>
      <c r="C56" s="233">
        <v>102.0</v>
      </c>
      <c r="D56" s="233">
        <v>71.0</v>
      </c>
      <c r="E56" s="562">
        <v>0.696</v>
      </c>
      <c r="F56" s="233">
        <v>10.0</v>
      </c>
      <c r="G56" s="562">
        <v>0.098</v>
      </c>
      <c r="H56" s="233">
        <v>15.0</v>
      </c>
      <c r="I56" s="562">
        <v>0.147</v>
      </c>
      <c r="J56" s="233">
        <v>0.0</v>
      </c>
      <c r="K56" s="562">
        <v>0.0</v>
      </c>
      <c r="L56" s="233">
        <v>0.0</v>
      </c>
      <c r="M56" s="562">
        <v>0.0</v>
      </c>
      <c r="N56" s="233">
        <v>2.0</v>
      </c>
      <c r="O56" s="562">
        <v>0.02</v>
      </c>
      <c r="P56" s="233">
        <v>0.0</v>
      </c>
      <c r="Q56" s="562">
        <v>0.0</v>
      </c>
      <c r="R56" s="233">
        <v>4.0</v>
      </c>
      <c r="S56" s="562">
        <v>0.039</v>
      </c>
      <c r="T56" s="233">
        <v>0.0</v>
      </c>
      <c r="U56" s="562">
        <v>0.0</v>
      </c>
    </row>
    <row r="57">
      <c r="A57" s="231" t="s">
        <v>3828</v>
      </c>
      <c r="B57" s="324"/>
      <c r="C57" s="233">
        <v>518.0</v>
      </c>
      <c r="D57" s="233">
        <v>241.0</v>
      </c>
      <c r="E57" s="562">
        <v>0.465</v>
      </c>
      <c r="F57" s="233">
        <v>163.0</v>
      </c>
      <c r="G57" s="562">
        <v>0.315</v>
      </c>
      <c r="H57" s="233">
        <v>84.0</v>
      </c>
      <c r="I57" s="562">
        <v>0.162</v>
      </c>
      <c r="J57" s="233">
        <v>5.0</v>
      </c>
      <c r="K57" s="562">
        <v>0.01</v>
      </c>
      <c r="L57" s="233">
        <v>1.0</v>
      </c>
      <c r="M57" s="562">
        <v>0.002</v>
      </c>
      <c r="N57" s="233">
        <v>0.0</v>
      </c>
      <c r="O57" s="562">
        <v>0.0</v>
      </c>
      <c r="P57" s="233">
        <v>3.0</v>
      </c>
      <c r="Q57" s="562">
        <v>0.006</v>
      </c>
      <c r="R57" s="233">
        <v>8.0</v>
      </c>
      <c r="S57" s="562">
        <v>0.015</v>
      </c>
      <c r="T57" s="233">
        <v>13.0</v>
      </c>
      <c r="U57" s="562">
        <v>0.025</v>
      </c>
    </row>
    <row r="58">
      <c r="A58" s="231" t="s">
        <v>3658</v>
      </c>
      <c r="B58" s="324"/>
      <c r="C58" s="233">
        <v>109.0</v>
      </c>
      <c r="D58" s="233">
        <v>60.0</v>
      </c>
      <c r="E58" s="562">
        <v>0.55</v>
      </c>
      <c r="F58" s="233">
        <v>25.0</v>
      </c>
      <c r="G58" s="562">
        <v>0.229</v>
      </c>
      <c r="H58" s="233">
        <v>15.0</v>
      </c>
      <c r="I58" s="562">
        <v>0.138</v>
      </c>
      <c r="J58" s="233">
        <v>0.0</v>
      </c>
      <c r="K58" s="562">
        <v>0.0</v>
      </c>
      <c r="L58" s="233">
        <v>0.0</v>
      </c>
      <c r="M58" s="562">
        <v>0.0</v>
      </c>
      <c r="N58" s="233">
        <v>1.0</v>
      </c>
      <c r="O58" s="562">
        <v>0.009</v>
      </c>
      <c r="P58" s="233">
        <v>4.0</v>
      </c>
      <c r="Q58" s="562">
        <v>0.037</v>
      </c>
      <c r="R58" s="233">
        <v>1.0</v>
      </c>
      <c r="S58" s="562">
        <v>0.009</v>
      </c>
      <c r="T58" s="233">
        <v>3.0</v>
      </c>
      <c r="U58" s="562">
        <v>0.028</v>
      </c>
    </row>
    <row r="59">
      <c r="A59" s="231" t="s">
        <v>3829</v>
      </c>
      <c r="B59" s="324"/>
      <c r="C59" s="233">
        <v>42.0</v>
      </c>
      <c r="D59" s="233">
        <v>21.0</v>
      </c>
      <c r="E59" s="562">
        <v>0.5</v>
      </c>
      <c r="F59" s="233">
        <v>13.0</v>
      </c>
      <c r="G59" s="562">
        <v>0.31</v>
      </c>
      <c r="H59" s="233">
        <v>8.0</v>
      </c>
      <c r="I59" s="562">
        <v>0.19</v>
      </c>
      <c r="J59" s="233">
        <v>0.0</v>
      </c>
      <c r="K59" s="562">
        <v>0.0</v>
      </c>
      <c r="L59" s="233">
        <v>0.0</v>
      </c>
      <c r="M59" s="562">
        <v>0.0</v>
      </c>
      <c r="N59" s="233">
        <v>0.0</v>
      </c>
      <c r="O59" s="562">
        <v>0.0</v>
      </c>
      <c r="P59" s="233">
        <v>0.0</v>
      </c>
      <c r="Q59" s="562">
        <v>0.0</v>
      </c>
      <c r="R59" s="233">
        <v>0.0</v>
      </c>
      <c r="S59" s="562">
        <v>0.0</v>
      </c>
      <c r="T59" s="233">
        <v>0.0</v>
      </c>
      <c r="U59" s="562">
        <v>0.0</v>
      </c>
    </row>
    <row r="60">
      <c r="A60" s="231" t="s">
        <v>3830</v>
      </c>
      <c r="B60" s="324"/>
      <c r="C60" s="233">
        <v>74.0</v>
      </c>
      <c r="D60" s="233">
        <v>26.0</v>
      </c>
      <c r="E60" s="562">
        <v>0.351</v>
      </c>
      <c r="F60" s="233">
        <v>40.0</v>
      </c>
      <c r="G60" s="562">
        <v>0.541</v>
      </c>
      <c r="H60" s="233">
        <v>7.0</v>
      </c>
      <c r="I60" s="562">
        <v>0.095</v>
      </c>
      <c r="J60" s="233">
        <v>0.0</v>
      </c>
      <c r="K60" s="562">
        <v>0.0</v>
      </c>
      <c r="L60" s="233">
        <v>0.0</v>
      </c>
      <c r="M60" s="562">
        <v>0.0</v>
      </c>
      <c r="N60" s="233">
        <v>1.0</v>
      </c>
      <c r="O60" s="562">
        <v>0.014</v>
      </c>
      <c r="P60" s="233">
        <v>0.0</v>
      </c>
      <c r="Q60" s="562">
        <v>0.0</v>
      </c>
      <c r="R60" s="233">
        <v>0.0</v>
      </c>
      <c r="S60" s="562">
        <v>0.0</v>
      </c>
      <c r="T60" s="233">
        <v>0.0</v>
      </c>
      <c r="U60" s="562">
        <v>0.0</v>
      </c>
    </row>
    <row r="61">
      <c r="A61" s="231" t="s">
        <v>3831</v>
      </c>
      <c r="B61" s="324"/>
      <c r="C61" s="233">
        <v>127.0</v>
      </c>
      <c r="D61" s="233">
        <v>55.0</v>
      </c>
      <c r="E61" s="562">
        <v>0.433</v>
      </c>
      <c r="F61" s="233">
        <v>50.0</v>
      </c>
      <c r="G61" s="562">
        <v>0.394</v>
      </c>
      <c r="H61" s="233">
        <v>13.0</v>
      </c>
      <c r="I61" s="562">
        <v>0.102</v>
      </c>
      <c r="J61" s="233">
        <v>0.0</v>
      </c>
      <c r="K61" s="562">
        <v>0.0</v>
      </c>
      <c r="L61" s="233">
        <v>1.0</v>
      </c>
      <c r="M61" s="562">
        <v>0.008</v>
      </c>
      <c r="N61" s="233">
        <v>0.0</v>
      </c>
      <c r="O61" s="562">
        <v>0.0</v>
      </c>
      <c r="P61" s="233">
        <v>2.0</v>
      </c>
      <c r="Q61" s="562">
        <v>0.016</v>
      </c>
      <c r="R61" s="233">
        <v>1.0</v>
      </c>
      <c r="S61" s="562">
        <v>0.008</v>
      </c>
      <c r="T61" s="233">
        <v>5.0</v>
      </c>
      <c r="U61" s="562">
        <v>0.039</v>
      </c>
    </row>
    <row r="62">
      <c r="A62" s="231" t="s">
        <v>2626</v>
      </c>
      <c r="B62" s="324"/>
      <c r="C62" s="233">
        <v>25.0</v>
      </c>
      <c r="D62" s="233">
        <v>8.0</v>
      </c>
      <c r="E62" s="562">
        <v>0.32</v>
      </c>
      <c r="F62" s="233">
        <v>3.0</v>
      </c>
      <c r="G62" s="562">
        <v>0.12</v>
      </c>
      <c r="H62" s="233">
        <v>4.0</v>
      </c>
      <c r="I62" s="562">
        <v>0.16</v>
      </c>
      <c r="J62" s="233">
        <v>0.0</v>
      </c>
      <c r="K62" s="562">
        <v>0.0</v>
      </c>
      <c r="L62" s="233">
        <v>1.0</v>
      </c>
      <c r="M62" s="562">
        <v>0.04</v>
      </c>
      <c r="N62" s="233">
        <v>0.0</v>
      </c>
      <c r="O62" s="562">
        <v>0.0</v>
      </c>
      <c r="P62" s="233">
        <v>0.0</v>
      </c>
      <c r="Q62" s="562">
        <v>0.0</v>
      </c>
      <c r="R62" s="233">
        <v>0.0</v>
      </c>
      <c r="S62" s="562">
        <v>0.0</v>
      </c>
      <c r="T62" s="233">
        <v>9.0</v>
      </c>
      <c r="U62" s="562">
        <v>0.36</v>
      </c>
    </row>
    <row r="63">
      <c r="A63" s="231" t="s">
        <v>2202</v>
      </c>
      <c r="B63" s="324"/>
      <c r="C63" s="233">
        <v>32.0</v>
      </c>
      <c r="D63" s="233">
        <v>18.0</v>
      </c>
      <c r="E63" s="562">
        <v>0.563</v>
      </c>
      <c r="F63" s="233">
        <v>7.0</v>
      </c>
      <c r="G63" s="562">
        <v>0.219</v>
      </c>
      <c r="H63" s="233">
        <v>4.0</v>
      </c>
      <c r="I63" s="562">
        <v>0.125</v>
      </c>
      <c r="J63" s="233">
        <v>0.0</v>
      </c>
      <c r="K63" s="562">
        <v>0.0</v>
      </c>
      <c r="L63" s="233">
        <v>0.0</v>
      </c>
      <c r="M63" s="562">
        <v>0.0</v>
      </c>
      <c r="N63" s="233">
        <v>0.0</v>
      </c>
      <c r="O63" s="562">
        <v>0.0</v>
      </c>
      <c r="P63" s="233">
        <v>1.0</v>
      </c>
      <c r="Q63" s="562">
        <v>0.031</v>
      </c>
      <c r="R63" s="233">
        <v>0.0</v>
      </c>
      <c r="S63" s="562">
        <v>0.0</v>
      </c>
      <c r="T63" s="233">
        <v>2.0</v>
      </c>
      <c r="U63" s="562">
        <v>0.063</v>
      </c>
    </row>
    <row r="64">
      <c r="A64" s="231" t="s">
        <v>2627</v>
      </c>
      <c r="B64" s="324"/>
      <c r="C64" s="233">
        <v>34.0</v>
      </c>
      <c r="D64" s="233">
        <v>21.0</v>
      </c>
      <c r="E64" s="562">
        <v>0.618</v>
      </c>
      <c r="F64" s="233">
        <v>0.0</v>
      </c>
      <c r="G64" s="562">
        <v>0.0</v>
      </c>
      <c r="H64" s="233">
        <v>13.0</v>
      </c>
      <c r="I64" s="562">
        <v>0.382</v>
      </c>
      <c r="J64" s="233">
        <v>0.0</v>
      </c>
      <c r="K64" s="562">
        <v>0.0</v>
      </c>
      <c r="L64" s="233">
        <v>0.0</v>
      </c>
      <c r="M64" s="562">
        <v>0.0</v>
      </c>
      <c r="N64" s="233">
        <v>0.0</v>
      </c>
      <c r="O64" s="562">
        <v>0.0</v>
      </c>
      <c r="P64" s="233">
        <v>0.0</v>
      </c>
      <c r="Q64" s="562">
        <v>0.0</v>
      </c>
      <c r="R64" s="233">
        <v>0.0</v>
      </c>
      <c r="S64" s="562">
        <v>0.0</v>
      </c>
      <c r="T64" s="233">
        <v>0.0</v>
      </c>
      <c r="U64" s="562">
        <v>0.0</v>
      </c>
    </row>
    <row r="65">
      <c r="A65" s="231" t="s">
        <v>3832</v>
      </c>
      <c r="B65" s="324"/>
      <c r="C65" s="233">
        <v>315.0</v>
      </c>
      <c r="D65" s="233">
        <v>127.0</v>
      </c>
      <c r="E65" s="562">
        <v>0.403</v>
      </c>
      <c r="F65" s="233">
        <v>127.0</v>
      </c>
      <c r="G65" s="562">
        <v>0.403</v>
      </c>
      <c r="H65" s="233">
        <v>35.0</v>
      </c>
      <c r="I65" s="562">
        <v>0.111</v>
      </c>
      <c r="J65" s="233">
        <v>0.0</v>
      </c>
      <c r="K65" s="562">
        <v>0.0</v>
      </c>
      <c r="L65" s="233">
        <v>3.0</v>
      </c>
      <c r="M65" s="562">
        <v>0.01</v>
      </c>
      <c r="N65" s="233">
        <v>0.0</v>
      </c>
      <c r="O65" s="562">
        <v>0.0</v>
      </c>
      <c r="P65" s="233">
        <v>2.0</v>
      </c>
      <c r="Q65" s="562">
        <v>0.006</v>
      </c>
      <c r="R65" s="233">
        <v>8.0</v>
      </c>
      <c r="S65" s="562">
        <v>0.025</v>
      </c>
      <c r="T65" s="233">
        <v>13.0</v>
      </c>
      <c r="U65" s="562">
        <v>0.041</v>
      </c>
    </row>
    <row r="66">
      <c r="A66" s="231" t="s">
        <v>3833</v>
      </c>
      <c r="B66" s="324"/>
      <c r="C66" s="233">
        <v>25.0</v>
      </c>
      <c r="D66" s="233">
        <v>16.0</v>
      </c>
      <c r="E66" s="562">
        <v>0.64</v>
      </c>
      <c r="F66" s="233">
        <v>6.0</v>
      </c>
      <c r="G66" s="562">
        <v>0.24</v>
      </c>
      <c r="H66" s="233">
        <v>2.0</v>
      </c>
      <c r="I66" s="562">
        <v>0.08</v>
      </c>
      <c r="J66" s="233">
        <v>0.0</v>
      </c>
      <c r="K66" s="562">
        <v>0.0</v>
      </c>
      <c r="L66" s="233">
        <v>0.0</v>
      </c>
      <c r="M66" s="562">
        <v>0.0</v>
      </c>
      <c r="N66" s="233">
        <v>0.0</v>
      </c>
      <c r="O66" s="562">
        <v>0.0</v>
      </c>
      <c r="P66" s="233">
        <v>1.0</v>
      </c>
      <c r="Q66" s="562">
        <v>0.04</v>
      </c>
      <c r="R66" s="233">
        <v>0.0</v>
      </c>
      <c r="S66" s="562">
        <v>0.0</v>
      </c>
      <c r="T66" s="233">
        <v>0.0</v>
      </c>
      <c r="U66" s="562">
        <v>0.0</v>
      </c>
    </row>
    <row r="67">
      <c r="A67" s="231" t="s">
        <v>3834</v>
      </c>
      <c r="B67" s="324"/>
      <c r="C67" s="233">
        <v>31.0</v>
      </c>
      <c r="D67" s="233">
        <v>11.0</v>
      </c>
      <c r="E67" s="562">
        <v>0.355</v>
      </c>
      <c r="F67" s="233">
        <v>20.0</v>
      </c>
      <c r="G67" s="562">
        <v>0.645</v>
      </c>
      <c r="H67" s="233">
        <v>0.0</v>
      </c>
      <c r="I67" s="562">
        <v>0.0</v>
      </c>
      <c r="J67" s="233">
        <v>0.0</v>
      </c>
      <c r="K67" s="562">
        <v>0.0</v>
      </c>
      <c r="L67" s="233">
        <v>0.0</v>
      </c>
      <c r="M67" s="562">
        <v>0.0</v>
      </c>
      <c r="N67" s="233">
        <v>0.0</v>
      </c>
      <c r="O67" s="562">
        <v>0.0</v>
      </c>
      <c r="P67" s="233">
        <v>0.0</v>
      </c>
      <c r="Q67" s="562">
        <v>0.0</v>
      </c>
      <c r="R67" s="233">
        <v>0.0</v>
      </c>
      <c r="S67" s="562">
        <v>0.0</v>
      </c>
      <c r="T67" s="233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87" t="s">
        <v>3835</v>
      </c>
      <c r="B71" s="288"/>
      <c r="C71" s="288"/>
      <c r="D71" s="288"/>
      <c r="E71" s="288"/>
      <c r="F71" s="288"/>
      <c r="G71" s="288"/>
      <c r="H71" s="287" t="s">
        <v>2117</v>
      </c>
      <c r="I71" s="288"/>
      <c r="J71" s="288"/>
      <c r="K71" s="288"/>
      <c r="L71" s="287" t="s">
        <v>2119</v>
      </c>
      <c r="M71" s="289">
        <v>45469.0</v>
      </c>
      <c r="N71" s="287" t="s">
        <v>2120</v>
      </c>
      <c r="O71" s="289">
        <v>45291.0</v>
      </c>
      <c r="P71" s="288"/>
    </row>
    <row r="72">
      <c r="B72" s="55" t="s">
        <v>3836</v>
      </c>
      <c r="C72" s="55" t="s">
        <v>3837</v>
      </c>
    </row>
    <row r="73">
      <c r="A73" s="231" t="s">
        <v>3799</v>
      </c>
      <c r="B73" s="233">
        <v>36.0</v>
      </c>
      <c r="C73" s="562">
        <v>0.663</v>
      </c>
    </row>
    <row r="74">
      <c r="A74" s="231" t="s">
        <v>3800</v>
      </c>
      <c r="B74" s="233">
        <v>3.0</v>
      </c>
      <c r="C74" s="562">
        <v>0.625</v>
      </c>
    </row>
    <row r="75">
      <c r="A75" s="231" t="s">
        <v>3801</v>
      </c>
      <c r="B75" s="233">
        <v>65.0</v>
      </c>
      <c r="C75" s="562">
        <v>0.521</v>
      </c>
    </row>
    <row r="76">
      <c r="A76" s="231" t="s">
        <v>3802</v>
      </c>
      <c r="B76" s="233">
        <v>3.0</v>
      </c>
      <c r="C76" s="562">
        <v>0.615</v>
      </c>
    </row>
    <row r="77">
      <c r="A77" s="231" t="s">
        <v>3803</v>
      </c>
      <c r="B77" s="233">
        <v>21.0</v>
      </c>
      <c r="C77" s="562">
        <v>0.608</v>
      </c>
    </row>
    <row r="78">
      <c r="A78" s="231" t="s">
        <v>3804</v>
      </c>
      <c r="B78" s="233">
        <v>19.0</v>
      </c>
      <c r="C78" s="562">
        <v>0.315</v>
      </c>
    </row>
    <row r="79">
      <c r="A79" s="231" t="s">
        <v>3805</v>
      </c>
      <c r="B79" s="233">
        <v>4.0</v>
      </c>
      <c r="C79" s="562">
        <v>0.269</v>
      </c>
    </row>
    <row r="80">
      <c r="A80" s="231" t="s">
        <v>3806</v>
      </c>
      <c r="B80" s="233">
        <v>12.0</v>
      </c>
      <c r="C80" s="562">
        <v>0.333</v>
      </c>
    </row>
    <row r="81">
      <c r="A81" s="231" t="s">
        <v>2573</v>
      </c>
      <c r="B81" s="233">
        <v>19.0</v>
      </c>
      <c r="C81" s="562">
        <v>0.455</v>
      </c>
    </row>
    <row r="82">
      <c r="A82" s="231" t="s">
        <v>3807</v>
      </c>
      <c r="B82" s="233">
        <v>8.0</v>
      </c>
      <c r="C82" s="562">
        <v>0.583</v>
      </c>
    </row>
    <row r="83">
      <c r="A83" s="231" t="s">
        <v>3808</v>
      </c>
      <c r="B83" s="233">
        <v>38.0</v>
      </c>
      <c r="C83" s="562">
        <v>0.585</v>
      </c>
    </row>
    <row r="84">
      <c r="A84" s="231" t="s">
        <v>2664</v>
      </c>
      <c r="B84" s="233">
        <v>32.0</v>
      </c>
      <c r="C84" s="562">
        <v>0.514</v>
      </c>
    </row>
    <row r="85">
      <c r="A85" s="231" t="s">
        <v>3809</v>
      </c>
      <c r="B85" s="233">
        <v>31.0</v>
      </c>
      <c r="C85" s="562">
        <v>0.519</v>
      </c>
    </row>
    <row r="86">
      <c r="A86" s="231" t="s">
        <v>3810</v>
      </c>
      <c r="B86" s="233">
        <v>165.0</v>
      </c>
      <c r="C86" s="562">
        <v>0.448</v>
      </c>
    </row>
    <row r="87">
      <c r="A87" s="231" t="s">
        <v>3027</v>
      </c>
      <c r="B87" s="233">
        <v>14.0</v>
      </c>
      <c r="C87" s="562">
        <v>0.417</v>
      </c>
    </row>
    <row r="88">
      <c r="A88" s="231" t="s">
        <v>2158</v>
      </c>
      <c r="B88" s="233">
        <v>10.0</v>
      </c>
      <c r="C88" s="562">
        <v>0.558</v>
      </c>
    </row>
    <row r="89">
      <c r="A89" s="231" t="s">
        <v>2585</v>
      </c>
      <c r="B89" s="233">
        <v>9.0</v>
      </c>
      <c r="C89" s="1110">
        <v>0.8</v>
      </c>
    </row>
    <row r="90">
      <c r="A90" s="231" t="s">
        <v>3811</v>
      </c>
      <c r="B90" s="233" t="s">
        <v>29</v>
      </c>
      <c r="C90" s="233" t="s">
        <v>29</v>
      </c>
    </row>
    <row r="91">
      <c r="A91" s="231" t="s">
        <v>2160</v>
      </c>
      <c r="B91" s="233">
        <v>12.0</v>
      </c>
      <c r="C91" s="562">
        <v>0.639</v>
      </c>
    </row>
    <row r="92">
      <c r="A92" s="231" t="s">
        <v>2588</v>
      </c>
      <c r="B92" s="233">
        <v>0.0</v>
      </c>
      <c r="C92" s="233" t="s">
        <v>29</v>
      </c>
    </row>
    <row r="93">
      <c r="A93" s="231" t="s">
        <v>3812</v>
      </c>
      <c r="B93" s="233">
        <v>11.0</v>
      </c>
      <c r="C93" s="562">
        <v>0.468</v>
      </c>
    </row>
    <row r="94">
      <c r="A94" s="231" t="s">
        <v>2164</v>
      </c>
      <c r="B94" s="233">
        <v>47.0</v>
      </c>
      <c r="C94" s="1110">
        <v>0.5</v>
      </c>
    </row>
    <row r="95">
      <c r="A95" s="231" t="s">
        <v>3664</v>
      </c>
      <c r="B95" s="233">
        <v>2.0</v>
      </c>
      <c r="C95" s="562">
        <v>0.273</v>
      </c>
    </row>
    <row r="96">
      <c r="A96" s="231" t="s">
        <v>2600</v>
      </c>
      <c r="B96" s="233">
        <v>3.0</v>
      </c>
      <c r="C96" s="1110">
        <v>0.5</v>
      </c>
    </row>
    <row r="97">
      <c r="A97" s="231" t="s">
        <v>2170</v>
      </c>
      <c r="B97" s="233">
        <v>8.0</v>
      </c>
      <c r="C97" s="562">
        <v>0.688</v>
      </c>
    </row>
    <row r="98">
      <c r="A98" s="231" t="s">
        <v>2198</v>
      </c>
      <c r="B98" s="233">
        <v>87.0</v>
      </c>
      <c r="C98" s="562">
        <v>0.724</v>
      </c>
    </row>
    <row r="99">
      <c r="A99" s="231" t="s">
        <v>2174</v>
      </c>
      <c r="B99" s="233">
        <v>15.0</v>
      </c>
      <c r="C99" s="562">
        <v>0.571</v>
      </c>
    </row>
    <row r="100">
      <c r="A100" s="231" t="s">
        <v>3813</v>
      </c>
      <c r="B100" s="233">
        <v>37.0</v>
      </c>
      <c r="C100" s="562">
        <v>0.707</v>
      </c>
    </row>
    <row r="101">
      <c r="A101" s="231" t="s">
        <v>3814</v>
      </c>
      <c r="B101" s="233">
        <v>63.0</v>
      </c>
      <c r="C101" s="562">
        <v>0.537</v>
      </c>
    </row>
    <row r="102">
      <c r="A102" s="231" t="s">
        <v>3797</v>
      </c>
      <c r="B102" s="233">
        <v>1637.0</v>
      </c>
      <c r="C102" s="562">
        <v>0.555</v>
      </c>
    </row>
    <row r="103">
      <c r="A103" s="231" t="s">
        <v>3815</v>
      </c>
      <c r="B103" s="233">
        <v>94.0</v>
      </c>
      <c r="C103" s="562">
        <v>0.727</v>
      </c>
    </row>
    <row r="104">
      <c r="A104" s="231" t="s">
        <v>3816</v>
      </c>
      <c r="B104" s="233">
        <v>80.0</v>
      </c>
      <c r="C104" s="562">
        <v>0.448</v>
      </c>
    </row>
    <row r="105">
      <c r="A105" s="231" t="s">
        <v>3817</v>
      </c>
      <c r="B105" s="233">
        <v>11.0</v>
      </c>
      <c r="C105" s="1110">
        <v>0.64</v>
      </c>
    </row>
    <row r="106">
      <c r="A106" s="231" t="s">
        <v>2377</v>
      </c>
      <c r="B106" s="233">
        <v>41.0</v>
      </c>
      <c r="C106" s="562">
        <v>0.646</v>
      </c>
    </row>
    <row r="107">
      <c r="A107" s="231" t="s">
        <v>2780</v>
      </c>
      <c r="B107" s="233">
        <v>5.0</v>
      </c>
      <c r="C107" s="1110">
        <v>0.25</v>
      </c>
    </row>
    <row r="108">
      <c r="A108" s="231" t="s">
        <v>3818</v>
      </c>
      <c r="B108" s="233">
        <v>27.0</v>
      </c>
      <c r="C108" s="562">
        <v>0.511</v>
      </c>
    </row>
    <row r="109">
      <c r="A109" s="231" t="s">
        <v>3819</v>
      </c>
      <c r="B109" s="233">
        <v>7.0</v>
      </c>
      <c r="C109" s="562">
        <v>0.714</v>
      </c>
    </row>
    <row r="110">
      <c r="A110" s="231" t="s">
        <v>3656</v>
      </c>
      <c r="B110" s="233">
        <v>1.0</v>
      </c>
      <c r="C110" s="562">
        <v>0.923</v>
      </c>
    </row>
    <row r="111">
      <c r="A111" s="231" t="s">
        <v>3820</v>
      </c>
      <c r="B111" s="233">
        <v>10.0</v>
      </c>
      <c r="C111" s="562">
        <v>0.634</v>
      </c>
    </row>
    <row r="112">
      <c r="A112" s="231" t="s">
        <v>3296</v>
      </c>
      <c r="B112" s="233">
        <v>26.0</v>
      </c>
      <c r="C112" s="562">
        <v>0.605</v>
      </c>
    </row>
    <row r="113">
      <c r="A113" s="231" t="s">
        <v>3821</v>
      </c>
      <c r="B113" s="233">
        <v>13.0</v>
      </c>
      <c r="C113" s="1110">
        <v>0.5</v>
      </c>
    </row>
    <row r="114">
      <c r="A114" s="231" t="s">
        <v>3822</v>
      </c>
      <c r="B114" s="233">
        <v>42.0</v>
      </c>
      <c r="C114" s="562">
        <v>0.643</v>
      </c>
    </row>
    <row r="115">
      <c r="A115" s="231" t="s">
        <v>3823</v>
      </c>
      <c r="B115" s="233">
        <v>14.0</v>
      </c>
      <c r="C115" s="562">
        <v>0.619</v>
      </c>
    </row>
    <row r="116">
      <c r="A116" s="231" t="s">
        <v>2618</v>
      </c>
      <c r="B116" s="233">
        <v>14.0</v>
      </c>
      <c r="C116" s="562">
        <v>0.462</v>
      </c>
    </row>
    <row r="117">
      <c r="A117" s="231" t="s">
        <v>3824</v>
      </c>
      <c r="B117" s="233">
        <v>4.0</v>
      </c>
      <c r="C117" s="562">
        <v>0.308</v>
      </c>
    </row>
    <row r="118">
      <c r="A118" s="231" t="s">
        <v>3825</v>
      </c>
      <c r="B118" s="233">
        <v>68.0</v>
      </c>
      <c r="C118" s="562">
        <v>0.307</v>
      </c>
    </row>
    <row r="119">
      <c r="A119" s="231" t="s">
        <v>3826</v>
      </c>
      <c r="B119" s="233" t="s">
        <v>29</v>
      </c>
      <c r="C119" s="233" t="s">
        <v>29</v>
      </c>
    </row>
    <row r="120">
      <c r="A120" s="231" t="s">
        <v>3827</v>
      </c>
      <c r="B120" s="233">
        <v>20.0</v>
      </c>
      <c r="C120" s="562">
        <v>0.426</v>
      </c>
    </row>
    <row r="121">
      <c r="A121" s="231" t="s">
        <v>3828</v>
      </c>
      <c r="B121" s="233">
        <v>170.0</v>
      </c>
      <c r="C121" s="562">
        <v>0.597</v>
      </c>
    </row>
    <row r="122">
      <c r="A122" s="231" t="s">
        <v>3658</v>
      </c>
      <c r="B122" s="233">
        <v>34.0</v>
      </c>
      <c r="C122" s="562">
        <v>0.431</v>
      </c>
    </row>
    <row r="123">
      <c r="A123" s="231" t="s">
        <v>3829</v>
      </c>
      <c r="B123" s="233">
        <v>3.0</v>
      </c>
      <c r="C123" s="1110">
        <v>0.5</v>
      </c>
    </row>
    <row r="124">
      <c r="A124" s="231" t="s">
        <v>3830</v>
      </c>
      <c r="B124" s="233">
        <v>16.0</v>
      </c>
      <c r="C124" s="562">
        <v>0.516</v>
      </c>
    </row>
    <row r="125">
      <c r="A125" s="231" t="s">
        <v>3831</v>
      </c>
      <c r="B125" s="233">
        <v>20.0</v>
      </c>
      <c r="C125" s="562">
        <v>0.551</v>
      </c>
    </row>
    <row r="126">
      <c r="A126" s="231" t="s">
        <v>2626</v>
      </c>
      <c r="B126" s="233">
        <v>2.0</v>
      </c>
      <c r="C126" s="562">
        <v>0.609</v>
      </c>
    </row>
    <row r="127">
      <c r="A127" s="231" t="s">
        <v>2202</v>
      </c>
      <c r="B127" s="233">
        <v>11.0</v>
      </c>
      <c r="C127" s="562">
        <v>0.273</v>
      </c>
    </row>
    <row r="128">
      <c r="A128" s="231" t="s">
        <v>2627</v>
      </c>
      <c r="B128" s="233">
        <v>14.0</v>
      </c>
      <c r="C128" s="562">
        <v>0.875</v>
      </c>
    </row>
    <row r="129">
      <c r="A129" s="231" t="s">
        <v>3832</v>
      </c>
      <c r="B129" s="233">
        <v>49.0</v>
      </c>
      <c r="C129" s="562">
        <v>0.562</v>
      </c>
    </row>
    <row r="130">
      <c r="A130" s="231" t="s">
        <v>3833</v>
      </c>
      <c r="B130" s="233">
        <v>3.0</v>
      </c>
      <c r="C130" s="562">
        <v>0.571</v>
      </c>
    </row>
    <row r="131">
      <c r="A131" s="231" t="s">
        <v>3834</v>
      </c>
      <c r="B131" s="233">
        <v>10.0</v>
      </c>
      <c r="C131" s="562">
        <v>0.462</v>
      </c>
    </row>
    <row r="132">
      <c r="A132" s="229" t="s">
        <v>3706</v>
      </c>
      <c r="B132" s="235">
        <v>3231.0</v>
      </c>
      <c r="C132" s="562">
        <v>0.553</v>
      </c>
    </row>
    <row r="134">
      <c r="A134" s="287" t="s">
        <v>2186</v>
      </c>
      <c r="B134" s="288"/>
      <c r="C134" s="288"/>
      <c r="D134" s="288"/>
      <c r="E134" s="288"/>
      <c r="F134" s="288"/>
      <c r="G134" s="288"/>
      <c r="H134" s="287" t="s">
        <v>2117</v>
      </c>
      <c r="I134" s="288"/>
      <c r="J134" s="288"/>
      <c r="K134" s="288"/>
      <c r="L134" s="287" t="s">
        <v>2119</v>
      </c>
      <c r="M134" s="289">
        <v>45469.0</v>
      </c>
      <c r="N134" s="287" t="s">
        <v>2120</v>
      </c>
      <c r="O134" s="289">
        <v>45382.0</v>
      </c>
      <c r="P134" s="288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26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26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26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26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26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26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26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26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26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26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26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26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26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26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26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26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26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26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26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26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26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26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26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26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26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26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26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26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26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26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26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26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26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31" t="s">
        <v>837</v>
      </c>
      <c r="B169" s="326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26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26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26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26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26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26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26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26">
        <f>F307</f>
        <v>32</v>
      </c>
      <c r="C177" s="1122">
        <f>H307</f>
        <v>2.46875</v>
      </c>
      <c r="D177" s="326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26">
        <f>F311</f>
        <v>13</v>
      </c>
      <c r="C178" s="1122">
        <f>H311</f>
        <v>1.923076923</v>
      </c>
      <c r="D178" s="326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26">
        <f>F315</f>
        <v>18</v>
      </c>
      <c r="C179" s="1122">
        <f>H315</f>
        <v>2.777777778</v>
      </c>
      <c r="D179" s="326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31" t="s">
        <v>3783</v>
      </c>
      <c r="B180" s="326">
        <f>F295</f>
        <v>171</v>
      </c>
      <c r="C180" s="1122">
        <f>H295</f>
        <v>2.362573099</v>
      </c>
      <c r="D180" s="324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31" t="s">
        <v>3846</v>
      </c>
      <c r="B181" s="324" t="s">
        <v>29</v>
      </c>
      <c r="C181" s="1125" t="s">
        <v>29</v>
      </c>
      <c r="D181" s="324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26">
        <f>F319</f>
        <v>61</v>
      </c>
      <c r="C182" s="1122">
        <f>H319</f>
        <v>2.573770492</v>
      </c>
      <c r="D182" s="324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26">
        <f>F323</f>
        <v>451</v>
      </c>
      <c r="C183" s="1122">
        <f>H323</f>
        <v>1.953436807</v>
      </c>
      <c r="D183" s="324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26">
        <f>F327</f>
        <v>81</v>
      </c>
      <c r="C184" s="1122">
        <f>H327</f>
        <v>2.358024691</v>
      </c>
      <c r="D184" s="324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26">
        <f>F331</f>
        <v>30</v>
      </c>
      <c r="C185" s="1122">
        <f>H331</f>
        <v>2.433333333</v>
      </c>
      <c r="D185" s="324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26">
        <f>F335</f>
        <v>52</v>
      </c>
      <c r="C186" s="1122">
        <f>H335</f>
        <v>1.730769231</v>
      </c>
      <c r="D186" s="324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26">
        <f>F339</f>
        <v>119</v>
      </c>
      <c r="C187" s="1122">
        <f>H339</f>
        <v>2.016806723</v>
      </c>
      <c r="D187" s="324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26">
        <f>F343</f>
        <v>33</v>
      </c>
      <c r="C188" s="1122">
        <f>H343</f>
        <v>2.181818182</v>
      </c>
      <c r="D188" s="324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26">
        <f>F347</f>
        <v>42</v>
      </c>
      <c r="C189" s="1122">
        <f>H347</f>
        <v>3.071428571</v>
      </c>
      <c r="D189" s="324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26">
        <f>F351</f>
        <v>49</v>
      </c>
      <c r="C190" s="1122">
        <f>H351</f>
        <v>2.673469388</v>
      </c>
      <c r="D190" s="324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26">
        <f>F355</f>
        <v>363</v>
      </c>
      <c r="C191" s="1122">
        <f>H355</f>
        <v>1.977961433</v>
      </c>
      <c r="D191" s="324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26">
        <f>F359</f>
        <v>21</v>
      </c>
      <c r="C192" s="1122">
        <f>H359</f>
        <v>2.238095238</v>
      </c>
      <c r="D192" s="324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26">
        <f>F363</f>
        <v>20</v>
      </c>
      <c r="C193" s="1122">
        <f>H363</f>
        <v>2.55</v>
      </c>
      <c r="D193" s="324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31" t="s">
        <v>2059</v>
      </c>
      <c r="B194" s="468">
        <f>F367</f>
        <v>10339</v>
      </c>
      <c r="C194" s="1122">
        <f>H367</f>
        <v>2.043524519</v>
      </c>
      <c r="D194" s="324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4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4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4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4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4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4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4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4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4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4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4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4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4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4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4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4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4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4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4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4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4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4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4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4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4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4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4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4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4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4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4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4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4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4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26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26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26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26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26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26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4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4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4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4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4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4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4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4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4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4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4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4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4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4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4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4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4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4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4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4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4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4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4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4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4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4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4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4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4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4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4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4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4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4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4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4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4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4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4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4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4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26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26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26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4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4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4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4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4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4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4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4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4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4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4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4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4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4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4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4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4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4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4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4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4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4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4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4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4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4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4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4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4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4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4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4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4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4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4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4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4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26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26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26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4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26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26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26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01"/>
      <c r="B103" s="202"/>
      <c r="C103" s="203"/>
      <c r="D103" s="204"/>
      <c r="E103" s="204"/>
      <c r="F103" s="204"/>
      <c r="G103" s="204"/>
      <c r="H103" s="205"/>
      <c r="I103" s="206"/>
      <c r="J103" s="207"/>
      <c r="K103" s="1127"/>
      <c r="L103" s="208"/>
      <c r="M103" s="209"/>
      <c r="N103" s="210"/>
      <c r="O103" s="204"/>
      <c r="P103" s="205"/>
      <c r="Q103" s="211"/>
    </row>
    <row r="104">
      <c r="A104" s="212" t="s">
        <v>2059</v>
      </c>
      <c r="B104" s="213"/>
      <c r="C104" s="219">
        <f>'NC Data'!B3</f>
        <v>10846</v>
      </c>
      <c r="D104" s="680" t="s">
        <v>29</v>
      </c>
      <c r="E104" s="219">
        <f>'NC Data'!D3</f>
        <v>3889</v>
      </c>
      <c r="F104" s="219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2" t="s">
        <v>29</v>
      </c>
      <c r="K104" s="1127"/>
      <c r="L104" s="284" t="s">
        <v>29</v>
      </c>
      <c r="M104" s="342" t="s">
        <v>29</v>
      </c>
      <c r="N104" s="285" t="s">
        <v>29</v>
      </c>
      <c r="O104" s="285" t="s">
        <v>29</v>
      </c>
      <c r="P104" s="216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7" t="s">
        <v>2232</v>
      </c>
      <c r="B1" s="1130"/>
      <c r="C1" s="288"/>
      <c r="D1" s="288"/>
      <c r="E1" s="287" t="s">
        <v>2117</v>
      </c>
      <c r="F1" s="287" t="s">
        <v>3848</v>
      </c>
      <c r="G1" s="288"/>
      <c r="H1" s="288"/>
      <c r="I1" s="287" t="s">
        <v>2119</v>
      </c>
      <c r="J1" s="289">
        <v>45469.0</v>
      </c>
      <c r="K1" s="287" t="s">
        <v>2120</v>
      </c>
      <c r="L1" s="1025">
        <v>45412.0</v>
      </c>
      <c r="M1" s="288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1">
        <v>21.0</v>
      </c>
      <c r="D4" s="361">
        <v>58.0</v>
      </c>
    </row>
    <row r="5">
      <c r="A5" s="1131" t="s">
        <v>543</v>
      </c>
      <c r="B5" s="1132">
        <v>54.0</v>
      </c>
      <c r="C5" s="361">
        <v>14.0</v>
      </c>
      <c r="D5" s="361">
        <v>12.0</v>
      </c>
    </row>
    <row r="6">
      <c r="A6" s="1131" t="s">
        <v>1321</v>
      </c>
      <c r="B6" s="1132">
        <v>44.0</v>
      </c>
      <c r="C6" s="361">
        <v>6.0</v>
      </c>
      <c r="D6" s="361">
        <v>14.0</v>
      </c>
    </row>
    <row r="7">
      <c r="A7" s="1131" t="s">
        <v>1322</v>
      </c>
      <c r="B7" s="1132">
        <v>20.0</v>
      </c>
      <c r="C7" s="361">
        <v>2.0</v>
      </c>
      <c r="D7" s="361">
        <v>5.0</v>
      </c>
    </row>
    <row r="8">
      <c r="A8" s="1131" t="s">
        <v>1323</v>
      </c>
      <c r="B8" s="1132">
        <v>24.0</v>
      </c>
      <c r="C8" s="361">
        <v>3.0</v>
      </c>
      <c r="D8" s="361">
        <v>7.0</v>
      </c>
    </row>
    <row r="9">
      <c r="A9" s="1131" t="s">
        <v>1324</v>
      </c>
      <c r="B9" s="1132">
        <v>26.0</v>
      </c>
      <c r="C9" s="361">
        <v>5.0</v>
      </c>
      <c r="D9" s="361">
        <v>8.0</v>
      </c>
    </row>
    <row r="10">
      <c r="A10" s="1131" t="s">
        <v>1325</v>
      </c>
      <c r="B10" s="1132">
        <v>129.0</v>
      </c>
      <c r="C10" s="361">
        <v>41.0</v>
      </c>
      <c r="D10" s="361">
        <v>50.0</v>
      </c>
    </row>
    <row r="11">
      <c r="A11" s="1131" t="s">
        <v>1326</v>
      </c>
      <c r="B11" s="1132">
        <v>15.0</v>
      </c>
      <c r="C11" s="361">
        <v>5.0</v>
      </c>
      <c r="D11" s="361">
        <v>2.0</v>
      </c>
    </row>
    <row r="12">
      <c r="A12" s="1131" t="s">
        <v>1327</v>
      </c>
      <c r="B12" s="1132">
        <v>66.0</v>
      </c>
      <c r="C12" s="361">
        <v>31.0</v>
      </c>
      <c r="D12" s="361">
        <v>1.0</v>
      </c>
    </row>
    <row r="13">
      <c r="A13" s="1131" t="s">
        <v>1328</v>
      </c>
      <c r="B13" s="1132">
        <v>156.0</v>
      </c>
      <c r="C13" s="361">
        <v>53.0</v>
      </c>
      <c r="D13" s="361">
        <v>50.0</v>
      </c>
    </row>
    <row r="14">
      <c r="A14" s="1131" t="s">
        <v>1329</v>
      </c>
      <c r="B14" s="1132">
        <v>368.0</v>
      </c>
      <c r="C14" s="361">
        <v>57.0</v>
      </c>
      <c r="D14" s="361">
        <v>87.0</v>
      </c>
    </row>
    <row r="15">
      <c r="A15" s="1131" t="s">
        <v>406</v>
      </c>
      <c r="B15" s="1132">
        <v>196.0</v>
      </c>
      <c r="C15" s="361">
        <v>48.0</v>
      </c>
      <c r="D15" s="361">
        <v>85.0</v>
      </c>
    </row>
    <row r="16">
      <c r="A16" s="1131" t="s">
        <v>1330</v>
      </c>
      <c r="B16" s="1132">
        <v>181.0</v>
      </c>
      <c r="C16" s="361">
        <v>34.0</v>
      </c>
      <c r="D16" s="361">
        <v>64.0</v>
      </c>
    </row>
    <row r="17">
      <c r="A17" s="1131" t="s">
        <v>767</v>
      </c>
      <c r="B17" s="1132">
        <v>172.0</v>
      </c>
      <c r="C17" s="361">
        <v>46.0</v>
      </c>
      <c r="D17" s="361">
        <v>48.0</v>
      </c>
    </row>
    <row r="18">
      <c r="A18" s="1131" t="s">
        <v>408</v>
      </c>
      <c r="B18" s="1132">
        <v>2.0</v>
      </c>
      <c r="C18" s="361">
        <v>0.0</v>
      </c>
      <c r="D18" s="361">
        <v>0.0</v>
      </c>
    </row>
    <row r="19">
      <c r="A19" s="1131" t="s">
        <v>1331</v>
      </c>
      <c r="B19" s="1132">
        <v>70.0</v>
      </c>
      <c r="C19" s="361">
        <v>16.0</v>
      </c>
      <c r="D19" s="361">
        <v>15.0</v>
      </c>
    </row>
    <row r="20">
      <c r="A20" s="1131" t="s">
        <v>1332</v>
      </c>
      <c r="B20" s="1132">
        <v>21.0</v>
      </c>
      <c r="C20" s="361">
        <v>4.0</v>
      </c>
      <c r="D20" s="361">
        <v>1.0</v>
      </c>
    </row>
    <row r="21">
      <c r="A21" s="1131" t="s">
        <v>1333</v>
      </c>
      <c r="B21" s="1132">
        <v>193.0</v>
      </c>
      <c r="C21" s="361">
        <v>2.0</v>
      </c>
      <c r="D21" s="361">
        <v>59.0</v>
      </c>
    </row>
    <row r="22">
      <c r="A22" s="1131" t="s">
        <v>412</v>
      </c>
      <c r="B22" s="1132">
        <v>95.0</v>
      </c>
      <c r="C22" s="361">
        <v>3.0</v>
      </c>
      <c r="D22" s="361">
        <v>48.0</v>
      </c>
    </row>
    <row r="23">
      <c r="A23" s="1131" t="s">
        <v>39</v>
      </c>
      <c r="B23" s="1132">
        <v>45.0</v>
      </c>
      <c r="C23" s="361">
        <v>7.0</v>
      </c>
      <c r="D23" s="361">
        <v>14.0</v>
      </c>
    </row>
    <row r="24">
      <c r="A24" s="1131" t="s">
        <v>1334</v>
      </c>
      <c r="B24" s="1132">
        <v>15.0</v>
      </c>
      <c r="C24" s="361">
        <v>0.0</v>
      </c>
      <c r="D24" s="361">
        <v>14.0</v>
      </c>
    </row>
    <row r="25">
      <c r="A25" s="1131" t="s">
        <v>43</v>
      </c>
      <c r="B25" s="1132">
        <v>23.0</v>
      </c>
      <c r="C25" s="361">
        <v>5.0</v>
      </c>
      <c r="D25" s="361">
        <v>8.0</v>
      </c>
    </row>
    <row r="26">
      <c r="A26" s="1131" t="s">
        <v>156</v>
      </c>
      <c r="B26" s="1132">
        <v>242.0</v>
      </c>
      <c r="C26" s="361">
        <v>70.0</v>
      </c>
      <c r="D26" s="361">
        <v>91.0</v>
      </c>
    </row>
    <row r="27">
      <c r="A27" s="1131" t="s">
        <v>1335</v>
      </c>
      <c r="B27" s="1132">
        <v>103.0</v>
      </c>
      <c r="C27" s="361">
        <v>33.0</v>
      </c>
      <c r="D27" s="361">
        <v>26.0</v>
      </c>
    </row>
    <row r="28">
      <c r="A28" s="1131" t="s">
        <v>1336</v>
      </c>
      <c r="B28" s="1132">
        <v>127.0</v>
      </c>
      <c r="C28" s="361">
        <v>19.0</v>
      </c>
      <c r="D28" s="361">
        <v>50.0</v>
      </c>
    </row>
    <row r="29">
      <c r="A29" s="1131" t="s">
        <v>552</v>
      </c>
      <c r="B29" s="1132">
        <v>378.0</v>
      </c>
      <c r="C29" s="361">
        <v>82.0</v>
      </c>
      <c r="D29" s="361">
        <v>122.0</v>
      </c>
    </row>
    <row r="30">
      <c r="A30" s="1131" t="s">
        <v>1337</v>
      </c>
      <c r="B30" s="1132">
        <v>14.0</v>
      </c>
      <c r="C30" s="361">
        <v>3.0</v>
      </c>
      <c r="D30" s="361">
        <v>5.0</v>
      </c>
    </row>
    <row r="31">
      <c r="A31" s="1131" t="s">
        <v>1338</v>
      </c>
      <c r="B31" s="1132">
        <v>34.0</v>
      </c>
      <c r="C31" s="361">
        <v>7.0</v>
      </c>
      <c r="D31" s="361">
        <v>12.0</v>
      </c>
    </row>
    <row r="32">
      <c r="A32" s="1131" t="s">
        <v>1339</v>
      </c>
      <c r="B32" s="1132">
        <v>160.0</v>
      </c>
      <c r="C32" s="361">
        <v>18.0</v>
      </c>
      <c r="D32" s="361">
        <v>76.0</v>
      </c>
    </row>
    <row r="33">
      <c r="A33" s="1131" t="s">
        <v>1340</v>
      </c>
      <c r="B33" s="1132">
        <v>43.0</v>
      </c>
      <c r="C33" s="361">
        <v>6.0</v>
      </c>
      <c r="D33" s="361">
        <v>22.0</v>
      </c>
    </row>
    <row r="34">
      <c r="A34" s="1131" t="s">
        <v>1341</v>
      </c>
      <c r="B34" s="1132">
        <v>20.0</v>
      </c>
      <c r="C34" s="361">
        <v>2.0</v>
      </c>
      <c r="D34" s="361">
        <v>3.0</v>
      </c>
    </row>
    <row r="35">
      <c r="A35" s="1131" t="s">
        <v>1342</v>
      </c>
      <c r="B35" s="1132">
        <v>248.0</v>
      </c>
      <c r="C35" s="361">
        <v>67.0</v>
      </c>
      <c r="D35" s="361">
        <v>70.0</v>
      </c>
    </row>
    <row r="36">
      <c r="A36" s="1131" t="s">
        <v>1343</v>
      </c>
      <c r="B36" s="1132">
        <v>54.0</v>
      </c>
      <c r="C36" s="361">
        <v>15.0</v>
      </c>
      <c r="D36" s="361">
        <v>13.0</v>
      </c>
    </row>
    <row r="37">
      <c r="A37" s="1131" t="s">
        <v>435</v>
      </c>
      <c r="B37" s="1132">
        <v>231.0</v>
      </c>
      <c r="C37" s="361">
        <v>21.0</v>
      </c>
      <c r="D37" s="361">
        <v>105.0</v>
      </c>
    </row>
    <row r="38">
      <c r="A38" s="1131" t="s">
        <v>59</v>
      </c>
      <c r="B38" s="1132">
        <v>54.0</v>
      </c>
      <c r="C38" s="361">
        <v>0.0</v>
      </c>
      <c r="D38" s="361">
        <v>23.0</v>
      </c>
    </row>
    <row r="39">
      <c r="A39" s="1131" t="s">
        <v>1344</v>
      </c>
      <c r="B39" s="1132">
        <v>404.0</v>
      </c>
      <c r="C39" s="361">
        <v>59.0</v>
      </c>
      <c r="D39" s="361">
        <v>188.0</v>
      </c>
    </row>
    <row r="40">
      <c r="A40" s="1131" t="s">
        <v>1345</v>
      </c>
      <c r="B40" s="1132">
        <v>3.0</v>
      </c>
      <c r="C40" s="361">
        <v>3.0</v>
      </c>
      <c r="D40" s="361">
        <v>0.0</v>
      </c>
    </row>
    <row r="41">
      <c r="A41" s="1131" t="s">
        <v>135</v>
      </c>
      <c r="B41" s="1132">
        <v>31.0</v>
      </c>
      <c r="C41" s="361">
        <v>4.0</v>
      </c>
      <c r="D41" s="361">
        <v>9.0</v>
      </c>
    </row>
    <row r="42">
      <c r="A42" s="1131" t="s">
        <v>1346</v>
      </c>
      <c r="B42" s="1132">
        <v>35.0</v>
      </c>
      <c r="C42" s="361">
        <v>2.0</v>
      </c>
      <c r="D42" s="361">
        <v>9.0</v>
      </c>
    </row>
    <row r="43">
      <c r="A43" s="1131" t="s">
        <v>61</v>
      </c>
      <c r="B43" s="1132">
        <v>38.0</v>
      </c>
      <c r="C43" s="361">
        <v>12.0</v>
      </c>
      <c r="D43" s="361">
        <v>15.0</v>
      </c>
    </row>
    <row r="44">
      <c r="A44" s="1131" t="s">
        <v>1347</v>
      </c>
      <c r="B44" s="1132">
        <v>624.0</v>
      </c>
      <c r="C44" s="361">
        <v>12.0</v>
      </c>
      <c r="D44" s="361">
        <v>317.0</v>
      </c>
    </row>
    <row r="45">
      <c r="A45" s="1131" t="s">
        <v>1348</v>
      </c>
      <c r="B45" s="1132">
        <v>36.0</v>
      </c>
      <c r="C45" s="361">
        <v>2.0</v>
      </c>
      <c r="D45" s="361">
        <v>13.0</v>
      </c>
    </row>
    <row r="46">
      <c r="A46" s="1131" t="s">
        <v>1349</v>
      </c>
      <c r="B46" s="1132">
        <v>234.0</v>
      </c>
      <c r="C46" s="361">
        <v>67.0</v>
      </c>
      <c r="D46" s="361">
        <v>83.0</v>
      </c>
    </row>
    <row r="47">
      <c r="A47" s="1131" t="s">
        <v>1350</v>
      </c>
      <c r="B47" s="1132">
        <v>139.0</v>
      </c>
      <c r="C47" s="361">
        <v>19.0</v>
      </c>
      <c r="D47" s="361">
        <v>44.0</v>
      </c>
    </row>
    <row r="48">
      <c r="A48" s="1131" t="s">
        <v>561</v>
      </c>
      <c r="B48" s="1132">
        <v>125.0</v>
      </c>
      <c r="C48" s="361">
        <v>21.0</v>
      </c>
      <c r="D48" s="361">
        <v>51.0</v>
      </c>
    </row>
    <row r="49">
      <c r="A49" s="1131" t="s">
        <v>1351</v>
      </c>
      <c r="B49" s="1132">
        <v>5.0</v>
      </c>
      <c r="C49" s="361">
        <v>0.0</v>
      </c>
      <c r="D49" s="361">
        <v>2.0</v>
      </c>
    </row>
    <row r="50">
      <c r="A50" s="1131" t="s">
        <v>1352</v>
      </c>
      <c r="B50" s="1132">
        <v>63.0</v>
      </c>
      <c r="C50" s="361">
        <v>22.0</v>
      </c>
      <c r="D50" s="361">
        <v>7.0</v>
      </c>
    </row>
    <row r="51">
      <c r="A51" s="1131" t="s">
        <v>1353</v>
      </c>
      <c r="B51" s="1132">
        <v>6.0</v>
      </c>
      <c r="C51" s="361">
        <v>3.0</v>
      </c>
      <c r="D51" s="361">
        <v>0.0</v>
      </c>
    </row>
    <row r="52">
      <c r="A52" s="1131" t="s">
        <v>1354</v>
      </c>
      <c r="B52" s="1132">
        <v>114.0</v>
      </c>
      <c r="C52" s="361">
        <v>34.0</v>
      </c>
      <c r="D52" s="361">
        <v>47.0</v>
      </c>
    </row>
    <row r="53">
      <c r="A53" s="1131" t="s">
        <v>65</v>
      </c>
      <c r="B53" s="1132">
        <v>87.0</v>
      </c>
      <c r="C53" s="361">
        <v>13.0</v>
      </c>
      <c r="D53" s="361">
        <v>26.0</v>
      </c>
    </row>
    <row r="54">
      <c r="A54" s="1131" t="s">
        <v>1355</v>
      </c>
      <c r="B54" s="1132">
        <v>318.0</v>
      </c>
      <c r="C54" s="361">
        <v>73.0</v>
      </c>
      <c r="D54" s="361">
        <v>152.0</v>
      </c>
    </row>
    <row r="55">
      <c r="A55" s="1131" t="s">
        <v>453</v>
      </c>
      <c r="B55" s="1132">
        <v>13.0</v>
      </c>
      <c r="C55" s="361">
        <v>7.0</v>
      </c>
      <c r="D55" s="361">
        <v>2.0</v>
      </c>
    </row>
    <row r="56">
      <c r="A56" s="1131" t="s">
        <v>70</v>
      </c>
      <c r="B56" s="1132">
        <v>27.0</v>
      </c>
      <c r="C56" s="361">
        <v>9.0</v>
      </c>
      <c r="D56" s="361">
        <v>6.0</v>
      </c>
    </row>
    <row r="57">
      <c r="A57" s="1131" t="s">
        <v>1356</v>
      </c>
      <c r="B57" s="1132">
        <v>59.0</v>
      </c>
      <c r="C57" s="361">
        <v>6.0</v>
      </c>
      <c r="D57" s="361">
        <v>36.0</v>
      </c>
    </row>
    <row r="58">
      <c r="A58" s="1131" t="s">
        <v>176</v>
      </c>
      <c r="B58" s="1132">
        <v>78.0</v>
      </c>
      <c r="C58" s="361">
        <v>4.0</v>
      </c>
      <c r="D58" s="361">
        <v>33.0</v>
      </c>
    </row>
    <row r="59">
      <c r="A59" s="1131" t="s">
        <v>73</v>
      </c>
      <c r="B59" s="1132">
        <v>71.0</v>
      </c>
      <c r="C59" s="361">
        <v>2.0</v>
      </c>
      <c r="D59" s="361">
        <v>34.0</v>
      </c>
    </row>
    <row r="60">
      <c r="A60" s="1131" t="s">
        <v>74</v>
      </c>
      <c r="B60" s="1132">
        <v>21.0</v>
      </c>
      <c r="C60" s="361">
        <v>1.0</v>
      </c>
      <c r="D60" s="361">
        <v>6.0</v>
      </c>
    </row>
    <row r="61">
      <c r="A61" s="1131" t="s">
        <v>371</v>
      </c>
      <c r="B61" s="1132">
        <v>33.0</v>
      </c>
      <c r="C61" s="361">
        <v>8.0</v>
      </c>
      <c r="D61" s="361">
        <v>13.0</v>
      </c>
    </row>
    <row r="62">
      <c r="A62" s="1131" t="s">
        <v>1357</v>
      </c>
      <c r="B62" s="1132">
        <v>97.0</v>
      </c>
      <c r="C62" s="361">
        <v>22.0</v>
      </c>
      <c r="D62" s="361">
        <v>32.0</v>
      </c>
    </row>
    <row r="63">
      <c r="A63" s="1131" t="s">
        <v>1358</v>
      </c>
      <c r="B63" s="1132">
        <v>416.0</v>
      </c>
      <c r="C63" s="361">
        <v>72.0</v>
      </c>
      <c r="D63" s="361">
        <v>135.0</v>
      </c>
    </row>
    <row r="64">
      <c r="A64" s="1131" t="s">
        <v>461</v>
      </c>
      <c r="B64" s="1132">
        <v>38.0</v>
      </c>
      <c r="C64" s="361">
        <v>6.0</v>
      </c>
      <c r="D64" s="361">
        <v>13.0</v>
      </c>
    </row>
    <row r="65">
      <c r="A65" s="1131" t="s">
        <v>80</v>
      </c>
      <c r="B65" s="1132">
        <v>16.0</v>
      </c>
      <c r="C65" s="361">
        <v>1.0</v>
      </c>
      <c r="D65" s="361">
        <v>7.0</v>
      </c>
    </row>
    <row r="66">
      <c r="A66" s="1131" t="s">
        <v>1359</v>
      </c>
      <c r="B66" s="1132">
        <v>56.0</v>
      </c>
      <c r="C66" s="361">
        <v>13.0</v>
      </c>
      <c r="D66" s="361">
        <v>17.0</v>
      </c>
    </row>
    <row r="67">
      <c r="A67" s="1131" t="s">
        <v>1360</v>
      </c>
      <c r="B67" s="1132">
        <v>90.0</v>
      </c>
      <c r="C67" s="361">
        <v>19.0</v>
      </c>
      <c r="D67" s="361">
        <v>38.0</v>
      </c>
    </row>
    <row r="68">
      <c r="A68" s="1131" t="s">
        <v>1361</v>
      </c>
      <c r="B68" s="1132">
        <v>292.0</v>
      </c>
      <c r="C68" s="361">
        <v>77.0</v>
      </c>
      <c r="D68" s="361">
        <v>72.0</v>
      </c>
    </row>
    <row r="69">
      <c r="A69" s="1131" t="s">
        <v>1362</v>
      </c>
      <c r="B69" s="1132">
        <v>3.0</v>
      </c>
      <c r="C69" s="361">
        <v>0.0</v>
      </c>
      <c r="D69" s="361">
        <v>1.0</v>
      </c>
    </row>
    <row r="70">
      <c r="A70" s="1131" t="s">
        <v>1363</v>
      </c>
      <c r="B70" s="1132">
        <v>120.0</v>
      </c>
      <c r="C70" s="361">
        <v>21.0</v>
      </c>
      <c r="D70" s="361">
        <v>38.0</v>
      </c>
    </row>
    <row r="71">
      <c r="A71" s="1131" t="s">
        <v>237</v>
      </c>
      <c r="B71" s="1132">
        <v>89.0</v>
      </c>
      <c r="C71" s="361">
        <v>2.0</v>
      </c>
      <c r="D71" s="361">
        <v>29.0</v>
      </c>
    </row>
    <row r="72">
      <c r="A72" s="1131" t="s">
        <v>1364</v>
      </c>
      <c r="B72" s="1132">
        <v>9.0</v>
      </c>
      <c r="C72" s="361">
        <v>0.0</v>
      </c>
      <c r="D72" s="361">
        <v>1.0</v>
      </c>
    </row>
    <row r="73">
      <c r="A73" s="1131" t="s">
        <v>1365</v>
      </c>
      <c r="B73" s="1132">
        <v>31.0</v>
      </c>
      <c r="C73" s="361">
        <v>7.0</v>
      </c>
      <c r="D73" s="361">
        <v>12.0</v>
      </c>
    </row>
    <row r="74">
      <c r="A74" s="1131" t="s">
        <v>1366</v>
      </c>
      <c r="B74" s="1132">
        <v>79.0</v>
      </c>
      <c r="C74" s="361">
        <v>24.0</v>
      </c>
      <c r="D74" s="361">
        <v>28.0</v>
      </c>
    </row>
    <row r="75">
      <c r="A75" s="1131" t="s">
        <v>1367</v>
      </c>
      <c r="B75" s="1132">
        <v>15.0</v>
      </c>
      <c r="C75" s="361">
        <v>4.0</v>
      </c>
      <c r="D75" s="361">
        <v>7.0</v>
      </c>
    </row>
    <row r="76">
      <c r="A76" s="1131" t="s">
        <v>1368</v>
      </c>
      <c r="B76" s="1132">
        <v>82.0</v>
      </c>
      <c r="C76" s="361">
        <v>11.0</v>
      </c>
      <c r="D76" s="361">
        <v>31.0</v>
      </c>
    </row>
    <row r="77">
      <c r="A77" s="1131" t="s">
        <v>1369</v>
      </c>
      <c r="B77" s="1132">
        <v>200.0</v>
      </c>
      <c r="C77" s="361">
        <v>25.0</v>
      </c>
      <c r="D77" s="361">
        <v>49.0</v>
      </c>
    </row>
    <row r="78">
      <c r="A78" s="1131" t="s">
        <v>187</v>
      </c>
      <c r="B78" s="1132">
        <v>52.0</v>
      </c>
      <c r="C78" s="361">
        <v>10.0</v>
      </c>
      <c r="D78" s="361">
        <v>20.0</v>
      </c>
    </row>
    <row r="79">
      <c r="A79" s="1131" t="s">
        <v>85</v>
      </c>
      <c r="B79" s="1132">
        <v>179.0</v>
      </c>
      <c r="C79" s="361">
        <v>14.0</v>
      </c>
      <c r="D79" s="361">
        <v>87.0</v>
      </c>
    </row>
    <row r="80">
      <c r="A80" s="1131" t="s">
        <v>471</v>
      </c>
      <c r="B80" s="1132">
        <v>104.0</v>
      </c>
      <c r="C80" s="361">
        <v>5.0</v>
      </c>
      <c r="D80" s="361">
        <v>51.0</v>
      </c>
    </row>
    <row r="81">
      <c r="A81" s="1131" t="s">
        <v>1370</v>
      </c>
      <c r="B81" s="1132">
        <v>336.0</v>
      </c>
      <c r="C81" s="361">
        <v>138.0</v>
      </c>
      <c r="D81" s="361">
        <v>88.0</v>
      </c>
    </row>
    <row r="82">
      <c r="A82" s="1131" t="s">
        <v>1246</v>
      </c>
      <c r="B82" s="1132">
        <v>157.0</v>
      </c>
      <c r="C82" s="361">
        <v>9.0</v>
      </c>
      <c r="D82" s="361">
        <v>72.0</v>
      </c>
    </row>
    <row r="83">
      <c r="A83" s="1131" t="s">
        <v>806</v>
      </c>
      <c r="B83" s="1132">
        <v>175.0</v>
      </c>
      <c r="C83" s="361">
        <v>5.0</v>
      </c>
      <c r="D83" s="361">
        <v>62.0</v>
      </c>
    </row>
    <row r="84">
      <c r="A84" s="1131" t="s">
        <v>1371</v>
      </c>
      <c r="B84" s="1132">
        <v>173.0</v>
      </c>
      <c r="C84" s="361">
        <v>37.0</v>
      </c>
      <c r="D84" s="361">
        <v>57.0</v>
      </c>
    </row>
    <row r="85">
      <c r="A85" s="1131" t="s">
        <v>1372</v>
      </c>
      <c r="B85" s="1132">
        <v>107.0</v>
      </c>
      <c r="C85" s="361">
        <v>3.0</v>
      </c>
      <c r="D85" s="361">
        <v>45.0</v>
      </c>
    </row>
    <row r="86">
      <c r="A86" s="1131" t="s">
        <v>1141</v>
      </c>
      <c r="B86" s="1132">
        <v>69.0</v>
      </c>
      <c r="C86" s="361">
        <v>7.0</v>
      </c>
      <c r="D86" s="361">
        <v>30.0</v>
      </c>
    </row>
    <row r="87">
      <c r="A87" s="1131" t="s">
        <v>1373</v>
      </c>
      <c r="B87" s="1132">
        <v>66.0</v>
      </c>
      <c r="C87" s="361">
        <v>16.0</v>
      </c>
      <c r="D87" s="361">
        <v>35.0</v>
      </c>
    </row>
    <row r="88">
      <c r="A88" s="1131" t="s">
        <v>1374</v>
      </c>
      <c r="B88" s="1132">
        <v>100.0</v>
      </c>
      <c r="C88" s="361">
        <v>13.0</v>
      </c>
      <c r="D88" s="361">
        <v>40.0</v>
      </c>
    </row>
    <row r="89">
      <c r="A89" s="1131" t="s">
        <v>1375</v>
      </c>
      <c r="B89" s="1132">
        <v>118.0</v>
      </c>
      <c r="C89" s="361">
        <v>23.0</v>
      </c>
      <c r="D89" s="361">
        <v>41.0</v>
      </c>
    </row>
    <row r="90">
      <c r="A90" s="1131" t="s">
        <v>1376</v>
      </c>
      <c r="B90" s="1132">
        <v>45.0</v>
      </c>
      <c r="C90" s="361">
        <v>6.0</v>
      </c>
      <c r="D90" s="361">
        <v>15.0</v>
      </c>
    </row>
    <row r="91">
      <c r="A91" s="1131" t="s">
        <v>1377</v>
      </c>
      <c r="B91" s="1132">
        <v>48.0</v>
      </c>
      <c r="C91" s="361">
        <v>7.0</v>
      </c>
      <c r="D91" s="361">
        <v>25.0</v>
      </c>
    </row>
    <row r="92">
      <c r="A92" s="1131" t="s">
        <v>1378</v>
      </c>
      <c r="B92" s="1132">
        <v>3.0</v>
      </c>
      <c r="C92" s="361">
        <v>3.0</v>
      </c>
      <c r="D92" s="361">
        <v>0.0</v>
      </c>
    </row>
    <row r="93">
      <c r="A93" s="1131" t="s">
        <v>199</v>
      </c>
      <c r="B93" s="1132">
        <v>149.0</v>
      </c>
      <c r="C93" s="361">
        <v>45.0</v>
      </c>
      <c r="D93" s="361">
        <v>43.0</v>
      </c>
    </row>
    <row r="94">
      <c r="A94" s="1131" t="s">
        <v>1379</v>
      </c>
      <c r="B94" s="1132">
        <v>70.0</v>
      </c>
      <c r="C94" s="361">
        <v>15.0</v>
      </c>
      <c r="D94" s="361">
        <v>29.0</v>
      </c>
    </row>
    <row r="95">
      <c r="A95" s="1131" t="s">
        <v>1380</v>
      </c>
      <c r="B95" s="1132">
        <v>441.0</v>
      </c>
      <c r="C95" s="361">
        <v>80.0</v>
      </c>
      <c r="D95" s="361">
        <v>134.0</v>
      </c>
    </row>
    <row r="96">
      <c r="A96" s="1131" t="s">
        <v>493</v>
      </c>
      <c r="B96" s="1132">
        <v>5.0</v>
      </c>
      <c r="C96" s="361">
        <v>1.0</v>
      </c>
      <c r="D96" s="361">
        <v>1.0</v>
      </c>
    </row>
    <row r="97">
      <c r="A97" s="1131" t="s">
        <v>94</v>
      </c>
      <c r="B97" s="1132">
        <v>19.0</v>
      </c>
      <c r="C97" s="361">
        <v>13.0</v>
      </c>
      <c r="D97" s="361">
        <v>0.0</v>
      </c>
    </row>
    <row r="98">
      <c r="A98" s="1131" t="s">
        <v>1381</v>
      </c>
      <c r="B98" s="1132">
        <v>59.0</v>
      </c>
      <c r="C98" s="361">
        <v>14.0</v>
      </c>
      <c r="D98" s="361">
        <v>20.0</v>
      </c>
    </row>
    <row r="99">
      <c r="A99" s="1131" t="s">
        <v>494</v>
      </c>
      <c r="B99" s="1132">
        <v>66.0</v>
      </c>
      <c r="C99" s="361">
        <v>19.0</v>
      </c>
      <c r="D99" s="361">
        <v>26.0</v>
      </c>
    </row>
    <row r="100">
      <c r="A100" s="1131" t="s">
        <v>498</v>
      </c>
      <c r="B100" s="1132">
        <v>224.0</v>
      </c>
      <c r="C100" s="361">
        <v>46.0</v>
      </c>
      <c r="D100" s="361">
        <v>55.0</v>
      </c>
    </row>
    <row r="101">
      <c r="A101" s="1131" t="s">
        <v>752</v>
      </c>
      <c r="B101" s="1132">
        <v>41.0</v>
      </c>
      <c r="C101" s="361">
        <v>9.0</v>
      </c>
      <c r="D101" s="361">
        <v>16.0</v>
      </c>
    </row>
    <row r="102">
      <c r="A102" s="1131" t="s">
        <v>1382</v>
      </c>
      <c r="B102" s="1132">
        <v>52.0</v>
      </c>
      <c r="C102" s="361">
        <v>7.0</v>
      </c>
      <c r="D102" s="361">
        <v>18.0</v>
      </c>
    </row>
    <row r="103">
      <c r="A103" s="1131" t="s">
        <v>1383</v>
      </c>
      <c r="B103" s="1132">
        <v>35.0</v>
      </c>
      <c r="C103" s="361">
        <v>7.0</v>
      </c>
      <c r="D103" s="361">
        <v>8.0</v>
      </c>
    </row>
    <row r="104">
      <c r="B104" s="162"/>
    </row>
    <row r="105">
      <c r="B105" s="162"/>
    </row>
    <row r="106">
      <c r="B106" s="162"/>
    </row>
    <row r="107">
      <c r="A107" s="372" t="s">
        <v>2186</v>
      </c>
      <c r="B107" s="1134"/>
      <c r="C107" s="373"/>
      <c r="D107" s="373"/>
      <c r="E107" s="606" t="s">
        <v>2117</v>
      </c>
      <c r="F107" s="606"/>
      <c r="G107" s="373"/>
      <c r="H107" s="373"/>
      <c r="I107" s="606" t="s">
        <v>2119</v>
      </c>
      <c r="J107" s="607">
        <v>44477.0</v>
      </c>
      <c r="K107" s="606" t="s">
        <v>2120</v>
      </c>
      <c r="L107" s="1135">
        <v>44460.0</v>
      </c>
      <c r="M107" s="377"/>
    </row>
    <row r="108">
      <c r="B108" s="162"/>
    </row>
    <row r="109">
      <c r="A109" s="229" t="s">
        <v>2093</v>
      </c>
      <c r="B109" s="1136" t="s">
        <v>3722</v>
      </c>
    </row>
    <row r="110">
      <c r="A110" s="231" t="s">
        <v>1320</v>
      </c>
      <c r="B110" s="1137">
        <v>82.0</v>
      </c>
    </row>
    <row r="111">
      <c r="A111" s="231" t="s">
        <v>543</v>
      </c>
      <c r="B111" s="1137">
        <v>30.0</v>
      </c>
    </row>
    <row r="112">
      <c r="A112" s="231" t="s">
        <v>1321</v>
      </c>
      <c r="B112" s="1137">
        <v>3.0</v>
      </c>
    </row>
    <row r="113">
      <c r="A113" s="231" t="s">
        <v>1322</v>
      </c>
      <c r="B113" s="1137">
        <v>6.0</v>
      </c>
    </row>
    <row r="114">
      <c r="A114" s="231" t="s">
        <v>1323</v>
      </c>
      <c r="B114" s="1137">
        <v>24.0</v>
      </c>
    </row>
    <row r="115">
      <c r="A115" s="231" t="s">
        <v>1324</v>
      </c>
      <c r="B115" s="1137">
        <v>26.0</v>
      </c>
    </row>
    <row r="116">
      <c r="A116" s="231" t="s">
        <v>1325</v>
      </c>
      <c r="B116" s="1137">
        <v>37.0</v>
      </c>
    </row>
    <row r="117">
      <c r="A117" s="231" t="s">
        <v>1326</v>
      </c>
      <c r="B117" s="1137">
        <v>8.0</v>
      </c>
    </row>
    <row r="118">
      <c r="A118" s="231" t="s">
        <v>1327</v>
      </c>
      <c r="B118" s="1137">
        <v>45.0</v>
      </c>
    </row>
    <row r="119">
      <c r="A119" s="231" t="s">
        <v>1328</v>
      </c>
      <c r="B119" s="1137">
        <v>106.0</v>
      </c>
    </row>
    <row r="120">
      <c r="A120" s="231" t="s">
        <v>1329</v>
      </c>
      <c r="B120" s="1137">
        <v>256.0</v>
      </c>
    </row>
    <row r="121">
      <c r="A121" s="231" t="s">
        <v>406</v>
      </c>
      <c r="B121" s="1137">
        <v>104.0</v>
      </c>
    </row>
    <row r="122">
      <c r="A122" s="231" t="s">
        <v>1330</v>
      </c>
      <c r="B122" s="1137">
        <v>160.0</v>
      </c>
    </row>
    <row r="123">
      <c r="A123" s="231" t="s">
        <v>767</v>
      </c>
      <c r="B123" s="1137">
        <v>71.0</v>
      </c>
    </row>
    <row r="124">
      <c r="A124" s="231" t="s">
        <v>408</v>
      </c>
      <c r="B124" s="1137">
        <v>6.0</v>
      </c>
    </row>
    <row r="125">
      <c r="A125" s="231" t="s">
        <v>1331</v>
      </c>
      <c r="B125" s="1137">
        <v>44.0</v>
      </c>
    </row>
    <row r="126">
      <c r="A126" s="231" t="s">
        <v>1332</v>
      </c>
      <c r="B126" s="1137">
        <v>19.0</v>
      </c>
    </row>
    <row r="127">
      <c r="A127" s="231" t="s">
        <v>1333</v>
      </c>
      <c r="B127" s="1137">
        <v>123.0</v>
      </c>
    </row>
    <row r="128">
      <c r="A128" s="231" t="s">
        <v>412</v>
      </c>
      <c r="B128" s="1137">
        <v>38.0</v>
      </c>
    </row>
    <row r="129">
      <c r="A129" s="231" t="s">
        <v>39</v>
      </c>
      <c r="B129" s="1137">
        <v>30.0</v>
      </c>
    </row>
    <row r="130">
      <c r="A130" s="231" t="s">
        <v>1334</v>
      </c>
      <c r="B130" s="1137">
        <v>12.0</v>
      </c>
    </row>
    <row r="131">
      <c r="A131" s="231" t="s">
        <v>43</v>
      </c>
      <c r="B131" s="1137">
        <v>5.0</v>
      </c>
    </row>
    <row r="132">
      <c r="A132" s="231" t="s">
        <v>156</v>
      </c>
      <c r="B132" s="1137">
        <v>135.0</v>
      </c>
    </row>
    <row r="133">
      <c r="A133" s="231" t="s">
        <v>1335</v>
      </c>
      <c r="B133" s="1137">
        <v>88.0</v>
      </c>
    </row>
    <row r="134">
      <c r="A134" s="231" t="s">
        <v>1336</v>
      </c>
      <c r="B134" s="1137">
        <v>133.0</v>
      </c>
    </row>
    <row r="135">
      <c r="A135" s="231" t="s">
        <v>552</v>
      </c>
      <c r="B135" s="1137">
        <v>457.0</v>
      </c>
    </row>
    <row r="136">
      <c r="A136" s="231" t="s">
        <v>1337</v>
      </c>
      <c r="B136" s="1137">
        <v>7.0</v>
      </c>
    </row>
    <row r="137">
      <c r="A137" s="231" t="s">
        <v>1338</v>
      </c>
      <c r="B137" s="1137">
        <v>21.0</v>
      </c>
    </row>
    <row r="138">
      <c r="A138" s="231" t="s">
        <v>1339</v>
      </c>
      <c r="B138" s="1137">
        <v>118.0</v>
      </c>
    </row>
    <row r="139">
      <c r="A139" s="231" t="s">
        <v>1340</v>
      </c>
      <c r="B139" s="1137">
        <v>36.0</v>
      </c>
    </row>
    <row r="140">
      <c r="A140" s="231" t="s">
        <v>1341</v>
      </c>
      <c r="B140" s="1137">
        <v>68.0</v>
      </c>
    </row>
    <row r="141">
      <c r="A141" s="231" t="s">
        <v>1342</v>
      </c>
      <c r="B141" s="1137">
        <v>231.0</v>
      </c>
    </row>
    <row r="142">
      <c r="A142" s="231" t="s">
        <v>1343</v>
      </c>
      <c r="B142" s="1137">
        <v>24.0</v>
      </c>
    </row>
    <row r="143">
      <c r="A143" s="231" t="s">
        <v>435</v>
      </c>
      <c r="B143" s="1137">
        <v>256.0</v>
      </c>
    </row>
    <row r="144">
      <c r="A144" s="231" t="s">
        <v>59</v>
      </c>
      <c r="B144" s="1137">
        <v>52.0</v>
      </c>
    </row>
    <row r="145">
      <c r="A145" s="231" t="s">
        <v>1344</v>
      </c>
      <c r="B145" s="1137">
        <v>207.0</v>
      </c>
    </row>
    <row r="146">
      <c r="A146" s="231" t="s">
        <v>1345</v>
      </c>
      <c r="B146" s="1137">
        <v>7.0</v>
      </c>
    </row>
    <row r="147">
      <c r="A147" s="231" t="s">
        <v>135</v>
      </c>
      <c r="B147" s="1137">
        <v>40.0</v>
      </c>
    </row>
    <row r="148">
      <c r="A148" s="231" t="s">
        <v>1346</v>
      </c>
      <c r="B148" s="1137">
        <v>34.0</v>
      </c>
    </row>
    <row r="149">
      <c r="A149" s="231" t="s">
        <v>61</v>
      </c>
      <c r="B149" s="1137">
        <v>14.0</v>
      </c>
    </row>
    <row r="150">
      <c r="A150" s="231" t="s">
        <v>1347</v>
      </c>
      <c r="B150" s="1137">
        <v>346.0</v>
      </c>
    </row>
    <row r="151">
      <c r="A151" s="231" t="s">
        <v>1348</v>
      </c>
      <c r="B151" s="1137">
        <v>15.0</v>
      </c>
    </row>
    <row r="152">
      <c r="A152" s="231" t="s">
        <v>1349</v>
      </c>
      <c r="B152" s="1137">
        <v>96.0</v>
      </c>
    </row>
    <row r="153">
      <c r="A153" s="231" t="s">
        <v>1350</v>
      </c>
      <c r="B153" s="1137">
        <v>86.0</v>
      </c>
    </row>
    <row r="154">
      <c r="A154" s="231" t="s">
        <v>561</v>
      </c>
      <c r="B154" s="1137">
        <v>143.0</v>
      </c>
    </row>
    <row r="155">
      <c r="A155" s="231" t="s">
        <v>1351</v>
      </c>
      <c r="B155" s="1137">
        <v>7.0</v>
      </c>
    </row>
    <row r="156">
      <c r="A156" s="231" t="s">
        <v>1352</v>
      </c>
      <c r="B156" s="1137">
        <v>102.0</v>
      </c>
    </row>
    <row r="157">
      <c r="A157" s="231" t="s">
        <v>1353</v>
      </c>
      <c r="B157" s="1137">
        <v>0.0</v>
      </c>
    </row>
    <row r="158">
      <c r="A158" s="231" t="s">
        <v>1354</v>
      </c>
      <c r="B158" s="1137">
        <v>128.0</v>
      </c>
    </row>
    <row r="159">
      <c r="A159" s="231" t="s">
        <v>65</v>
      </c>
      <c r="B159" s="1137">
        <v>34.0</v>
      </c>
    </row>
    <row r="160">
      <c r="A160" s="231" t="s">
        <v>1355</v>
      </c>
      <c r="B160" s="1137">
        <v>158.0</v>
      </c>
    </row>
    <row r="161">
      <c r="A161" s="231" t="s">
        <v>453</v>
      </c>
      <c r="B161" s="1137">
        <v>12.0</v>
      </c>
    </row>
    <row r="162">
      <c r="A162" s="231" t="s">
        <v>70</v>
      </c>
      <c r="B162" s="1137">
        <v>33.0</v>
      </c>
    </row>
    <row r="163">
      <c r="A163" s="231" t="s">
        <v>1356</v>
      </c>
      <c r="B163" s="1137">
        <v>55.0</v>
      </c>
    </row>
    <row r="164">
      <c r="A164" s="231" t="s">
        <v>176</v>
      </c>
      <c r="B164" s="1137">
        <v>56.0</v>
      </c>
    </row>
    <row r="165">
      <c r="A165" s="231" t="s">
        <v>73</v>
      </c>
      <c r="B165" s="1137">
        <v>44.0</v>
      </c>
    </row>
    <row r="166">
      <c r="A166" s="231" t="s">
        <v>74</v>
      </c>
      <c r="B166" s="1137">
        <v>27.0</v>
      </c>
    </row>
    <row r="167">
      <c r="A167" s="231" t="s">
        <v>371</v>
      </c>
      <c r="B167" s="1137">
        <v>19.0</v>
      </c>
    </row>
    <row r="168">
      <c r="A168" s="231" t="s">
        <v>1357</v>
      </c>
      <c r="B168" s="1137">
        <v>87.0</v>
      </c>
    </row>
    <row r="169">
      <c r="A169" s="231" t="s">
        <v>1358</v>
      </c>
      <c r="B169" s="1137">
        <v>717.0</v>
      </c>
    </row>
    <row r="170">
      <c r="A170" s="231" t="s">
        <v>461</v>
      </c>
      <c r="B170" s="1137">
        <v>23.0</v>
      </c>
    </row>
    <row r="171">
      <c r="A171" s="231" t="s">
        <v>80</v>
      </c>
      <c r="B171" s="1137">
        <v>14.0</v>
      </c>
    </row>
    <row r="172">
      <c r="A172" s="231" t="s">
        <v>1359</v>
      </c>
      <c r="B172" s="1137">
        <v>60.0</v>
      </c>
    </row>
    <row r="173">
      <c r="A173" s="231" t="s">
        <v>1360</v>
      </c>
      <c r="B173" s="1137">
        <v>41.0</v>
      </c>
    </row>
    <row r="174">
      <c r="A174" s="231" t="s">
        <v>1361</v>
      </c>
      <c r="B174" s="1137">
        <v>217.0</v>
      </c>
    </row>
    <row r="175">
      <c r="A175" s="231" t="s">
        <v>1362</v>
      </c>
      <c r="B175" s="1137">
        <v>8.0</v>
      </c>
    </row>
    <row r="176">
      <c r="A176" s="231" t="s">
        <v>1363</v>
      </c>
      <c r="B176" s="1137">
        <v>176.0</v>
      </c>
    </row>
    <row r="177">
      <c r="A177" s="231" t="s">
        <v>237</v>
      </c>
      <c r="B177" s="1137">
        <v>78.0</v>
      </c>
    </row>
    <row r="178">
      <c r="A178" s="231" t="s">
        <v>1364</v>
      </c>
      <c r="B178" s="1137">
        <v>21.0</v>
      </c>
    </row>
    <row r="179">
      <c r="A179" s="231" t="s">
        <v>1365</v>
      </c>
      <c r="B179" s="1137">
        <v>46.0</v>
      </c>
    </row>
    <row r="180">
      <c r="A180" s="231" t="s">
        <v>1366</v>
      </c>
      <c r="B180" s="1137">
        <v>103.0</v>
      </c>
    </row>
    <row r="181">
      <c r="A181" s="231" t="s">
        <v>1367</v>
      </c>
      <c r="B181" s="1137">
        <v>8.0</v>
      </c>
    </row>
    <row r="182">
      <c r="A182" s="231" t="s">
        <v>1368</v>
      </c>
      <c r="B182" s="1137">
        <v>40.0</v>
      </c>
    </row>
    <row r="183">
      <c r="A183" s="231" t="s">
        <v>1369</v>
      </c>
      <c r="B183" s="1137">
        <v>127.0</v>
      </c>
    </row>
    <row r="184">
      <c r="A184" s="231" t="s">
        <v>187</v>
      </c>
      <c r="B184" s="1137">
        <v>27.0</v>
      </c>
    </row>
    <row r="185">
      <c r="A185" s="231" t="s">
        <v>85</v>
      </c>
      <c r="B185" s="1137">
        <v>77.0</v>
      </c>
    </row>
    <row r="186">
      <c r="A186" s="231" t="s">
        <v>471</v>
      </c>
      <c r="B186" s="1137">
        <v>52.0</v>
      </c>
    </row>
    <row r="187">
      <c r="A187" s="231" t="s">
        <v>1370</v>
      </c>
      <c r="B187" s="1137">
        <v>95.0</v>
      </c>
    </row>
    <row r="188">
      <c r="A188" s="231" t="s">
        <v>1246</v>
      </c>
      <c r="B188" s="1137">
        <v>80.0</v>
      </c>
    </row>
    <row r="189">
      <c r="A189" s="231" t="s">
        <v>806</v>
      </c>
      <c r="B189" s="1137">
        <v>85.0</v>
      </c>
    </row>
    <row r="190">
      <c r="A190" s="231" t="s">
        <v>1371</v>
      </c>
      <c r="B190" s="1137">
        <v>56.0</v>
      </c>
    </row>
    <row r="191">
      <c r="A191" s="231" t="s">
        <v>1372</v>
      </c>
      <c r="B191" s="1137">
        <v>55.0</v>
      </c>
    </row>
    <row r="192">
      <c r="A192" s="231" t="s">
        <v>1141</v>
      </c>
      <c r="B192" s="1137">
        <v>45.0</v>
      </c>
    </row>
    <row r="193">
      <c r="A193" s="231" t="s">
        <v>1373</v>
      </c>
      <c r="B193" s="1137">
        <v>33.0</v>
      </c>
    </row>
    <row r="194">
      <c r="A194" s="231" t="s">
        <v>1374</v>
      </c>
      <c r="B194" s="1137">
        <v>36.0</v>
      </c>
    </row>
    <row r="195">
      <c r="A195" s="231" t="s">
        <v>1375</v>
      </c>
      <c r="B195" s="1137">
        <v>38.0</v>
      </c>
    </row>
    <row r="196">
      <c r="A196" s="231" t="s">
        <v>1376</v>
      </c>
      <c r="B196" s="1137">
        <v>12.0</v>
      </c>
    </row>
    <row r="197">
      <c r="A197" s="231" t="s">
        <v>1377</v>
      </c>
      <c r="B197" s="1137">
        <v>23.0</v>
      </c>
    </row>
    <row r="198">
      <c r="A198" s="231" t="s">
        <v>1378</v>
      </c>
      <c r="B198" s="1137">
        <v>1.0</v>
      </c>
    </row>
    <row r="199">
      <c r="A199" s="231" t="s">
        <v>199</v>
      </c>
      <c r="B199" s="1137">
        <v>177.0</v>
      </c>
    </row>
    <row r="200">
      <c r="A200" s="231" t="s">
        <v>1379</v>
      </c>
      <c r="B200" s="1137">
        <v>17.0</v>
      </c>
    </row>
    <row r="201">
      <c r="A201" s="231" t="s">
        <v>1380</v>
      </c>
      <c r="B201" s="1137">
        <v>600.0</v>
      </c>
    </row>
    <row r="202">
      <c r="A202" s="231" t="s">
        <v>493</v>
      </c>
      <c r="B202" s="1137">
        <v>11.0</v>
      </c>
    </row>
    <row r="203">
      <c r="A203" s="231" t="s">
        <v>94</v>
      </c>
      <c r="B203" s="1137">
        <v>4.0</v>
      </c>
    </row>
    <row r="204">
      <c r="A204" s="231" t="s">
        <v>1381</v>
      </c>
      <c r="B204" s="1137">
        <v>66.0</v>
      </c>
    </row>
    <row r="205">
      <c r="A205" s="231" t="s">
        <v>494</v>
      </c>
      <c r="B205" s="1137">
        <v>79.0</v>
      </c>
    </row>
    <row r="206">
      <c r="A206" s="231" t="s">
        <v>498</v>
      </c>
      <c r="B206" s="1137">
        <v>74.0</v>
      </c>
    </row>
    <row r="207">
      <c r="A207" s="231" t="s">
        <v>752</v>
      </c>
      <c r="B207" s="1137">
        <v>58.0</v>
      </c>
    </row>
    <row r="208">
      <c r="A208" s="231" t="s">
        <v>1382</v>
      </c>
      <c r="B208" s="1137">
        <v>27.0</v>
      </c>
    </row>
    <row r="209">
      <c r="A209" s="231" t="s">
        <v>1383</v>
      </c>
      <c r="B209" s="1137">
        <v>33.0</v>
      </c>
    </row>
    <row r="210">
      <c r="A210" s="231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VLOOKUP($A3,ND_DEMO,2,FALSE)</f>
        <v>2200</v>
      </c>
      <c r="C3" s="257" t="str">
        <f>vlookup(A3,'ND Data'!$A$3:$B$64,2,FALSE)</f>
        <v>NULL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Numbers'!$A$1993:$D$2045,4,FALSE),"NULL")</f>
        <v>6</v>
      </c>
      <c r="Q3" s="267" t="s">
        <v>29</v>
      </c>
    </row>
    <row r="4">
      <c r="A4" s="193" t="s">
        <v>1386</v>
      </c>
      <c r="B4" s="194">
        <f t="array" ref="B4">VLOOKUP($A4,ND_DEMO,2,FALSE)</f>
        <v>10853</v>
      </c>
      <c r="C4" s="269">
        <f>vlookup(A4,'ND Data'!$A$3:$B$64,2,FALSE)</f>
        <v>28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Numbers'!$A$1993:$D$2045,4,FALSE),"NULL")</f>
        <v>26</v>
      </c>
      <c r="Q4" s="278" t="s">
        <v>29</v>
      </c>
    </row>
    <row r="5">
      <c r="A5" s="334" t="s">
        <v>1387</v>
      </c>
      <c r="B5" s="256">
        <f t="array" ref="B5">VLOOKUP($A5,ND_DEMO,2,FALSE)</f>
        <v>5964</v>
      </c>
      <c r="C5" s="257">
        <f>vlookup(A5,'ND Data'!$A$3:$B$64,2,FALSE)</f>
        <v>81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Numbers'!$A$1993:$D$2045,4,FALSE),"NULL")</f>
        <v>13</v>
      </c>
      <c r="Q5" s="267" t="s">
        <v>29</v>
      </c>
    </row>
    <row r="6">
      <c r="A6" s="193" t="s">
        <v>1388</v>
      </c>
      <c r="B6" s="194">
        <f t="array" ref="B6">VLOOKUP($A6,ND_DEMO,2,FALSE)</f>
        <v>945</v>
      </c>
      <c r="C6" s="269" t="str">
        <f>vlookup(A6,'ND Data'!$A$3:$B$64,2,FALSE)</f>
        <v>NULL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Numbers'!$A$1993:$D$2045,4,FALSE),"NULL")</f>
        <v>2</v>
      </c>
      <c r="Q6" s="278" t="s">
        <v>29</v>
      </c>
    </row>
    <row r="7">
      <c r="A7" s="334" t="s">
        <v>1389</v>
      </c>
      <c r="B7" s="256">
        <f t="array" ref="B7">VLOOKUP($A7,ND_DEMO,2,FALSE)</f>
        <v>6379</v>
      </c>
      <c r="C7" s="257" t="str">
        <f>vlookup(A7,'ND Data'!$A$3:$B$64,2,FALSE)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Numbers'!$A$1993:$D$2045,4,FALSE),"NULL")</f>
        <v>16</v>
      </c>
      <c r="Q7" s="267" t="s">
        <v>29</v>
      </c>
    </row>
    <row r="8">
      <c r="A8" s="193" t="s">
        <v>1390</v>
      </c>
      <c r="B8" s="194">
        <f t="array" ref="B8">VLOOKUP($A8,ND_DEMO,2,FALSE)</f>
        <v>2993</v>
      </c>
      <c r="C8" s="269" t="str">
        <f>vlookup(A8,'ND Data'!$A$3:$B$64,2,FALSE)</f>
        <v>NULL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Numbers'!$A$1993:$D$2045,4,FALSE),"NULL")</f>
        <v>10</v>
      </c>
      <c r="Q8" s="278" t="s">
        <v>29</v>
      </c>
    </row>
    <row r="9">
      <c r="A9" s="334" t="s">
        <v>406</v>
      </c>
      <c r="B9" s="256">
        <f t="array" ref="B9">VLOOKUP($A9,ND_DEMO,2,FALSE)</f>
        <v>2201</v>
      </c>
      <c r="C9" s="257" t="str">
        <f>vlookup(A9,'ND Data'!$A$3:$B$64,2,FALSE)</f>
        <v>NULL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Numbers'!$A$1993:$D$2045,4,FALSE),"NULL")</f>
        <v>14</v>
      </c>
      <c r="Q9" s="267" t="s">
        <v>29</v>
      </c>
    </row>
    <row r="10">
      <c r="A10" s="193" t="s">
        <v>1391</v>
      </c>
      <c r="B10" s="194">
        <f t="array" ref="B10">VLOOKUP($A10,ND_DEMO,2,FALSE)</f>
        <v>98458</v>
      </c>
      <c r="C10" s="269">
        <f>vlookup(A10,'ND Data'!$A$3:$B$64,2,FALSE)</f>
        <v>207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Numbers'!$A$1993:$D$2045,4,FALSE),"NULL")</f>
        <v>58</v>
      </c>
      <c r="Q10" s="278" t="s">
        <v>29</v>
      </c>
    </row>
    <row r="11">
      <c r="A11" s="334" t="s">
        <v>547</v>
      </c>
      <c r="B11" s="256">
        <f t="array" ref="B11">VLOOKUP($A11,ND_DEMO,2,FALSE)</f>
        <v>184525</v>
      </c>
      <c r="C11" s="257">
        <f>vlookup(A11,'ND Data'!$A$3:$B$64,2,FALSE)</f>
        <v>340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Numbers'!$A$1993:$D$2045,4,FALSE),"NULL")</f>
        <v>103</v>
      </c>
      <c r="Q11" s="267" t="s">
        <v>29</v>
      </c>
    </row>
    <row r="12">
      <c r="A12" s="193" t="s">
        <v>1392</v>
      </c>
      <c r="B12" s="194">
        <f t="array" ref="B12">VLOOKUP($A12,ND_DEMO,2,FALSE)</f>
        <v>3704</v>
      </c>
      <c r="C12" s="269" t="str">
        <f>vlookup(A12,'ND Data'!$A$3:$B$64,2,FALSE)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Numbers'!$A$1993:$D$2045,4,FALSE),"NULL")</f>
        <v>13</v>
      </c>
      <c r="Q12" s="278" t="s">
        <v>29</v>
      </c>
    </row>
    <row r="13">
      <c r="A13" s="334" t="s">
        <v>1393</v>
      </c>
      <c r="B13" s="256">
        <f t="array" ref="B13">VLOOKUP($A13,ND_DEMO,2,FALSE)</f>
        <v>4999</v>
      </c>
      <c r="C13" s="257">
        <f>vlookup(A13,'ND Data'!$A$3:$B$64,2,FALSE)</f>
        <v>15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Numbers'!$A$1993:$D$2045,4,FALSE),"NULL")</f>
        <v>18</v>
      </c>
      <c r="Q13" s="267" t="s">
        <v>29</v>
      </c>
    </row>
    <row r="14">
      <c r="A14" s="193" t="s">
        <v>1394</v>
      </c>
      <c r="B14" s="194">
        <f t="array" ref="B14">VLOOKUP($A14,ND_DEMO,2,FALSE)</f>
        <v>2195</v>
      </c>
      <c r="C14" s="269" t="str">
        <f>vlookup(A14,'ND Data'!$A$3:$B$64,2,FALSE)</f>
        <v>NULL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Numbers'!$A$1993:$D$2045,4,FALSE),"NULL")</f>
        <v>8</v>
      </c>
      <c r="Q14" s="278" t="s">
        <v>29</v>
      </c>
    </row>
    <row r="15">
      <c r="A15" s="334" t="s">
        <v>1395</v>
      </c>
      <c r="B15" s="256">
        <f t="array" ref="B15">VLOOKUP($A15,ND_DEMO,2,FALSE)</f>
        <v>4095</v>
      </c>
      <c r="C15" s="257" t="str">
        <f>vlookup(A15,'ND Data'!$A$3:$B$64,2,FALSE)</f>
        <v>NULL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Numbers'!$A$1993:$D$2045,4,FALSE),"NULL")</f>
        <v>7</v>
      </c>
      <c r="Q15" s="267" t="s">
        <v>29</v>
      </c>
    </row>
    <row r="16">
      <c r="A16" s="193" t="s">
        <v>1270</v>
      </c>
      <c r="B16" s="194">
        <f t="array" ref="B16">VLOOKUP($A16,ND_DEMO,2,FALSE)</f>
        <v>2347</v>
      </c>
      <c r="C16" s="269" t="str">
        <f>vlookup(A16,'ND Data'!$A$3:$B$64,2,FALSE)</f>
        <v>NULL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Numbers'!$A$1993:$D$2045,4,FALSE),"NULL")</f>
        <v>7</v>
      </c>
      <c r="Q16" s="278" t="s">
        <v>29</v>
      </c>
    </row>
    <row r="17">
      <c r="A17" s="334" t="s">
        <v>1396</v>
      </c>
      <c r="B17" s="256">
        <f t="array" ref="B17">VLOOKUP($A17,ND_DEMO,2,FALSE)</f>
        <v>3301</v>
      </c>
      <c r="C17" s="257" t="str">
        <f>vlookup(A17,'ND Data'!$A$3:$B$64,2,FALSE)</f>
        <v>NULL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Numbers'!$A$1993:$D$2045,4,FALSE),"NULL")</f>
        <v>11</v>
      </c>
      <c r="Q17" s="267" t="s">
        <v>29</v>
      </c>
    </row>
    <row r="18">
      <c r="A18" s="193" t="s">
        <v>1397</v>
      </c>
      <c r="B18" s="194">
        <f t="array" ref="B18">VLOOKUP($A18,ND_DEMO,2,FALSE)</f>
        <v>3397</v>
      </c>
      <c r="C18" s="269" t="str">
        <f>vlookup(A18,'ND Data'!$A$3:$B$64,2,FALSE)</f>
        <v>NULL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Numbers'!$A$1993:$D$2045,4,FALSE),"NULL")</f>
        <v>11</v>
      </c>
      <c r="Q18" s="278" t="s">
        <v>29</v>
      </c>
    </row>
    <row r="19">
      <c r="A19" s="334" t="s">
        <v>1161</v>
      </c>
      <c r="B19" s="256">
        <f t="array" ref="B19">VLOOKUP($A19,ND_DEMO,2,FALSE)</f>
        <v>1736</v>
      </c>
      <c r="C19" s="257" t="str">
        <f>vlookup(A19,'ND Data'!$A$3:$B$64,2,FALSE)</f>
        <v>NULL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Numbers'!$A$1993:$D$2045,4,FALSE),"NULL")</f>
        <v>7</v>
      </c>
      <c r="Q19" s="267" t="s">
        <v>29</v>
      </c>
    </row>
    <row r="20">
      <c r="A20" s="193" t="s">
        <v>1398</v>
      </c>
      <c r="B20" s="194">
        <f t="array" ref="B20">VLOOKUP($A20,ND_DEMO,2,FALSE)</f>
        <v>73170</v>
      </c>
      <c r="C20" s="269">
        <f>vlookup(A20,'ND Data'!$A$3:$B$64,2,FALSE)</f>
        <v>295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Numbers'!$A$1993:$D$2045,4,FALSE),"NULL")</f>
        <v>59</v>
      </c>
      <c r="Q20" s="278" t="s">
        <v>29</v>
      </c>
    </row>
    <row r="21">
      <c r="A21" s="334" t="s">
        <v>168</v>
      </c>
      <c r="B21" s="256">
        <f t="array" ref="B21">VLOOKUP($A21,ND_DEMO,2,FALSE)</f>
        <v>2301</v>
      </c>
      <c r="C21" s="257" t="str">
        <f>vlookup(A21,'ND Data'!$A$3:$B$64,2,FALSE)</f>
        <v>NULL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Numbers'!$A$1993:$D$2045,4,FALSE),"NULL")</f>
        <v>9</v>
      </c>
      <c r="Q21" s="267" t="s">
        <v>29</v>
      </c>
    </row>
    <row r="22">
      <c r="A22" s="193" t="s">
        <v>1399</v>
      </c>
      <c r="B22" s="194">
        <f t="array" ref="B22">VLOOKUP($A22,ND_DEMO,2,FALSE)</f>
        <v>2306</v>
      </c>
      <c r="C22" s="269" t="str">
        <f>vlookup(A22,'ND Data'!$A$3:$B$64,2,FALSE)</f>
        <v>NULL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Numbers'!$A$1993:$D$2045,4,FALSE),"NULL")</f>
        <v>10</v>
      </c>
      <c r="Q22" s="278" t="s">
        <v>29</v>
      </c>
    </row>
    <row r="23">
      <c r="A23" s="334" t="s">
        <v>1400</v>
      </c>
      <c r="B23" s="256">
        <f t="array" ref="B23">VLOOKUP($A23,ND_DEMO,2,FALSE)</f>
        <v>2489</v>
      </c>
      <c r="C23" s="257" t="str">
        <f>vlookup(A23,'ND Data'!$A$3:$B$64,2,FALSE)</f>
        <v>NULL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Numbers'!$A$1993:$D$2045,4,FALSE),"NULL")</f>
        <v>7</v>
      </c>
      <c r="Q23" s="267" t="s">
        <v>29</v>
      </c>
    </row>
    <row r="24">
      <c r="A24" s="193" t="s">
        <v>1401</v>
      </c>
      <c r="B24" s="194">
        <f t="array" ref="B24">VLOOKUP($A24,ND_DEMO,2,FALSE)</f>
        <v>2394</v>
      </c>
      <c r="C24" s="269" t="str">
        <f>vlookup(A24,'ND Data'!$A$3:$B$64,2,FALSE)</f>
        <v>NULL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Numbers'!$A$1993:$D$2045,4,FALSE),"NULL")</f>
        <v>9</v>
      </c>
      <c r="Q24" s="278" t="s">
        <v>29</v>
      </c>
    </row>
    <row r="25">
      <c r="A25" s="334" t="s">
        <v>3864</v>
      </c>
      <c r="B25" s="256">
        <f t="array" ref="B25">VLOOKUP($A25,ND_DEMO,2,FALSE)</f>
        <v>4093</v>
      </c>
      <c r="C25" s="257" t="str">
        <f>vlookup(A25,'ND Data'!$A$3:$B$64,2,FALSE)</f>
        <v>NULL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Numbers'!$A$1993:$D$2045,4,FALSE),"NULL")</f>
        <v>22</v>
      </c>
      <c r="Q25" s="267" t="s">
        <v>29</v>
      </c>
    </row>
    <row r="26">
      <c r="A26" s="193" t="s">
        <v>178</v>
      </c>
      <c r="B26" s="194">
        <f t="array" ref="B26">VLOOKUP($A26,ND_DEMO,2,FALSE)</f>
        <v>1876</v>
      </c>
      <c r="C26" s="269" t="str">
        <f>vlookup(A26,'ND Data'!$A$3:$B$64,2,FALSE)</f>
        <v>NULL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Numbers'!$A$1993:$D$2045,4,FALSE),"NULL")</f>
        <v>6</v>
      </c>
      <c r="Q26" s="278" t="s">
        <v>29</v>
      </c>
    </row>
    <row r="27">
      <c r="A27" s="334" t="s">
        <v>572</v>
      </c>
      <c r="B27" s="256">
        <f t="array" ref="B27">VLOOKUP($A27,ND_DEMO,2,FALSE)</f>
        <v>5345</v>
      </c>
      <c r="C27" s="257">
        <f>vlookup(A27,'ND Data'!$A$3:$B$64,2,FALSE)</f>
        <v>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Numbers'!$A$1993:$D$2045,4,FALSE),"NULL")</f>
        <v>16</v>
      </c>
      <c r="Q27" s="267" t="s">
        <v>29</v>
      </c>
    </row>
    <row r="28">
      <c r="A28" s="193" t="s">
        <v>459</v>
      </c>
      <c r="B28" s="194">
        <f t="array" ref="B28">VLOOKUP($A28,ND_DEMO,2,FALSE)</f>
        <v>2530</v>
      </c>
      <c r="C28" s="269" t="str">
        <f>vlookup(A28,'ND Data'!$A$3:$B$64,2,FALSE)</f>
        <v>NULL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Numbers'!$A$1993:$D$2045,4,FALSE),"NULL")</f>
        <v>10</v>
      </c>
      <c r="Q28" s="278" t="s">
        <v>29</v>
      </c>
    </row>
    <row r="29">
      <c r="A29" s="334" t="s">
        <v>3865</v>
      </c>
      <c r="B29" s="256">
        <f t="array" ref="B29">VLOOKUP($A29,ND_DEMO,2,FALSE)</f>
        <v>14704</v>
      </c>
      <c r="C29" s="257" t="str">
        <f>vlookup(A29,'ND Data'!$A$3:$B$64,2,FALSE)</f>
        <v>NULL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Numbers'!$A$1993:$D$2045,4,FALSE),"NULL")</f>
        <v>10</v>
      </c>
      <c r="Q29" s="267" t="s">
        <v>29</v>
      </c>
    </row>
    <row r="30">
      <c r="A30" s="193" t="s">
        <v>2541</v>
      </c>
      <c r="B30" s="194">
        <f t="array" ref="B30">VLOOKUP($A30,ND_DEMO,2,FALSE)</f>
        <v>9771</v>
      </c>
      <c r="C30" s="269">
        <f>vlookup(A30,'ND Data'!$A$3:$B$64,2,FALSE)</f>
        <v>7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Numbers'!$A$1993:$D$2045,4,FALSE),"NULL")</f>
        <v>34</v>
      </c>
      <c r="Q30" s="278" t="s">
        <v>29</v>
      </c>
    </row>
    <row r="31">
      <c r="A31" s="334" t="s">
        <v>578</v>
      </c>
      <c r="B31" s="256">
        <f t="array" ref="B31">VLOOKUP($A31,ND_DEMO,2,FALSE)</f>
        <v>8350</v>
      </c>
      <c r="C31" s="257" t="str">
        <f>vlookup(A31,'ND Data'!$A$3:$B$64,2,FALSE)</f>
        <v>NULL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Numbers'!$A$1993:$D$2045,4,FALSE),"NULL")</f>
        <v>27</v>
      </c>
      <c r="Q31" s="267" t="s">
        <v>29</v>
      </c>
    </row>
    <row r="32">
      <c r="A32" s="193" t="s">
        <v>722</v>
      </c>
      <c r="B32" s="194">
        <f t="array" ref="B32">VLOOKUP($A32,ND_DEMO,2,FALSE)</f>
        <v>33291</v>
      </c>
      <c r="C32" s="269">
        <f>vlookup(A32,'ND Data'!$A$3:$B$64,2,FALSE)</f>
        <v>89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Numbers'!$A$1993:$D$2045,4,FALSE),"NULL")</f>
        <v>31</v>
      </c>
      <c r="Q32" s="278" t="s">
        <v>29</v>
      </c>
    </row>
    <row r="33">
      <c r="A33" s="334" t="s">
        <v>1404</v>
      </c>
      <c r="B33" s="256">
        <f t="array" ref="B33">VLOOKUP($A33,ND_DEMO,2,FALSE)</f>
        <v>9809</v>
      </c>
      <c r="C33" s="257">
        <f>vlookup(A33,'ND Data'!$A$3:$B$64,2,FALSE)</f>
        <v>25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Numbers'!$A$1993:$D$2045,4,FALSE),"NULL")</f>
        <v>16</v>
      </c>
      <c r="Q33" s="267" t="s">
        <v>29</v>
      </c>
    </row>
    <row r="34">
      <c r="A34" s="193" t="s">
        <v>798</v>
      </c>
      <c r="B34" s="194">
        <f t="array" ref="B34">VLOOKUP($A34,ND_DEMO,2,FALSE)</f>
        <v>3015</v>
      </c>
      <c r="C34" s="269" t="str">
        <f>vlookup(A34,'ND Data'!$A$3:$B$64,2,FALSE)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Numbers'!$A$1993:$D$2045,4,FALSE),"NULL")</f>
        <v>14</v>
      </c>
      <c r="Q34" s="278" t="s">
        <v>29</v>
      </c>
    </row>
    <row r="35">
      <c r="A35" s="334" t="s">
        <v>1405</v>
      </c>
      <c r="B35" s="256">
        <f t="array" ref="B35">VLOOKUP($A35,ND_DEMO,2,FALSE)</f>
        <v>1877</v>
      </c>
      <c r="C35" s="257" t="str">
        <f>vlookup(A35,'ND Data'!$A$3:$B$64,2,FALSE)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Numbers'!$A$1993:$D$2045,4,FALSE),"NULL")</f>
        <v>4</v>
      </c>
      <c r="Q35" s="267" t="s">
        <v>29</v>
      </c>
    </row>
    <row r="36">
      <c r="A36" s="193" t="s">
        <v>1406</v>
      </c>
      <c r="B36" s="194">
        <f t="array" ref="B36">VLOOKUP($A36,ND_DEMO,2,FALSE)</f>
        <v>6844</v>
      </c>
      <c r="C36" s="269" t="str">
        <f>vlookup(A36,'ND Data'!$A$3:$B$64,2,FALSE)</f>
        <v>NULL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Numbers'!$A$1993:$D$2045,4,FALSE),"NULL")</f>
        <v>32</v>
      </c>
      <c r="Q36" s="278" t="s">
        <v>29</v>
      </c>
    </row>
    <row r="37">
      <c r="A37" s="334" t="s">
        <v>468</v>
      </c>
      <c r="B37" s="256">
        <f t="array" ref="B37">VLOOKUP($A37,ND_DEMO,2,FALSE)</f>
        <v>3990</v>
      </c>
      <c r="C37" s="257">
        <f>vlookup(A37,'ND Data'!$A$3:$B$64,2,FALSE)</f>
        <v>13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Numbers'!$A$1993:$D$2045,4,FALSE),"NULL")</f>
        <v>10</v>
      </c>
      <c r="Q37" s="267" t="s">
        <v>29</v>
      </c>
    </row>
    <row r="38">
      <c r="A38" s="193" t="s">
        <v>1010</v>
      </c>
      <c r="B38" s="194">
        <f t="array" ref="B38">VLOOKUP($A38,ND_DEMO,2,FALSE)</f>
        <v>11605</v>
      </c>
      <c r="C38" s="269">
        <f>vlookup(A38,'ND Data'!$A$3:$B$64,2,FALSE)</f>
        <v>53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Numbers'!$A$1993:$D$2045,4,FALSE),"NULL")</f>
        <v>20</v>
      </c>
      <c r="Q38" s="278" t="s">
        <v>29</v>
      </c>
    </row>
    <row r="39">
      <c r="A39" s="334" t="s">
        <v>1407</v>
      </c>
      <c r="B39" s="256">
        <f t="array" ref="B39">VLOOKUP($A39,ND_DEMO,2,FALSE)</f>
        <v>5703</v>
      </c>
      <c r="C39" s="257" t="str">
        <f>vlookup(A39,'ND Data'!$A$3:$B$64,2,FALSE)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Numbers'!$A$1993:$D$2045,4,FALSE),"NULL")</f>
        <v>14</v>
      </c>
      <c r="Q39" s="267" t="s">
        <v>29</v>
      </c>
    </row>
    <row r="40">
      <c r="A40" s="193" t="s">
        <v>1013</v>
      </c>
      <c r="B40" s="194">
        <f t="array" ref="B40">VLOOKUP($A40,ND_DEMO,2,FALSE)</f>
        <v>2282</v>
      </c>
      <c r="C40" s="269" t="str">
        <f>vlookup(A40,'ND Data'!$A$3:$B$64,2,FALSE)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Numbers'!$A$1993:$D$2045,4,FALSE),"NULL")</f>
        <v>9</v>
      </c>
      <c r="Q40" s="278" t="s">
        <v>29</v>
      </c>
    </row>
    <row r="41">
      <c r="A41" s="334" t="s">
        <v>583</v>
      </c>
      <c r="B41" s="256">
        <f t="array" ref="B41">VLOOKUP($A41,ND_DEMO,2,FALSE)</f>
        <v>16529</v>
      </c>
      <c r="C41" s="257">
        <f>vlookup(A41,'ND Data'!$A$3:$B$64,2,FALSE)</f>
        <v>31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Numbers'!$A$1993:$D$2045,4,FALSE),"NULL")</f>
        <v>28</v>
      </c>
      <c r="Q41" s="267" t="s">
        <v>29</v>
      </c>
    </row>
    <row r="42">
      <c r="A42" s="193" t="s">
        <v>1408</v>
      </c>
      <c r="B42" s="194">
        <f t="array" ref="B42">VLOOKUP($A42,ND_DEMO,2,FALSE)</f>
        <v>12187</v>
      </c>
      <c r="C42" s="269">
        <f>vlookup(A42,'ND Data'!$A$3:$B$64,2,FALSE)</f>
        <v>268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 t="s">
        <v>29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Numbers'!$A$1993:$D$2045,4,FALSE),"NULL")</f>
        <v>20</v>
      </c>
      <c r="Q42" s="278" t="s">
        <v>29</v>
      </c>
    </row>
    <row r="43">
      <c r="A43" s="334" t="s">
        <v>1409</v>
      </c>
      <c r="B43" s="256">
        <f t="array" ref="B43">VLOOKUP($A43,ND_DEMO,2,FALSE)</f>
        <v>3862</v>
      </c>
      <c r="C43" s="257" t="str">
        <f>vlookup(A43,'ND Data'!$A$3:$B$64,2,FALSE)</f>
        <v>NULL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 t="s">
        <v>29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Numbers'!$A$1993:$D$2045,4,FALSE),"NULL")</f>
        <v>14</v>
      </c>
      <c r="Q43" s="267" t="s">
        <v>29</v>
      </c>
    </row>
    <row r="44">
      <c r="A44" s="193" t="s">
        <v>741</v>
      </c>
      <c r="B44" s="194">
        <f t="array" ref="B44">VLOOKUP($A44,ND_DEMO,2,FALSE)</f>
        <v>1265</v>
      </c>
      <c r="C44" s="269" t="str">
        <f>vlookup(A44,'ND Data'!$A$3:$B$64,2,FALSE)</f>
        <v>NULL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 t="s">
        <v>29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Numbers'!$A$1993:$D$2045,4,FALSE),"NULL")</f>
        <v>7</v>
      </c>
      <c r="Q44" s="278" t="s">
        <v>29</v>
      </c>
    </row>
    <row r="45">
      <c r="A45" s="334" t="s">
        <v>679</v>
      </c>
      <c r="B45" s="256">
        <f t="array" ref="B45">VLOOKUP($A45,ND_DEMO,2,FALSE)</f>
        <v>3898</v>
      </c>
      <c r="C45" s="257">
        <f>vlookup(A45,'ND Data'!$A$3:$B$64,2,FALSE)</f>
        <v>72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 t="s">
        <v>29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Numbers'!$A$1993:$D$2045,4,FALSE),"NULL")</f>
        <v>4</v>
      </c>
      <c r="Q45" s="267" t="s">
        <v>29</v>
      </c>
    </row>
    <row r="46">
      <c r="A46" s="193" t="s">
        <v>1410</v>
      </c>
      <c r="B46" s="194">
        <f t="array" ref="B46">VLOOKUP($A46,ND_DEMO,2,FALSE)</f>
        <v>706</v>
      </c>
      <c r="C46" s="269" t="str">
        <f>vlookup(A46,'ND Data'!$A$3:$B$64,2,FALSE)</f>
        <v>NULL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 t="s">
        <v>29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 t="str">
        <f>ifna(vlookup(A46,'Population &amp; Church Numbers'!$A$1993:$D$2045,4,FALSE),"NULL")</f>
        <v>NULL</v>
      </c>
      <c r="Q46" s="278" t="s">
        <v>29</v>
      </c>
    </row>
    <row r="47">
      <c r="A47" s="334" t="s">
        <v>587</v>
      </c>
      <c r="B47" s="256">
        <f t="array" ref="B47">VLOOKUP($A47,ND_DEMO,2,FALSE)</f>
        <v>33646</v>
      </c>
      <c r="C47" s="257">
        <f>vlookup(A47,'ND Data'!$A$3:$B$64,2,FALSE)</f>
        <v>54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 t="s">
        <v>29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Numbers'!$A$1993:$D$2045,4,FALSE),"NULL")</f>
        <v>34</v>
      </c>
      <c r="Q47" s="267" t="s">
        <v>29</v>
      </c>
    </row>
    <row r="48">
      <c r="A48" s="193" t="s">
        <v>1020</v>
      </c>
      <c r="B48" s="194">
        <f t="array" ref="B48">VLOOKUP($A48,ND_DEMO,2,FALSE)</f>
        <v>1798</v>
      </c>
      <c r="C48" s="269" t="str">
        <f>vlookup(A48,'ND Data'!$A$3:$B$64,2,FALSE)</f>
        <v>NULL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 t="s">
        <v>29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Numbers'!$A$1993:$D$2045,4,FALSE),"NULL")</f>
        <v>6</v>
      </c>
      <c r="Q48" s="278" t="s">
        <v>29</v>
      </c>
    </row>
    <row r="49">
      <c r="A49" s="334" t="s">
        <v>1411</v>
      </c>
      <c r="B49" s="256">
        <f t="array" ref="B49">VLOOKUP($A49,ND_DEMO,2,FALSE)</f>
        <v>21593</v>
      </c>
      <c r="C49" s="257">
        <f>vlookup(A49,'ND Data'!$A$3:$B$64,2,FALSE)</f>
        <v>34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 t="s">
        <v>29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Numbers'!$A$1993:$D$2045,4,FALSE),"NULL")</f>
        <v>31</v>
      </c>
      <c r="Q49" s="267" t="s">
        <v>29</v>
      </c>
    </row>
    <row r="50">
      <c r="A50" s="193" t="s">
        <v>1412</v>
      </c>
      <c r="B50" s="194">
        <f t="array" ref="B50">VLOOKUP($A50,ND_DEMO,2,FALSE)</f>
        <v>2162</v>
      </c>
      <c r="C50" s="269">
        <f>vlookup(A50,'ND Data'!$A$3:$B$64,2,FALSE)</f>
        <v>9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 t="s">
        <v>29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Numbers'!$A$1993:$D$2045,4,FALSE),"NULL")</f>
        <v>9</v>
      </c>
      <c r="Q50" s="278" t="s">
        <v>29</v>
      </c>
    </row>
    <row r="51">
      <c r="A51" s="334" t="s">
        <v>1413</v>
      </c>
      <c r="B51" s="256">
        <f t="array" ref="B51">VLOOKUP($A51,ND_DEMO,2,FALSE)</f>
        <v>7997</v>
      </c>
      <c r="C51" s="257">
        <f>vlookup(A51,'ND Data'!$A$3:$B$64,2,FALSE)</f>
        <v>25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 t="s">
        <v>29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Numbers'!$A$1993:$D$2045,4,FALSE),"NULL")</f>
        <v>14</v>
      </c>
      <c r="Q51" s="267" t="s">
        <v>29</v>
      </c>
    </row>
    <row r="52">
      <c r="A52" s="193" t="s">
        <v>1414</v>
      </c>
      <c r="B52" s="194">
        <f t="array" ref="B52">VLOOKUP($A52,ND_DEMO,2,FALSE)</f>
        <v>10563</v>
      </c>
      <c r="C52" s="269">
        <f>vlookup(A52,'ND Data'!$A$3:$B$64,2,FALSE)</f>
        <v>41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 t="s">
        <v>29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Numbers'!$A$1993:$D$2045,4,FALSE),"NULL")</f>
        <v>24</v>
      </c>
      <c r="Q52" s="278" t="s">
        <v>29</v>
      </c>
    </row>
    <row r="53">
      <c r="A53" s="334" t="s">
        <v>1415</v>
      </c>
      <c r="B53" s="256">
        <f t="array" ref="B53">VLOOKUP($A53,ND_DEMO,2,FALSE)</f>
        <v>69919</v>
      </c>
      <c r="C53" s="257">
        <f>vlookup(A53,'ND Data'!$A$3:$B$64,2,FALSE)</f>
        <v>190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 t="s">
        <v>29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Numbers'!$A$1993:$D$2045,4,FALSE),"NULL")</f>
        <v>61</v>
      </c>
      <c r="Q53" s="267" t="s">
        <v>29</v>
      </c>
    </row>
    <row r="54">
      <c r="A54" s="193" t="s">
        <v>637</v>
      </c>
      <c r="B54" s="194">
        <f t="array" ref="B54">VLOOKUP($A54,ND_DEMO,2,FALSE)</f>
        <v>3982</v>
      </c>
      <c r="C54" s="269" t="str">
        <f>vlookup(A54,'ND Data'!$A$3:$B$64,2,FALSE)</f>
        <v>NULL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 t="s">
        <v>29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Numbers'!$A$1993:$D$2045,4,FALSE),"NULL")</f>
        <v>16</v>
      </c>
      <c r="Q54" s="278" t="s">
        <v>29</v>
      </c>
    </row>
    <row r="55">
      <c r="A55" s="334" t="s">
        <v>1416</v>
      </c>
      <c r="B55" s="256">
        <f t="array" ref="B55">VLOOKUP($A55,ND_DEMO,2,FALSE)</f>
        <v>40950</v>
      </c>
      <c r="C55" s="257">
        <f>vlookup(A55,'ND Data'!$A$3:$B$64,2,FALSE)</f>
        <v>105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 t="s">
        <v>29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Numbers'!$A$1993:$D$2045,4,FALSE),"NULL")</f>
        <v>38</v>
      </c>
      <c r="Q55" s="267" t="s">
        <v>29</v>
      </c>
    </row>
    <row r="56">
      <c r="A56" s="201"/>
      <c r="B56" s="202"/>
      <c r="C56" s="203"/>
      <c r="D56" s="204"/>
      <c r="E56" s="204"/>
      <c r="F56" s="204"/>
      <c r="G56" s="204"/>
      <c r="H56" s="205"/>
      <c r="I56" s="206"/>
      <c r="J56" s="207"/>
      <c r="K56" s="203"/>
      <c r="L56" s="208"/>
      <c r="M56" s="209"/>
      <c r="N56" s="210"/>
      <c r="O56" s="204"/>
      <c r="P56" s="205"/>
      <c r="Q56" s="281"/>
    </row>
    <row r="57">
      <c r="A57" s="212" t="s">
        <v>2059</v>
      </c>
      <c r="B57" s="213"/>
      <c r="C57" s="214">
        <f>'ND Data'!B3</f>
        <v>2091</v>
      </c>
      <c r="D57" s="285" t="s">
        <v>29</v>
      </c>
      <c r="E57" s="285" t="s">
        <v>29</v>
      </c>
      <c r="F57" s="285" t="s">
        <v>29</v>
      </c>
      <c r="G57" s="285" t="s">
        <v>29</v>
      </c>
      <c r="H57" s="841">
        <f>AFCARSCSC!D38</f>
        <v>974</v>
      </c>
      <c r="I57" s="342">
        <f>AFCARSCSC!C38</f>
        <v>343</v>
      </c>
      <c r="J57" s="282" t="s">
        <v>29</v>
      </c>
      <c r="K57" s="680" t="s">
        <v>29</v>
      </c>
      <c r="L57" s="284" t="s">
        <v>29</v>
      </c>
      <c r="M57" s="342" t="s">
        <v>29</v>
      </c>
      <c r="N57" s="285" t="s">
        <v>29</v>
      </c>
      <c r="O57" s="1097" t="s">
        <v>29</v>
      </c>
      <c r="P57" s="216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3866</v>
      </c>
      <c r="G1" s="288"/>
      <c r="H1" s="288"/>
      <c r="I1" s="287" t="s">
        <v>2119</v>
      </c>
      <c r="J1" s="289">
        <v>45049.0</v>
      </c>
      <c r="K1" s="287" t="s">
        <v>2120</v>
      </c>
      <c r="L1" s="289">
        <v>44469.0</v>
      </c>
      <c r="M1" s="288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01"/>
      <c r="B91" s="202"/>
      <c r="C91" s="203"/>
      <c r="D91" s="204"/>
      <c r="E91" s="204"/>
      <c r="F91" s="204"/>
      <c r="G91" s="204"/>
      <c r="H91" s="205"/>
      <c r="I91" s="206"/>
      <c r="J91" s="207"/>
      <c r="K91" s="1145" t="str">
        <f>ifna(vlookup(A91,'OH Data'!$S$5:$T$93,2,FALSE),"NULL")</f>
        <v>NULL</v>
      </c>
      <c r="L91" s="208"/>
      <c r="M91" s="209"/>
      <c r="N91" s="210"/>
      <c r="O91" s="204"/>
      <c r="P91" s="205"/>
      <c r="Q91" s="281"/>
    </row>
    <row r="92">
      <c r="A92" s="212" t="s">
        <v>2059</v>
      </c>
      <c r="B92" s="213"/>
      <c r="C92" s="219">
        <f>'OH Data'!B5</f>
        <v>14730</v>
      </c>
      <c r="D92" s="285" t="s">
        <v>29</v>
      </c>
      <c r="E92" s="783">
        <f>'OH Data'!E5</f>
        <v>7823</v>
      </c>
      <c r="F92" s="215">
        <f>'OH Data'!H5</f>
        <v>3913</v>
      </c>
      <c r="G92" s="285" t="s">
        <v>29</v>
      </c>
      <c r="H92" s="841">
        <f>AFCARSCSC!D39</f>
        <v>7349</v>
      </c>
      <c r="I92" s="450">
        <f>'OH Data'!K5</f>
        <v>3469</v>
      </c>
      <c r="J92" s="282" t="s">
        <v>29</v>
      </c>
      <c r="K92" s="680" t="s">
        <v>29</v>
      </c>
      <c r="L92" s="284" t="s">
        <v>29</v>
      </c>
      <c r="M92" s="342" t="s">
        <v>29</v>
      </c>
      <c r="N92" s="285" t="s">
        <v>29</v>
      </c>
      <c r="O92" s="1097" t="s">
        <v>29</v>
      </c>
      <c r="P92" s="216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3"/>
      <c r="K1" s="373"/>
      <c r="L1" s="606"/>
      <c r="M1" s="607"/>
      <c r="N1" s="606"/>
      <c r="O1" s="1149"/>
      <c r="P1" s="377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40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40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58" t="s">
        <v>3891</v>
      </c>
      <c r="P4" s="1153" t="s">
        <v>3471</v>
      </c>
      <c r="Q4" s="358" t="s">
        <v>3891</v>
      </c>
      <c r="R4" s="55"/>
      <c r="S4" s="1153" t="s">
        <v>3471</v>
      </c>
      <c r="T4" s="358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35">
        <v>7823.0</v>
      </c>
      <c r="F5" s="351"/>
      <c r="G5" s="231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35">
        <v>70.0</v>
      </c>
      <c r="F6" s="351"/>
      <c r="G6" s="231" t="s">
        <v>267</v>
      </c>
      <c r="H6" s="233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1"/>
      <c r="D7" s="231" t="s">
        <v>599</v>
      </c>
      <c r="E7" s="233">
        <v>64.0</v>
      </c>
      <c r="F7" s="351"/>
      <c r="G7" s="231" t="s">
        <v>599</v>
      </c>
      <c r="H7" s="233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1"/>
      <c r="D8" s="231" t="s">
        <v>1418</v>
      </c>
      <c r="E8" s="233">
        <v>38.0</v>
      </c>
      <c r="F8" s="351"/>
      <c r="G8" s="231" t="s">
        <v>1418</v>
      </c>
      <c r="H8" s="233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1"/>
      <c r="D9" s="231" t="s">
        <v>1419</v>
      </c>
      <c r="E9" s="233">
        <v>46.0</v>
      </c>
      <c r="F9" s="351"/>
      <c r="G9" s="231" t="s">
        <v>1419</v>
      </c>
      <c r="H9" s="233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1"/>
      <c r="D10" s="231" t="s">
        <v>1420</v>
      </c>
      <c r="E10" s="233">
        <v>102.0</v>
      </c>
      <c r="F10" s="351"/>
      <c r="G10" s="231" t="s">
        <v>1422</v>
      </c>
      <c r="H10" s="233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1"/>
      <c r="D11" s="231" t="s">
        <v>1421</v>
      </c>
      <c r="E11" s="233">
        <v>16.0</v>
      </c>
      <c r="F11" s="351"/>
      <c r="G11" s="231" t="s">
        <v>545</v>
      </c>
      <c r="H11" s="233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1"/>
      <c r="D12" s="231" t="s">
        <v>1422</v>
      </c>
      <c r="E12" s="233">
        <v>31.0</v>
      </c>
      <c r="F12" s="351"/>
      <c r="G12" s="231" t="s">
        <v>36</v>
      </c>
      <c r="H12" s="233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1"/>
      <c r="D13" s="231" t="s">
        <v>545</v>
      </c>
      <c r="E13" s="233">
        <v>33.0</v>
      </c>
      <c r="F13" s="351"/>
      <c r="G13" s="231" t="s">
        <v>155</v>
      </c>
      <c r="H13" s="233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1"/>
      <c r="D14" s="231" t="s">
        <v>36</v>
      </c>
      <c r="E14" s="233">
        <v>176.0</v>
      </c>
      <c r="F14" s="351"/>
      <c r="G14" s="231" t="s">
        <v>1423</v>
      </c>
      <c r="H14" s="233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1"/>
      <c r="D15" s="231" t="s">
        <v>155</v>
      </c>
      <c r="E15" s="233">
        <v>77.0</v>
      </c>
      <c r="F15" s="351"/>
      <c r="G15" s="231" t="s">
        <v>550</v>
      </c>
      <c r="H15" s="233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1"/>
      <c r="D16" s="231" t="s">
        <v>1423</v>
      </c>
      <c r="E16" s="233">
        <v>129.0</v>
      </c>
      <c r="F16" s="351"/>
      <c r="G16" s="231" t="s">
        <v>1426</v>
      </c>
      <c r="H16" s="233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1"/>
      <c r="D17" s="231" t="s">
        <v>550</v>
      </c>
      <c r="E17" s="233">
        <v>53.0</v>
      </c>
      <c r="F17" s="351"/>
      <c r="G17" s="231" t="s">
        <v>325</v>
      </c>
      <c r="H17" s="233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1"/>
      <c r="D18" s="231" t="s">
        <v>1424</v>
      </c>
      <c r="E18" s="233">
        <v>60.0</v>
      </c>
      <c r="F18" s="351"/>
      <c r="G18" s="231" t="s">
        <v>59</v>
      </c>
      <c r="H18" s="233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1"/>
      <c r="D19" s="231" t="s">
        <v>1425</v>
      </c>
      <c r="E19" s="233">
        <v>31.0</v>
      </c>
      <c r="F19" s="351"/>
      <c r="G19" s="231" t="s">
        <v>1429</v>
      </c>
      <c r="H19" s="233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1"/>
      <c r="D20" s="231" t="s">
        <v>160</v>
      </c>
      <c r="E20" s="233">
        <v>34.0</v>
      </c>
      <c r="F20" s="351"/>
      <c r="G20" s="231" t="s">
        <v>359</v>
      </c>
      <c r="H20" s="233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1"/>
      <c r="D21" s="231" t="s">
        <v>1426</v>
      </c>
      <c r="E21" s="235">
        <v>1135.0</v>
      </c>
      <c r="F21" s="351"/>
      <c r="G21" s="231" t="s">
        <v>444</v>
      </c>
      <c r="H21" s="233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1"/>
      <c r="D22" s="231" t="s">
        <v>1428</v>
      </c>
      <c r="E22" s="233">
        <v>15.0</v>
      </c>
      <c r="F22" s="351"/>
      <c r="G22" s="231" t="s">
        <v>608</v>
      </c>
      <c r="H22" s="233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1"/>
      <c r="D23" s="231" t="s">
        <v>333</v>
      </c>
      <c r="E23" s="235">
        <v>22.0</v>
      </c>
      <c r="F23" s="351"/>
      <c r="G23" s="231" t="s">
        <v>1432</v>
      </c>
      <c r="H23" s="233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35">
        <v>41.0</v>
      </c>
      <c r="F24" s="351"/>
      <c r="G24" s="231" t="s">
        <v>365</v>
      </c>
      <c r="H24" s="233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1"/>
      <c r="D25" s="231" t="s">
        <v>325</v>
      </c>
      <c r="E25" s="233">
        <v>58.0</v>
      </c>
      <c r="F25" s="351"/>
      <c r="G25" s="231" t="s">
        <v>65</v>
      </c>
      <c r="H25" s="233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1"/>
      <c r="D26" s="231" t="s">
        <v>58</v>
      </c>
      <c r="E26" s="233">
        <v>30.0</v>
      </c>
      <c r="F26" s="351"/>
      <c r="G26" s="231" t="s">
        <v>66</v>
      </c>
      <c r="H26" s="233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1"/>
      <c r="D27" s="231" t="s">
        <v>59</v>
      </c>
      <c r="E27" s="233">
        <v>819.0</v>
      </c>
      <c r="F27" s="351"/>
      <c r="G27" s="231" t="s">
        <v>568</v>
      </c>
      <c r="H27" s="233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1"/>
      <c r="D28" s="231" t="s">
        <v>1429</v>
      </c>
      <c r="E28" s="233">
        <v>19.0</v>
      </c>
      <c r="F28" s="351"/>
      <c r="G28" s="231" t="s">
        <v>69</v>
      </c>
      <c r="H28" s="233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1"/>
      <c r="D29" s="231" t="s">
        <v>1430</v>
      </c>
      <c r="E29" s="233">
        <v>10.0</v>
      </c>
      <c r="F29" s="351"/>
      <c r="G29" s="231" t="s">
        <v>1434</v>
      </c>
      <c r="H29" s="233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1"/>
      <c r="D30" s="231" t="s">
        <v>61</v>
      </c>
      <c r="E30" s="235">
        <v>26.0</v>
      </c>
      <c r="F30" s="351"/>
      <c r="G30" s="231" t="s">
        <v>178</v>
      </c>
      <c r="H30" s="233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35">
        <v>58.0</v>
      </c>
      <c r="F31" s="351"/>
      <c r="G31" s="231" t="s">
        <v>1435</v>
      </c>
      <c r="H31" s="233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1"/>
      <c r="D32" s="231" t="s">
        <v>359</v>
      </c>
      <c r="E32" s="233">
        <v>814.0</v>
      </c>
      <c r="F32" s="351"/>
      <c r="G32" s="231" t="s">
        <v>664</v>
      </c>
      <c r="H32" s="233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1"/>
      <c r="D33" s="231" t="s">
        <v>444</v>
      </c>
      <c r="E33" s="233">
        <v>44.0</v>
      </c>
      <c r="F33" s="351"/>
      <c r="G33" s="231" t="s">
        <v>1436</v>
      </c>
      <c r="H33" s="233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1"/>
      <c r="D34" s="231" t="s">
        <v>560</v>
      </c>
      <c r="E34" s="233">
        <v>13.0</v>
      </c>
      <c r="F34" s="351"/>
      <c r="G34" s="231" t="s">
        <v>1437</v>
      </c>
      <c r="H34" s="233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1"/>
      <c r="D35" s="231" t="s">
        <v>63</v>
      </c>
      <c r="E35" s="235">
        <v>11.0</v>
      </c>
      <c r="F35" s="351"/>
      <c r="G35" s="231" t="s">
        <v>80</v>
      </c>
      <c r="H35" s="233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1"/>
      <c r="D36" s="231" t="s">
        <v>1432</v>
      </c>
      <c r="E36" s="233">
        <v>100.0</v>
      </c>
      <c r="F36" s="351"/>
      <c r="G36" s="231" t="s">
        <v>1440</v>
      </c>
      <c r="H36" s="233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35">
        <v>28.0</v>
      </c>
      <c r="F37" s="351"/>
      <c r="G37" s="231" t="s">
        <v>729</v>
      </c>
      <c r="H37" s="233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35">
        <v>19.0</v>
      </c>
      <c r="F38" s="351"/>
      <c r="G38" s="231" t="s">
        <v>82</v>
      </c>
      <c r="H38" s="233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1"/>
      <c r="D39" s="231" t="s">
        <v>927</v>
      </c>
      <c r="E39" s="233">
        <v>29.0</v>
      </c>
      <c r="F39" s="351"/>
      <c r="G39" s="231" t="s">
        <v>1442</v>
      </c>
      <c r="H39" s="233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1"/>
      <c r="D40" s="231" t="s">
        <v>65</v>
      </c>
      <c r="E40" s="233">
        <v>47.0</v>
      </c>
      <c r="F40" s="351"/>
      <c r="G40" s="231" t="s">
        <v>1446</v>
      </c>
      <c r="H40" s="233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1"/>
      <c r="D41" s="231" t="s">
        <v>66</v>
      </c>
      <c r="E41" s="233">
        <v>19.0</v>
      </c>
      <c r="F41" s="351"/>
      <c r="G41" s="231" t="s">
        <v>587</v>
      </c>
      <c r="H41" s="233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1"/>
      <c r="D42" s="231" t="s">
        <v>568</v>
      </c>
      <c r="E42" s="233">
        <v>36.0</v>
      </c>
      <c r="F42" s="351"/>
      <c r="G42" s="231" t="s">
        <v>320</v>
      </c>
      <c r="H42" s="233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1"/>
      <c r="D43" s="231" t="s">
        <v>224</v>
      </c>
      <c r="E43" s="233">
        <v>28.0</v>
      </c>
      <c r="F43" s="351"/>
      <c r="G43" s="231" t="s">
        <v>1448</v>
      </c>
      <c r="H43" s="233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1"/>
      <c r="D44" s="231" t="s">
        <v>69</v>
      </c>
      <c r="E44" s="233">
        <v>57.0</v>
      </c>
      <c r="F44" s="351"/>
      <c r="G44" s="231" t="s">
        <v>199</v>
      </c>
      <c r="H44" s="233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1"/>
      <c r="D45" s="231" t="s">
        <v>1434</v>
      </c>
      <c r="E45" s="233">
        <v>174.0</v>
      </c>
      <c r="F45" s="351"/>
      <c r="G45" s="231" t="s">
        <v>493</v>
      </c>
      <c r="H45" s="233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1"/>
      <c r="D46" s="231" t="s">
        <v>178</v>
      </c>
      <c r="E46" s="233">
        <v>37.0</v>
      </c>
      <c r="F46" s="351"/>
      <c r="G46" s="231" t="s">
        <v>494</v>
      </c>
      <c r="H46" s="233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1"/>
      <c r="D47" s="231" t="s">
        <v>1435</v>
      </c>
      <c r="E47" s="233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1"/>
      <c r="D48" s="231" t="s">
        <v>664</v>
      </c>
      <c r="E48" s="233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1"/>
      <c r="D49" s="231" t="s">
        <v>74</v>
      </c>
      <c r="E49" s="233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1"/>
      <c r="D50" s="231" t="s">
        <v>1436</v>
      </c>
      <c r="E50" s="233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1"/>
      <c r="D51" s="231" t="s">
        <v>76</v>
      </c>
      <c r="E51" s="233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1"/>
      <c r="D52" s="231" t="s">
        <v>1437</v>
      </c>
      <c r="E52" s="233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1"/>
      <c r="D53" s="231" t="s">
        <v>578</v>
      </c>
      <c r="E53" s="233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1"/>
      <c r="D54" s="231" t="s">
        <v>616</v>
      </c>
      <c r="E54" s="233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1"/>
      <c r="D55" s="231" t="s">
        <v>80</v>
      </c>
      <c r="E55" s="233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1"/>
      <c r="D56" s="231" t="s">
        <v>81</v>
      </c>
      <c r="E56" s="233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1"/>
      <c r="D57" s="231" t="s">
        <v>1439</v>
      </c>
      <c r="E57" s="233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1"/>
      <c r="D58" s="231" t="s">
        <v>1440</v>
      </c>
      <c r="E58" s="233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1"/>
      <c r="D59" s="231" t="s">
        <v>82</v>
      </c>
      <c r="E59" s="233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1"/>
      <c r="D60" s="231" t="s">
        <v>1441</v>
      </c>
      <c r="E60" s="233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1"/>
      <c r="D61" s="231" t="s">
        <v>84</v>
      </c>
      <c r="E61" s="233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1"/>
      <c r="D62" s="231" t="s">
        <v>1442</v>
      </c>
      <c r="E62" s="233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1"/>
      <c r="D63" s="231" t="s">
        <v>1443</v>
      </c>
      <c r="E63" s="233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1"/>
      <c r="D64" s="231" t="s">
        <v>380</v>
      </c>
      <c r="E64" s="233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1"/>
      <c r="D69" s="231" t="s">
        <v>1311</v>
      </c>
      <c r="E69" s="233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1"/>
      <c r="D70" s="231" t="s">
        <v>88</v>
      </c>
      <c r="E70" s="233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1"/>
      <c r="D71" s="231" t="s">
        <v>587</v>
      </c>
      <c r="E71" s="233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1"/>
      <c r="D72" s="231" t="s">
        <v>320</v>
      </c>
      <c r="E72" s="233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1"/>
      <c r="D73" s="231" t="s">
        <v>1447</v>
      </c>
      <c r="E73" s="233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1"/>
      <c r="D74" s="231" t="s">
        <v>1448</v>
      </c>
      <c r="E74" s="233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1"/>
      <c r="D75" s="231" t="s">
        <v>199</v>
      </c>
      <c r="E75" s="233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1"/>
      <c r="D76" s="231" t="s">
        <v>1450</v>
      </c>
      <c r="E76" s="233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1"/>
      <c r="D77" s="231" t="s">
        <v>493</v>
      </c>
      <c r="E77" s="233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1"/>
      <c r="D78" s="231" t="s">
        <v>94</v>
      </c>
      <c r="E78" s="233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1"/>
      <c r="D79" s="231" t="s">
        <v>494</v>
      </c>
      <c r="E79" s="233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1"/>
      <c r="D80" s="231" t="s">
        <v>1416</v>
      </c>
      <c r="E80" s="233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1"/>
      <c r="D81" s="231" t="s">
        <v>1451</v>
      </c>
      <c r="E81" s="233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1"/>
      <c r="D82" s="231"/>
      <c r="E82" s="233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1"/>
      <c r="D83" s="231"/>
      <c r="E83" s="233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1"/>
      <c r="D84" s="231"/>
      <c r="E84" s="233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1"/>
      <c r="D85" s="231"/>
      <c r="E85" s="233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1"/>
      <c r="D86" s="231"/>
      <c r="E86" s="233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1"/>
      <c r="D87" s="231"/>
      <c r="E87" s="233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1"/>
      <c r="D88" s="231"/>
      <c r="E88" s="233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08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08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08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08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08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08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08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08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08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08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08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08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08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08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08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08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08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08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08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08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08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08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08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08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08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08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08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08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08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08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08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08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08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08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08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08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08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08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08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08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08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08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08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08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08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08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08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08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08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08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08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08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08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08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08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08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08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08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08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08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08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08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08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08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08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08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08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08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08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08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08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08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08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08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08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08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08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01"/>
      <c r="B80" s="202"/>
      <c r="C80" s="203"/>
      <c r="D80" s="204"/>
      <c r="E80" s="204"/>
      <c r="F80" s="204"/>
      <c r="G80" s="204"/>
      <c r="H80" s="205"/>
      <c r="I80" s="206"/>
      <c r="J80" s="207"/>
      <c r="K80" s="203"/>
      <c r="L80" s="208"/>
      <c r="M80" s="209"/>
      <c r="N80" s="210"/>
      <c r="O80" s="204"/>
      <c r="P80" s="205"/>
      <c r="Q80" s="281"/>
    </row>
    <row r="81">
      <c r="A81" s="212" t="s">
        <v>2059</v>
      </c>
      <c r="B81" s="213"/>
      <c r="C81" s="214">
        <f>'OK Data'!B88</f>
        <v>5971</v>
      </c>
      <c r="D81" s="285" t="s">
        <v>29</v>
      </c>
      <c r="E81" s="285" t="s">
        <v>29</v>
      </c>
      <c r="F81" s="285" t="s">
        <v>29</v>
      </c>
      <c r="G81" s="410">
        <f>'OK Data'!I88</f>
        <v>1399</v>
      </c>
      <c r="H81" s="216">
        <f>'OK Data'!R88</f>
        <v>3319</v>
      </c>
      <c r="I81" s="450">
        <f>'OK Data'!D88</f>
        <v>386</v>
      </c>
      <c r="J81" s="218" t="s">
        <v>29</v>
      </c>
      <c r="K81" s="219" t="s">
        <v>29</v>
      </c>
      <c r="L81" s="216">
        <f>'OK Data'!M88</f>
        <v>450</v>
      </c>
      <c r="M81" s="342" t="s">
        <v>29</v>
      </c>
      <c r="N81" s="285" t="s">
        <v>29</v>
      </c>
      <c r="O81" s="285" t="s">
        <v>29</v>
      </c>
      <c r="P81" s="216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08"/>
      <c r="H1" s="308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343</v>
      </c>
      <c r="B3" s="256">
        <f t="array" ref="B3">VLOOKUP($A3,OR_DEMO,2,FALSE)</f>
        <v>16668</v>
      </c>
      <c r="C3" s="257">
        <v>32.0</v>
      </c>
      <c r="D3" s="258" t="s">
        <v>29</v>
      </c>
      <c r="E3" s="258">
        <v>18.0</v>
      </c>
      <c r="F3" s="258">
        <v>6.0</v>
      </c>
      <c r="G3" s="258" t="s">
        <v>29</v>
      </c>
      <c r="H3" s="259">
        <f>vlookup(A3,'OR Data'!$A$105:$D$142,4,FALSE)</f>
        <v>18</v>
      </c>
      <c r="I3" s="260" t="s">
        <v>29</v>
      </c>
      <c r="J3" s="261" t="s">
        <v>29</v>
      </c>
      <c r="K3" s="279" t="s">
        <v>29</v>
      </c>
      <c r="L3" s="259" t="str">
        <f>IF(ISBLANK(vlookup(A3,'OR Data'!$A$4:$G$40,7,FALSE)),"NULL",vlookup(A3,'OR Data'!$A$4:$G$40,7,FALSE))</f>
        <v>NULL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Numbers'!$A$2211:$D$2246,4,FALSE),"NULL")</f>
        <v>17</v>
      </c>
      <c r="Q3" s="267" t="s">
        <v>29</v>
      </c>
    </row>
    <row r="4">
      <c r="A4" s="193" t="s">
        <v>150</v>
      </c>
      <c r="B4" s="194">
        <f t="array" ref="B4">VLOOKUP($A4,OR_DEMO,2,FALSE)</f>
        <v>95184</v>
      </c>
      <c r="C4" s="269">
        <v>58.0</v>
      </c>
      <c r="D4" s="270" t="s">
        <v>29</v>
      </c>
      <c r="E4" s="270">
        <v>38.0</v>
      </c>
      <c r="F4" s="270">
        <v>12.0</v>
      </c>
      <c r="G4" s="270" t="s">
        <v>29</v>
      </c>
      <c r="H4" s="271">
        <f>vlookup(A4,'OR Data'!$A$105:$D$142,4,FALSE)</f>
        <v>34</v>
      </c>
      <c r="I4" s="272" t="s">
        <v>29</v>
      </c>
      <c r="J4" s="273" t="s">
        <v>29</v>
      </c>
      <c r="K4" s="280" t="s">
        <v>29</v>
      </c>
      <c r="L4" s="1209" t="str">
        <f>IF(ISBLANK(vlookup(A4,'OR Data'!$A$4:$G$40,7,FALSE)),"NULL",vlookup(A4,'OR Data'!$A$4:$G$40,7,FALSE))</f>
        <v>10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Numbers'!$A$2211:$D$2246,4,FALSE),"NULL")</f>
        <v>58</v>
      </c>
      <c r="Q4" s="278" t="s">
        <v>29</v>
      </c>
    </row>
    <row r="5">
      <c r="A5" s="334" t="s">
        <v>1497</v>
      </c>
      <c r="B5" s="256">
        <f t="array" ref="B5">VLOOKUP($A5,OR_DEMO,2,FALSE)</f>
        <v>421401</v>
      </c>
      <c r="C5" s="257">
        <v>265.0</v>
      </c>
      <c r="D5" s="258" t="s">
        <v>29</v>
      </c>
      <c r="E5" s="258">
        <v>83.0</v>
      </c>
      <c r="F5" s="258">
        <v>98.0</v>
      </c>
      <c r="G5" s="258" t="s">
        <v>29</v>
      </c>
      <c r="H5" s="259">
        <f>vlookup(A5,'OR Data'!$A$105:$D$142,4,FALSE)</f>
        <v>240</v>
      </c>
      <c r="I5" s="260" t="s">
        <v>29</v>
      </c>
      <c r="J5" s="261" t="s">
        <v>29</v>
      </c>
      <c r="K5" s="279" t="s">
        <v>29</v>
      </c>
      <c r="L5" s="1210" t="str">
        <f>IF(ISBLANK(vlookup(A5,'OR Data'!$A$4:$G$40,7,FALSE)),"NULL",vlookup(A5,'OR Data'!$A$4:$G$40,7,FALSE))</f>
        <v>42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Numbers'!$A$2211:$D$2246,4,FALSE),"NULL")</f>
        <v>203</v>
      </c>
      <c r="Q5" s="267" t="s">
        <v>29</v>
      </c>
    </row>
    <row r="6">
      <c r="A6" s="193" t="s">
        <v>1499</v>
      </c>
      <c r="B6" s="194">
        <f t="array" ref="B6">VLOOKUP($A6,OR_DEMO,2,FALSE)</f>
        <v>41072</v>
      </c>
      <c r="C6" s="269">
        <v>47.0</v>
      </c>
      <c r="D6" s="270" t="s">
        <v>29</v>
      </c>
      <c r="E6" s="270">
        <v>17.0</v>
      </c>
      <c r="F6" s="270">
        <v>25.0</v>
      </c>
      <c r="G6" s="270" t="s">
        <v>29</v>
      </c>
      <c r="H6" s="271">
        <f>vlookup(A6,'OR Data'!$A$105:$D$142,4,FALSE)</f>
        <v>28</v>
      </c>
      <c r="I6" s="272" t="s">
        <v>29</v>
      </c>
      <c r="J6" s="273" t="s">
        <v>29</v>
      </c>
      <c r="K6" s="280" t="s">
        <v>29</v>
      </c>
      <c r="L6" s="271" t="str">
        <f>IF(ISBLANK(vlookup(A6,'OR Data'!$A$4:$G$40,7,FALSE)),"NULL",vlookup(A6,'OR Data'!$A$4:$G$40,7,FALSE))</f>
        <v>NULL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Numbers'!$A$2211:$D$2246,4,FALSE),"NULL")</f>
        <v>39</v>
      </c>
      <c r="Q6" s="278" t="s">
        <v>29</v>
      </c>
    </row>
    <row r="7">
      <c r="A7" s="334" t="s">
        <v>157</v>
      </c>
      <c r="B7" s="256">
        <f t="array" ref="B7">VLOOKUP($A7,OR_DEMO,2,FALSE)</f>
        <v>52589</v>
      </c>
      <c r="C7" s="257">
        <v>66.0</v>
      </c>
      <c r="D7" s="258" t="s">
        <v>29</v>
      </c>
      <c r="E7" s="258">
        <v>25.0</v>
      </c>
      <c r="F7" s="258">
        <v>23.0</v>
      </c>
      <c r="G7" s="258" t="s">
        <v>29</v>
      </c>
      <c r="H7" s="259">
        <f>vlookup(A7,'OR Data'!$A$105:$D$142,4,FALSE)</f>
        <v>69</v>
      </c>
      <c r="I7" s="260" t="s">
        <v>29</v>
      </c>
      <c r="J7" s="261" t="s">
        <v>29</v>
      </c>
      <c r="K7" s="279" t="s">
        <v>29</v>
      </c>
      <c r="L7" s="1210" t="str">
        <f>IF(ISBLANK(vlookup(A7,'OR Data'!$A$4:$G$40,7,FALSE)),"NULL",vlookup(A7,'OR Data'!$A$4:$G$40,7,FALSE))</f>
        <v>7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Numbers'!$A$2211:$D$2246,4,FALSE),"NULL")</f>
        <v>47</v>
      </c>
      <c r="Q7" s="267" t="s">
        <v>29</v>
      </c>
    </row>
    <row r="8">
      <c r="A8" s="193" t="s">
        <v>1243</v>
      </c>
      <c r="B8" s="194">
        <f t="array" ref="B8">VLOOKUP($A8,OR_DEMO,2,FALSE)</f>
        <v>64929</v>
      </c>
      <c r="C8" s="269">
        <v>94.0</v>
      </c>
      <c r="D8" s="270" t="s">
        <v>29</v>
      </c>
      <c r="E8" s="270">
        <v>30.0</v>
      </c>
      <c r="F8" s="270">
        <v>34.0</v>
      </c>
      <c r="G8" s="270" t="s">
        <v>29</v>
      </c>
      <c r="H8" s="271">
        <f>vlookup(A8,'OR Data'!$A$105:$D$142,4,FALSE)</f>
        <v>64</v>
      </c>
      <c r="I8" s="272" t="s">
        <v>29</v>
      </c>
      <c r="J8" s="273" t="s">
        <v>29</v>
      </c>
      <c r="K8" s="280" t="s">
        <v>29</v>
      </c>
      <c r="L8" s="1209" t="str">
        <f>IF(ISBLANK(vlookup(A8,'OR Data'!$A$4:$G$40,7,FALSE)),"NULL",vlookup(A8,'OR Data'!$A$4:$G$40,7,FALSE))</f>
        <v>22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Numbers'!$A$2211:$D$2246,4,FALSE),"NULL")</f>
        <v>68</v>
      </c>
      <c r="Q8" s="278" t="s">
        <v>29</v>
      </c>
    </row>
    <row r="9">
      <c r="A9" s="334" t="s">
        <v>1502</v>
      </c>
      <c r="B9" s="256">
        <f t="array" ref="B9">VLOOKUP($A9,OR_DEMO,2,FALSE)</f>
        <v>24738</v>
      </c>
      <c r="C9" s="257">
        <v>35.0</v>
      </c>
      <c r="D9" s="258" t="s">
        <v>29</v>
      </c>
      <c r="E9" s="258">
        <v>11.0</v>
      </c>
      <c r="F9" s="258">
        <v>15.0</v>
      </c>
      <c r="G9" s="258" t="s">
        <v>29</v>
      </c>
      <c r="H9" s="259">
        <f>vlookup(A9,'OR Data'!$A$105:$D$142,4,FALSE)</f>
        <v>21</v>
      </c>
      <c r="I9" s="260" t="s">
        <v>29</v>
      </c>
      <c r="J9" s="261" t="s">
        <v>29</v>
      </c>
      <c r="K9" s="279" t="s">
        <v>29</v>
      </c>
      <c r="L9" s="259" t="str">
        <f>IF(ISBLANK(vlookup(A9,'OR Data'!$A$4:$G$40,7,FALSE)),"NULL",vlookup(A9,'OR Data'!$A$4:$G$40,7,FALSE))</f>
        <v>NULL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Numbers'!$A$2211:$D$2246,4,FALSE),"NULL")</f>
        <v>21</v>
      </c>
      <c r="Q9" s="267" t="s">
        <v>29</v>
      </c>
    </row>
    <row r="10">
      <c r="A10" s="193" t="s">
        <v>1267</v>
      </c>
      <c r="B10" s="194">
        <f t="array" ref="B10">VLOOKUP($A10,OR_DEMO,2,FALSE)</f>
        <v>23446</v>
      </c>
      <c r="C10" s="269">
        <v>15.0</v>
      </c>
      <c r="D10" s="270" t="s">
        <v>29</v>
      </c>
      <c r="E10" s="270">
        <v>65.0</v>
      </c>
      <c r="F10" s="270">
        <v>73.0</v>
      </c>
      <c r="G10" s="270" t="s">
        <v>29</v>
      </c>
      <c r="H10" s="271">
        <f>vlookup(A10,'OR Data'!$A$105:$D$142,4,FALSE)</f>
        <v>10</v>
      </c>
      <c r="I10" s="272" t="s">
        <v>29</v>
      </c>
      <c r="J10" s="273" t="s">
        <v>29</v>
      </c>
      <c r="K10" s="280" t="s">
        <v>29</v>
      </c>
      <c r="L10" s="271" t="str">
        <f>IF(ISBLANK(vlookup(A10,'OR Data'!$A$4:$G$40,7,FALSE)),"NULL",vlookup(A10,'OR Data'!$A$4:$G$40,7,FALSE))</f>
        <v>NULL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Numbers'!$A$2211:$D$2246,4,FALSE),"NULL")</f>
        <v>29</v>
      </c>
      <c r="Q10" s="278" t="s">
        <v>29</v>
      </c>
    </row>
    <row r="11">
      <c r="A11" s="334" t="s">
        <v>1503</v>
      </c>
      <c r="B11" s="256">
        <f t="array" ref="B11">VLOOKUP($A11,OR_DEMO,2,FALSE)</f>
        <v>198253</v>
      </c>
      <c r="C11" s="257">
        <v>197.0</v>
      </c>
      <c r="D11" s="258" t="s">
        <v>29</v>
      </c>
      <c r="E11" s="258" t="s">
        <v>1504</v>
      </c>
      <c r="F11" s="258">
        <f>IF(ISBLANK(vlookup(A11,'OR Data'!$A$4:$D$40,4,FALSE)),"NULL",vlookup(A11,'OR Data'!$A$4:$D$40,4,FALSE))</f>
        <v>94</v>
      </c>
      <c r="G11" s="258" t="s">
        <v>29</v>
      </c>
      <c r="H11" s="259">
        <f>vlookup(A11,'OR Data'!$A$105:$D$142,4,FALSE)</f>
        <v>117</v>
      </c>
      <c r="I11" s="260" t="s">
        <v>29</v>
      </c>
      <c r="J11" s="261" t="s">
        <v>29</v>
      </c>
      <c r="K11" s="279" t="s">
        <v>29</v>
      </c>
      <c r="L11" s="1210" t="str">
        <f>IF(ISBLANK(vlookup(A11,'OR Data'!$A$4:$G$40,7,FALSE)),"NULL",vlookup(A11,'OR Data'!$A$4:$G$40,7,FALSE))</f>
        <v>39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Numbers'!$A$2211:$D$2246,4,FALSE),"NULL")</f>
        <v>94</v>
      </c>
      <c r="Q11" s="267" t="s">
        <v>29</v>
      </c>
    </row>
    <row r="12">
      <c r="A12" s="193" t="s">
        <v>286</v>
      </c>
      <c r="B12" s="194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70" t="s">
        <v>29</v>
      </c>
      <c r="E12" s="395">
        <f>IF(ISBLANK(vlookup(A12,'OR Data'!$A$4:$D$40,3,FALSE)),"NULL",vlookup(A12,'OR Data'!$A$4:$D$40,3,FALSE))</f>
        <v>71</v>
      </c>
      <c r="F12" s="270">
        <f>IF(ISBLANK(vlookup(A12,'OR Data'!$A$4:$D$40,4,FALSE)),"NULL",vlookup(A12,'OR Data'!$A$4:$D$40,4,FALSE))</f>
        <v>53</v>
      </c>
      <c r="G12" s="270" t="s">
        <v>29</v>
      </c>
      <c r="H12" s="271">
        <f>vlookup(A12,'OR Data'!$A$105:$D$142,4,FALSE)</f>
        <v>132</v>
      </c>
      <c r="I12" s="272" t="s">
        <v>29</v>
      </c>
      <c r="J12" s="273" t="s">
        <v>29</v>
      </c>
      <c r="K12" s="280" t="s">
        <v>29</v>
      </c>
      <c r="L12" s="1209" t="str">
        <f>IF(ISBLANK(vlookup(A12,'OR Data'!$A$4:$G$40,7,FALSE)),"NULL",vlookup(A12,'OR Data'!$A$4:$G$40,7,FALSE))</f>
        <v>62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Numbers'!$A$2211:$D$2246,4,FALSE),"NULL")</f>
        <v>110</v>
      </c>
      <c r="Q12" s="278" t="s">
        <v>29</v>
      </c>
    </row>
    <row r="13">
      <c r="A13" s="334" t="s">
        <v>1507</v>
      </c>
      <c r="B13" s="256">
        <f t="array" ref="B13">VLOOKUP($A13,OR_DEMO,2,FALSE)</f>
        <v>1995</v>
      </c>
      <c r="C13" s="258" t="s">
        <v>1504</v>
      </c>
      <c r="D13" s="258" t="s">
        <v>29</v>
      </c>
      <c r="E13" s="258" t="s">
        <v>1504</v>
      </c>
      <c r="F13" s="258" t="s">
        <v>1504</v>
      </c>
      <c r="G13" s="258" t="s">
        <v>29</v>
      </c>
      <c r="H13" s="259">
        <f>vlookup(A13,'OR Data'!$A$105:$D$142,4,FALSE)</f>
        <v>0</v>
      </c>
      <c r="I13" s="260" t="s">
        <v>29</v>
      </c>
      <c r="J13" s="261" t="s">
        <v>29</v>
      </c>
      <c r="K13" s="279" t="s">
        <v>29</v>
      </c>
      <c r="L13" s="259" t="str">
        <f>IF(ISBLANK(vlookup(A13,'OR Data'!$A$4:$G$40,7,FALSE)),"NULL",vlookup(A13,'OR Data'!$A$4:$G$40,7,FALSE))</f>
        <v>NULL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Numbers'!$A$2211:$D$2246,4,FALSE),"NULL")</f>
        <v>4</v>
      </c>
      <c r="Q13" s="267" t="s">
        <v>29</v>
      </c>
    </row>
    <row r="14">
      <c r="A14" s="193" t="s">
        <v>168</v>
      </c>
      <c r="B14" s="194">
        <f t="array" ref="B14">VLOOKUP($A14,OR_DEMO,2,FALSE)</f>
        <v>7233</v>
      </c>
      <c r="C14" s="269">
        <v>13.0</v>
      </c>
      <c r="D14" s="270" t="s">
        <v>29</v>
      </c>
      <c r="E14" s="270">
        <v>6.0</v>
      </c>
      <c r="F14" s="270" t="s">
        <v>1504</v>
      </c>
      <c r="G14" s="270" t="s">
        <v>29</v>
      </c>
      <c r="H14" s="271">
        <f>vlookup(A14,'OR Data'!$A$105:$D$142,4,FALSE)</f>
        <v>11</v>
      </c>
      <c r="I14" s="272" t="s">
        <v>29</v>
      </c>
      <c r="J14" s="273" t="s">
        <v>29</v>
      </c>
      <c r="K14" s="280" t="s">
        <v>29</v>
      </c>
      <c r="L14" s="271" t="str">
        <f>IF(ISBLANK(vlookup(A14,'OR Data'!$A$4:$G$40,7,FALSE)),"NULL",vlookup(A14,'OR Data'!$A$4:$G$40,7,FALSE))</f>
        <v>NULL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Numbers'!$A$2211:$D$2246,4,FALSE),"NULL")</f>
        <v>12</v>
      </c>
      <c r="Q14" s="278" t="s">
        <v>29</v>
      </c>
    </row>
    <row r="15">
      <c r="A15" s="334" t="s">
        <v>1508</v>
      </c>
      <c r="B15" s="256">
        <f t="array" ref="B15">VLOOKUP($A15,OR_DEMO,2,FALSE)</f>
        <v>7495</v>
      </c>
      <c r="C15" s="257">
        <v>11.0</v>
      </c>
      <c r="D15" s="258" t="s">
        <v>29</v>
      </c>
      <c r="E15" s="258" t="s">
        <v>1504</v>
      </c>
      <c r="F15" s="258">
        <v>7.0</v>
      </c>
      <c r="G15" s="258" t="s">
        <v>29</v>
      </c>
      <c r="H15" s="259">
        <f>vlookup(A15,'OR Data'!$A$105:$D$142,4,FALSE)</f>
        <v>23</v>
      </c>
      <c r="I15" s="260" t="s">
        <v>29</v>
      </c>
      <c r="J15" s="261" t="s">
        <v>29</v>
      </c>
      <c r="K15" s="279" t="s">
        <v>29</v>
      </c>
      <c r="L15" s="259" t="str">
        <f>IF(ISBLANK(vlookup(A15,'OR Data'!$A$4:$G$40,7,FALSE)),"NULL",vlookup(A15,'OR Data'!$A$4:$G$40,7,FALSE))</f>
        <v>NULL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Numbers'!$A$2211:$D$2246,4,FALSE),"NULL")</f>
        <v>12</v>
      </c>
      <c r="Q15" s="267" t="s">
        <v>29</v>
      </c>
    </row>
    <row r="16">
      <c r="A16" s="193" t="s">
        <v>1509</v>
      </c>
      <c r="B16" s="194">
        <f t="array" ref="B16">VLOOKUP($A16,OR_DEMO,2,FALSE)</f>
        <v>23977</v>
      </c>
      <c r="C16" s="269">
        <v>25.0</v>
      </c>
      <c r="D16" s="270" t="s">
        <v>29</v>
      </c>
      <c r="E16" s="270">
        <v>15.0</v>
      </c>
      <c r="F16" s="270" t="s">
        <v>1504</v>
      </c>
      <c r="G16" s="270" t="s">
        <v>29</v>
      </c>
      <c r="H16" s="271">
        <f>vlookup(A16,'OR Data'!$A$105:$D$142,4,FALSE)</f>
        <v>9</v>
      </c>
      <c r="I16" s="272" t="s">
        <v>29</v>
      </c>
      <c r="J16" s="273" t="s">
        <v>29</v>
      </c>
      <c r="K16" s="280" t="s">
        <v>29</v>
      </c>
      <c r="L16" s="271" t="str">
        <f>IF(ISBLANK(vlookup(A16,'OR Data'!$A$4:$G$40,7,FALSE)),"NULL",vlookup(A16,'OR Data'!$A$4:$G$40,7,FALSE))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Numbers'!$A$2211:$D$2246,4,FALSE),"NULL")</f>
        <v>27</v>
      </c>
      <c r="Q16" s="278" t="s">
        <v>29</v>
      </c>
    </row>
    <row r="17">
      <c r="A17" s="334" t="s">
        <v>65</v>
      </c>
      <c r="B17" s="256">
        <f t="array" ref="B17">VLOOKUP($A17,OR_DEMO,2,FALSE)</f>
        <v>223259</v>
      </c>
      <c r="C17" s="257">
        <v>287.0</v>
      </c>
      <c r="D17" s="258" t="s">
        <v>29</v>
      </c>
      <c r="E17" s="258">
        <v>80.0</v>
      </c>
      <c r="F17" s="258">
        <v>161.0</v>
      </c>
      <c r="G17" s="258" t="s">
        <v>29</v>
      </c>
      <c r="H17" s="259">
        <f>vlookup(A17,'OR Data'!$A$105:$D$142,4,FALSE)</f>
        <v>182</v>
      </c>
      <c r="I17" s="260" t="s">
        <v>29</v>
      </c>
      <c r="J17" s="261" t="s">
        <v>29</v>
      </c>
      <c r="K17" s="279" t="s">
        <v>29</v>
      </c>
      <c r="L17" s="1210" t="str">
        <f>IF(ISBLANK(vlookup(A17,'OR Data'!$A$4:$G$40,7,FALSE)),"NULL",vlookup(A17,'OR Data'!$A$4:$G$40,7,FALSE))</f>
        <v>100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Numbers'!$A$2211:$D$2246,4,FALSE),"NULL")</f>
        <v>112</v>
      </c>
      <c r="Q17" s="267" t="s">
        <v>29</v>
      </c>
    </row>
    <row r="18">
      <c r="A18" s="193" t="s">
        <v>66</v>
      </c>
      <c r="B18" s="194">
        <f t="array" ref="B18">VLOOKUP($A18,OR_DEMO,2,FALSE)</f>
        <v>24502</v>
      </c>
      <c r="C18" s="269">
        <v>50.0</v>
      </c>
      <c r="D18" s="270" t="s">
        <v>29</v>
      </c>
      <c r="E18" s="270">
        <v>10.0</v>
      </c>
      <c r="F18" s="270">
        <v>26.0</v>
      </c>
      <c r="G18" s="270" t="s">
        <v>29</v>
      </c>
      <c r="H18" s="271">
        <f>vlookup(A18,'OR Data'!$A$105:$D$142,4,FALSE)</f>
        <v>24</v>
      </c>
      <c r="I18" s="272" t="s">
        <v>29</v>
      </c>
      <c r="J18" s="273" t="s">
        <v>29</v>
      </c>
      <c r="K18" s="280" t="s">
        <v>29</v>
      </c>
      <c r="L18" s="1209" t="str">
        <f>IF(ISBLANK(vlookup(A18,'OR Data'!$A$4:$G$40,7,FALSE)),"NULL",vlookup(A18,'OR Data'!$A$4:$G$40,7,FALSE))</f>
        <v>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Numbers'!$A$2211:$D$2246,4,FALSE),"NULL")</f>
        <v>15</v>
      </c>
      <c r="Q18" s="278" t="s">
        <v>29</v>
      </c>
    </row>
    <row r="19">
      <c r="A19" s="334" t="s">
        <v>1512</v>
      </c>
      <c r="B19" s="256">
        <f t="array" ref="B19">VLOOKUP($A19,OR_DEMO,2,FALSE)</f>
        <v>88090</v>
      </c>
      <c r="C19" s="257">
        <v>90.0</v>
      </c>
      <c r="D19" s="258" t="s">
        <v>29</v>
      </c>
      <c r="E19" s="258">
        <v>40.0</v>
      </c>
      <c r="F19" s="258">
        <v>26.0</v>
      </c>
      <c r="G19" s="258" t="s">
        <v>29</v>
      </c>
      <c r="H19" s="259">
        <f>vlookup(A19,'OR Data'!$A$105:$D$142,4,FALSE)</f>
        <v>94</v>
      </c>
      <c r="I19" s="260" t="s">
        <v>29</v>
      </c>
      <c r="J19" s="261" t="s">
        <v>29</v>
      </c>
      <c r="K19" s="279" t="s">
        <v>29</v>
      </c>
      <c r="L19" s="1210" t="str">
        <f>IF(ISBLANK(vlookup(A19,'OR Data'!$A$4:$G$40,7,FALSE)),"NULL",vlookup(A19,'OR Data'!$A$4:$G$40,7,FALSE))</f>
        <v>25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Numbers'!$A$2211:$D$2246,4,FALSE),"NULL")</f>
        <v>49</v>
      </c>
      <c r="Q19" s="267" t="s">
        <v>29</v>
      </c>
    </row>
    <row r="20">
      <c r="A20" s="193" t="s">
        <v>1514</v>
      </c>
      <c r="B20" s="194">
        <f t="array" ref="B20">VLOOKUP($A20,OR_DEMO,2,FALSE)</f>
        <v>69413</v>
      </c>
      <c r="C20" s="269">
        <v>138.0</v>
      </c>
      <c r="D20" s="270" t="s">
        <v>29</v>
      </c>
      <c r="E20" s="270">
        <v>41.0</v>
      </c>
      <c r="F20" s="270">
        <v>62.0</v>
      </c>
      <c r="G20" s="270" t="s">
        <v>29</v>
      </c>
      <c r="H20" s="271">
        <f>vlookup(A20,'OR Data'!$A$105:$D$142,4,FALSE)</f>
        <v>53</v>
      </c>
      <c r="I20" s="272" t="s">
        <v>29</v>
      </c>
      <c r="J20" s="273" t="s">
        <v>29</v>
      </c>
      <c r="K20" s="280" t="s">
        <v>29</v>
      </c>
      <c r="L20" s="1209" t="str">
        <f>IF(ISBLANK(vlookup(A20,'OR Data'!$A$4:$G$40,7,FALSE)),"NULL",vlookup(A20,'OR Data'!$A$4:$G$40,7,FALSE))</f>
        <v>44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Numbers'!$A$2211:$D$2246,4,FALSE),"NULL")</f>
        <v>62</v>
      </c>
      <c r="Q20" s="278" t="s">
        <v>29</v>
      </c>
    </row>
    <row r="21">
      <c r="A21" s="334" t="s">
        <v>224</v>
      </c>
      <c r="B21" s="256">
        <f t="array" ref="B21">VLOOKUP($A21,OR_DEMO,2,FALSE)</f>
        <v>8160</v>
      </c>
      <c r="C21" s="257">
        <v>11.0</v>
      </c>
      <c r="D21" s="258" t="s">
        <v>29</v>
      </c>
      <c r="E21" s="258" t="s">
        <v>1504</v>
      </c>
      <c r="F21" s="258">
        <v>6.0</v>
      </c>
      <c r="G21" s="258" t="s">
        <v>29</v>
      </c>
      <c r="H21" s="259">
        <f>vlookup(A21,'OR Data'!$A$105:$D$142,4,FALSE)</f>
        <v>7</v>
      </c>
      <c r="I21" s="260" t="s">
        <v>29</v>
      </c>
      <c r="J21" s="261" t="s">
        <v>29</v>
      </c>
      <c r="K21" s="279" t="s">
        <v>29</v>
      </c>
      <c r="L21" s="259" t="str">
        <f>IF(ISBLANK(vlookup(A21,'OR Data'!$A$4:$G$40,7,FALSE)),"NULL",vlookup(A21,'OR Data'!$A$4:$G$40,7,FALSE))</f>
        <v>NULL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Numbers'!$A$2211:$D$2246,4,FALSE),"NULL")</f>
        <v>14</v>
      </c>
      <c r="Q21" s="267" t="s">
        <v>29</v>
      </c>
    </row>
    <row r="22">
      <c r="A22" s="193" t="s">
        <v>717</v>
      </c>
      <c r="B22" s="194">
        <f t="array" ref="B22">VLOOKUP($A22,OR_DEMO,2,FALSE)</f>
        <v>382971</v>
      </c>
      <c r="C22" s="269">
        <v>640.0</v>
      </c>
      <c r="D22" s="270" t="s">
        <v>29</v>
      </c>
      <c r="E22" s="270">
        <v>182.0</v>
      </c>
      <c r="F22" s="270">
        <v>300.0</v>
      </c>
      <c r="G22" s="270" t="s">
        <v>29</v>
      </c>
      <c r="H22" s="271">
        <f>vlookup(A22,'OR Data'!$A$105:$D$142,4,FALSE)</f>
        <v>249</v>
      </c>
      <c r="I22" s="272" t="s">
        <v>29</v>
      </c>
      <c r="J22" s="273" t="s">
        <v>29</v>
      </c>
      <c r="K22" s="280" t="s">
        <v>29</v>
      </c>
      <c r="L22" s="1209" t="str">
        <f>IF(ISBLANK(vlookup(A22,'OR Data'!$A$4:$G$40,7,FALSE)),"NULL",vlookup(A22,'OR Data'!$A$4:$G$40,7,FALSE))</f>
        <v>216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Numbers'!$A$2211:$D$2246,4,FALSE),"NULL")</f>
        <v>222</v>
      </c>
      <c r="Q22" s="278" t="s">
        <v>29</v>
      </c>
    </row>
    <row r="23">
      <c r="A23" s="334" t="s">
        <v>176</v>
      </c>
      <c r="B23" s="256">
        <f t="array" ref="B23">VLOOKUP($A23,OR_DEMO,2,FALSE)</f>
        <v>50395</v>
      </c>
      <c r="C23" s="257">
        <v>91.0</v>
      </c>
      <c r="D23" s="258" t="s">
        <v>29</v>
      </c>
      <c r="E23" s="258">
        <v>25.0</v>
      </c>
      <c r="F23" s="258">
        <v>32.0</v>
      </c>
      <c r="G23" s="258" t="s">
        <v>29</v>
      </c>
      <c r="H23" s="259">
        <f>vlookup(A23,'OR Data'!$A$105:$D$142,4,FALSE)</f>
        <v>33</v>
      </c>
      <c r="I23" s="260" t="s">
        <v>29</v>
      </c>
      <c r="J23" s="261" t="s">
        <v>29</v>
      </c>
      <c r="K23" s="279" t="s">
        <v>29</v>
      </c>
      <c r="L23" s="1210" t="str">
        <f>IF(ISBLANK(vlookup(A23,'OR Data'!$A$4:$G$40,7,FALSE)),"NULL",vlookup(A23,'OR Data'!$A$4:$G$40,7,FALSE))</f>
        <v>23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Numbers'!$A$2211:$D$2246,4,FALSE),"NULL")</f>
        <v>57</v>
      </c>
      <c r="Q23" s="267" t="s">
        <v>29</v>
      </c>
    </row>
    <row r="24">
      <c r="A24" s="193" t="s">
        <v>662</v>
      </c>
      <c r="B24" s="194">
        <f t="array" ref="B24">VLOOKUP($A24,OR_DEMO,2,FALSE)</f>
        <v>128610</v>
      </c>
      <c r="C24" s="269">
        <v>170.0</v>
      </c>
      <c r="D24" s="270" t="s">
        <v>29</v>
      </c>
      <c r="E24" s="270">
        <v>68.0</v>
      </c>
      <c r="F24" s="270">
        <v>59.0</v>
      </c>
      <c r="G24" s="270" t="s">
        <v>29</v>
      </c>
      <c r="H24" s="271">
        <f>vlookup(A24,'OR Data'!$A$105:$D$142,4,FALSE)</f>
        <v>141</v>
      </c>
      <c r="I24" s="272" t="s">
        <v>29</v>
      </c>
      <c r="J24" s="273" t="s">
        <v>29</v>
      </c>
      <c r="K24" s="280" t="s">
        <v>29</v>
      </c>
      <c r="L24" s="1209" t="str">
        <f>IF(ISBLANK(vlookup(A24,'OR Data'!$A$4:$G$40,7,FALSE)),"NULL",vlookup(A24,'OR Data'!$A$4:$G$40,7,FALSE))</f>
        <v>54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Numbers'!$A$2211:$D$2246,4,FALSE),"NULL")</f>
        <v>109</v>
      </c>
      <c r="Q24" s="278" t="s">
        <v>29</v>
      </c>
    </row>
    <row r="25">
      <c r="A25" s="334" t="s">
        <v>1519</v>
      </c>
      <c r="B25" s="256">
        <f t="array" ref="B25">VLOOKUP($A25,OR_DEMO,2,FALSE)</f>
        <v>31571</v>
      </c>
      <c r="C25" s="257">
        <v>144.0</v>
      </c>
      <c r="D25" s="258" t="s">
        <v>29</v>
      </c>
      <c r="E25" s="258">
        <v>50.0</v>
      </c>
      <c r="F25" s="258">
        <v>65.0</v>
      </c>
      <c r="G25" s="258" t="s">
        <v>29</v>
      </c>
      <c r="H25" s="259">
        <f>vlookup(A25,'OR Data'!$A$105:$D$142,4,FALSE)</f>
        <v>59</v>
      </c>
      <c r="I25" s="260" t="s">
        <v>29</v>
      </c>
      <c r="J25" s="261" t="s">
        <v>29</v>
      </c>
      <c r="K25" s="279" t="s">
        <v>29</v>
      </c>
      <c r="L25" s="259" t="str">
        <f>IF(ISBLANK(vlookup(A25,'OR Data'!$A$4:$G$40,7,FALSE)),"NULL",vlookup(A25,'OR Data'!$A$4:$G$40,7,FALSE))</f>
        <v>NULL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Numbers'!$A$2211:$D$2246,4,FALSE),"NULL")</f>
        <v>38</v>
      </c>
      <c r="Q25" s="267" t="s">
        <v>29</v>
      </c>
    </row>
    <row r="26">
      <c r="A26" s="193" t="s">
        <v>76</v>
      </c>
      <c r="B26" s="194">
        <f t="array" ref="B26">VLOOKUP($A26,OR_DEMO,2,FALSE)</f>
        <v>345920</v>
      </c>
      <c r="C26" s="269">
        <v>274.0</v>
      </c>
      <c r="D26" s="270" t="s">
        <v>29</v>
      </c>
      <c r="E26" s="270">
        <v>86.0</v>
      </c>
      <c r="F26" s="270">
        <v>99.0</v>
      </c>
      <c r="G26" s="270" t="s">
        <v>29</v>
      </c>
      <c r="H26" s="271">
        <f>vlookup(A26,'OR Data'!$A$105:$D$142,4,FALSE)</f>
        <v>150</v>
      </c>
      <c r="I26" s="272" t="s">
        <v>29</v>
      </c>
      <c r="J26" s="273" t="s">
        <v>29</v>
      </c>
      <c r="K26" s="280" t="s">
        <v>29</v>
      </c>
      <c r="L26" s="1209" t="str">
        <f>IF(ISBLANK(vlookup(A26,'OR Data'!$A$4:$G$40,7,FALSE)),"NULL",vlookup(A26,'OR Data'!$A$4:$G$40,7,FALSE))</f>
        <v>76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Numbers'!$A$2211:$D$2246,4,FALSE),"NULL")</f>
        <v>194</v>
      </c>
      <c r="Q26" s="278" t="s">
        <v>29</v>
      </c>
    </row>
    <row r="27">
      <c r="A27" s="334" t="s">
        <v>1439</v>
      </c>
      <c r="B27" s="256">
        <f t="array" ref="B27">VLOOKUP($A27,OR_DEMO,2,FALSE)</f>
        <v>12186</v>
      </c>
      <c r="C27" s="257" t="s">
        <v>1504</v>
      </c>
      <c r="D27" s="258" t="s">
        <v>29</v>
      </c>
      <c r="E27" s="258" t="s">
        <v>1504</v>
      </c>
      <c r="F27" s="258" t="s">
        <v>1504</v>
      </c>
      <c r="G27" s="258" t="s">
        <v>29</v>
      </c>
      <c r="H27" s="259">
        <f>vlookup(A27,'OR Data'!$A$105:$D$142,4,FALSE)</f>
        <v>10</v>
      </c>
      <c r="I27" s="260" t="s">
        <v>29</v>
      </c>
      <c r="J27" s="261" t="s">
        <v>29</v>
      </c>
      <c r="K27" s="279" t="s">
        <v>29</v>
      </c>
      <c r="L27" s="259" t="str">
        <f>IF(ISBLANK(vlookup(A27,'OR Data'!$A$4:$G$40,7,FALSE)),"NULL",vlookup(A27,'OR Data'!$A$4:$G$40,7,FALSE))</f>
        <v>NULL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Numbers'!$A$2211:$D$2246,4,FALSE),"NULL")</f>
        <v>12</v>
      </c>
      <c r="Q27" s="267" t="s">
        <v>29</v>
      </c>
    </row>
    <row r="28">
      <c r="A28" s="193" t="s">
        <v>1521</v>
      </c>
      <c r="B28" s="194">
        <f t="array" ref="B28">VLOOKUP($A28,OR_DEMO,2,FALSE)</f>
        <v>815428</v>
      </c>
      <c r="C28" s="269">
        <v>762.0</v>
      </c>
      <c r="D28" s="270" t="s">
        <v>29</v>
      </c>
      <c r="E28" s="270">
        <v>324.0</v>
      </c>
      <c r="F28" s="270">
        <v>263.0</v>
      </c>
      <c r="G28" s="270" t="s">
        <v>29</v>
      </c>
      <c r="H28" s="271">
        <f>vlookup(A28,'OR Data'!$A$105:$D$142,4,FALSE)</f>
        <v>435</v>
      </c>
      <c r="I28" s="272" t="s">
        <v>29</v>
      </c>
      <c r="J28" s="273" t="s">
        <v>29</v>
      </c>
      <c r="K28" s="280" t="s">
        <v>29</v>
      </c>
      <c r="L28" s="1209" t="str">
        <f>IF(ISBLANK(vlookup(A28,'OR Data'!$A$4:$G$40,7,FALSE)),"NULL",vlookup(A28,'OR Data'!$A$4:$G$40,7,FALSE))</f>
        <v>225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Numbers'!$A$2211:$D$2246,4,FALSE),"NULL")</f>
        <v>366</v>
      </c>
      <c r="Q28" s="278" t="s">
        <v>29</v>
      </c>
    </row>
    <row r="29">
      <c r="A29" s="334" t="s">
        <v>187</v>
      </c>
      <c r="B29" s="256">
        <f t="array" ref="B29">VLOOKUP($A29,OR_DEMO,2,FALSE)</f>
        <v>87433</v>
      </c>
      <c r="C29" s="257">
        <v>114.0</v>
      </c>
      <c r="D29" s="258" t="s">
        <v>29</v>
      </c>
      <c r="E29" s="258">
        <v>40.0</v>
      </c>
      <c r="F29" s="258">
        <v>34.0</v>
      </c>
      <c r="G29" s="258" t="s">
        <v>29</v>
      </c>
      <c r="H29" s="259">
        <f>vlookup(A29,'OR Data'!$A$105:$D$142,4,FALSE)</f>
        <v>90</v>
      </c>
      <c r="I29" s="260" t="s">
        <v>29</v>
      </c>
      <c r="J29" s="261" t="s">
        <v>29</v>
      </c>
      <c r="K29" s="279" t="s">
        <v>29</v>
      </c>
      <c r="L29" s="1210" t="str">
        <f>IF(ISBLANK(vlookup(A29,'OR Data'!$A$4:$G$40,7,FALSE)),"NULL",vlookup(A29,'OR Data'!$A$4:$G$40,7,FALSE))</f>
        <v>27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Numbers'!$A$2211:$D$2246,4,FALSE),"NULL")</f>
        <v>53</v>
      </c>
      <c r="Q29" s="267" t="s">
        <v>29</v>
      </c>
    </row>
    <row r="30">
      <c r="A30" s="193" t="s">
        <v>742</v>
      </c>
      <c r="B30" s="194">
        <f t="array" ref="B30">VLOOKUP($A30,OR_DEMO,2,FALSE)</f>
        <v>1870</v>
      </c>
      <c r="C30" s="269" t="s">
        <v>1504</v>
      </c>
      <c r="D30" s="270" t="s">
        <v>29</v>
      </c>
      <c r="E30" s="270" t="s">
        <v>1504</v>
      </c>
      <c r="F30" s="270" t="s">
        <v>1504</v>
      </c>
      <c r="G30" s="270" t="s">
        <v>29</v>
      </c>
      <c r="H30" s="271" t="str">
        <f>vlookup(A30,'OR Data'!$A$105:$D$142,4,FALSE)</f>
        <v>NULL</v>
      </c>
      <c r="I30" s="272" t="s">
        <v>29</v>
      </c>
      <c r="J30" s="273" t="s">
        <v>29</v>
      </c>
      <c r="K30" s="280" t="s">
        <v>29</v>
      </c>
      <c r="L30" s="271" t="str">
        <f>IF(ISBLANK(vlookup(A30,'OR Data'!$A$4:$G$40,7,FALSE)),"NULL",vlookup(A30,'OR Data'!$A$4:$G$40,7,FALSE))</f>
        <v>NULL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Numbers'!$A$2211:$D$2246,4,FALSE),"NULL")</f>
        <v>5</v>
      </c>
      <c r="Q30" s="278" t="s">
        <v>29</v>
      </c>
    </row>
    <row r="31">
      <c r="A31" s="334" t="s">
        <v>1524</v>
      </c>
      <c r="B31" s="256">
        <f t="array" ref="B31">VLOOKUP($A31,OR_DEMO,2,FALSE)</f>
        <v>27390</v>
      </c>
      <c r="C31" s="257">
        <v>17.0</v>
      </c>
      <c r="D31" s="258" t="s">
        <v>29</v>
      </c>
      <c r="E31" s="258">
        <v>11.0</v>
      </c>
      <c r="F31" s="258" t="s">
        <v>1504</v>
      </c>
      <c r="G31" s="258" t="s">
        <v>29</v>
      </c>
      <c r="H31" s="259">
        <f>vlookup(A31,'OR Data'!$A$105:$D$142,4,FALSE)</f>
        <v>15</v>
      </c>
      <c r="I31" s="260" t="s">
        <v>29</v>
      </c>
      <c r="J31" s="261" t="s">
        <v>29</v>
      </c>
      <c r="K31" s="279" t="s">
        <v>29</v>
      </c>
      <c r="L31" s="259" t="str">
        <f>IF(ISBLANK(vlookup(A31,'OR Data'!$A$4:$G$40,7,FALSE)),"NULL",vlookup(A31,'OR Data'!$A$4:$G$40,7,FALSE))</f>
        <v>NULL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Numbers'!$A$2211:$D$2246,4,FALSE),"NULL")</f>
        <v>34</v>
      </c>
      <c r="Q31" s="267" t="s">
        <v>29</v>
      </c>
    </row>
    <row r="32">
      <c r="A32" s="193" t="s">
        <v>1525</v>
      </c>
      <c r="B32" s="194">
        <f t="array" ref="B32">VLOOKUP($A32,OR_DEMO,2,FALSE)</f>
        <v>80075</v>
      </c>
      <c r="C32" s="269">
        <v>160.0</v>
      </c>
      <c r="D32" s="270" t="s">
        <v>29</v>
      </c>
      <c r="E32" s="270">
        <v>61.0</v>
      </c>
      <c r="F32" s="270">
        <v>68.0</v>
      </c>
      <c r="G32" s="270" t="s">
        <v>29</v>
      </c>
      <c r="H32" s="271">
        <f>vlookup(A32,'OR Data'!$A$105:$D$142,4,FALSE)</f>
        <v>99</v>
      </c>
      <c r="I32" s="272" t="s">
        <v>29</v>
      </c>
      <c r="J32" s="273" t="s">
        <v>29</v>
      </c>
      <c r="K32" s="280" t="s">
        <v>29</v>
      </c>
      <c r="L32" s="1209" t="str">
        <f>IF(ISBLANK(vlookup(A32,'OR Data'!$A$4:$G$40,7,FALSE)),"NULL",vlookup(A32,'OR Data'!$A$4:$G$40,7,FALSE))</f>
        <v>50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Numbers'!$A$2211:$D$2246,4,FALSE),"NULL")</f>
        <v>71</v>
      </c>
      <c r="Q32" s="278" t="s">
        <v>29</v>
      </c>
    </row>
    <row r="33">
      <c r="A33" s="334" t="s">
        <v>199</v>
      </c>
      <c r="B33" s="256">
        <f t="array" ref="B33">VLOOKUP($A33,OR_DEMO,2,FALSE)</f>
        <v>26196</v>
      </c>
      <c r="C33" s="257">
        <v>42.0</v>
      </c>
      <c r="D33" s="258" t="s">
        <v>29</v>
      </c>
      <c r="E33" s="258">
        <v>9.0</v>
      </c>
      <c r="F33" s="258">
        <v>17.0</v>
      </c>
      <c r="G33" s="258" t="s">
        <v>29</v>
      </c>
      <c r="H33" s="259">
        <f>vlookup(A33,'OR Data'!$A$105:$D$142,4,FALSE)</f>
        <v>18</v>
      </c>
      <c r="I33" s="260" t="s">
        <v>29</v>
      </c>
      <c r="J33" s="261" t="s">
        <v>29</v>
      </c>
      <c r="K33" s="279" t="s">
        <v>29</v>
      </c>
      <c r="L33" s="259" t="str">
        <f>IF(ISBLANK(vlookup(A33,'OR Data'!$A$4:$G$40,7,FALSE)),"NULL",vlookup(A33,'OR Data'!$A$4:$G$40,7,FALSE))</f>
        <v>NULL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Numbers'!$A$2211:$D$2246,4,FALSE),"NULL")</f>
        <v>38</v>
      </c>
      <c r="Q33" s="267" t="s">
        <v>29</v>
      </c>
    </row>
    <row r="34">
      <c r="A34" s="193" t="s">
        <v>1527</v>
      </c>
      <c r="B34" s="194">
        <f t="array" ref="B34">VLOOKUP($A34,OR_DEMO,2,FALSE)</f>
        <v>7391</v>
      </c>
      <c r="C34" s="269" t="s">
        <v>1504</v>
      </c>
      <c r="D34" s="270" t="s">
        <v>29</v>
      </c>
      <c r="E34" s="270" t="s">
        <v>1504</v>
      </c>
      <c r="F34" s="270" t="s">
        <v>1504</v>
      </c>
      <c r="G34" s="270" t="s">
        <v>29</v>
      </c>
      <c r="H34" s="271" t="str">
        <f>vlookup(A34,'OR Data'!$A$105:$D$142,4,FALSE)</f>
        <v>NULL</v>
      </c>
      <c r="I34" s="272" t="s">
        <v>29</v>
      </c>
      <c r="J34" s="273" t="s">
        <v>29</v>
      </c>
      <c r="K34" s="280" t="s">
        <v>29</v>
      </c>
      <c r="L34" s="271" t="str">
        <f>IF(ISBLANK(vlookup(A34,'OR Data'!$A$4:$G$40,7,FALSE)),"NULL",vlookup(A34,'OR Data'!$A$4:$G$40,7,FALSE))</f>
        <v>NULL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Numbers'!$A$2211:$D$2246,4,FALSE),"NULL")</f>
        <v>11</v>
      </c>
      <c r="Q34" s="278" t="s">
        <v>29</v>
      </c>
    </row>
    <row r="35">
      <c r="A35" s="334" t="s">
        <v>1528</v>
      </c>
      <c r="B35" s="256">
        <f t="array" ref="B35">VLOOKUP($A35,OR_DEMO,2,FALSE)</f>
        <v>26670</v>
      </c>
      <c r="C35" s="257">
        <v>56.0</v>
      </c>
      <c r="D35" s="258" t="s">
        <v>29</v>
      </c>
      <c r="E35" s="258">
        <v>17.0</v>
      </c>
      <c r="F35" s="258">
        <v>25.0</v>
      </c>
      <c r="G35" s="258" t="s">
        <v>29</v>
      </c>
      <c r="H35" s="259">
        <f>vlookup(A35,'OR Data'!$A$105:$D$142,4,FALSE)</f>
        <v>27</v>
      </c>
      <c r="I35" s="260" t="s">
        <v>29</v>
      </c>
      <c r="J35" s="261" t="s">
        <v>29</v>
      </c>
      <c r="K35" s="279" t="s">
        <v>29</v>
      </c>
      <c r="L35" s="259" t="str">
        <f>IF(ISBLANK(vlookup(A35,'OR Data'!$A$4:$G$40,7,FALSE)),"NULL",vlookup(A35,'OR Data'!$A$4:$G$40,7,FALSE))</f>
        <v>NULL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Numbers'!$A$2211:$D$2246,4,FALSE),"NULL")</f>
        <v>29</v>
      </c>
      <c r="Q35" s="267" t="s">
        <v>29</v>
      </c>
    </row>
    <row r="36">
      <c r="A36" s="193" t="s">
        <v>94</v>
      </c>
      <c r="B36" s="194">
        <f t="array" ref="B36">VLOOKUP($A36,OR_DEMO,2,FALSE)</f>
        <v>600372</v>
      </c>
      <c r="C36" s="269">
        <v>274.0</v>
      </c>
      <c r="D36" s="270" t="s">
        <v>29</v>
      </c>
      <c r="E36" s="270">
        <v>87.0</v>
      </c>
      <c r="F36" s="270">
        <v>121.0</v>
      </c>
      <c r="G36" s="270" t="s">
        <v>29</v>
      </c>
      <c r="H36" s="271">
        <f>vlookup(A36,'OR Data'!$A$105:$D$142,4,FALSE)</f>
        <v>230</v>
      </c>
      <c r="I36" s="272" t="s">
        <v>29</v>
      </c>
      <c r="J36" s="273" t="s">
        <v>29</v>
      </c>
      <c r="K36" s="280" t="s">
        <v>29</v>
      </c>
      <c r="L36" s="1209" t="str">
        <f>IF(ISBLANK(vlookup(A36,'OR Data'!$A$4:$G$40,7,FALSE)),"NULL",vlookup(A36,'OR Data'!$A$4:$G$40,7,FALSE))</f>
        <v>64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Numbers'!$A$2211:$D$2246,4,FALSE),"NULL")</f>
        <v>220</v>
      </c>
      <c r="Q36" s="278" t="s">
        <v>29</v>
      </c>
    </row>
    <row r="37">
      <c r="A37" s="334" t="s">
        <v>496</v>
      </c>
      <c r="B37" s="256">
        <f t="array" ref="B37">VLOOKUP($A37,OR_DEMO,2,FALSE)</f>
        <v>1451</v>
      </c>
      <c r="C37" s="258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tr">
        <f>vlookup(A37,'OR Data'!$A$105:$D$142,4,FALSE)</f>
        <v>NULL</v>
      </c>
      <c r="I37" s="260" t="s">
        <v>29</v>
      </c>
      <c r="J37" s="261" t="s">
        <v>29</v>
      </c>
      <c r="K37" s="279" t="s">
        <v>29</v>
      </c>
      <c r="L37" s="259" t="str">
        <f>IF(ISBLANK(vlookup(A37,'OR Data'!$A$4:$G$40,7,FALSE)),"NULL",vlookup(A37,'OR Data'!$A$4:$G$40,7,FALSE))</f>
        <v>NULL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Numbers'!$A$2211:$D$2246,4,FALSE),"NULL")</f>
        <v>6</v>
      </c>
      <c r="Q37" s="267" t="s">
        <v>29</v>
      </c>
    </row>
    <row r="38">
      <c r="A38" s="193" t="s">
        <v>1530</v>
      </c>
      <c r="B38" s="194">
        <f t="array" ref="B38">VLOOKUP($A38,OR_DEMO,2,FALSE)</f>
        <v>107722</v>
      </c>
      <c r="C38" s="269">
        <v>75.0</v>
      </c>
      <c r="D38" s="270" t="s">
        <v>29</v>
      </c>
      <c r="E38" s="270">
        <v>22.0</v>
      </c>
      <c r="F38" s="270">
        <v>23.0</v>
      </c>
      <c r="G38" s="270" t="s">
        <v>29</v>
      </c>
      <c r="H38" s="271">
        <f>vlookup(A38,'OR Data'!$A$105:$D$142,4,FALSE)</f>
        <v>71</v>
      </c>
      <c r="I38" s="272" t="s">
        <v>29</v>
      </c>
      <c r="J38" s="273" t="s">
        <v>29</v>
      </c>
      <c r="K38" s="280" t="s">
        <v>29</v>
      </c>
      <c r="L38" s="1209" t="str">
        <f>IF(ISBLANK(vlookup(A38,'OR Data'!$A$4:$G$40,7,FALSE)),"NULL",vlookup(A38,'OR Data'!$A$4:$G$40,7,FALSE))</f>
        <v>40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Numbers'!$A$2211:$D$2246,4,FALSE),"NULL")</f>
        <v>75</v>
      </c>
      <c r="Q38" s="278" t="s">
        <v>29</v>
      </c>
    </row>
    <row r="39">
      <c r="A39" s="201"/>
      <c r="B39" s="202"/>
      <c r="C39" s="203"/>
      <c r="D39" s="204"/>
      <c r="E39" s="204"/>
      <c r="F39" s="204"/>
      <c r="G39" s="204"/>
      <c r="H39" s="205"/>
      <c r="I39" s="206"/>
      <c r="J39" s="207"/>
      <c r="K39" s="203"/>
      <c r="L39" s="208"/>
      <c r="M39" s="209"/>
      <c r="N39" s="210"/>
      <c r="O39" s="204"/>
      <c r="P39" s="205"/>
      <c r="Q39" s="281"/>
    </row>
    <row r="40">
      <c r="A40" s="212" t="s">
        <v>2059</v>
      </c>
      <c r="B40" s="213"/>
      <c r="C40" s="1129">
        <f>'OR Data'!B40</f>
        <v>3755</v>
      </c>
      <c r="D40" s="285" t="s">
        <v>29</v>
      </c>
      <c r="E40" s="783">
        <f>'OR Data'!C40</f>
        <v>1697</v>
      </c>
      <c r="F40" s="215">
        <f>'OR Data'!D40</f>
        <v>1960</v>
      </c>
      <c r="G40" s="285" t="s">
        <v>29</v>
      </c>
      <c r="H40" s="841">
        <f>'OR Data'!D142</f>
        <v>2770</v>
      </c>
      <c r="I40" s="220">
        <f>AFCARSCSC!C41</f>
        <v>700</v>
      </c>
      <c r="J40" s="282" t="s">
        <v>29</v>
      </c>
      <c r="K40" s="680" t="s">
        <v>29</v>
      </c>
      <c r="L40" s="341">
        <f>'OR Data'!G40</f>
        <v>1250</v>
      </c>
      <c r="M40" s="342" t="s">
        <v>29</v>
      </c>
      <c r="N40" s="285" t="s">
        <v>29</v>
      </c>
      <c r="O40" s="285" t="s">
        <v>29</v>
      </c>
      <c r="P40" s="216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2" t="s">
        <v>2232</v>
      </c>
      <c r="B1" s="373"/>
      <c r="C1" s="373"/>
      <c r="D1" s="373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7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5"/>
      <c r="E4" s="365"/>
      <c r="F4" s="365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3"/>
      <c r="BP5" s="582"/>
      <c r="BQ5" s="55"/>
      <c r="BR5" s="582"/>
    </row>
    <row r="6">
      <c r="A6" s="1041" t="s">
        <v>1497</v>
      </c>
      <c r="B6" s="235">
        <f t="shared" si="1"/>
        <v>184</v>
      </c>
      <c r="C6" s="235">
        <v>92.0</v>
      </c>
      <c r="D6" s="233">
        <v>85.0</v>
      </c>
      <c r="E6" s="365"/>
      <c r="F6" s="233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33"/>
      <c r="C7" s="1217"/>
      <c r="D7" s="365"/>
      <c r="E7" s="365"/>
      <c r="F7" s="365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35">
        <f t="shared" ref="B8:B9" si="2">sum(C8:F8)</f>
        <v>41</v>
      </c>
      <c r="C8" s="235">
        <v>26.0</v>
      </c>
      <c r="D8" s="233">
        <v>15.0</v>
      </c>
      <c r="E8" s="365"/>
      <c r="F8" s="365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35">
        <f t="shared" si="2"/>
        <v>75</v>
      </c>
      <c r="C9" s="235">
        <v>31.0</v>
      </c>
      <c r="D9" s="233">
        <v>44.0</v>
      </c>
      <c r="E9" s="365"/>
      <c r="F9" s="365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33"/>
      <c r="C10" s="1217"/>
      <c r="D10" s="365"/>
      <c r="E10" s="365"/>
      <c r="F10" s="365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33"/>
      <c r="C11" s="1217"/>
      <c r="D11" s="365"/>
      <c r="E11" s="365"/>
      <c r="F11" s="365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35">
        <f t="shared" ref="B12:B13" si="3">sum(C12:F12)</f>
        <v>176</v>
      </c>
      <c r="C12" s="235">
        <v>82.0</v>
      </c>
      <c r="D12" s="233">
        <v>94.0</v>
      </c>
      <c r="E12" s="365"/>
      <c r="F12" s="365"/>
      <c r="G12" s="1230" t="s">
        <v>1505</v>
      </c>
    </row>
    <row r="13">
      <c r="A13" s="1041" t="s">
        <v>286</v>
      </c>
      <c r="B13" s="235">
        <f t="shared" si="3"/>
        <v>124</v>
      </c>
      <c r="C13" s="235">
        <v>71.0</v>
      </c>
      <c r="D13" s="233">
        <v>53.0</v>
      </c>
      <c r="E13" s="365"/>
      <c r="F13" s="365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33"/>
      <c r="C14" s="1217"/>
      <c r="D14" s="365"/>
      <c r="E14" s="365"/>
      <c r="F14" s="365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33"/>
      <c r="C15" s="1217"/>
      <c r="D15" s="365"/>
      <c r="E15" s="365"/>
      <c r="F15" s="365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33"/>
      <c r="C16" s="1217"/>
      <c r="D16" s="365"/>
      <c r="E16" s="365"/>
      <c r="F16" s="365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33"/>
      <c r="C17" s="1217"/>
      <c r="D17" s="365"/>
      <c r="E17" s="365"/>
      <c r="F17" s="365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35">
        <f t="shared" ref="B18:B21" si="4">sum(C18:F18)</f>
        <v>294</v>
      </c>
      <c r="C18" s="235">
        <v>89.0</v>
      </c>
      <c r="D18" s="233">
        <v>198.0</v>
      </c>
      <c r="E18" s="233"/>
      <c r="F18" s="233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35">
        <f t="shared" si="4"/>
        <v>35</v>
      </c>
      <c r="C19" s="235">
        <v>13.0</v>
      </c>
      <c r="D19" s="233">
        <v>22.0</v>
      </c>
      <c r="E19" s="365"/>
      <c r="F19" s="365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35">
        <f t="shared" si="4"/>
        <v>73</v>
      </c>
      <c r="C20" s="235">
        <v>43.0</v>
      </c>
      <c r="D20" s="233">
        <v>30.0</v>
      </c>
      <c r="E20" s="365"/>
      <c r="F20" s="365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35">
        <f t="shared" si="4"/>
        <v>126</v>
      </c>
      <c r="C21" s="235">
        <v>70.0</v>
      </c>
      <c r="D21" s="233">
        <v>56.0</v>
      </c>
      <c r="E21" s="365"/>
      <c r="F21" s="365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33"/>
      <c r="C22" s="235"/>
      <c r="D22" s="233"/>
      <c r="E22" s="365"/>
      <c r="F22" s="233"/>
      <c r="G22" s="1218"/>
    </row>
    <row r="23">
      <c r="A23" s="1041" t="s">
        <v>717</v>
      </c>
      <c r="B23" s="235">
        <f t="shared" ref="B23:B25" si="5">sum(C23:F23)</f>
        <v>557</v>
      </c>
      <c r="C23" s="235">
        <v>214.0</v>
      </c>
      <c r="D23" s="233">
        <v>316.0</v>
      </c>
      <c r="E23" s="365"/>
      <c r="F23" s="233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35">
        <f t="shared" si="5"/>
        <v>58</v>
      </c>
      <c r="C24" s="235">
        <v>29.0</v>
      </c>
      <c r="D24" s="233">
        <v>29.0</v>
      </c>
      <c r="E24" s="365"/>
      <c r="F24" s="365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35">
        <f t="shared" si="5"/>
        <v>149</v>
      </c>
      <c r="C25" s="235">
        <v>88.0</v>
      </c>
      <c r="D25" s="233">
        <v>61.0</v>
      </c>
      <c r="E25" s="365"/>
      <c r="F25" s="365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33"/>
      <c r="C26" s="1217"/>
      <c r="D26" s="365"/>
      <c r="E26" s="365"/>
      <c r="F26" s="365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35">
        <f>sum(C27:F27)</f>
        <v>233</v>
      </c>
      <c r="C27" s="235">
        <v>112.0</v>
      </c>
      <c r="D27" s="233">
        <v>107.0</v>
      </c>
      <c r="E27" s="365"/>
      <c r="F27" s="233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33"/>
      <c r="C28" s="1217"/>
      <c r="D28" s="365"/>
      <c r="E28" s="365"/>
      <c r="F28" s="365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35">
        <f t="shared" ref="B29:B30" si="6">sum(C29:F29)</f>
        <v>652</v>
      </c>
      <c r="C29" s="235">
        <v>302.0</v>
      </c>
      <c r="D29" s="233">
        <v>338.0</v>
      </c>
      <c r="E29" s="365"/>
      <c r="F29" s="233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35">
        <f t="shared" si="6"/>
        <v>74</v>
      </c>
      <c r="C30" s="235">
        <v>24.0</v>
      </c>
      <c r="D30" s="233">
        <v>50.0</v>
      </c>
      <c r="E30" s="365"/>
      <c r="F30" s="365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33"/>
      <c r="C31" s="1217"/>
      <c r="D31" s="365"/>
      <c r="E31" s="365"/>
      <c r="F31" s="365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33"/>
      <c r="C32" s="1217"/>
      <c r="D32" s="365"/>
      <c r="E32" s="365"/>
      <c r="F32" s="365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35">
        <f>sum(C33:F33)</f>
        <v>130</v>
      </c>
      <c r="C33" s="235">
        <v>56.0</v>
      </c>
      <c r="D33" s="233">
        <v>74.0</v>
      </c>
      <c r="E33" s="365"/>
      <c r="F33" s="365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33"/>
      <c r="C34" s="1217"/>
      <c r="D34" s="365"/>
      <c r="E34" s="365"/>
      <c r="F34" s="365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33"/>
      <c r="C35" s="1217"/>
      <c r="D35" s="365"/>
      <c r="E35" s="365"/>
      <c r="F35" s="365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33"/>
      <c r="C36" s="1217"/>
      <c r="D36" s="365"/>
      <c r="E36" s="365"/>
      <c r="F36" s="365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35">
        <f>sum(C37:F37)</f>
        <v>225</v>
      </c>
      <c r="C37" s="235">
        <v>95.0</v>
      </c>
      <c r="D37" s="233">
        <v>130.0</v>
      </c>
      <c r="E37" s="365"/>
      <c r="F37" s="365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33"/>
      <c r="C38" s="1217"/>
      <c r="D38" s="365"/>
      <c r="E38" s="365"/>
      <c r="F38" s="365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35">
        <f t="shared" ref="B39:B40" si="7">sum(C39:F39)</f>
        <v>63</v>
      </c>
      <c r="C39" s="235">
        <v>29.0</v>
      </c>
      <c r="D39" s="233">
        <v>34.0</v>
      </c>
      <c r="E39" s="365"/>
      <c r="F39" s="365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35">
        <f t="shared" si="7"/>
        <v>3755</v>
      </c>
      <c r="C40" s="235">
        <v>1697.0</v>
      </c>
      <c r="D40" s="1137">
        <v>1960.0</v>
      </c>
      <c r="E40" s="365"/>
      <c r="F40" s="365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2" t="s">
        <v>2186</v>
      </c>
      <c r="B101" s="373"/>
      <c r="C101" s="373"/>
      <c r="D101" s="373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7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33"/>
      <c r="C106" s="233"/>
      <c r="D106" s="233">
        <v>18.0</v>
      </c>
    </row>
    <row r="107">
      <c r="A107" s="785" t="s">
        <v>150</v>
      </c>
      <c r="B107" s="233"/>
      <c r="C107" s="233"/>
      <c r="D107" s="233">
        <v>34.0</v>
      </c>
    </row>
    <row r="108">
      <c r="A108" s="785" t="s">
        <v>1497</v>
      </c>
      <c r="B108" s="233"/>
      <c r="C108" s="233"/>
      <c r="D108" s="233">
        <v>240.0</v>
      </c>
    </row>
    <row r="109">
      <c r="A109" s="785" t="s">
        <v>1499</v>
      </c>
      <c r="B109" s="233"/>
      <c r="C109" s="233"/>
      <c r="D109" s="233">
        <v>28.0</v>
      </c>
    </row>
    <row r="110">
      <c r="A110" s="785" t="s">
        <v>157</v>
      </c>
      <c r="B110" s="233"/>
      <c r="C110" s="233"/>
      <c r="D110" s="233">
        <v>69.0</v>
      </c>
    </row>
    <row r="111">
      <c r="A111" s="785" t="s">
        <v>1243</v>
      </c>
      <c r="B111" s="233"/>
      <c r="C111" s="233"/>
      <c r="D111" s="233">
        <v>64.0</v>
      </c>
    </row>
    <row r="112">
      <c r="A112" s="785" t="s">
        <v>1502</v>
      </c>
      <c r="B112" s="233"/>
      <c r="C112" s="233"/>
      <c r="D112" s="233">
        <v>21.0</v>
      </c>
    </row>
    <row r="113">
      <c r="A113" s="785" t="s">
        <v>1267</v>
      </c>
      <c r="B113" s="233"/>
      <c r="C113" s="233"/>
      <c r="D113" s="233">
        <v>10.0</v>
      </c>
    </row>
    <row r="114">
      <c r="A114" s="785" t="s">
        <v>1503</v>
      </c>
      <c r="B114" s="233"/>
      <c r="C114" s="233"/>
      <c r="D114" s="233">
        <v>117.0</v>
      </c>
    </row>
    <row r="115">
      <c r="A115" s="785" t="s">
        <v>286</v>
      </c>
      <c r="B115" s="233"/>
      <c r="C115" s="233"/>
      <c r="D115" s="233">
        <v>132.0</v>
      </c>
    </row>
    <row r="116">
      <c r="A116" s="785" t="s">
        <v>1507</v>
      </c>
      <c r="B116" s="233"/>
      <c r="C116" s="233"/>
      <c r="D116" s="233">
        <v>0.0</v>
      </c>
    </row>
    <row r="117">
      <c r="A117" s="785" t="s">
        <v>168</v>
      </c>
      <c r="B117" s="233"/>
      <c r="C117" s="233"/>
      <c r="D117" s="233">
        <v>11.0</v>
      </c>
    </row>
    <row r="118">
      <c r="A118" s="785" t="s">
        <v>1508</v>
      </c>
      <c r="B118" s="233"/>
      <c r="C118" s="233"/>
      <c r="D118" s="233">
        <v>23.0</v>
      </c>
    </row>
    <row r="119">
      <c r="A119" s="785" t="s">
        <v>1509</v>
      </c>
      <c r="B119" s="233"/>
      <c r="C119" s="233"/>
      <c r="D119" s="233">
        <v>9.0</v>
      </c>
    </row>
    <row r="120">
      <c r="A120" s="785" t="s">
        <v>65</v>
      </c>
      <c r="B120" s="233"/>
      <c r="C120" s="233"/>
      <c r="D120" s="233">
        <v>182.0</v>
      </c>
    </row>
    <row r="121">
      <c r="A121" s="785" t="s">
        <v>66</v>
      </c>
      <c r="B121" s="233"/>
      <c r="C121" s="233"/>
      <c r="D121" s="233">
        <v>24.0</v>
      </c>
    </row>
    <row r="122">
      <c r="A122" s="785" t="s">
        <v>1512</v>
      </c>
      <c r="B122" s="233"/>
      <c r="C122" s="233"/>
      <c r="D122" s="233">
        <v>94.0</v>
      </c>
    </row>
    <row r="123">
      <c r="A123" s="785" t="s">
        <v>1514</v>
      </c>
      <c r="B123" s="233"/>
      <c r="C123" s="233"/>
      <c r="D123" s="233">
        <v>53.0</v>
      </c>
    </row>
    <row r="124">
      <c r="A124" s="785" t="s">
        <v>224</v>
      </c>
      <c r="B124" s="233"/>
      <c r="C124" s="233"/>
      <c r="D124" s="233">
        <v>7.0</v>
      </c>
    </row>
    <row r="125">
      <c r="A125" s="785" t="s">
        <v>717</v>
      </c>
      <c r="B125" s="233"/>
      <c r="C125" s="233"/>
      <c r="D125" s="233">
        <v>249.0</v>
      </c>
    </row>
    <row r="126">
      <c r="A126" s="785" t="s">
        <v>176</v>
      </c>
      <c r="B126" s="233"/>
      <c r="C126" s="233"/>
      <c r="D126" s="233">
        <v>33.0</v>
      </c>
    </row>
    <row r="127">
      <c r="A127" s="785" t="s">
        <v>662</v>
      </c>
      <c r="B127" s="233"/>
      <c r="C127" s="233"/>
      <c r="D127" s="233">
        <v>141.0</v>
      </c>
    </row>
    <row r="128">
      <c r="A128" s="785" t="s">
        <v>1519</v>
      </c>
      <c r="B128" s="233"/>
      <c r="C128" s="233"/>
      <c r="D128" s="233">
        <v>59.0</v>
      </c>
    </row>
    <row r="129">
      <c r="A129" s="785" t="s">
        <v>76</v>
      </c>
      <c r="B129" s="233"/>
      <c r="C129" s="233"/>
      <c r="D129" s="233">
        <v>150.0</v>
      </c>
    </row>
    <row r="130">
      <c r="A130" s="785" t="s">
        <v>1439</v>
      </c>
      <c r="B130" s="233"/>
      <c r="C130" s="233"/>
      <c r="D130" s="233">
        <v>10.0</v>
      </c>
    </row>
    <row r="131">
      <c r="A131" s="785" t="s">
        <v>1521</v>
      </c>
      <c r="B131" s="233"/>
      <c r="C131" s="233"/>
      <c r="D131" s="233">
        <v>435.0</v>
      </c>
    </row>
    <row r="132">
      <c r="A132" s="785" t="s">
        <v>187</v>
      </c>
      <c r="B132" s="233"/>
      <c r="C132" s="233"/>
      <c r="D132" s="233">
        <v>90.0</v>
      </c>
    </row>
    <row r="133">
      <c r="A133" s="785" t="s">
        <v>742</v>
      </c>
      <c r="B133" s="233"/>
      <c r="C133" s="233"/>
      <c r="D133" s="233" t="s">
        <v>29</v>
      </c>
    </row>
    <row r="134">
      <c r="A134" s="785" t="s">
        <v>1524</v>
      </c>
      <c r="B134" s="233"/>
      <c r="C134" s="233"/>
      <c r="D134" s="233">
        <v>15.0</v>
      </c>
    </row>
    <row r="135">
      <c r="A135" s="785" t="s">
        <v>1525</v>
      </c>
      <c r="B135" s="233"/>
      <c r="C135" s="233"/>
      <c r="D135" s="233">
        <v>99.0</v>
      </c>
    </row>
    <row r="136">
      <c r="A136" s="785" t="s">
        <v>199</v>
      </c>
      <c r="B136" s="233"/>
      <c r="C136" s="233"/>
      <c r="D136" s="233">
        <v>18.0</v>
      </c>
    </row>
    <row r="137">
      <c r="A137" s="785" t="s">
        <v>1527</v>
      </c>
      <c r="B137" s="233"/>
      <c r="C137" s="233"/>
      <c r="D137" s="233" t="s">
        <v>29</v>
      </c>
    </row>
    <row r="138">
      <c r="A138" s="785" t="s">
        <v>1528</v>
      </c>
      <c r="B138" s="233"/>
      <c r="C138" s="233"/>
      <c r="D138" s="233">
        <v>27.0</v>
      </c>
    </row>
    <row r="139">
      <c r="A139" s="785" t="s">
        <v>94</v>
      </c>
      <c r="B139" s="233"/>
      <c r="C139" s="233"/>
      <c r="D139" s="233">
        <v>230.0</v>
      </c>
    </row>
    <row r="140">
      <c r="A140" s="785" t="s">
        <v>496</v>
      </c>
      <c r="B140" s="233"/>
      <c r="C140" s="233"/>
      <c r="D140" s="233" t="s">
        <v>29</v>
      </c>
    </row>
    <row r="141">
      <c r="A141" s="785" t="s">
        <v>1530</v>
      </c>
      <c r="B141" s="233"/>
      <c r="C141" s="233"/>
      <c r="D141" s="233">
        <v>71.0</v>
      </c>
    </row>
    <row r="142">
      <c r="A142" s="785" t="s">
        <v>2342</v>
      </c>
      <c r="B142" s="233"/>
      <c r="C142" s="233"/>
      <c r="D142" s="235">
        <v>2770.0</v>
      </c>
    </row>
    <row r="143">
      <c r="A143" s="55" t="s">
        <v>3989</v>
      </c>
      <c r="B143" s="235"/>
      <c r="C143" s="233"/>
      <c r="D143" s="233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VLOOKUP($A3,PA_DEMO,2,FALSE)</f>
        <v>103852</v>
      </c>
      <c r="C3" s="258">
        <f>VLOOKUP($A3,'PA Data'!$A$2:$B$88,2,FALSE)</f>
        <v>40</v>
      </c>
      <c r="D3" s="258" t="s">
        <v>29</v>
      </c>
      <c r="E3" s="258">
        <f>VLOOKUP($A3,'PA Data'!$A$2:$C$88,3,FALSE)</f>
        <v>18</v>
      </c>
      <c r="F3" s="258">
        <f>VLOOKUP($A3,'PA Data'!$A$2:$D$88,4,FALSE)</f>
        <v>18</v>
      </c>
      <c r="G3" s="258" t="s">
        <v>29</v>
      </c>
      <c r="H3" s="258" t="s">
        <v>29</v>
      </c>
      <c r="I3" s="258" t="s">
        <v>29</v>
      </c>
      <c r="J3" s="258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Numbers'!$A$2247:$D$2313,4,FALSE),"NULL")</f>
        <v>90</v>
      </c>
      <c r="Q3" s="267" t="s">
        <v>29</v>
      </c>
    </row>
    <row r="4">
      <c r="A4" s="193" t="s">
        <v>1534</v>
      </c>
      <c r="B4" s="194">
        <f t="array" ref="B4">VLOOKUP($A4,PA_DEMO,2,FALSE)</f>
        <v>1250578</v>
      </c>
      <c r="C4" s="270">
        <f>VLOOKUP($A4,'PA Data'!$A$2:$B$88,2,FALSE)</f>
        <v>1607</v>
      </c>
      <c r="D4" s="270" t="s">
        <v>29</v>
      </c>
      <c r="E4" s="270">
        <f>VLOOKUP($A4,'PA Data'!$A$2:$C$88,3,FALSE)</f>
        <v>379</v>
      </c>
      <c r="F4" s="270">
        <f>VLOOKUP($A4,'PA Data'!$A$2:$D$88,4,FALSE)</f>
        <v>973</v>
      </c>
      <c r="G4" s="270" t="s">
        <v>29</v>
      </c>
      <c r="H4" s="270" t="s">
        <v>29</v>
      </c>
      <c r="I4" s="270" t="s">
        <v>29</v>
      </c>
      <c r="J4" s="270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Numbers'!$A$2247:$D$2313,4,FALSE),"NULL")</f>
        <v>837</v>
      </c>
      <c r="Q4" s="278" t="s">
        <v>29</v>
      </c>
    </row>
    <row r="5">
      <c r="A5" s="334" t="s">
        <v>1535</v>
      </c>
      <c r="B5" s="256">
        <f t="array" ref="B5">VLOOKUP($A5,PA_DEMO,2,FALSE)</f>
        <v>65558</v>
      </c>
      <c r="C5" s="258">
        <f>VLOOKUP($A5,'PA Data'!$A$2:$B$88,2,FALSE)</f>
        <v>21</v>
      </c>
      <c r="D5" s="258" t="s">
        <v>29</v>
      </c>
      <c r="E5" s="258" t="str">
        <f>VLOOKUP($A5,'PA Data'!$A$2:$C$88,3,FALSE)</f>
        <v>S</v>
      </c>
      <c r="F5" s="258" t="str">
        <f>VLOOKUP($A5,'PA Data'!$A$2:$D$88,4,FALSE)</f>
        <v>S</v>
      </c>
      <c r="G5" s="258" t="s">
        <v>29</v>
      </c>
      <c r="H5" s="258" t="s">
        <v>29</v>
      </c>
      <c r="I5" s="258" t="s">
        <v>29</v>
      </c>
      <c r="J5" s="258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Numbers'!$A$2247:$D$2313,4,FALSE),"NULL")</f>
        <v>108</v>
      </c>
      <c r="Q5" s="267" t="s">
        <v>29</v>
      </c>
    </row>
    <row r="6">
      <c r="A6" s="193" t="s">
        <v>1457</v>
      </c>
      <c r="B6" s="194">
        <f t="array" ref="B6">VLOOKUP($A6,PA_DEMO,2,FALSE)</f>
        <v>168215</v>
      </c>
      <c r="C6" s="270">
        <f>VLOOKUP($A6,'PA Data'!$A$2:$B$88,2,FALSE)</f>
        <v>27</v>
      </c>
      <c r="D6" s="270" t="s">
        <v>29</v>
      </c>
      <c r="E6" s="270">
        <f>VLOOKUP($A6,'PA Data'!$A$2:$C$88,3,FALSE)</f>
        <v>12</v>
      </c>
      <c r="F6" s="270">
        <f>VLOOKUP($A6,'PA Data'!$A$2:$D$88,4,FALSE)</f>
        <v>12</v>
      </c>
      <c r="G6" s="270" t="s">
        <v>29</v>
      </c>
      <c r="H6" s="270" t="s">
        <v>29</v>
      </c>
      <c r="I6" s="270" t="s">
        <v>29</v>
      </c>
      <c r="J6" s="270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Numbers'!$A$2247:$D$2313,4,FALSE),"NULL")</f>
        <v>181</v>
      </c>
      <c r="Q6" s="278" t="s">
        <v>29</v>
      </c>
    </row>
    <row r="7">
      <c r="A7" s="334" t="s">
        <v>1537</v>
      </c>
      <c r="B7" s="256">
        <f t="array" ref="B7">VLOOKUP($A7,PA_DEMO,2,FALSE)</f>
        <v>47577</v>
      </c>
      <c r="C7" s="258">
        <f>VLOOKUP($A7,'PA Data'!$A$2:$B$88,2,FALSE)</f>
        <v>36</v>
      </c>
      <c r="D7" s="258" t="s">
        <v>29</v>
      </c>
      <c r="E7" s="258">
        <f>VLOOKUP($A7,'PA Data'!$A$2:$C$88,3,FALSE)</f>
        <v>20</v>
      </c>
      <c r="F7" s="258">
        <f>VLOOKUP($A7,'PA Data'!$A$2:$D$88,4,FALSE)</f>
        <v>12</v>
      </c>
      <c r="G7" s="258" t="s">
        <v>29</v>
      </c>
      <c r="H7" s="258" t="s">
        <v>29</v>
      </c>
      <c r="I7" s="258" t="s">
        <v>29</v>
      </c>
      <c r="J7" s="258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Numbers'!$A$2247:$D$2313,4,FALSE),"NULL")</f>
        <v>113</v>
      </c>
      <c r="Q7" s="267" t="s">
        <v>29</v>
      </c>
    </row>
    <row r="8">
      <c r="A8" s="193" t="s">
        <v>1538</v>
      </c>
      <c r="B8" s="194">
        <f t="array" ref="B8">VLOOKUP($A8,PA_DEMO,2,FALSE)</f>
        <v>428849</v>
      </c>
      <c r="C8" s="270">
        <f>VLOOKUP($A8,'PA Data'!$A$2:$B$88,2,FALSE)</f>
        <v>312</v>
      </c>
      <c r="D8" s="270" t="s">
        <v>29</v>
      </c>
      <c r="E8" s="270">
        <f>VLOOKUP($A8,'PA Data'!$A$2:$C$88,3,FALSE)</f>
        <v>184</v>
      </c>
      <c r="F8" s="270">
        <f>VLOOKUP($A8,'PA Data'!$A$2:$D$88,4,FALSE)</f>
        <v>74</v>
      </c>
      <c r="G8" s="270" t="s">
        <v>29</v>
      </c>
      <c r="H8" s="270" t="s">
        <v>29</v>
      </c>
      <c r="I8" s="270" t="s">
        <v>29</v>
      </c>
      <c r="J8" s="270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Numbers'!$A$2247:$D$2313,4,FALSE),"NULL")</f>
        <v>314</v>
      </c>
      <c r="Q8" s="278" t="s">
        <v>29</v>
      </c>
    </row>
    <row r="9">
      <c r="A9" s="334" t="s">
        <v>1539</v>
      </c>
      <c r="B9" s="256">
        <f t="array" ref="B9">VLOOKUP($A9,PA_DEMO,2,FALSE)</f>
        <v>122822</v>
      </c>
      <c r="C9" s="258">
        <f>VLOOKUP($A9,'PA Data'!$A$2:$B$88,2,FALSE)</f>
        <v>84</v>
      </c>
      <c r="D9" s="258" t="s">
        <v>29</v>
      </c>
      <c r="E9" s="258">
        <f>VLOOKUP($A9,'PA Data'!$A$2:$C$88,3,FALSE)</f>
        <v>38</v>
      </c>
      <c r="F9" s="258">
        <f>VLOOKUP($A9,'PA Data'!$A$2:$D$88,4,FALSE)</f>
        <v>32</v>
      </c>
      <c r="G9" s="258" t="s">
        <v>29</v>
      </c>
      <c r="H9" s="258" t="s">
        <v>29</v>
      </c>
      <c r="I9" s="258" t="s">
        <v>29</v>
      </c>
      <c r="J9" s="258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Numbers'!$A$2247:$D$2313,4,FALSE),"NULL")</f>
        <v>164</v>
      </c>
      <c r="Q9" s="267" t="s">
        <v>29</v>
      </c>
    </row>
    <row r="10">
      <c r="A10" s="193" t="s">
        <v>345</v>
      </c>
      <c r="B10" s="194">
        <f t="array" ref="B10">VLOOKUP($A10,PA_DEMO,2,FALSE)</f>
        <v>59967</v>
      </c>
      <c r="C10" s="270">
        <f>VLOOKUP($A10,'PA Data'!$A$2:$B$88,2,FALSE)</f>
        <v>90</v>
      </c>
      <c r="D10" s="270" t="s">
        <v>29</v>
      </c>
      <c r="E10" s="270">
        <f>VLOOKUP($A10,'PA Data'!$A$2:$C$88,3,FALSE)</f>
        <v>39</v>
      </c>
      <c r="F10" s="270">
        <f>VLOOKUP($A10,'PA Data'!$A$2:$D$88,4,FALSE)</f>
        <v>18</v>
      </c>
      <c r="G10" s="270" t="s">
        <v>29</v>
      </c>
      <c r="H10" s="270" t="s">
        <v>29</v>
      </c>
      <c r="I10" s="270" t="s">
        <v>29</v>
      </c>
      <c r="J10" s="270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Numbers'!$A$2247:$D$2313,4,FALSE),"NULL")</f>
        <v>84</v>
      </c>
      <c r="Q10" s="278" t="s">
        <v>29</v>
      </c>
    </row>
    <row r="11">
      <c r="A11" s="334" t="s">
        <v>1540</v>
      </c>
      <c r="B11" s="256">
        <f t="array" ref="B11">VLOOKUP($A11,PA_DEMO,2,FALSE)</f>
        <v>646538</v>
      </c>
      <c r="C11" s="258">
        <f>VLOOKUP($A11,'PA Data'!$A$2:$B$88,2,FALSE)</f>
        <v>201</v>
      </c>
      <c r="D11" s="258" t="s">
        <v>29</v>
      </c>
      <c r="E11" s="258">
        <f>VLOOKUP($A11,'PA Data'!$A$2:$C$88,3,FALSE)</f>
        <v>70</v>
      </c>
      <c r="F11" s="258">
        <f>VLOOKUP($A11,'PA Data'!$A$2:$D$88,4,FALSE)</f>
        <v>99</v>
      </c>
      <c r="G11" s="258" t="s">
        <v>29</v>
      </c>
      <c r="H11" s="258" t="s">
        <v>29</v>
      </c>
      <c r="I11" s="258" t="s">
        <v>29</v>
      </c>
      <c r="J11" s="258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Numbers'!$A$2247:$D$2313,4,FALSE),"NULL")</f>
        <v>318</v>
      </c>
      <c r="Q11" s="267" t="s">
        <v>29</v>
      </c>
    </row>
    <row r="12">
      <c r="A12" s="193" t="s">
        <v>36</v>
      </c>
      <c r="B12" s="194">
        <f t="array" ref="B12">VLOOKUP($A12,PA_DEMO,2,FALSE)</f>
        <v>193763</v>
      </c>
      <c r="C12" s="270">
        <f>VLOOKUP($A12,'PA Data'!$A$2:$B$88,2,FALSE)</f>
        <v>86</v>
      </c>
      <c r="D12" s="270" t="s">
        <v>29</v>
      </c>
      <c r="E12" s="270">
        <f>VLOOKUP($A12,'PA Data'!$A$2:$C$88,3,FALSE)</f>
        <v>28</v>
      </c>
      <c r="F12" s="270">
        <f>VLOOKUP($A12,'PA Data'!$A$2:$D$88,4,FALSE)</f>
        <v>48</v>
      </c>
      <c r="G12" s="270" t="s">
        <v>29</v>
      </c>
      <c r="H12" s="270" t="s">
        <v>29</v>
      </c>
      <c r="I12" s="270" t="s">
        <v>29</v>
      </c>
      <c r="J12" s="270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Numbers'!$A$2247:$D$2313,4,FALSE),"NULL")</f>
        <v>200</v>
      </c>
      <c r="Q12" s="278" t="s">
        <v>29</v>
      </c>
    </row>
    <row r="13">
      <c r="A13" s="334" t="s">
        <v>1541</v>
      </c>
      <c r="B13" s="256">
        <f t="array" ref="B13">VLOOKUP($A13,PA_DEMO,2,FALSE)</f>
        <v>133472</v>
      </c>
      <c r="C13" s="258">
        <f>VLOOKUP($A13,'PA Data'!$A$2:$B$88,2,FALSE)</f>
        <v>81</v>
      </c>
      <c r="D13" s="258" t="s">
        <v>29</v>
      </c>
      <c r="E13" s="258">
        <f>VLOOKUP($A13,'PA Data'!$A$2:$C$88,3,FALSE)</f>
        <v>54</v>
      </c>
      <c r="F13" s="258">
        <f>VLOOKUP($A13,'PA Data'!$A$2:$D$88,4,FALSE)</f>
        <v>18</v>
      </c>
      <c r="G13" s="258" t="s">
        <v>29</v>
      </c>
      <c r="H13" s="258" t="s">
        <v>29</v>
      </c>
      <c r="I13" s="258" t="s">
        <v>29</v>
      </c>
      <c r="J13" s="258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Numbers'!$A$2247:$D$2313,4,FALSE),"NULL")</f>
        <v>180</v>
      </c>
      <c r="Q13" s="267" t="s">
        <v>29</v>
      </c>
    </row>
    <row r="14">
      <c r="A14" s="193" t="s">
        <v>823</v>
      </c>
      <c r="B14" s="194">
        <f t="array" ref="B14">VLOOKUP($A14,PA_DEMO,2,FALSE)</f>
        <v>4547</v>
      </c>
      <c r="C14" s="270">
        <f>VLOOKUP($A14,'PA Data'!$A$2:$B$88,2,FALSE)</f>
        <v>13</v>
      </c>
      <c r="D14" s="270" t="s">
        <v>29</v>
      </c>
      <c r="E14" s="270" t="str">
        <f>VLOOKUP($A14,'PA Data'!$A$2:$C$88,3,FALSE)</f>
        <v>S</v>
      </c>
      <c r="F14" s="270" t="str">
        <f>VLOOKUP($A14,'PA Data'!$A$2:$D$88,4,FALSE)</f>
        <v>S</v>
      </c>
      <c r="G14" s="270" t="s">
        <v>29</v>
      </c>
      <c r="H14" s="270" t="s">
        <v>29</v>
      </c>
      <c r="I14" s="270" t="s">
        <v>29</v>
      </c>
      <c r="J14" s="270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Numbers'!$A$2247:$D$2313,4,FALSE),"NULL")</f>
        <v>8</v>
      </c>
      <c r="Q14" s="278" t="s">
        <v>29</v>
      </c>
    </row>
    <row r="15">
      <c r="A15" s="334" t="s">
        <v>1152</v>
      </c>
      <c r="B15" s="256">
        <f t="array" ref="B15">VLOOKUP($A15,PA_DEMO,2,FALSE)</f>
        <v>64749</v>
      </c>
      <c r="C15" s="258">
        <f>VLOOKUP($A15,'PA Data'!$A$2:$B$88,2,FALSE)</f>
        <v>125</v>
      </c>
      <c r="D15" s="258" t="s">
        <v>29</v>
      </c>
      <c r="E15" s="258">
        <f>VLOOKUP($A15,'PA Data'!$A$2:$C$88,3,FALSE)</f>
        <v>49</v>
      </c>
      <c r="F15" s="258">
        <f>VLOOKUP($A15,'PA Data'!$A$2:$D$88,4,FALSE)</f>
        <v>59</v>
      </c>
      <c r="G15" s="258" t="s">
        <v>29</v>
      </c>
      <c r="H15" s="258" t="s">
        <v>29</v>
      </c>
      <c r="I15" s="258" t="s">
        <v>29</v>
      </c>
      <c r="J15" s="258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Numbers'!$A$2247:$D$2313,4,FALSE),"NULL")</f>
        <v>65</v>
      </c>
      <c r="Q15" s="267" t="s">
        <v>29</v>
      </c>
    </row>
    <row r="16">
      <c r="A16" s="193" t="s">
        <v>1542</v>
      </c>
      <c r="B16" s="194">
        <f t="array" ref="B16">VLOOKUP($A16,PA_DEMO,2,FALSE)</f>
        <v>158172</v>
      </c>
      <c r="C16" s="270">
        <f>VLOOKUP($A16,'PA Data'!$A$2:$B$88,2,FALSE)</f>
        <v>66</v>
      </c>
      <c r="D16" s="270" t="s">
        <v>29</v>
      </c>
      <c r="E16" s="270">
        <f>VLOOKUP($A16,'PA Data'!$A$2:$C$88,3,FALSE)</f>
        <v>33</v>
      </c>
      <c r="F16" s="270">
        <f>VLOOKUP($A16,'PA Data'!$A$2:$D$88,4,FALSE)</f>
        <v>16</v>
      </c>
      <c r="G16" s="270" t="s">
        <v>29</v>
      </c>
      <c r="H16" s="270" t="s">
        <v>29</v>
      </c>
      <c r="I16" s="270" t="s">
        <v>29</v>
      </c>
      <c r="J16" s="270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Numbers'!$A$2247:$D$2313,4,FALSE),"NULL")</f>
        <v>123</v>
      </c>
      <c r="Q16" s="278" t="s">
        <v>29</v>
      </c>
    </row>
    <row r="17">
      <c r="A17" s="334" t="s">
        <v>1543</v>
      </c>
      <c r="B17" s="256">
        <f t="array" ref="B17">VLOOKUP($A17,PA_DEMO,2,FALSE)</f>
        <v>534413</v>
      </c>
      <c r="C17" s="258">
        <f>VLOOKUP($A17,'PA Data'!$A$2:$B$88,2,FALSE)</f>
        <v>49</v>
      </c>
      <c r="D17" s="258" t="s">
        <v>29</v>
      </c>
      <c r="E17" s="258">
        <f>VLOOKUP($A17,'PA Data'!$A$2:$C$88,3,FALSE)</f>
        <v>32</v>
      </c>
      <c r="F17" s="258" t="str">
        <f>VLOOKUP($A17,'PA Data'!$A$2:$D$88,4,FALSE)</f>
        <v>S</v>
      </c>
      <c r="G17" s="258" t="s">
        <v>29</v>
      </c>
      <c r="H17" s="258" t="s">
        <v>29</v>
      </c>
      <c r="I17" s="258" t="s">
        <v>29</v>
      </c>
      <c r="J17" s="258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Numbers'!$A$2247:$D$2313,4,FALSE),"NULL")</f>
        <v>338</v>
      </c>
      <c r="Q17" s="267" t="s">
        <v>29</v>
      </c>
    </row>
    <row r="18">
      <c r="A18" s="193" t="s">
        <v>1544</v>
      </c>
      <c r="B18" s="194">
        <f t="array" ref="B18">VLOOKUP($A18,PA_DEMO,2,FALSE)</f>
        <v>37241</v>
      </c>
      <c r="C18" s="270">
        <f>VLOOKUP($A18,'PA Data'!$A$2:$B$88,2,FALSE)</f>
        <v>36</v>
      </c>
      <c r="D18" s="270" t="s">
        <v>29</v>
      </c>
      <c r="E18" s="270">
        <f>VLOOKUP($A18,'PA Data'!$A$2:$C$88,3,FALSE)</f>
        <v>21</v>
      </c>
      <c r="F18" s="270" t="str">
        <f>VLOOKUP($A18,'PA Data'!$A$2:$D$88,4,FALSE)</f>
        <v>S</v>
      </c>
      <c r="G18" s="270" t="s">
        <v>29</v>
      </c>
      <c r="H18" s="270" t="s">
        <v>29</v>
      </c>
      <c r="I18" s="270" t="s">
        <v>29</v>
      </c>
      <c r="J18" s="270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Numbers'!$A$2247:$D$2313,4,FALSE),"NULL")</f>
        <v>72</v>
      </c>
      <c r="Q18" s="278" t="s">
        <v>29</v>
      </c>
    </row>
    <row r="19">
      <c r="A19" s="334" t="s">
        <v>1545</v>
      </c>
      <c r="B19" s="256">
        <f t="array" ref="B19">VLOOKUP($A19,PA_DEMO,2,FALSE)</f>
        <v>80562</v>
      </c>
      <c r="C19" s="258">
        <f>VLOOKUP($A19,'PA Data'!$A$2:$B$88,2,FALSE)</f>
        <v>85</v>
      </c>
      <c r="D19" s="258" t="s">
        <v>29</v>
      </c>
      <c r="E19" s="258">
        <f>VLOOKUP($A19,'PA Data'!$A$2:$C$88,3,FALSE)</f>
        <v>53</v>
      </c>
      <c r="F19" s="258">
        <f>VLOOKUP($A19,'PA Data'!$A$2:$D$88,4,FALSE)</f>
        <v>22</v>
      </c>
      <c r="G19" s="258" t="s">
        <v>29</v>
      </c>
      <c r="H19" s="258" t="s">
        <v>29</v>
      </c>
      <c r="I19" s="258" t="s">
        <v>29</v>
      </c>
      <c r="J19" s="258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Numbers'!$A$2247:$D$2313,4,FALSE),"NULL")</f>
        <v>121</v>
      </c>
      <c r="Q19" s="267" t="s">
        <v>29</v>
      </c>
    </row>
    <row r="20">
      <c r="A20" s="193" t="s">
        <v>550</v>
      </c>
      <c r="B20" s="194">
        <f t="array" ref="B20">VLOOKUP($A20,PA_DEMO,2,FALSE)</f>
        <v>37450</v>
      </c>
      <c r="C20" s="270">
        <f>VLOOKUP($A20,'PA Data'!$A$2:$B$88,2,FALSE)</f>
        <v>19</v>
      </c>
      <c r="D20" s="270" t="s">
        <v>29</v>
      </c>
      <c r="E20" s="270">
        <f>VLOOKUP($A20,'PA Data'!$A$2:$C$88,3,FALSE)</f>
        <v>12</v>
      </c>
      <c r="F20" s="270" t="str">
        <f>VLOOKUP($A20,'PA Data'!$A$2:$D$88,4,FALSE)</f>
        <v>S</v>
      </c>
      <c r="G20" s="270" t="s">
        <v>29</v>
      </c>
      <c r="H20" s="270" t="s">
        <v>29</v>
      </c>
      <c r="I20" s="270" t="s">
        <v>29</v>
      </c>
      <c r="J20" s="270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Numbers'!$A$2247:$D$2313,4,FALSE),"NULL")</f>
        <v>48</v>
      </c>
      <c r="Q20" s="278" t="s">
        <v>29</v>
      </c>
    </row>
    <row r="21">
      <c r="A21" s="334" t="s">
        <v>157</v>
      </c>
      <c r="B21" s="256">
        <f t="array" ref="B21">VLOOKUP($A21,PA_DEMO,2,FALSE)</f>
        <v>64727</v>
      </c>
      <c r="C21" s="258">
        <f>VLOOKUP($A21,'PA Data'!$A$2:$B$88,2,FALSE)</f>
        <v>93</v>
      </c>
      <c r="D21" s="258" t="s">
        <v>29</v>
      </c>
      <c r="E21" s="258">
        <f>VLOOKUP($A21,'PA Data'!$A$2:$C$88,3,FALSE)</f>
        <v>70</v>
      </c>
      <c r="F21" s="258">
        <f>VLOOKUP($A21,'PA Data'!$A$2:$D$88,4,FALSE)</f>
        <v>13</v>
      </c>
      <c r="G21" s="258" t="s">
        <v>29</v>
      </c>
      <c r="H21" s="258" t="s">
        <v>29</v>
      </c>
      <c r="I21" s="258" t="s">
        <v>29</v>
      </c>
      <c r="J21" s="258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Numbers'!$A$2247:$D$2313,4,FALSE),"NULL")</f>
        <v>81</v>
      </c>
      <c r="Q21" s="267" t="s">
        <v>29</v>
      </c>
    </row>
    <row r="22">
      <c r="A22" s="193" t="s">
        <v>160</v>
      </c>
      <c r="B22" s="194">
        <f t="array" ref="B22">VLOOKUP($A22,PA_DEMO,2,FALSE)</f>
        <v>83938</v>
      </c>
      <c r="C22" s="270">
        <f>VLOOKUP($A22,'PA Data'!$A$2:$B$88,2,FALSE)</f>
        <v>56</v>
      </c>
      <c r="D22" s="270" t="s">
        <v>29</v>
      </c>
      <c r="E22" s="270">
        <f>VLOOKUP($A22,'PA Data'!$A$2:$C$88,3,FALSE)</f>
        <v>23</v>
      </c>
      <c r="F22" s="270">
        <f>VLOOKUP($A22,'PA Data'!$A$2:$D$88,4,FALSE)</f>
        <v>24</v>
      </c>
      <c r="G22" s="270" t="s">
        <v>29</v>
      </c>
      <c r="H22" s="270" t="s">
        <v>29</v>
      </c>
      <c r="I22" s="270" t="s">
        <v>29</v>
      </c>
      <c r="J22" s="270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Numbers'!$A$2247:$D$2313,4,FALSE),"NULL")</f>
        <v>118</v>
      </c>
      <c r="Q22" s="278" t="s">
        <v>29</v>
      </c>
    </row>
    <row r="23">
      <c r="A23" s="334" t="s">
        <v>552</v>
      </c>
      <c r="B23" s="256">
        <f t="array" ref="B23">VLOOKUP($A23,PA_DEMO,2,FALSE)</f>
        <v>259469</v>
      </c>
      <c r="C23" s="258">
        <f>VLOOKUP($A23,'PA Data'!$A$2:$B$88,2,FALSE)</f>
        <v>179</v>
      </c>
      <c r="D23" s="258" t="s">
        <v>29</v>
      </c>
      <c r="E23" s="258">
        <f>VLOOKUP($A23,'PA Data'!$A$2:$C$88,3,FALSE)</f>
        <v>85</v>
      </c>
      <c r="F23" s="258">
        <f>VLOOKUP($A23,'PA Data'!$A$2:$D$88,4,FALSE)</f>
        <v>65</v>
      </c>
      <c r="G23" s="258" t="s">
        <v>29</v>
      </c>
      <c r="H23" s="258" t="s">
        <v>29</v>
      </c>
      <c r="I23" s="258" t="s">
        <v>29</v>
      </c>
      <c r="J23" s="258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Numbers'!$A$2247:$D$2313,4,FALSE),"NULL")</f>
        <v>214</v>
      </c>
      <c r="Q23" s="267" t="s">
        <v>29</v>
      </c>
    </row>
    <row r="24">
      <c r="A24" s="193" t="s">
        <v>1546</v>
      </c>
      <c r="B24" s="194">
        <f t="array" ref="B24">VLOOKUP($A24,PA_DEMO,2,FALSE)</f>
        <v>286401</v>
      </c>
      <c r="C24" s="270">
        <f>VLOOKUP($A24,'PA Data'!$A$2:$B$88,2,FALSE)</f>
        <v>267</v>
      </c>
      <c r="D24" s="270" t="s">
        <v>29</v>
      </c>
      <c r="E24" s="270">
        <f>VLOOKUP($A24,'PA Data'!$A$2:$C$88,3,FALSE)</f>
        <v>139</v>
      </c>
      <c r="F24" s="270">
        <f>VLOOKUP($A24,'PA Data'!$A$2:$D$88,4,FALSE)</f>
        <v>84</v>
      </c>
      <c r="G24" s="270" t="s">
        <v>29</v>
      </c>
      <c r="H24" s="270" t="s">
        <v>29</v>
      </c>
      <c r="I24" s="270" t="s">
        <v>29</v>
      </c>
      <c r="J24" s="270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Numbers'!$A$2247:$D$2313,4,FALSE),"NULL")</f>
        <v>278</v>
      </c>
      <c r="Q24" s="278" t="s">
        <v>29</v>
      </c>
    </row>
    <row r="25">
      <c r="A25" s="334" t="s">
        <v>333</v>
      </c>
      <c r="B25" s="256">
        <f t="array" ref="B25">VLOOKUP($A25,PA_DEMO,2,FALSE)</f>
        <v>576830</v>
      </c>
      <c r="C25" s="258">
        <f>VLOOKUP($A25,'PA Data'!$A$2:$B$88,2,FALSE)</f>
        <v>283</v>
      </c>
      <c r="D25" s="258" t="s">
        <v>29</v>
      </c>
      <c r="E25" s="258">
        <f>VLOOKUP($A25,'PA Data'!$A$2:$C$88,3,FALSE)</f>
        <v>173</v>
      </c>
      <c r="F25" s="258">
        <f>VLOOKUP($A25,'PA Data'!$A$2:$D$88,4,FALSE)</f>
        <v>68</v>
      </c>
      <c r="G25" s="258" t="s">
        <v>29</v>
      </c>
      <c r="H25" s="258" t="s">
        <v>29</v>
      </c>
      <c r="I25" s="258" t="s">
        <v>29</v>
      </c>
      <c r="J25" s="258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Numbers'!$A$2247:$D$2313,4,FALSE),"NULL")</f>
        <v>315</v>
      </c>
      <c r="Q25" s="267" t="s">
        <v>29</v>
      </c>
    </row>
    <row r="26">
      <c r="A26" s="193" t="s">
        <v>700</v>
      </c>
      <c r="B26" s="194">
        <f t="array" ref="B26">VLOOKUP($A26,PA_DEMO,2,FALSE)</f>
        <v>30990</v>
      </c>
      <c r="C26" s="270">
        <f>VLOOKUP($A26,'PA Data'!$A$2:$B$88,2,FALSE)</f>
        <v>24</v>
      </c>
      <c r="D26" s="270" t="s">
        <v>29</v>
      </c>
      <c r="E26" s="270">
        <f>VLOOKUP($A26,'PA Data'!$A$2:$C$88,3,FALSE)</f>
        <v>11</v>
      </c>
      <c r="F26" s="270" t="str">
        <f>VLOOKUP($A26,'PA Data'!$A$2:$D$88,4,FALSE)</f>
        <v>S</v>
      </c>
      <c r="G26" s="270" t="s">
        <v>29</v>
      </c>
      <c r="H26" s="270" t="s">
        <v>29</v>
      </c>
      <c r="I26" s="270" t="s">
        <v>29</v>
      </c>
      <c r="J26" s="270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Numbers'!$A$2247:$D$2313,4,FALSE),"NULL")</f>
        <v>35</v>
      </c>
      <c r="Q26" s="278" t="s">
        <v>29</v>
      </c>
    </row>
    <row r="27">
      <c r="A27" s="334" t="s">
        <v>1298</v>
      </c>
      <c r="B27" s="256">
        <f t="array" ref="B27">VLOOKUP($A27,PA_DEMO,2,FALSE)</f>
        <v>270876</v>
      </c>
      <c r="C27" s="258">
        <f>VLOOKUP($A27,'PA Data'!$A$2:$B$88,2,FALSE)</f>
        <v>393</v>
      </c>
      <c r="D27" s="258" t="s">
        <v>29</v>
      </c>
      <c r="E27" s="258">
        <f>VLOOKUP($A27,'PA Data'!$A$2:$C$88,3,FALSE)</f>
        <v>219</v>
      </c>
      <c r="F27" s="258">
        <f>VLOOKUP($A27,'PA Data'!$A$2:$D$88,4,FALSE)</f>
        <v>90</v>
      </c>
      <c r="G27" s="258" t="s">
        <v>29</v>
      </c>
      <c r="H27" s="258" t="s">
        <v>29</v>
      </c>
      <c r="I27" s="258" t="s">
        <v>29</v>
      </c>
      <c r="J27" s="258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Numbers'!$A$2247:$D$2313,4,FALSE),"NULL")</f>
        <v>230</v>
      </c>
      <c r="Q27" s="267" t="s">
        <v>29</v>
      </c>
    </row>
    <row r="28">
      <c r="A28" s="193" t="s">
        <v>58</v>
      </c>
      <c r="B28" s="194">
        <f t="array" ref="B28">VLOOKUP($A28,PA_DEMO,2,FALSE)</f>
        <v>128804</v>
      </c>
      <c r="C28" s="270">
        <f>VLOOKUP($A28,'PA Data'!$A$2:$B$88,2,FALSE)</f>
        <v>173</v>
      </c>
      <c r="D28" s="270" t="s">
        <v>29</v>
      </c>
      <c r="E28" s="270">
        <f>VLOOKUP($A28,'PA Data'!$A$2:$C$88,3,FALSE)</f>
        <v>62</v>
      </c>
      <c r="F28" s="270">
        <f>VLOOKUP($A28,'PA Data'!$A$2:$D$88,4,FALSE)</f>
        <v>99</v>
      </c>
      <c r="G28" s="270" t="s">
        <v>29</v>
      </c>
      <c r="H28" s="270" t="s">
        <v>29</v>
      </c>
      <c r="I28" s="270" t="s">
        <v>29</v>
      </c>
      <c r="J28" s="270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Numbers'!$A$2247:$D$2313,4,FALSE),"NULL")</f>
        <v>171</v>
      </c>
      <c r="Q28" s="278" t="s">
        <v>29</v>
      </c>
    </row>
    <row r="29">
      <c r="A29" s="334" t="s">
        <v>1547</v>
      </c>
      <c r="B29" s="256">
        <f t="array" ref="B29">VLOOKUP($A29,PA_DEMO,2,FALSE)</f>
        <v>6973</v>
      </c>
      <c r="C29" s="258">
        <f>VLOOKUP($A29,'PA Data'!$A$2:$B$88,2,FALSE)</f>
        <v>0</v>
      </c>
      <c r="D29" s="258" t="s">
        <v>29</v>
      </c>
      <c r="E29" s="258">
        <f>VLOOKUP($A29,'PA Data'!$A$2:$C$88,3,FALSE)</f>
        <v>0</v>
      </c>
      <c r="F29" s="258">
        <f>VLOOKUP($A29,'PA Data'!$A$2:$D$88,4,FALSE)</f>
        <v>0</v>
      </c>
      <c r="G29" s="258" t="s">
        <v>29</v>
      </c>
      <c r="H29" s="258" t="s">
        <v>29</v>
      </c>
      <c r="I29" s="258" t="s">
        <v>29</v>
      </c>
      <c r="J29" s="258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Numbers'!$A$2247:$D$2313,4,FALSE),"NULL")</f>
        <v>12</v>
      </c>
      <c r="Q29" s="267" t="s">
        <v>29</v>
      </c>
    </row>
    <row r="30">
      <c r="A30" s="193" t="s">
        <v>59</v>
      </c>
      <c r="B30" s="194">
        <f t="array" ref="B30">VLOOKUP($A30,PA_DEMO,2,FALSE)</f>
        <v>155932</v>
      </c>
      <c r="C30" s="270">
        <f>VLOOKUP($A30,'PA Data'!$A$2:$B$88,2,FALSE)</f>
        <v>92</v>
      </c>
      <c r="D30" s="270" t="s">
        <v>29</v>
      </c>
      <c r="E30" s="270">
        <f>VLOOKUP($A30,'PA Data'!$A$2:$C$88,3,FALSE)</f>
        <v>53</v>
      </c>
      <c r="F30" s="270">
        <f>VLOOKUP($A30,'PA Data'!$A$2:$D$88,4,FALSE)</f>
        <v>16</v>
      </c>
      <c r="G30" s="270" t="s">
        <v>29</v>
      </c>
      <c r="H30" s="270" t="s">
        <v>29</v>
      </c>
      <c r="I30" s="270" t="s">
        <v>29</v>
      </c>
      <c r="J30" s="270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Numbers'!$A$2247:$D$2313,4,FALSE),"NULL")</f>
        <v>187</v>
      </c>
      <c r="Q30" s="278" t="s">
        <v>29</v>
      </c>
    </row>
    <row r="31">
      <c r="A31" s="334" t="s">
        <v>166</v>
      </c>
      <c r="B31" s="256">
        <f t="array" ref="B31">VLOOKUP($A31,PA_DEMO,2,FALSE)</f>
        <v>14556</v>
      </c>
      <c r="C31" s="258" t="str">
        <f>VLOOKUP($A31,'PA Data'!$A$2:$B$88,2,FALSE)</f>
        <v>S</v>
      </c>
      <c r="D31" s="258" t="s">
        <v>29</v>
      </c>
      <c r="E31" s="258" t="str">
        <f>VLOOKUP($A31,'PA Data'!$A$2:$C$88,3,FALSE)</f>
        <v>S</v>
      </c>
      <c r="F31" s="258">
        <f>VLOOKUP($A31,'PA Data'!$A$2:$D$88,4,FALSE)</f>
        <v>0</v>
      </c>
      <c r="G31" s="258" t="s">
        <v>29</v>
      </c>
      <c r="H31" s="258" t="s">
        <v>29</v>
      </c>
      <c r="I31" s="258" t="s">
        <v>29</v>
      </c>
      <c r="J31" s="258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Numbers'!$A$2247:$D$2313,4,FALSE),"NULL")</f>
        <v>23</v>
      </c>
      <c r="Q31" s="267" t="s">
        <v>29</v>
      </c>
    </row>
    <row r="32">
      <c r="A32" s="193" t="s">
        <v>61</v>
      </c>
      <c r="B32" s="194">
        <f t="array" ref="B32">VLOOKUP($A32,PA_DEMO,2,FALSE)</f>
        <v>35954</v>
      </c>
      <c r="C32" s="270">
        <f>VLOOKUP($A32,'PA Data'!$A$2:$B$88,2,FALSE)</f>
        <v>57</v>
      </c>
      <c r="D32" s="270" t="s">
        <v>29</v>
      </c>
      <c r="E32" s="270">
        <f>VLOOKUP($A32,'PA Data'!$A$2:$C$88,3,FALSE)</f>
        <v>19</v>
      </c>
      <c r="F32" s="270">
        <f>VLOOKUP($A32,'PA Data'!$A$2:$D$88,4,FALSE)</f>
        <v>30</v>
      </c>
      <c r="G32" s="270" t="s">
        <v>29</v>
      </c>
      <c r="H32" s="270" t="s">
        <v>29</v>
      </c>
      <c r="I32" s="270" t="s">
        <v>29</v>
      </c>
      <c r="J32" s="270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Numbers'!$A$2247:$D$2313,4,FALSE),"NULL")</f>
        <v>52</v>
      </c>
      <c r="Q32" s="278" t="s">
        <v>29</v>
      </c>
    </row>
    <row r="33">
      <c r="A33" s="334" t="s">
        <v>1548</v>
      </c>
      <c r="B33" s="256">
        <f t="array" ref="B33">VLOOKUP($A33,PA_DEMO,2,FALSE)</f>
        <v>44092</v>
      </c>
      <c r="C33" s="258">
        <f>VLOOKUP($A33,'PA Data'!$A$2:$B$88,2,FALSE)</f>
        <v>58</v>
      </c>
      <c r="D33" s="258" t="s">
        <v>29</v>
      </c>
      <c r="E33" s="258">
        <f>VLOOKUP($A33,'PA Data'!$A$2:$C$88,3,FALSE)</f>
        <v>28</v>
      </c>
      <c r="F33" s="258">
        <f>VLOOKUP($A33,'PA Data'!$A$2:$D$88,4,FALSE)</f>
        <v>24</v>
      </c>
      <c r="G33" s="258" t="s">
        <v>29</v>
      </c>
      <c r="H33" s="258" t="s">
        <v>29</v>
      </c>
      <c r="I33" s="258" t="s">
        <v>29</v>
      </c>
      <c r="J33" s="258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Numbers'!$A$2247:$D$2313,4,FALSE),"NULL")</f>
        <v>93</v>
      </c>
      <c r="Q33" s="267" t="s">
        <v>29</v>
      </c>
    </row>
    <row r="34">
      <c r="A34" s="193" t="s">
        <v>597</v>
      </c>
      <c r="B34" s="194">
        <f t="array" ref="B34">VLOOKUP($A34,PA_DEMO,2,FALSE)</f>
        <v>83246</v>
      </c>
      <c r="C34" s="270">
        <f>VLOOKUP($A34,'PA Data'!$A$2:$B$88,2,FALSE)</f>
        <v>73</v>
      </c>
      <c r="D34" s="270" t="s">
        <v>29</v>
      </c>
      <c r="E34" s="270">
        <f>VLOOKUP($A34,'PA Data'!$A$2:$C$88,3,FALSE)</f>
        <v>47</v>
      </c>
      <c r="F34" s="270" t="str">
        <f>VLOOKUP($A34,'PA Data'!$A$2:$D$88,4,FALSE)</f>
        <v>S</v>
      </c>
      <c r="G34" s="270" t="s">
        <v>29</v>
      </c>
      <c r="H34" s="270" t="s">
        <v>29</v>
      </c>
      <c r="I34" s="270" t="s">
        <v>29</v>
      </c>
      <c r="J34" s="270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Numbers'!$A$2247:$D$2313,4,FALSE),"NULL")</f>
        <v>112</v>
      </c>
      <c r="Q34" s="278" t="s">
        <v>29</v>
      </c>
    </row>
    <row r="35">
      <c r="A35" s="334" t="s">
        <v>66</v>
      </c>
      <c r="B35" s="256">
        <f t="array" ref="B35">VLOOKUP($A35,PA_DEMO,2,FALSE)</f>
        <v>44492</v>
      </c>
      <c r="C35" s="258">
        <f>VLOOKUP($A35,'PA Data'!$A$2:$B$88,2,FALSE)</f>
        <v>82</v>
      </c>
      <c r="D35" s="258" t="s">
        <v>29</v>
      </c>
      <c r="E35" s="258">
        <f>VLOOKUP($A35,'PA Data'!$A$2:$C$88,3,FALSE)</f>
        <v>35</v>
      </c>
      <c r="F35" s="258">
        <f>VLOOKUP($A35,'PA Data'!$A$2:$D$88,4,FALSE)</f>
        <v>29</v>
      </c>
      <c r="G35" s="258" t="s">
        <v>29</v>
      </c>
      <c r="H35" s="258" t="s">
        <v>29</v>
      </c>
      <c r="I35" s="258" t="s">
        <v>29</v>
      </c>
      <c r="J35" s="258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Numbers'!$A$2247:$D$2313,4,FALSE),"NULL")</f>
        <v>74</v>
      </c>
      <c r="Q35" s="267" t="s">
        <v>29</v>
      </c>
    </row>
    <row r="36">
      <c r="A36" s="193" t="s">
        <v>1549</v>
      </c>
      <c r="B36" s="194">
        <f t="array" ref="B36">VLOOKUP($A36,PA_DEMO,2,FALSE)</f>
        <v>23509</v>
      </c>
      <c r="C36" s="270">
        <f>VLOOKUP($A36,'PA Data'!$A$2:$B$88,2,FALSE)</f>
        <v>21</v>
      </c>
      <c r="D36" s="270" t="s">
        <v>29</v>
      </c>
      <c r="E36" s="270">
        <f>VLOOKUP($A36,'PA Data'!$A$2:$C$88,3,FALSE)</f>
        <v>13</v>
      </c>
      <c r="F36" s="270" t="str">
        <f>VLOOKUP($A36,'PA Data'!$A$2:$D$88,4,FALSE)</f>
        <v>S</v>
      </c>
      <c r="G36" s="270" t="s">
        <v>29</v>
      </c>
      <c r="H36" s="270" t="s">
        <v>29</v>
      </c>
      <c r="I36" s="270" t="s">
        <v>29</v>
      </c>
      <c r="J36" s="270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Numbers'!$A$2247:$D$2313,4,FALSE),"NULL")</f>
        <v>43</v>
      </c>
      <c r="Q36" s="278" t="s">
        <v>29</v>
      </c>
    </row>
    <row r="37">
      <c r="A37" s="334" t="s">
        <v>1550</v>
      </c>
      <c r="B37" s="256">
        <f t="array" ref="B37">VLOOKUP($A37,PA_DEMO,2,FALSE)</f>
        <v>215896</v>
      </c>
      <c r="C37" s="258">
        <f>VLOOKUP($A37,'PA Data'!$A$2:$B$88,2,FALSE)</f>
        <v>171</v>
      </c>
      <c r="D37" s="258" t="s">
        <v>29</v>
      </c>
      <c r="E37" s="258">
        <f>VLOOKUP($A37,'PA Data'!$A$2:$C$88,3,FALSE)</f>
        <v>73</v>
      </c>
      <c r="F37" s="258">
        <f>VLOOKUP($A37,'PA Data'!$A$2:$D$88,4,FALSE)</f>
        <v>71</v>
      </c>
      <c r="G37" s="258" t="s">
        <v>29</v>
      </c>
      <c r="H37" s="258" t="s">
        <v>29</v>
      </c>
      <c r="I37" s="258" t="s">
        <v>29</v>
      </c>
      <c r="J37" s="258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Numbers'!$A$2247:$D$2313,4,FALSE),"NULL")</f>
        <v>170</v>
      </c>
      <c r="Q37" s="267" t="s">
        <v>29</v>
      </c>
    </row>
    <row r="38">
      <c r="A38" s="193" t="s">
        <v>1212</v>
      </c>
      <c r="B38" s="194">
        <f t="array" ref="B38">VLOOKUP($A38,PA_DEMO,2,FALSE)</f>
        <v>552984</v>
      </c>
      <c r="C38" s="270">
        <f>VLOOKUP($A38,'PA Data'!$A$2:$B$88,2,FALSE)</f>
        <v>342</v>
      </c>
      <c r="D38" s="270" t="s">
        <v>29</v>
      </c>
      <c r="E38" s="270">
        <f>VLOOKUP($A38,'PA Data'!$A$2:$C$88,3,FALSE)</f>
        <v>152</v>
      </c>
      <c r="F38" s="270">
        <f>VLOOKUP($A38,'PA Data'!$A$2:$D$88,4,FALSE)</f>
        <v>121</v>
      </c>
      <c r="G38" s="270" t="s">
        <v>29</v>
      </c>
      <c r="H38" s="270" t="s">
        <v>29</v>
      </c>
      <c r="I38" s="270" t="s">
        <v>29</v>
      </c>
      <c r="J38" s="270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Numbers'!$A$2247:$D$2313,4,FALSE),"NULL")</f>
        <v>542</v>
      </c>
      <c r="Q38" s="278" t="s">
        <v>29</v>
      </c>
    </row>
    <row r="39">
      <c r="A39" s="334" t="s">
        <v>69</v>
      </c>
      <c r="B39" s="256">
        <f t="array" ref="B39">VLOOKUP($A39,PA_DEMO,2,FALSE)</f>
        <v>86070</v>
      </c>
      <c r="C39" s="258">
        <f>VLOOKUP($A39,'PA Data'!$A$2:$B$88,2,FALSE)</f>
        <v>232</v>
      </c>
      <c r="D39" s="258" t="s">
        <v>29</v>
      </c>
      <c r="E39" s="258">
        <f>VLOOKUP($A39,'PA Data'!$A$2:$C$88,3,FALSE)</f>
        <v>104</v>
      </c>
      <c r="F39" s="258">
        <f>VLOOKUP($A39,'PA Data'!$A$2:$D$88,4,FALSE)</f>
        <v>97</v>
      </c>
      <c r="G39" s="258" t="s">
        <v>29</v>
      </c>
      <c r="H39" s="258" t="s">
        <v>29</v>
      </c>
      <c r="I39" s="258" t="s">
        <v>29</v>
      </c>
      <c r="J39" s="258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Numbers'!$A$2247:$D$2313,4,FALSE),"NULL")</f>
        <v>118</v>
      </c>
      <c r="Q39" s="267" t="s">
        <v>29</v>
      </c>
    </row>
    <row r="40">
      <c r="A40" s="193" t="s">
        <v>1551</v>
      </c>
      <c r="B40" s="194">
        <f t="array" ref="B40">VLOOKUP($A40,PA_DEMO,2,FALSE)</f>
        <v>143257</v>
      </c>
      <c r="C40" s="270">
        <f>VLOOKUP($A40,'PA Data'!$A$2:$B$88,2,FALSE)</f>
        <v>136</v>
      </c>
      <c r="D40" s="270" t="s">
        <v>29</v>
      </c>
      <c r="E40" s="270">
        <f>VLOOKUP($A40,'PA Data'!$A$2:$C$88,3,FALSE)</f>
        <v>77</v>
      </c>
      <c r="F40" s="270">
        <f>VLOOKUP($A40,'PA Data'!$A$2:$D$88,4,FALSE)</f>
        <v>29</v>
      </c>
      <c r="G40" s="270" t="s">
        <v>29</v>
      </c>
      <c r="H40" s="270" t="s">
        <v>29</v>
      </c>
      <c r="I40" s="270" t="s">
        <v>29</v>
      </c>
      <c r="J40" s="270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Numbers'!$A$2247:$D$2313,4,FALSE),"NULL")</f>
        <v>144</v>
      </c>
      <c r="Q40" s="278" t="s">
        <v>29</v>
      </c>
    </row>
    <row r="41">
      <c r="A41" s="334" t="s">
        <v>1552</v>
      </c>
      <c r="B41" s="256">
        <f t="array" ref="B41">VLOOKUP($A41,PA_DEMO,2,FALSE)</f>
        <v>374557</v>
      </c>
      <c r="C41" s="258">
        <f>VLOOKUP($A41,'PA Data'!$A$2:$B$88,2,FALSE)</f>
        <v>282</v>
      </c>
      <c r="D41" s="258" t="s">
        <v>29</v>
      </c>
      <c r="E41" s="258">
        <f>VLOOKUP($A41,'PA Data'!$A$2:$C$88,3,FALSE)</f>
        <v>126</v>
      </c>
      <c r="F41" s="258">
        <f>VLOOKUP($A41,'PA Data'!$A$2:$D$88,4,FALSE)</f>
        <v>121</v>
      </c>
      <c r="G41" s="258" t="s">
        <v>29</v>
      </c>
      <c r="H41" s="258" t="s">
        <v>29</v>
      </c>
      <c r="I41" s="258" t="s">
        <v>29</v>
      </c>
      <c r="J41" s="258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Numbers'!$A$2247:$D$2313,4,FALSE),"NULL")</f>
        <v>235</v>
      </c>
      <c r="Q41" s="267" t="s">
        <v>29</v>
      </c>
    </row>
    <row r="42">
      <c r="A42" s="193" t="s">
        <v>1553</v>
      </c>
      <c r="B42" s="194">
        <f t="array" ref="B42">VLOOKUP($A42,PA_DEMO,2,FALSE)</f>
        <v>325594</v>
      </c>
      <c r="C42" s="270">
        <f>VLOOKUP($A42,'PA Data'!$A$2:$B$88,2,FALSE)</f>
        <v>524</v>
      </c>
      <c r="D42" s="270" t="s">
        <v>29</v>
      </c>
      <c r="E42" s="270">
        <f>VLOOKUP($A42,'PA Data'!$A$2:$C$88,3,FALSE)</f>
        <v>254</v>
      </c>
      <c r="F42" s="270">
        <f>VLOOKUP($A42,'PA Data'!$A$2:$D$88,4,FALSE)</f>
        <v>242</v>
      </c>
      <c r="G42" s="270" t="s">
        <v>29</v>
      </c>
      <c r="H42" s="270" t="s">
        <v>29</v>
      </c>
      <c r="I42" s="270" t="s">
        <v>29</v>
      </c>
      <c r="J42" s="270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Numbers'!$A$2247:$D$2313,4,FALSE),"NULL")</f>
        <v>271</v>
      </c>
      <c r="Q42" s="278" t="s">
        <v>29</v>
      </c>
    </row>
    <row r="43">
      <c r="A43" s="334" t="s">
        <v>1554</v>
      </c>
      <c r="B43" s="256">
        <f t="array" ref="B43">VLOOKUP($A43,PA_DEMO,2,FALSE)</f>
        <v>114188</v>
      </c>
      <c r="C43" s="258">
        <f>VLOOKUP($A43,'PA Data'!$A$2:$B$88,2,FALSE)</f>
        <v>44</v>
      </c>
      <c r="D43" s="258" t="s">
        <v>29</v>
      </c>
      <c r="E43" s="258">
        <f>VLOOKUP($A43,'PA Data'!$A$2:$C$88,3,FALSE)</f>
        <v>25</v>
      </c>
      <c r="F43" s="258">
        <f>VLOOKUP($A43,'PA Data'!$A$2:$D$88,4,FALSE)</f>
        <v>17</v>
      </c>
      <c r="G43" s="258" t="s">
        <v>29</v>
      </c>
      <c r="H43" s="258" t="s">
        <v>29</v>
      </c>
      <c r="I43" s="258" t="s">
        <v>29</v>
      </c>
      <c r="J43" s="258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Numbers'!$A$2247:$D$2313,4,FALSE),"NULL")</f>
        <v>145</v>
      </c>
      <c r="Q43" s="267" t="s">
        <v>29</v>
      </c>
    </row>
    <row r="44">
      <c r="A44" s="193" t="s">
        <v>1555</v>
      </c>
      <c r="B44" s="194">
        <f t="array" ref="B44">VLOOKUP($A44,PA_DEMO,2,FALSE)</f>
        <v>40432</v>
      </c>
      <c r="C44" s="270">
        <f>VLOOKUP($A44,'PA Data'!$A$2:$B$88,2,FALSE)</f>
        <v>87</v>
      </c>
      <c r="D44" s="270" t="s">
        <v>29</v>
      </c>
      <c r="E44" s="270">
        <f>VLOOKUP($A44,'PA Data'!$A$2:$C$88,3,FALSE)</f>
        <v>45</v>
      </c>
      <c r="F44" s="270">
        <f>VLOOKUP($A44,'PA Data'!$A$2:$D$88,4,FALSE)</f>
        <v>20</v>
      </c>
      <c r="G44" s="270" t="s">
        <v>29</v>
      </c>
      <c r="H44" s="270" t="s">
        <v>29</v>
      </c>
      <c r="I44" s="270" t="s">
        <v>29</v>
      </c>
      <c r="J44" s="270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Numbers'!$A$2247:$D$2313,4,FALSE),"NULL")</f>
        <v>60</v>
      </c>
      <c r="Q44" s="278" t="s">
        <v>29</v>
      </c>
    </row>
    <row r="45">
      <c r="A45" s="334" t="s">
        <v>578</v>
      </c>
      <c r="B45" s="256">
        <f t="array" ref="B45">VLOOKUP($A45,PA_DEMO,2,FALSE)</f>
        <v>110652</v>
      </c>
      <c r="C45" s="258">
        <f>VLOOKUP($A45,'PA Data'!$A$2:$B$88,2,FALSE)</f>
        <v>46</v>
      </c>
      <c r="D45" s="258" t="s">
        <v>29</v>
      </c>
      <c r="E45" s="258">
        <f>VLOOKUP($A45,'PA Data'!$A$2:$C$88,3,FALSE)</f>
        <v>17</v>
      </c>
      <c r="F45" s="258">
        <f>VLOOKUP($A45,'PA Data'!$A$2:$D$88,4,FALSE)</f>
        <v>27</v>
      </c>
      <c r="G45" s="258" t="s">
        <v>29</v>
      </c>
      <c r="H45" s="258" t="s">
        <v>29</v>
      </c>
      <c r="I45" s="258" t="s">
        <v>29</v>
      </c>
      <c r="J45" s="258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Numbers'!$A$2247:$D$2313,4,FALSE),"NULL")</f>
        <v>159</v>
      </c>
      <c r="Q45" s="267" t="s">
        <v>29</v>
      </c>
    </row>
    <row r="46">
      <c r="A46" s="193" t="s">
        <v>1556</v>
      </c>
      <c r="B46" s="194">
        <f t="array" ref="B46">VLOOKUP($A46,PA_DEMO,2,FALSE)</f>
        <v>46143</v>
      </c>
      <c r="C46" s="270">
        <f>VLOOKUP($A46,'PA Data'!$A$2:$B$88,2,FALSE)</f>
        <v>36</v>
      </c>
      <c r="D46" s="270" t="s">
        <v>29</v>
      </c>
      <c r="E46" s="270">
        <f>VLOOKUP($A46,'PA Data'!$A$2:$C$88,3,FALSE)</f>
        <v>18</v>
      </c>
      <c r="F46" s="270">
        <f>VLOOKUP($A46,'PA Data'!$A$2:$D$88,4,FALSE)</f>
        <v>11</v>
      </c>
      <c r="G46" s="270" t="s">
        <v>29</v>
      </c>
      <c r="H46" s="270" t="s">
        <v>29</v>
      </c>
      <c r="I46" s="270" t="s">
        <v>29</v>
      </c>
      <c r="J46" s="270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Numbers'!$A$2247:$D$2313,4,FALSE),"NULL")</f>
        <v>71</v>
      </c>
      <c r="Q46" s="278" t="s">
        <v>29</v>
      </c>
    </row>
    <row r="47">
      <c r="A47" s="334" t="s">
        <v>79</v>
      </c>
      <c r="B47" s="256">
        <f t="array" ref="B47">VLOOKUP($A47,PA_DEMO,2,FALSE)</f>
        <v>168327</v>
      </c>
      <c r="C47" s="258">
        <f>VLOOKUP($A47,'PA Data'!$A$2:$B$88,2,FALSE)</f>
        <v>157</v>
      </c>
      <c r="D47" s="258" t="s">
        <v>29</v>
      </c>
      <c r="E47" s="258">
        <f>VLOOKUP($A47,'PA Data'!$A$2:$C$88,3,FALSE)</f>
        <v>72</v>
      </c>
      <c r="F47" s="258">
        <f>VLOOKUP($A47,'PA Data'!$A$2:$D$88,4,FALSE)</f>
        <v>49</v>
      </c>
      <c r="G47" s="258" t="s">
        <v>29</v>
      </c>
      <c r="H47" s="258" t="s">
        <v>29</v>
      </c>
      <c r="I47" s="258" t="s">
        <v>29</v>
      </c>
      <c r="J47" s="258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Numbers'!$A$2247:$D$2313,4,FALSE),"NULL")</f>
        <v>91</v>
      </c>
      <c r="Q47" s="267" t="s">
        <v>29</v>
      </c>
    </row>
    <row r="48">
      <c r="A48" s="193" t="s">
        <v>80</v>
      </c>
      <c r="B48" s="194">
        <f t="array" ref="B48">VLOOKUP($A48,PA_DEMO,2,FALSE)</f>
        <v>856553</v>
      </c>
      <c r="C48" s="270">
        <f>VLOOKUP($A48,'PA Data'!$A$2:$B$88,2,FALSE)</f>
        <v>265</v>
      </c>
      <c r="D48" s="270" t="s">
        <v>29</v>
      </c>
      <c r="E48" s="270">
        <f>VLOOKUP($A48,'PA Data'!$A$2:$C$88,3,FALSE)</f>
        <v>130</v>
      </c>
      <c r="F48" s="270">
        <f>VLOOKUP($A48,'PA Data'!$A$2:$D$88,4,FALSE)</f>
        <v>84</v>
      </c>
      <c r="G48" s="270" t="s">
        <v>29</v>
      </c>
      <c r="H48" s="270" t="s">
        <v>29</v>
      </c>
      <c r="I48" s="270" t="s">
        <v>29</v>
      </c>
      <c r="J48" s="270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Numbers'!$A$2247:$D$2313,4,FALSE),"NULL")</f>
        <v>479</v>
      </c>
      <c r="Q48" s="278" t="s">
        <v>29</v>
      </c>
    </row>
    <row r="49">
      <c r="A49" s="334" t="s">
        <v>1557</v>
      </c>
      <c r="B49" s="256">
        <f t="array" ref="B49">VLOOKUP($A49,PA_DEMO,2,FALSE)</f>
        <v>18136</v>
      </c>
      <c r="C49" s="258" t="str">
        <f>VLOOKUP($A49,'PA Data'!$A$2:$B$88,2,FALSE)</f>
        <v>S</v>
      </c>
      <c r="D49" s="258" t="s">
        <v>29</v>
      </c>
      <c r="E49" s="258" t="str">
        <f>VLOOKUP($A49,'PA Data'!$A$2:$C$88,3,FALSE)</f>
        <v>S</v>
      </c>
      <c r="F49" s="258">
        <f>VLOOKUP($A49,'PA Data'!$A$2:$D$88,4,FALSE)</f>
        <v>0</v>
      </c>
      <c r="G49" s="258" t="s">
        <v>29</v>
      </c>
      <c r="H49" s="258" t="s">
        <v>29</v>
      </c>
      <c r="I49" s="258" t="s">
        <v>29</v>
      </c>
      <c r="J49" s="258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Numbers'!$A$2247:$D$2313,4,FALSE),"NULL")</f>
        <v>20</v>
      </c>
      <c r="Q49" s="267" t="s">
        <v>29</v>
      </c>
    </row>
    <row r="50">
      <c r="A50" s="193" t="s">
        <v>1362</v>
      </c>
      <c r="B50" s="194">
        <f t="array" ref="B50">VLOOKUP($A50,PA_DEMO,2,FALSE)</f>
        <v>312951</v>
      </c>
      <c r="C50" s="270">
        <f>VLOOKUP($A50,'PA Data'!$A$2:$B$88,2,FALSE)</f>
        <v>288</v>
      </c>
      <c r="D50" s="270" t="s">
        <v>29</v>
      </c>
      <c r="E50" s="270">
        <f>VLOOKUP($A50,'PA Data'!$A$2:$C$88,3,FALSE)</f>
        <v>99</v>
      </c>
      <c r="F50" s="270">
        <f>VLOOKUP($A50,'PA Data'!$A$2:$D$88,4,FALSE)</f>
        <v>147</v>
      </c>
      <c r="G50" s="270" t="s">
        <v>29</v>
      </c>
      <c r="H50" s="270" t="s">
        <v>29</v>
      </c>
      <c r="I50" s="270" t="s">
        <v>29</v>
      </c>
      <c r="J50" s="270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Numbers'!$A$2247:$D$2313,4,FALSE),"NULL")</f>
        <v>196</v>
      </c>
      <c r="Q50" s="278" t="s">
        <v>29</v>
      </c>
    </row>
    <row r="51">
      <c r="A51" s="334" t="s">
        <v>1558</v>
      </c>
      <c r="B51" s="256">
        <f t="array" ref="B51">VLOOKUP($A51,PA_DEMO,2,FALSE)</f>
        <v>91647</v>
      </c>
      <c r="C51" s="258">
        <f>VLOOKUP($A51,'PA Data'!$A$2:$B$88,2,FALSE)</f>
        <v>83</v>
      </c>
      <c r="D51" s="258" t="s">
        <v>29</v>
      </c>
      <c r="E51" s="258">
        <f>VLOOKUP($A51,'PA Data'!$A$2:$C$88,3,FALSE)</f>
        <v>40</v>
      </c>
      <c r="F51" s="258">
        <f>VLOOKUP($A51,'PA Data'!$A$2:$D$88,4,FALSE)</f>
        <v>31</v>
      </c>
      <c r="G51" s="258" t="s">
        <v>29</v>
      </c>
      <c r="H51" s="258" t="s">
        <v>29</v>
      </c>
      <c r="I51" s="258" t="s">
        <v>29</v>
      </c>
      <c r="J51" s="258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Numbers'!$A$2247:$D$2313,4,FALSE),"NULL")</f>
        <v>132</v>
      </c>
      <c r="Q51" s="267" t="s">
        <v>29</v>
      </c>
    </row>
    <row r="52">
      <c r="A52" s="193" t="s">
        <v>82</v>
      </c>
      <c r="B52" s="194">
        <f t="array" ref="B52">VLOOKUP($A52,PA_DEMO,2,FALSE)</f>
        <v>45842</v>
      </c>
      <c r="C52" s="270">
        <f>VLOOKUP($A52,'PA Data'!$A$2:$B$88,2,FALSE)</f>
        <v>23</v>
      </c>
      <c r="D52" s="270" t="s">
        <v>29</v>
      </c>
      <c r="E52" s="270">
        <f>VLOOKUP($A52,'PA Data'!$A$2:$C$88,3,FALSE)</f>
        <v>12</v>
      </c>
      <c r="F52" s="270" t="str">
        <f>VLOOKUP($A52,'PA Data'!$A$2:$D$88,4,FALSE)</f>
        <v>S</v>
      </c>
      <c r="G52" s="270" t="s">
        <v>29</v>
      </c>
      <c r="H52" s="270" t="s">
        <v>29</v>
      </c>
      <c r="I52" s="270" t="s">
        <v>29</v>
      </c>
      <c r="J52" s="270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Numbers'!$A$2247:$D$2313,4,FALSE),"NULL")</f>
        <v>63</v>
      </c>
      <c r="Q52" s="278" t="s">
        <v>29</v>
      </c>
    </row>
    <row r="53">
      <c r="A53" s="334" t="s">
        <v>1559</v>
      </c>
      <c r="B53" s="256">
        <f t="array" ref="B53">VLOOKUP($A53,PA_DEMO,2,FALSE)</f>
        <v>1603797</v>
      </c>
      <c r="C53" s="258">
        <f>VLOOKUP($A53,'PA Data'!$A$2:$B$88,2,FALSE)</f>
        <v>3753</v>
      </c>
      <c r="D53" s="258" t="s">
        <v>29</v>
      </c>
      <c r="E53" s="258">
        <f>VLOOKUP($A53,'PA Data'!$A$2:$C$88,3,FALSE)</f>
        <v>1452</v>
      </c>
      <c r="F53" s="258">
        <f>VLOOKUP($A53,'PA Data'!$A$2:$D$88,4,FALSE)</f>
        <v>1850</v>
      </c>
      <c r="G53" s="258" t="s">
        <v>29</v>
      </c>
      <c r="H53" s="258" t="s">
        <v>29</v>
      </c>
      <c r="I53" s="258" t="s">
        <v>29</v>
      </c>
      <c r="J53" s="258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Numbers'!$A$2247:$D$2313,4,FALSE),"NULL")</f>
        <v>1010</v>
      </c>
      <c r="Q53" s="267" t="s">
        <v>29</v>
      </c>
    </row>
    <row r="54">
      <c r="A54" s="193" t="s">
        <v>84</v>
      </c>
      <c r="B54" s="194">
        <f t="array" ref="B54">VLOOKUP($A54,PA_DEMO,2,FALSE)</f>
        <v>58535</v>
      </c>
      <c r="C54" s="270">
        <f>VLOOKUP($A54,'PA Data'!$A$2:$B$88,2,FALSE)</f>
        <v>34</v>
      </c>
      <c r="D54" s="270" t="s">
        <v>29</v>
      </c>
      <c r="E54" s="270">
        <f>VLOOKUP($A54,'PA Data'!$A$2:$C$88,3,FALSE)</f>
        <v>20</v>
      </c>
      <c r="F54" s="270" t="str">
        <f>VLOOKUP($A54,'PA Data'!$A$2:$D$88,4,FALSE)</f>
        <v>S</v>
      </c>
      <c r="G54" s="270" t="s">
        <v>29</v>
      </c>
      <c r="H54" s="270" t="s">
        <v>29</v>
      </c>
      <c r="I54" s="270" t="s">
        <v>29</v>
      </c>
      <c r="J54" s="270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Numbers'!$A$2247:$D$2313,4,FALSE),"NULL")</f>
        <v>28</v>
      </c>
      <c r="Q54" s="278" t="s">
        <v>29</v>
      </c>
    </row>
    <row r="55">
      <c r="A55" s="334" t="s">
        <v>1560</v>
      </c>
      <c r="B55" s="256">
        <f t="array" ref="B55">VLOOKUP($A55,PA_DEMO,2,FALSE)</f>
        <v>16396</v>
      </c>
      <c r="C55" s="258" t="str">
        <f>VLOOKUP($A55,'PA Data'!$A$2:$B$88,2,FALSE)</f>
        <v>S</v>
      </c>
      <c r="D55" s="258" t="s">
        <v>29</v>
      </c>
      <c r="E55" s="258" t="str">
        <f>VLOOKUP($A55,'PA Data'!$A$2:$C$88,3,FALSE)</f>
        <v>S</v>
      </c>
      <c r="F55" s="258" t="str">
        <f>VLOOKUP($A55,'PA Data'!$A$2:$D$88,4,FALSE)</f>
        <v>S</v>
      </c>
      <c r="G55" s="258" t="s">
        <v>29</v>
      </c>
      <c r="H55" s="258" t="s">
        <v>29</v>
      </c>
      <c r="I55" s="258" t="s">
        <v>29</v>
      </c>
      <c r="J55" s="258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Numbers'!$A$2247:$D$2313,4,FALSE),"NULL")</f>
        <v>36</v>
      </c>
      <c r="Q55" s="267" t="s">
        <v>29</v>
      </c>
    </row>
    <row r="56">
      <c r="A56" s="193" t="s">
        <v>1561</v>
      </c>
      <c r="B56" s="194">
        <f t="array" ref="B56">VLOOKUP($A56,PA_DEMO,2,FALSE)</f>
        <v>143049</v>
      </c>
      <c r="C56" s="270">
        <f>VLOOKUP($A56,'PA Data'!$A$2:$B$88,2,FALSE)</f>
        <v>306</v>
      </c>
      <c r="D56" s="270" t="s">
        <v>29</v>
      </c>
      <c r="E56" s="270">
        <f>VLOOKUP($A56,'PA Data'!$A$2:$C$88,3,FALSE)</f>
        <v>218</v>
      </c>
      <c r="F56" s="270">
        <f>VLOOKUP($A56,'PA Data'!$A$2:$D$88,4,FALSE)</f>
        <v>61</v>
      </c>
      <c r="G56" s="270" t="s">
        <v>29</v>
      </c>
      <c r="H56" s="270" t="s">
        <v>29</v>
      </c>
      <c r="I56" s="270" t="s">
        <v>29</v>
      </c>
      <c r="J56" s="270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Numbers'!$A$2247:$D$2313,4,FALSE),"NULL")</f>
        <v>167</v>
      </c>
      <c r="Q56" s="278" t="s">
        <v>29</v>
      </c>
    </row>
    <row r="57">
      <c r="A57" s="334" t="s">
        <v>1562</v>
      </c>
      <c r="B57" s="256">
        <f t="array" ref="B57">VLOOKUP($A57,PA_DEMO,2,FALSE)</f>
        <v>39736</v>
      </c>
      <c r="C57" s="258">
        <f>VLOOKUP($A57,'PA Data'!$A$2:$B$88,2,FALSE)</f>
        <v>0</v>
      </c>
      <c r="D57" s="258" t="s">
        <v>29</v>
      </c>
      <c r="E57" s="258">
        <f>VLOOKUP($A57,'PA Data'!$A$2:$C$88,3,FALSE)</f>
        <v>0</v>
      </c>
      <c r="F57" s="258">
        <f>VLOOKUP($A57,'PA Data'!$A$2:$D$88,4,FALSE)</f>
        <v>0</v>
      </c>
      <c r="G57" s="258" t="s">
        <v>29</v>
      </c>
      <c r="H57" s="258" t="s">
        <v>29</v>
      </c>
      <c r="I57" s="258" t="s">
        <v>29</v>
      </c>
      <c r="J57" s="258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Numbers'!$A$2247:$D$2313,4,FALSE),"NULL")</f>
        <v>59</v>
      </c>
      <c r="Q57" s="267" t="s">
        <v>29</v>
      </c>
    </row>
    <row r="58">
      <c r="A58" s="193" t="s">
        <v>869</v>
      </c>
      <c r="B58" s="194">
        <f t="array" ref="B58">VLOOKUP($A58,PA_DEMO,2,FALSE)</f>
        <v>74129</v>
      </c>
      <c r="C58" s="270">
        <f>VLOOKUP($A58,'PA Data'!$A$2:$B$88,2,FALSE)</f>
        <v>133</v>
      </c>
      <c r="D58" s="270" t="s">
        <v>29</v>
      </c>
      <c r="E58" s="270">
        <f>VLOOKUP($A58,'PA Data'!$A$2:$C$88,3,FALSE)</f>
        <v>50</v>
      </c>
      <c r="F58" s="270">
        <f>VLOOKUP($A58,'PA Data'!$A$2:$D$88,4,FALSE)</f>
        <v>66</v>
      </c>
      <c r="G58" s="270" t="s">
        <v>29</v>
      </c>
      <c r="H58" s="270" t="s">
        <v>29</v>
      </c>
      <c r="I58" s="270" t="s">
        <v>29</v>
      </c>
      <c r="J58" s="270" t="s">
        <v>29</v>
      </c>
      <c r="K58" s="280" t="s">
        <v>29</v>
      </c>
      <c r="L58" s="271" t="s">
        <v>29</v>
      </c>
      <c r="M58" s="272" t="s">
        <v>29</v>
      </c>
      <c r="N58" s="270" t="s">
        <v>29</v>
      </c>
      <c r="O58" s="270" t="s">
        <v>29</v>
      </c>
      <c r="P58" s="277">
        <f>ifna(vlookup(A58,'Population &amp; Church Numbers'!$A$2247:$D$2313,4,FALSE),"NULL")</f>
        <v>140</v>
      </c>
      <c r="Q58" s="278" t="s">
        <v>29</v>
      </c>
    </row>
    <row r="59">
      <c r="A59" s="334" t="s">
        <v>629</v>
      </c>
      <c r="B59" s="256">
        <f t="array" ref="B59">VLOOKUP($A59,PA_DEMO,2,FALSE)</f>
        <v>5840</v>
      </c>
      <c r="C59" s="258">
        <f>VLOOKUP($A59,'PA Data'!$A$2:$B$88,2,FALSE)</f>
        <v>0</v>
      </c>
      <c r="D59" s="258" t="s">
        <v>29</v>
      </c>
      <c r="E59" s="258">
        <f>VLOOKUP($A59,'PA Data'!$A$2:$C$88,3,FALSE)</f>
        <v>0</v>
      </c>
      <c r="F59" s="258">
        <f>VLOOKUP($A59,'PA Data'!$A$2:$D$88,4,FALSE)</f>
        <v>0</v>
      </c>
      <c r="G59" s="258" t="s">
        <v>29</v>
      </c>
      <c r="H59" s="258" t="s">
        <v>29</v>
      </c>
      <c r="I59" s="258" t="s">
        <v>29</v>
      </c>
      <c r="J59" s="258" t="s">
        <v>29</v>
      </c>
      <c r="K59" s="279" t="s">
        <v>29</v>
      </c>
      <c r="L59" s="259" t="s">
        <v>29</v>
      </c>
      <c r="M59" s="260" t="s">
        <v>29</v>
      </c>
      <c r="N59" s="258" t="s">
        <v>29</v>
      </c>
      <c r="O59" s="258" t="s">
        <v>29</v>
      </c>
      <c r="P59" s="266">
        <f>ifna(vlookup(A59,'Population &amp; Church Numbers'!$A$2247:$D$2313,4,FALSE),"NULL")</f>
        <v>14</v>
      </c>
      <c r="Q59" s="267" t="s">
        <v>29</v>
      </c>
    </row>
    <row r="60">
      <c r="A60" s="193" t="s">
        <v>1563</v>
      </c>
      <c r="B60" s="194">
        <f t="array" ref="B60">VLOOKUP($A60,PA_DEMO,2,FALSE)</f>
        <v>38434</v>
      </c>
      <c r="C60" s="270">
        <f>VLOOKUP($A60,'PA Data'!$A$2:$B$88,2,FALSE)</f>
        <v>41</v>
      </c>
      <c r="D60" s="270" t="s">
        <v>29</v>
      </c>
      <c r="E60" s="270">
        <f>VLOOKUP($A60,'PA Data'!$A$2:$C$88,3,FALSE)</f>
        <v>26</v>
      </c>
      <c r="F60" s="270">
        <f>VLOOKUP($A60,'PA Data'!$A$2:$D$88,4,FALSE)</f>
        <v>14</v>
      </c>
      <c r="G60" s="270" t="s">
        <v>29</v>
      </c>
      <c r="H60" s="270" t="s">
        <v>29</v>
      </c>
      <c r="I60" s="270" t="s">
        <v>29</v>
      </c>
      <c r="J60" s="270" t="s">
        <v>29</v>
      </c>
      <c r="K60" s="280" t="s">
        <v>29</v>
      </c>
      <c r="L60" s="271" t="s">
        <v>29</v>
      </c>
      <c r="M60" s="272" t="s">
        <v>29</v>
      </c>
      <c r="N60" s="270" t="s">
        <v>29</v>
      </c>
      <c r="O60" s="270" t="s">
        <v>29</v>
      </c>
      <c r="P60" s="277">
        <f>ifna(vlookup(A60,'Population &amp; Church Numbers'!$A$2247:$D$2313,4,FALSE),"NULL")</f>
        <v>67</v>
      </c>
      <c r="Q60" s="278" t="s">
        <v>29</v>
      </c>
    </row>
    <row r="61">
      <c r="A61" s="334" t="s">
        <v>1312</v>
      </c>
      <c r="B61" s="256">
        <f t="array" ref="B61">VLOOKUP($A61,PA_DEMO,2,FALSE)</f>
        <v>41045</v>
      </c>
      <c r="C61" s="258">
        <f>VLOOKUP($A61,'PA Data'!$A$2:$B$88,2,FALSE)</f>
        <v>88</v>
      </c>
      <c r="D61" s="258" t="s">
        <v>29</v>
      </c>
      <c r="E61" s="258">
        <f>VLOOKUP($A61,'PA Data'!$A$2:$C$88,3,FALSE)</f>
        <v>27</v>
      </c>
      <c r="F61" s="258">
        <f>VLOOKUP($A61,'PA Data'!$A$2:$D$88,4,FALSE)</f>
        <v>48</v>
      </c>
      <c r="G61" s="258" t="s">
        <v>29</v>
      </c>
      <c r="H61" s="258" t="s">
        <v>29</v>
      </c>
      <c r="I61" s="258" t="s">
        <v>29</v>
      </c>
      <c r="J61" s="258" t="s">
        <v>29</v>
      </c>
      <c r="K61" s="279" t="s">
        <v>29</v>
      </c>
      <c r="L61" s="259" t="s">
        <v>29</v>
      </c>
      <c r="M61" s="260" t="s">
        <v>29</v>
      </c>
      <c r="N61" s="258" t="s">
        <v>29</v>
      </c>
      <c r="O61" s="258" t="s">
        <v>29</v>
      </c>
      <c r="P61" s="266">
        <f>ifna(vlookup(A61,'Population &amp; Church Numbers'!$A$2247:$D$2313,4,FALSE),"NULL")</f>
        <v>88</v>
      </c>
      <c r="Q61" s="267" t="s">
        <v>29</v>
      </c>
    </row>
    <row r="62">
      <c r="A62" s="193" t="s">
        <v>199</v>
      </c>
      <c r="B62" s="194">
        <f t="array" ref="B62">VLOOKUP($A62,PA_DEMO,2,FALSE)</f>
        <v>42681</v>
      </c>
      <c r="C62" s="270" t="str">
        <f>VLOOKUP($A62,'PA Data'!$A$2:$B$88,2,FALSE)</f>
        <v>S</v>
      </c>
      <c r="D62" s="270" t="s">
        <v>29</v>
      </c>
      <c r="E62" s="270">
        <f>VLOOKUP($A62,'PA Data'!$A$2:$C$88,3,FALSE)</f>
        <v>0</v>
      </c>
      <c r="F62" s="270" t="str">
        <f>VLOOKUP($A62,'PA Data'!$A$2:$D$88,4,FALSE)</f>
        <v>S</v>
      </c>
      <c r="G62" s="270" t="s">
        <v>29</v>
      </c>
      <c r="H62" s="270" t="s">
        <v>29</v>
      </c>
      <c r="I62" s="270" t="s">
        <v>29</v>
      </c>
      <c r="J62" s="270" t="s">
        <v>29</v>
      </c>
      <c r="K62" s="280" t="s">
        <v>29</v>
      </c>
      <c r="L62" s="271" t="s">
        <v>29</v>
      </c>
      <c r="M62" s="272" t="s">
        <v>29</v>
      </c>
      <c r="N62" s="270" t="s">
        <v>29</v>
      </c>
      <c r="O62" s="270" t="s">
        <v>29</v>
      </c>
      <c r="P62" s="277">
        <f>ifna(vlookup(A62,'Population &amp; Church Numbers'!$A$2247:$D$2313,4,FALSE),"NULL")</f>
        <v>55</v>
      </c>
      <c r="Q62" s="278" t="s">
        <v>29</v>
      </c>
    </row>
    <row r="63">
      <c r="A63" s="334" t="s">
        <v>1564</v>
      </c>
      <c r="B63" s="256">
        <f t="array" ref="B63">VLOOKUP($A63,PA_DEMO,2,FALSE)</f>
        <v>50454</v>
      </c>
      <c r="C63" s="258">
        <f>VLOOKUP($A63,'PA Data'!$A$2:$B$88,2,FALSE)</f>
        <v>116</v>
      </c>
      <c r="D63" s="258" t="s">
        <v>29</v>
      </c>
      <c r="E63" s="258">
        <f>VLOOKUP($A63,'PA Data'!$A$2:$C$88,3,FALSE)</f>
        <v>38</v>
      </c>
      <c r="F63" s="258">
        <f>VLOOKUP($A63,'PA Data'!$A$2:$D$88,4,FALSE)</f>
        <v>65</v>
      </c>
      <c r="G63" s="258" t="s">
        <v>29</v>
      </c>
      <c r="H63" s="258" t="s">
        <v>29</v>
      </c>
      <c r="I63" s="258" t="s">
        <v>29</v>
      </c>
      <c r="J63" s="258" t="s">
        <v>29</v>
      </c>
      <c r="K63" s="279" t="s">
        <v>29</v>
      </c>
      <c r="L63" s="259" t="s">
        <v>29</v>
      </c>
      <c r="M63" s="260" t="s">
        <v>29</v>
      </c>
      <c r="N63" s="258" t="s">
        <v>29</v>
      </c>
      <c r="O63" s="258" t="s">
        <v>29</v>
      </c>
      <c r="P63" s="266">
        <f>ifna(vlookup(A63,'Population &amp; Church Numbers'!$A$2247:$D$2313,4,FALSE),"NULL")</f>
        <v>92</v>
      </c>
      <c r="Q63" s="267" t="s">
        <v>29</v>
      </c>
    </row>
    <row r="64">
      <c r="A64" s="193" t="s">
        <v>493</v>
      </c>
      <c r="B64" s="194">
        <f t="array" ref="B64">VLOOKUP($A64,PA_DEMO,2,FALSE)</f>
        <v>38587</v>
      </c>
      <c r="C64" s="270">
        <f>VLOOKUP($A64,'PA Data'!$A$2:$B$88,2,FALSE)</f>
        <v>35</v>
      </c>
      <c r="D64" s="270" t="s">
        <v>29</v>
      </c>
      <c r="E64" s="270">
        <f>VLOOKUP($A64,'PA Data'!$A$2:$C$88,3,FALSE)</f>
        <v>19</v>
      </c>
      <c r="F64" s="270" t="str">
        <f>VLOOKUP($A64,'PA Data'!$A$2:$D$88,4,FALSE)</f>
        <v>S</v>
      </c>
      <c r="G64" s="270" t="s">
        <v>29</v>
      </c>
      <c r="H64" s="270" t="s">
        <v>29</v>
      </c>
      <c r="I64" s="270" t="s">
        <v>29</v>
      </c>
      <c r="J64" s="270" t="s">
        <v>29</v>
      </c>
      <c r="K64" s="280" t="s">
        <v>29</v>
      </c>
      <c r="L64" s="271" t="s">
        <v>29</v>
      </c>
      <c r="M64" s="272" t="s">
        <v>29</v>
      </c>
      <c r="N64" s="270" t="s">
        <v>29</v>
      </c>
      <c r="O64" s="270" t="s">
        <v>29</v>
      </c>
      <c r="P64" s="277">
        <f>ifna(vlookup(A64,'Population &amp; Church Numbers'!$A$2247:$D$2313,4,FALSE),"NULL")</f>
        <v>55</v>
      </c>
      <c r="Q64" s="278" t="s">
        <v>29</v>
      </c>
    </row>
    <row r="65">
      <c r="A65" s="334" t="s">
        <v>94</v>
      </c>
      <c r="B65" s="256">
        <f t="array" ref="B65">VLOOKUP($A65,PA_DEMO,2,FALSE)</f>
        <v>209349</v>
      </c>
      <c r="C65" s="258">
        <f>VLOOKUP($A65,'PA Data'!$A$2:$B$88,2,FALSE)</f>
        <v>227</v>
      </c>
      <c r="D65" s="258" t="s">
        <v>29</v>
      </c>
      <c r="E65" s="258">
        <f>VLOOKUP($A65,'PA Data'!$A$2:$C$88,3,FALSE)</f>
        <v>80</v>
      </c>
      <c r="F65" s="258">
        <f>VLOOKUP($A65,'PA Data'!$A$2:$D$88,4,FALSE)</f>
        <v>131</v>
      </c>
      <c r="G65" s="258" t="s">
        <v>29</v>
      </c>
      <c r="H65" s="258" t="s">
        <v>29</v>
      </c>
      <c r="I65" s="258" t="s">
        <v>29</v>
      </c>
      <c r="J65" s="258" t="s">
        <v>29</v>
      </c>
      <c r="K65" s="279" t="s">
        <v>29</v>
      </c>
      <c r="L65" s="259" t="s">
        <v>29</v>
      </c>
      <c r="M65" s="260" t="s">
        <v>29</v>
      </c>
      <c r="N65" s="258" t="s">
        <v>29</v>
      </c>
      <c r="O65" s="258" t="s">
        <v>29</v>
      </c>
      <c r="P65" s="266">
        <f>ifna(vlookup(A65,'Population &amp; Church Numbers'!$A$2247:$D$2313,4,FALSE),"NULL")</f>
        <v>202</v>
      </c>
      <c r="Q65" s="267" t="s">
        <v>29</v>
      </c>
    </row>
    <row r="66">
      <c r="A66" s="193" t="s">
        <v>494</v>
      </c>
      <c r="B66" s="194">
        <f t="array" ref="B66">VLOOKUP($A66,PA_DEMO,2,FALSE)</f>
        <v>51155</v>
      </c>
      <c r="C66" s="270">
        <f>VLOOKUP($A66,'PA Data'!$A$2:$B$88,2,FALSE)</f>
        <v>52</v>
      </c>
      <c r="D66" s="270" t="s">
        <v>29</v>
      </c>
      <c r="E66" s="270">
        <f>VLOOKUP($A66,'PA Data'!$A$2:$C$88,3,FALSE)</f>
        <v>25</v>
      </c>
      <c r="F66" s="270">
        <f>VLOOKUP($A66,'PA Data'!$A$2:$D$88,4,FALSE)</f>
        <v>13</v>
      </c>
      <c r="G66" s="270" t="s">
        <v>29</v>
      </c>
      <c r="H66" s="270" t="s">
        <v>29</v>
      </c>
      <c r="I66" s="270" t="s">
        <v>29</v>
      </c>
      <c r="J66" s="270" t="s">
        <v>29</v>
      </c>
      <c r="K66" s="280" t="s">
        <v>29</v>
      </c>
      <c r="L66" s="271" t="s">
        <v>29</v>
      </c>
      <c r="M66" s="272" t="s">
        <v>29</v>
      </c>
      <c r="N66" s="270" t="s">
        <v>29</v>
      </c>
      <c r="O66" s="270" t="s">
        <v>29</v>
      </c>
      <c r="P66" s="277">
        <f>ifna(vlookup(A66,'Population &amp; Church Numbers'!$A$2247:$D$2313,4,FALSE),"NULL")</f>
        <v>56</v>
      </c>
      <c r="Q66" s="278" t="s">
        <v>29</v>
      </c>
    </row>
    <row r="67">
      <c r="A67" s="334" t="s">
        <v>1565</v>
      </c>
      <c r="B67" s="256">
        <f t="array" ref="B67">VLOOKUP($A67,PA_DEMO,2,FALSE)</f>
        <v>354663</v>
      </c>
      <c r="C67" s="258">
        <f>VLOOKUP($A67,'PA Data'!$A$2:$B$88,2,FALSE)</f>
        <v>243</v>
      </c>
      <c r="D67" s="258" t="s">
        <v>29</v>
      </c>
      <c r="E67" s="258">
        <f>VLOOKUP($A67,'PA Data'!$A$2:$C$88,3,FALSE)</f>
        <v>104</v>
      </c>
      <c r="F67" s="258">
        <f>VLOOKUP($A67,'PA Data'!$A$2:$D$88,4,FALSE)</f>
        <v>94</v>
      </c>
      <c r="G67" s="258" t="s">
        <v>29</v>
      </c>
      <c r="H67" s="258" t="s">
        <v>29</v>
      </c>
      <c r="I67" s="258" t="s">
        <v>29</v>
      </c>
      <c r="J67" s="258" t="s">
        <v>29</v>
      </c>
      <c r="K67" s="279" t="s">
        <v>29</v>
      </c>
      <c r="L67" s="259" t="s">
        <v>29</v>
      </c>
      <c r="M67" s="260" t="s">
        <v>29</v>
      </c>
      <c r="N67" s="258" t="s">
        <v>29</v>
      </c>
      <c r="O67" s="258" t="s">
        <v>29</v>
      </c>
      <c r="P67" s="266">
        <f>ifna(vlookup(A67,'Population &amp; Church Numbers'!$A$2247:$D$2313,4,FALSE),"NULL")</f>
        <v>380</v>
      </c>
      <c r="Q67" s="267" t="s">
        <v>29</v>
      </c>
    </row>
    <row r="68">
      <c r="A68" s="193" t="s">
        <v>1316</v>
      </c>
      <c r="B68" s="194">
        <f t="array" ref="B68">VLOOKUP($A68,PA_DEMO,2,FALSE)</f>
        <v>26069</v>
      </c>
      <c r="C68" s="270">
        <f>VLOOKUP($A68,'PA Data'!$A$2:$B$88,2,FALSE)</f>
        <v>42</v>
      </c>
      <c r="D68" s="270" t="s">
        <v>29</v>
      </c>
      <c r="E68" s="270">
        <f>VLOOKUP($A68,'PA Data'!$A$2:$C$88,3,FALSE)</f>
        <v>23</v>
      </c>
      <c r="F68" s="270">
        <f>VLOOKUP($A68,'PA Data'!$A$2:$D$88,4,FALSE)</f>
        <v>11</v>
      </c>
      <c r="G68" s="270" t="s">
        <v>29</v>
      </c>
      <c r="H68" s="270" t="s">
        <v>29</v>
      </c>
      <c r="I68" s="270" t="s">
        <v>29</v>
      </c>
      <c r="J68" s="270" t="s">
        <v>29</v>
      </c>
      <c r="K68" s="280" t="s">
        <v>29</v>
      </c>
      <c r="L68" s="271" t="s">
        <v>29</v>
      </c>
      <c r="M68" s="272" t="s">
        <v>29</v>
      </c>
      <c r="N68" s="270" t="s">
        <v>29</v>
      </c>
      <c r="O68" s="270" t="s">
        <v>29</v>
      </c>
      <c r="P68" s="277">
        <f>ifna(vlookup(A68,'Population &amp; Church Numbers'!$A$2247:$D$2313,4,FALSE),"NULL")</f>
        <v>45</v>
      </c>
      <c r="Q68" s="278" t="s">
        <v>29</v>
      </c>
    </row>
    <row r="69">
      <c r="A69" s="334" t="s">
        <v>871</v>
      </c>
      <c r="B69" s="256">
        <f t="array" ref="B69">VLOOKUP($A69,PA_DEMO,2,FALSE)</f>
        <v>456438</v>
      </c>
      <c r="C69" s="258">
        <f>VLOOKUP($A69,'PA Data'!$A$2:$B$88,2,FALSE)</f>
        <v>402</v>
      </c>
      <c r="D69" s="258" t="s">
        <v>29</v>
      </c>
      <c r="E69" s="258">
        <f>VLOOKUP($A69,'PA Data'!$A$2:$C$88,3,FALSE)</f>
        <v>162</v>
      </c>
      <c r="F69" s="258">
        <f>VLOOKUP($A69,'PA Data'!$A$2:$D$88,4,FALSE)</f>
        <v>166</v>
      </c>
      <c r="G69" s="258" t="s">
        <v>29</v>
      </c>
      <c r="H69" s="258" t="s">
        <v>29</v>
      </c>
      <c r="I69" s="258" t="s">
        <v>29</v>
      </c>
      <c r="J69" s="258" t="s">
        <v>29</v>
      </c>
      <c r="K69" s="279" t="s">
        <v>29</v>
      </c>
      <c r="L69" s="259" t="s">
        <v>29</v>
      </c>
      <c r="M69" s="260" t="s">
        <v>29</v>
      </c>
      <c r="N69" s="258" t="s">
        <v>29</v>
      </c>
      <c r="O69" s="258" t="s">
        <v>29</v>
      </c>
      <c r="P69" s="266">
        <f>ifna(vlookup(A69,'Population &amp; Church Numbers'!$A$2247:$D$2313,4,FALSE),"NULL")</f>
        <v>399</v>
      </c>
      <c r="Q69" s="267" t="s">
        <v>29</v>
      </c>
    </row>
    <row r="70">
      <c r="A70" s="201"/>
      <c r="B70" s="202"/>
      <c r="C70" s="203"/>
      <c r="D70" s="204"/>
      <c r="E70" s="204"/>
      <c r="F70" s="204"/>
      <c r="G70" s="204"/>
      <c r="H70" s="205"/>
      <c r="I70" s="206"/>
      <c r="J70" s="207"/>
      <c r="K70" s="203"/>
      <c r="L70" s="208"/>
      <c r="M70" s="209"/>
      <c r="N70" s="210"/>
      <c r="O70" s="204"/>
      <c r="P70" s="205"/>
      <c r="Q70" s="281"/>
    </row>
    <row r="71">
      <c r="A71" s="212" t="s">
        <v>2059</v>
      </c>
      <c r="B71" s="213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20">
        <f>AFCARSCSC!C42</f>
        <v>1794</v>
      </c>
      <c r="J71" s="342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16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895</v>
      </c>
      <c r="B3" s="256">
        <f t="array" ref="B3">VLOOKUP($A3,RI_DEMO,2,FALSE)</f>
        <v>50793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Numbers'!$A$2314:$D$2318,4,FALSE),"NULL")</f>
        <v>22</v>
      </c>
      <c r="Q3" s="267" t="s">
        <v>29</v>
      </c>
    </row>
    <row r="4">
      <c r="A4" s="193" t="s">
        <v>335</v>
      </c>
      <c r="B4" s="194">
        <f t="array" ref="B4">VLOOKUP($A4,RI_DEMO,2,FALSE)</f>
        <v>170363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Numbers'!$A$2314:$D$2318,4,FALSE),"NULL")</f>
        <v>67</v>
      </c>
      <c r="Q4" s="278" t="s">
        <v>29</v>
      </c>
    </row>
    <row r="5">
      <c r="A5" s="334" t="s">
        <v>1568</v>
      </c>
      <c r="B5" s="256">
        <f t="array" ref="B5">VLOOKUP($A5,RI_DEMO,2,FALSE)</f>
        <v>85643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Numbers'!$A$2314:$D$2318,4,FALSE),"NULL")</f>
        <v>58</v>
      </c>
      <c r="Q5" s="267" t="s">
        <v>29</v>
      </c>
    </row>
    <row r="6">
      <c r="A6" s="193" t="s">
        <v>1569</v>
      </c>
      <c r="B6" s="194">
        <f t="array" ref="B6">VLOOKUP($A6,RI_DEMO,2,FALSE)</f>
        <v>660741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Numbers'!$A$2314:$D$2318,4,FALSE),"NULL")</f>
        <v>323</v>
      </c>
      <c r="Q6" s="278" t="s">
        <v>29</v>
      </c>
    </row>
    <row r="7">
      <c r="A7" s="334" t="s">
        <v>94</v>
      </c>
      <c r="B7" s="256">
        <f t="array" ref="B7">VLOOKUP($A7,RI_DEMO,2,FALSE)</f>
        <v>129839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Numbers'!$A$2314:$D$2318,4,FALSE),"NULL")</f>
        <v>80</v>
      </c>
      <c r="Q7" s="267" t="s">
        <v>29</v>
      </c>
    </row>
    <row r="8">
      <c r="A8" s="201"/>
      <c r="B8" s="202"/>
      <c r="C8" s="203"/>
      <c r="D8" s="204"/>
      <c r="E8" s="204"/>
      <c r="F8" s="204"/>
      <c r="G8" s="204"/>
      <c r="H8" s="205"/>
      <c r="I8" s="206"/>
      <c r="J8" s="207"/>
      <c r="K8" s="203"/>
      <c r="L8" s="208"/>
      <c r="M8" s="209"/>
      <c r="N8" s="210"/>
      <c r="O8" s="204"/>
      <c r="P8" s="205"/>
      <c r="Q8" s="281"/>
    </row>
    <row r="9">
      <c r="A9" s="212" t="s">
        <v>2059</v>
      </c>
      <c r="B9" s="213"/>
      <c r="C9" s="680">
        <v>1567.0</v>
      </c>
      <c r="D9" s="285" t="s">
        <v>29</v>
      </c>
      <c r="E9" s="285">
        <v>287.0</v>
      </c>
      <c r="F9" s="285">
        <v>666.0</v>
      </c>
      <c r="G9" s="285">
        <v>80.0</v>
      </c>
      <c r="H9" s="284">
        <v>767.0</v>
      </c>
      <c r="I9" s="342">
        <v>33.0</v>
      </c>
      <c r="J9" s="282" t="s">
        <v>29</v>
      </c>
      <c r="K9" s="1246">
        <v>0.723</v>
      </c>
      <c r="L9" s="284" t="s">
        <v>29</v>
      </c>
      <c r="M9" s="342" t="s">
        <v>29</v>
      </c>
      <c r="N9" s="285" t="s">
        <v>29</v>
      </c>
      <c r="O9" s="1097" t="s">
        <v>29</v>
      </c>
      <c r="P9" s="216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1572</v>
      </c>
      <c r="B3" s="256">
        <f t="array" ref="B3">VLOOKUP($A3,SC_DEMO,2,FALSE)</f>
        <v>24295</v>
      </c>
      <c r="C3" s="257">
        <f>vlookup(A3,'SC Data'!$C$4:$P$62,4,FALSE)</f>
        <v>18</v>
      </c>
      <c r="D3" s="258" t="s">
        <v>29</v>
      </c>
      <c r="E3" s="258">
        <f>vlookup(A3,'SC Data'!$C$4:$P$62,7,FALSE)+vlookup(A3,'SC Data'!$C$4:$P$62,9,FALSE)</f>
        <v>9</v>
      </c>
      <c r="F3" s="258">
        <f>vlookup(A3,'SC Data'!$C$4:$P$62,5,FALSE)</f>
        <v>7</v>
      </c>
      <c r="G3" s="258" t="s">
        <v>1573</v>
      </c>
      <c r="H3" s="259">
        <f>vlookup(A3,'SC Data'!$A$122:$D$175,4,FALSE)</f>
        <v>10</v>
      </c>
      <c r="I3" s="260">
        <f>iferror(vlookup(A3,'SC Data'!$B$180:$F$235,5,FALSE),"NULL")</f>
        <v>5</v>
      </c>
      <c r="J3" s="261" t="s">
        <v>29</v>
      </c>
      <c r="K3" s="777">
        <f>vlookup(A3,'SC Data'!$A$299:$D$350,4,FALSE)</f>
        <v>0.857</v>
      </c>
      <c r="L3" s="259">
        <f>vlookup(A3,'SC Data'!$A$66:$B$117,2,FALSE)</f>
        <v>12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Numbers'!$A$2319:$D$2364,4,FALSE),"NULL")</f>
        <v>77</v>
      </c>
      <c r="Q3" s="267" t="s">
        <v>29</v>
      </c>
    </row>
    <row r="4">
      <c r="A4" s="193" t="s">
        <v>1574</v>
      </c>
      <c r="B4" s="194">
        <f t="array" ref="B4">VLOOKUP($A4,SC_DEMO,2,FALSE)</f>
        <v>168808</v>
      </c>
      <c r="C4" s="269">
        <f>vlookup(A4,'SC Data'!$C$4:$P$62,4,FALSE)</f>
        <v>96</v>
      </c>
      <c r="D4" s="270" t="s">
        <v>29</v>
      </c>
      <c r="E4" s="270">
        <f>vlookup(A4,'SC Data'!$C$4:$P$62,7,FALSE)+vlookup(A4,'SC Data'!$C$4:$P$62,9,FALSE)</f>
        <v>40</v>
      </c>
      <c r="F4" s="270">
        <f>vlookup(A4,'SC Data'!$C$4:$P$62,5,FALSE)</f>
        <v>42</v>
      </c>
      <c r="G4" s="270">
        <f>iferror(vlookup(A4,'SC Data'!$B$240:$F$290,5,FALSE),"NULL")</f>
        <v>40</v>
      </c>
      <c r="H4" s="271">
        <f>vlookup(A4,'SC Data'!$A$122:$D$175,4,FALSE)</f>
        <v>59</v>
      </c>
      <c r="I4" s="272">
        <f>iferror(vlookup(A4,'SC Data'!$B$180:$F$235,5,FALSE),"NULL")</f>
        <v>24</v>
      </c>
      <c r="J4" s="273" t="s">
        <v>29</v>
      </c>
      <c r="K4" s="274">
        <f>vlookup(A4,'SC Data'!$A$299:$D$350,4,FALSE)</f>
        <v>0.625</v>
      </c>
      <c r="L4" s="271">
        <f>vlookup(A4,'SC Data'!$A$66:$B$117,2,FALSE)</f>
        <v>60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Numbers'!$A$2319:$D$2364,4,FALSE),"NULL")</f>
        <v>219</v>
      </c>
      <c r="Q4" s="278" t="s">
        <v>29</v>
      </c>
    </row>
    <row r="5">
      <c r="A5" s="334" t="s">
        <v>1575</v>
      </c>
      <c r="B5" s="256">
        <f t="array" ref="B5">VLOOKUP($A5,SC_DEMO,2,FALSE)</f>
        <v>8039</v>
      </c>
      <c r="C5" s="257">
        <f>vlookup(A5,'SC Data'!$C$4:$P$62,4,FALSE)</f>
        <v>1</v>
      </c>
      <c r="D5" s="258" t="s">
        <v>29</v>
      </c>
      <c r="E5" s="258">
        <f>vlookup(A5,'SC Data'!$C$4:$P$62,7,FALSE)+vlookup(A5,'SC Data'!$C$4:$P$62,9,FALSE)</f>
        <v>0</v>
      </c>
      <c r="F5" s="258">
        <f>vlookup(A5,'SC Data'!$C$4:$P$62,5,FALSE)</f>
        <v>1</v>
      </c>
      <c r="G5" s="258" t="str">
        <f>iferror(vlookup(A5,'SC Data'!$B$240:$F$290,5,FALSE),"NULL")</f>
        <v>NULL</v>
      </c>
      <c r="H5" s="259">
        <f>vlookup(A5,'SC Data'!$A$122:$D$175,4,FALSE)</f>
        <v>1</v>
      </c>
      <c r="I5" s="260" t="str">
        <f>iferror(vlookup(A5,'SC Data'!$B$180:$F$235,5,FALSE),"NULL")</f>
        <v>NULL</v>
      </c>
      <c r="J5" s="261" t="s">
        <v>29</v>
      </c>
      <c r="K5" s="777">
        <f>vlookup(A5,'SC Data'!$A$299:$D$350,4,FALSE)</f>
        <v>0.8</v>
      </c>
      <c r="L5" s="259">
        <f>vlookup(A5,'SC Data'!$A$66:$B$117,2,FALSE)</f>
        <v>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Numbers'!$A$2319:$D$2364,4,FALSE),"NULL")</f>
        <v>29</v>
      </c>
      <c r="Q5" s="267" t="s">
        <v>29</v>
      </c>
    </row>
    <row r="6">
      <c r="A6" s="193" t="s">
        <v>688</v>
      </c>
      <c r="B6" s="194">
        <f t="array" ref="B6">VLOOKUP($A6,SC_DEMO,2,FALSE)</f>
        <v>203718</v>
      </c>
      <c r="C6" s="269">
        <f>vlookup(A6,'SC Data'!$C$4:$P$62,4,FALSE)</f>
        <v>105</v>
      </c>
      <c r="D6" s="270" t="s">
        <v>29</v>
      </c>
      <c r="E6" s="395">
        <f>vlookup(A6,'SC Data'!$C$4:$P$62,7,FALSE)+vlookup(A6,'SC Data'!$C$4:$P$62,9,FALSE)</f>
        <v>75</v>
      </c>
      <c r="F6" s="270">
        <f>vlookup(A6,'SC Data'!$C$4:$P$62,5,FALSE)</f>
        <v>17</v>
      </c>
      <c r="G6" s="270" t="s">
        <v>1576</v>
      </c>
      <c r="H6" s="271">
        <f>vlookup(A6,'SC Data'!$A$122:$D$175,4,FALSE)</f>
        <v>86</v>
      </c>
      <c r="I6" s="272">
        <f>iferror(vlookup(A6,'SC Data'!$B$180:$F$235,5,FALSE),"NULL")</f>
        <v>21</v>
      </c>
      <c r="J6" s="273" t="s">
        <v>29</v>
      </c>
      <c r="K6" s="274">
        <f>vlookup(A6,'SC Data'!$A$299:$D$350,4,FALSE)</f>
        <v>0.518</v>
      </c>
      <c r="L6" s="271">
        <f>vlookup(A6,'SC Data'!$A$66:$B$117,2,FALSE)</f>
        <v>217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Numbers'!$A$2319:$D$2364,4,FALSE),"NULL")</f>
        <v>256</v>
      </c>
      <c r="Q6" s="278" t="s">
        <v>29</v>
      </c>
    </row>
    <row r="7">
      <c r="A7" s="334" t="s">
        <v>1577</v>
      </c>
      <c r="B7" s="256">
        <f t="array" ref="B7">VLOOKUP($A7,SC_DEMO,2,FALSE)</f>
        <v>13311</v>
      </c>
      <c r="C7" s="257">
        <f>vlookup(A7,'SC Data'!$C$4:$P$62,4,FALSE)</f>
        <v>7</v>
      </c>
      <c r="D7" s="258" t="s">
        <v>29</v>
      </c>
      <c r="E7" s="258">
        <f>vlookup(A7,'SC Data'!$C$4:$P$62,7,FALSE)+vlookup(A7,'SC Data'!$C$4:$P$62,9,FALSE)</f>
        <v>3</v>
      </c>
      <c r="F7" s="258">
        <f>vlookup(A7,'SC Data'!$C$4:$P$62,5,FALSE)</f>
        <v>2</v>
      </c>
      <c r="G7" s="258">
        <f>iferror(vlookup(A7,'SC Data'!$B$240:$F$290,5,FALSE),"NULL")</f>
        <v>5</v>
      </c>
      <c r="H7" s="259">
        <f>vlookup(A7,'SC Data'!$A$122:$D$175,4,FALSE)</f>
        <v>8</v>
      </c>
      <c r="I7" s="260" t="str">
        <f>iferror(vlookup(A7,'SC Data'!$B$180:$F$235,5,FALSE),"NULL")</f>
        <v>NULL</v>
      </c>
      <c r="J7" s="261" t="s">
        <v>29</v>
      </c>
      <c r="K7" s="777">
        <f>vlookup(A7,'SC Data'!$A$299:$D$350,4,FALSE)</f>
        <v>0.222</v>
      </c>
      <c r="L7" s="259">
        <f>vlookup(A7,'SC Data'!$A$66:$B$117,2,FALSE)</f>
        <v>3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Numbers'!$A$2319:$D$2364,4,FALSE),"NULL")</f>
        <v>35</v>
      </c>
      <c r="Q7" s="267" t="s">
        <v>29</v>
      </c>
    </row>
    <row r="8">
      <c r="A8" s="193" t="s">
        <v>1578</v>
      </c>
      <c r="B8" s="194">
        <f t="array" ref="B8">VLOOKUP($A8,SC_DEMO,2,FALSE)</f>
        <v>20589</v>
      </c>
      <c r="C8" s="269">
        <f>vlookup(A8,'SC Data'!$C$4:$P$62,4,FALSE)</f>
        <v>7</v>
      </c>
      <c r="D8" s="270" t="s">
        <v>29</v>
      </c>
      <c r="E8" s="270">
        <f>vlookup(A8,'SC Data'!$C$4:$P$62,7,FALSE)+vlookup(A8,'SC Data'!$C$4:$P$62,9,FALSE)</f>
        <v>4</v>
      </c>
      <c r="F8" s="270">
        <f>vlookup(A8,'SC Data'!$C$4:$P$62,5,FALSE)</f>
        <v>3</v>
      </c>
      <c r="G8" s="270">
        <f>iferror(vlookup(A8,'SC Data'!$B$240:$F$290,5,FALSE),"NULL")</f>
        <v>4</v>
      </c>
      <c r="H8" s="271">
        <f>vlookup(A8,'SC Data'!$A$122:$D$175,4,FALSE)</f>
        <v>2</v>
      </c>
      <c r="I8" s="272">
        <f>iferror(vlookup(A8,'SC Data'!$B$180:$F$235,5,FALSE),"NULL")</f>
        <v>1</v>
      </c>
      <c r="J8" s="273" t="s">
        <v>29</v>
      </c>
      <c r="K8" s="274">
        <f>vlookup(A8,'SC Data'!$A$299:$D$350,4,FALSE)</f>
        <v>0.667</v>
      </c>
      <c r="L8" s="271">
        <f>vlookup(A8,'SC Data'!$A$66:$B$117,2,FALSE)</f>
        <v>16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Numbers'!$A$2319:$D$2364,4,FALSE),"NULL")</f>
        <v>55</v>
      </c>
      <c r="Q8" s="278" t="s">
        <v>29</v>
      </c>
    </row>
    <row r="9">
      <c r="A9" s="334" t="s">
        <v>1325</v>
      </c>
      <c r="B9" s="256">
        <f t="array" ref="B9">VLOOKUP($A9,SC_DEMO,2,FALSE)</f>
        <v>187117</v>
      </c>
      <c r="C9" s="257">
        <f>vlookup(A9,'SC Data'!$C$4:$P$62,4,FALSE)</f>
        <v>48</v>
      </c>
      <c r="D9" s="258" t="s">
        <v>29</v>
      </c>
      <c r="E9" s="258">
        <f>vlookup(A9,'SC Data'!$C$4:$P$62,7,FALSE)+vlookup(A9,'SC Data'!$C$4:$P$62,9,FALSE)</f>
        <v>32</v>
      </c>
      <c r="F9" s="258">
        <f>vlookup(A9,'SC Data'!$C$4:$P$62,5,FALSE)</f>
        <v>6</v>
      </c>
      <c r="G9" s="258">
        <f>iferror(vlookup(A9,'SC Data'!$B$240:$F$290,5,FALSE),"NULL")</f>
        <v>31</v>
      </c>
      <c r="H9" s="259">
        <f>vlookup(A9,'SC Data'!$A$122:$D$175,4,FALSE)</f>
        <v>44</v>
      </c>
      <c r="I9" s="260">
        <f>iferror(vlookup(A9,'SC Data'!$B$180:$F$235,5,FALSE),"NULL")</f>
        <v>5</v>
      </c>
      <c r="J9" s="261" t="s">
        <v>29</v>
      </c>
      <c r="K9" s="777">
        <f>vlookup(A9,'SC Data'!$A$299:$D$350,4,FALSE)</f>
        <v>0.92</v>
      </c>
      <c r="L9" s="259">
        <f>vlookup(A9,'SC Data'!$A$66:$B$117,2,FALSE)</f>
        <v>75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Numbers'!$A$2319:$D$2364,4,FALSE),"NULL")</f>
        <v>137</v>
      </c>
      <c r="Q9" s="267" t="s">
        <v>29</v>
      </c>
    </row>
    <row r="10">
      <c r="A10" s="193" t="s">
        <v>1579</v>
      </c>
      <c r="B10" s="194">
        <f t="array" ref="B10">VLOOKUP($A10,SC_DEMO,2,FALSE)</f>
        <v>229861</v>
      </c>
      <c r="C10" s="269">
        <f>vlookup(A10,'SC Data'!$C$4:$P$62,4,FALSE)</f>
        <v>145</v>
      </c>
      <c r="D10" s="270" t="s">
        <v>29</v>
      </c>
      <c r="E10" s="270">
        <f>vlookup(A10,'SC Data'!$C$4:$P$62,7,FALSE)+vlookup(A10,'SC Data'!$C$4:$P$62,9,FALSE)</f>
        <v>80</v>
      </c>
      <c r="F10" s="270">
        <f>vlookup(A10,'SC Data'!$C$4:$P$62,5,FALSE)</f>
        <v>44</v>
      </c>
      <c r="G10" s="270">
        <f>iferror(vlookup(A10,'SC Data'!$B$240:$F$290,5,FALSE),"NULL")</f>
        <v>79</v>
      </c>
      <c r="H10" s="271">
        <f>vlookup(A10,'SC Data'!$A$122:$D$175,4,FALSE)</f>
        <v>92</v>
      </c>
      <c r="I10" s="272">
        <f>iferror(vlookup(A10,'SC Data'!$B$180:$F$235,5,FALSE),"NULL")</f>
        <v>27</v>
      </c>
      <c r="J10" s="273" t="s">
        <v>29</v>
      </c>
      <c r="K10" s="274">
        <f>vlookup(A10,'SC Data'!$A$299:$D$350,4,FALSE)</f>
        <v>0.82</v>
      </c>
      <c r="L10" s="271">
        <f>vlookup(A10,'SC Data'!$A$66:$B$117,2,FALSE)</f>
        <v>220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Numbers'!$A$2319:$D$2364,4,FALSE),"NULL")</f>
        <v>198</v>
      </c>
      <c r="Q10" s="278" t="s">
        <v>29</v>
      </c>
    </row>
    <row r="11">
      <c r="A11" s="334" t="s">
        <v>37</v>
      </c>
      <c r="B11" s="256">
        <f t="array" ref="B11">VLOOKUP($A11,SC_DEMO,2,FALSE)</f>
        <v>14119</v>
      </c>
      <c r="C11" s="257">
        <f>vlookup(A11,'SC Data'!$C$4:$P$62,4,FALSE)</f>
        <v>1</v>
      </c>
      <c r="D11" s="258" t="s">
        <v>29</v>
      </c>
      <c r="E11" s="258">
        <f>vlookup(A11,'SC Data'!$C$4:$P$62,7,FALSE)+vlookup(A11,'SC Data'!$C$4:$P$62,9,FALSE)</f>
        <v>1</v>
      </c>
      <c r="F11" s="258" t="s">
        <v>29</v>
      </c>
      <c r="G11" s="258">
        <f>iferror(vlookup(A11,'SC Data'!$B$240:$F$290,5,FALSE),"NULL")</f>
        <v>1</v>
      </c>
      <c r="H11" s="259">
        <f>vlookup(A11,'SC Data'!$A$122:$D$175,4,FALSE)</f>
        <v>5</v>
      </c>
      <c r="I11" s="260" t="str">
        <f>iferror(vlookup(A11,'SC Data'!$B$180:$F$235,5,FALSE),"NULL")</f>
        <v>NULL</v>
      </c>
      <c r="J11" s="261" t="s">
        <v>29</v>
      </c>
      <c r="K11" s="279" t="s">
        <v>29</v>
      </c>
      <c r="L11" s="259">
        <f>vlookup(A11,'SC Data'!$A$66:$B$117,2,FALSE)</f>
        <v>5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Numbers'!$A$2319:$D$2364,4,FALSE),"NULL")</f>
        <v>42</v>
      </c>
      <c r="Q11" s="267" t="s">
        <v>29</v>
      </c>
    </row>
    <row r="12">
      <c r="A12" s="193" t="s">
        <v>1580</v>
      </c>
      <c r="B12" s="194">
        <f t="array" ref="B12">VLOOKUP($A12,SC_DEMO,2,FALSE)</f>
        <v>408235</v>
      </c>
      <c r="C12" s="269">
        <f>vlookup(A12,'SC Data'!$C$4:$P$62,4,FALSE)</f>
        <v>186</v>
      </c>
      <c r="D12" s="270" t="s">
        <v>29</v>
      </c>
      <c r="E12" s="270">
        <f>vlookup(A12,'SC Data'!$C$4:$P$62,7,FALSE)+vlookup(A12,'SC Data'!$C$4:$P$62,9,FALSE)</f>
        <v>99</v>
      </c>
      <c r="F12" s="270">
        <f>vlookup(A12,'SC Data'!$C$4:$P$62,5,FALSE)</f>
        <v>45</v>
      </c>
      <c r="G12" s="270">
        <f>iferror(vlookup(A12,'SC Data'!$B$240:$F$290,5,FALSE),"NULL")</f>
        <v>108</v>
      </c>
      <c r="H12" s="271">
        <f>vlookup(A12,'SC Data'!$A$122:$D$175,4,FALSE)</f>
        <v>93</v>
      </c>
      <c r="I12" s="272">
        <f>iferror(vlookup(A12,'SC Data'!$B$180:$F$235,5,FALSE),"NULL")</f>
        <v>41</v>
      </c>
      <c r="J12" s="273" t="s">
        <v>29</v>
      </c>
      <c r="K12" s="274">
        <f>vlookup(A12,'SC Data'!$A$299:$D$350,4,FALSE)</f>
        <v>0.875</v>
      </c>
      <c r="L12" s="271">
        <f>vlookup(A12,'SC Data'!$A$66:$B$117,2,FALSE)</f>
        <v>334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Numbers'!$A$2319:$D$2364,4,FALSE),"NULL")</f>
        <v>394</v>
      </c>
      <c r="Q12" s="278" t="s">
        <v>29</v>
      </c>
    </row>
    <row r="13">
      <c r="A13" s="334" t="s">
        <v>39</v>
      </c>
      <c r="B13" s="256">
        <f t="array" ref="B13">VLOOKUP($A13,SC_DEMO,2,FALSE)</f>
        <v>56216</v>
      </c>
      <c r="C13" s="257">
        <f>vlookup(A13,'SC Data'!$C$4:$P$62,4,FALSE)</f>
        <v>37</v>
      </c>
      <c r="D13" s="258" t="s">
        <v>29</v>
      </c>
      <c r="E13" s="258">
        <f>vlookup(A13,'SC Data'!$C$4:$P$62,7,FALSE)+vlookup(A13,'SC Data'!$C$4:$P$62,9,FALSE)</f>
        <v>24</v>
      </c>
      <c r="F13" s="258">
        <f>vlookup(A13,'SC Data'!$C$4:$P$62,5,FALSE)</f>
        <v>7</v>
      </c>
      <c r="G13" s="258">
        <f>iferror(vlookup(A13,'SC Data'!$B$240:$F$290,5,FALSE),"NULL")</f>
        <v>26</v>
      </c>
      <c r="H13" s="259">
        <f>vlookup(A13,'SC Data'!$A$122:$D$175,4,FALSE)</f>
        <v>11</v>
      </c>
      <c r="I13" s="260">
        <f>iferror(vlookup(A13,'SC Data'!$B$180:$F$235,5,FALSE),"NULL")</f>
        <v>7</v>
      </c>
      <c r="J13" s="261" t="s">
        <v>29</v>
      </c>
      <c r="K13" s="777">
        <f>vlookup(A13,'SC Data'!$A$299:$D$350,4,FALSE)</f>
        <v>0.813</v>
      </c>
      <c r="L13" s="259">
        <f>vlookup(A13,'SC Data'!$A$66:$B$117,2,FALSE)</f>
        <v>93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Numbers'!$A$2319:$D$2364,4,FALSE),"NULL")</f>
        <v>86</v>
      </c>
      <c r="Q13" s="267" t="s">
        <v>29</v>
      </c>
    </row>
    <row r="14">
      <c r="A14" s="193" t="s">
        <v>1543</v>
      </c>
      <c r="B14" s="194">
        <f t="array" ref="B14">VLOOKUP($A14,SC_DEMO,2,FALSE)</f>
        <v>32294</v>
      </c>
      <c r="C14" s="269">
        <f>vlookup(A14,'SC Data'!$C$4:$P$62,4,FALSE)</f>
        <v>37</v>
      </c>
      <c r="D14" s="270" t="s">
        <v>29</v>
      </c>
      <c r="E14" s="270">
        <f>vlookup(A14,'SC Data'!$C$4:$P$62,7,FALSE)+vlookup(A14,'SC Data'!$C$4:$P$62,9,FALSE)</f>
        <v>14</v>
      </c>
      <c r="F14" s="270">
        <f>vlookup(A14,'SC Data'!$C$4:$P$62,5,FALSE)</f>
        <v>18</v>
      </c>
      <c r="G14" s="270">
        <f>iferror(vlookup(A14,'SC Data'!$B$240:$F$290,5,FALSE),"NULL")</f>
        <v>18</v>
      </c>
      <c r="H14" s="271">
        <f>vlookup(A14,'SC Data'!$A$122:$D$175,4,FALSE)</f>
        <v>11</v>
      </c>
      <c r="I14" s="272">
        <f>iferror(vlookup(A14,'SC Data'!$B$180:$F$235,5,FALSE),"NULL")</f>
        <v>2</v>
      </c>
      <c r="J14" s="273" t="s">
        <v>29</v>
      </c>
      <c r="K14" s="274">
        <f>vlookup(A14,'SC Data'!$A$299:$D$350,4,FALSE)</f>
        <v>0.882</v>
      </c>
      <c r="L14" s="271">
        <f>vlookup(A14,'SC Data'!$A$66:$B$117,2,FALSE)</f>
        <v>56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Numbers'!$A$2319:$D$2364,4,FALSE),"NULL")</f>
        <v>114</v>
      </c>
      <c r="Q14" s="278" t="s">
        <v>29</v>
      </c>
    </row>
    <row r="15">
      <c r="A15" s="334" t="s">
        <v>1581</v>
      </c>
      <c r="B15" s="256">
        <f t="array" ref="B15">VLOOKUP($A15,SC_DEMO,2,FALSE)</f>
        <v>43273</v>
      </c>
      <c r="C15" s="257">
        <f>vlookup(A15,'SC Data'!$C$4:$P$62,4,FALSE)</f>
        <v>12</v>
      </c>
      <c r="D15" s="258" t="s">
        <v>29</v>
      </c>
      <c r="E15" s="258">
        <f>vlookup(A15,'SC Data'!$C$4:$P$62,7,FALSE)+vlookup(A15,'SC Data'!$C$4:$P$62,9,FALSE)</f>
        <v>5</v>
      </c>
      <c r="F15" s="258">
        <f>vlookup(A15,'SC Data'!$C$4:$P$62,5,FALSE)</f>
        <v>4</v>
      </c>
      <c r="G15" s="258">
        <f>iferror(vlookup(A15,'SC Data'!$B$240:$F$290,5,FALSE),"NULL")</f>
        <v>6</v>
      </c>
      <c r="H15" s="259">
        <f>vlookup(A15,'SC Data'!$A$122:$D$175,4,FALSE)</f>
        <v>17</v>
      </c>
      <c r="I15" s="260">
        <f>iferror(vlookup(A15,'SC Data'!$B$180:$F$235,5,FALSE),"NULL")</f>
        <v>1</v>
      </c>
      <c r="J15" s="261" t="s">
        <v>29</v>
      </c>
      <c r="K15" s="777">
        <f>vlookup(A15,'SC Data'!$A$299:$D$350,4,FALSE)</f>
        <v>0.769</v>
      </c>
      <c r="L15" s="259">
        <f>vlookup(A15,'SC Data'!$A$66:$B$117,2,FALSE)</f>
        <v>16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Numbers'!$A$2319:$D$2364,4,FALSE),"NULL")</f>
        <v>110</v>
      </c>
      <c r="Q15" s="267" t="s">
        <v>29</v>
      </c>
    </row>
    <row r="16">
      <c r="A16" s="193" t="s">
        <v>1582</v>
      </c>
      <c r="B16" s="194">
        <f t="array" ref="B16">VLOOKUP($A16,SC_DEMO,2,FALSE)</f>
        <v>31144</v>
      </c>
      <c r="C16" s="269">
        <f>vlookup(A16,'SC Data'!$C$4:$P$62,4,FALSE)</f>
        <v>24</v>
      </c>
      <c r="D16" s="270" t="s">
        <v>29</v>
      </c>
      <c r="E16" s="270">
        <f>vlookup(A16,'SC Data'!$C$4:$P$62,7,FALSE)+vlookup(A16,'SC Data'!$C$4:$P$62,9,FALSE)</f>
        <v>9</v>
      </c>
      <c r="F16" s="270">
        <f>vlookup(A16,'SC Data'!$C$4:$P$62,5,FALSE)</f>
        <v>12</v>
      </c>
      <c r="G16" s="270">
        <f>iferror(vlookup(A16,'SC Data'!$B$240:$F$290,5,FALSE),"NULL")</f>
        <v>12</v>
      </c>
      <c r="H16" s="271">
        <f>vlookup(A16,'SC Data'!$A$122:$D$175,4,FALSE)</f>
        <v>18</v>
      </c>
      <c r="I16" s="272">
        <f>iferror(vlookup(A16,'SC Data'!$B$180:$F$235,5,FALSE),"NULL")</f>
        <v>6</v>
      </c>
      <c r="J16" s="273" t="s">
        <v>29</v>
      </c>
      <c r="K16" s="274">
        <f>vlookup(A16,'SC Data'!$A$299:$D$350,4,FALSE)</f>
        <v>0.727</v>
      </c>
      <c r="L16" s="271">
        <f>vlookup(A16,'SC Data'!$A$66:$B$117,2,FALSE)</f>
        <v>10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Numbers'!$A$2319:$D$2364,4,FALSE),"NULL")</f>
        <v>110</v>
      </c>
      <c r="Q16" s="278" t="s">
        <v>29</v>
      </c>
    </row>
    <row r="17">
      <c r="A17" s="334" t="s">
        <v>1583</v>
      </c>
      <c r="B17" s="256">
        <f t="array" ref="B17">VLOOKUP($A17,SC_DEMO,2,FALSE)</f>
        <v>38604</v>
      </c>
      <c r="C17" s="257">
        <f>vlookup(A17,'SC Data'!$C$4:$P$62,4,FALSE)</f>
        <v>41</v>
      </c>
      <c r="D17" s="258" t="s">
        <v>29</v>
      </c>
      <c r="E17" s="258">
        <f>vlookup(A17,'SC Data'!$C$4:$P$62,7,FALSE)+vlookup(A17,'SC Data'!$C$4:$P$62,9,FALSE)</f>
        <v>26</v>
      </c>
      <c r="F17" s="258">
        <f>vlookup(A17,'SC Data'!$C$4:$P$62,5,FALSE)</f>
        <v>12</v>
      </c>
      <c r="G17" s="258">
        <f>iferror(vlookup(A17,'SC Data'!$B$240:$F$290,5,FALSE),"NULL")</f>
        <v>26</v>
      </c>
      <c r="H17" s="259">
        <f>vlookup(A17,'SC Data'!$A$122:$D$175,4,FALSE)</f>
        <v>9</v>
      </c>
      <c r="I17" s="260">
        <f>iferror(vlookup(A17,'SC Data'!$B$180:$F$235,5,FALSE),"NULL")</f>
        <v>7</v>
      </c>
      <c r="J17" s="261" t="s">
        <v>29</v>
      </c>
      <c r="K17" s="777">
        <f>vlookup(A17,'SC Data'!$A$299:$D$350,4,FALSE)</f>
        <v>0.412</v>
      </c>
      <c r="L17" s="259">
        <f>vlookup(A17,'SC Data'!$A$66:$B$117,2,FALSE)</f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Numbers'!$A$2319:$D$2364,4,FALSE),"NULL")</f>
        <v>114</v>
      </c>
      <c r="Q17" s="267" t="s">
        <v>29</v>
      </c>
    </row>
    <row r="18">
      <c r="A18" s="193" t="s">
        <v>1584</v>
      </c>
      <c r="B18" s="194">
        <f t="array" ref="B18">VLOOKUP($A18,SC_DEMO,2,FALSE)</f>
        <v>62905</v>
      </c>
      <c r="C18" s="269">
        <f>vlookup(A18,'SC Data'!$C$4:$P$62,4,FALSE)</f>
        <v>61</v>
      </c>
      <c r="D18" s="270" t="s">
        <v>29</v>
      </c>
      <c r="E18" s="270">
        <f>vlookup(A18,'SC Data'!$C$4:$P$62,7,FALSE)+vlookup(A18,'SC Data'!$C$4:$P$62,9,FALSE)</f>
        <v>33</v>
      </c>
      <c r="F18" s="270">
        <f>vlookup(A18,'SC Data'!$C$4:$P$62,5,FALSE)</f>
        <v>21</v>
      </c>
      <c r="G18" s="270">
        <f>iferror(vlookup(A18,'SC Data'!$B$240:$F$290,5,FALSE),"NULL")</f>
        <v>37</v>
      </c>
      <c r="H18" s="271">
        <f>vlookup(A18,'SC Data'!$A$122:$D$175,4,FALSE)</f>
        <v>21</v>
      </c>
      <c r="I18" s="272">
        <f>iferror(vlookup(A18,'SC Data'!$B$180:$F$235,5,FALSE),"NULL")</f>
        <v>13</v>
      </c>
      <c r="J18" s="273" t="s">
        <v>29</v>
      </c>
      <c r="K18" s="274">
        <f>vlookup(A18,'SC Data'!$A$299:$D$350,4,FALSE)</f>
        <v>0.804</v>
      </c>
      <c r="L18" s="271">
        <f>vlookup(A18,'SC Data'!$A$66:$B$117,2,FALSE)</f>
        <v>114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Numbers'!$A$2319:$D$2364,4,FALSE),"NULL")</f>
        <v>129</v>
      </c>
      <c r="Q18" s="278" t="s">
        <v>29</v>
      </c>
    </row>
    <row r="19">
      <c r="A19" s="334" t="s">
        <v>1585</v>
      </c>
      <c r="B19" s="256">
        <f t="array" ref="B19">VLOOKUP($A19,SC_DEMO,2,FALSE)</f>
        <v>28292</v>
      </c>
      <c r="C19" s="257">
        <f>vlookup(A19,'SC Data'!$C$4:$P$62,4,FALSE)</f>
        <v>31</v>
      </c>
      <c r="D19" s="258" t="s">
        <v>29</v>
      </c>
      <c r="E19" s="258">
        <f>vlookup(A19,'SC Data'!$C$4:$P$62,7,FALSE)+vlookup(A19,'SC Data'!$C$4:$P$62,9,FALSE)</f>
        <v>21</v>
      </c>
      <c r="F19" s="258">
        <f>vlookup(A19,'SC Data'!$C$4:$P$62,5,FALSE)</f>
        <v>9</v>
      </c>
      <c r="G19" s="258">
        <f>iferror(vlookup(A19,'SC Data'!$B$240:$F$290,5,FALSE),"NULL")</f>
        <v>21</v>
      </c>
      <c r="H19" s="259">
        <f>vlookup(A19,'SC Data'!$A$122:$D$175,4,FALSE)</f>
        <v>13</v>
      </c>
      <c r="I19" s="260">
        <f>iferror(vlookup(A19,'SC Data'!$B$180:$F$235,5,FALSE),"NULL")</f>
        <v>0</v>
      </c>
      <c r="J19" s="261" t="s">
        <v>29</v>
      </c>
      <c r="K19" s="777">
        <f>vlookup(A19,'SC Data'!$A$299:$D$350,4,FALSE)</f>
        <v>1</v>
      </c>
      <c r="L19" s="259">
        <f>vlookup(A19,'SC Data'!$A$66:$B$117,2,FALSE)</f>
        <v>46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Numbers'!$A$2319:$D$2364,4,FALSE),"NULL")</f>
        <v>68</v>
      </c>
      <c r="Q19" s="267" t="s">
        <v>29</v>
      </c>
    </row>
    <row r="20">
      <c r="A20" s="193" t="s">
        <v>881</v>
      </c>
      <c r="B20" s="194">
        <f t="array" ref="B20">VLOOKUP($A20,SC_DEMO,2,FALSE)</f>
        <v>161540</v>
      </c>
      <c r="C20" s="269">
        <f>vlookup(A20,'SC Data'!$C$4:$P$62,4,FALSE)</f>
        <v>63</v>
      </c>
      <c r="D20" s="270" t="s">
        <v>29</v>
      </c>
      <c r="E20" s="270">
        <f>vlookup(A20,'SC Data'!$C$4:$P$62,7,FALSE)+vlookup(A20,'SC Data'!$C$4:$P$62,9,FALSE)</f>
        <v>37</v>
      </c>
      <c r="F20" s="270">
        <f>vlookup(A20,'SC Data'!$C$4:$P$62,5,FALSE)</f>
        <v>11</v>
      </c>
      <c r="G20" s="270">
        <f>iferror(vlookup(A20,'SC Data'!$B$240:$F$290,5,FALSE),"NULL")</f>
        <v>40</v>
      </c>
      <c r="H20" s="271">
        <f>vlookup(A20,'SC Data'!$A$122:$D$175,4,FALSE)</f>
        <v>63</v>
      </c>
      <c r="I20" s="272">
        <f>iferror(vlookup(A20,'SC Data'!$B$180:$F$235,5,FALSE),"NULL")</f>
        <v>5</v>
      </c>
      <c r="J20" s="273" t="s">
        <v>29</v>
      </c>
      <c r="K20" s="274">
        <f>vlookup(A20,'SC Data'!$A$299:$D$350,4,FALSE)</f>
        <v>0.64</v>
      </c>
      <c r="L20" s="271">
        <f>vlookup(A20,'SC Data'!$A$66:$B$117,2,FALSE)</f>
        <v>138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Numbers'!$A$2319:$D$2364,4,FALSE),"NULL")</f>
        <v>126</v>
      </c>
      <c r="Q20" s="278" t="s">
        <v>29</v>
      </c>
    </row>
    <row r="21">
      <c r="A21" s="334" t="s">
        <v>1586</v>
      </c>
      <c r="B21" s="256">
        <f t="array" ref="B21">VLOOKUP($A21,SC_DEMO,2,FALSE)</f>
        <v>25657</v>
      </c>
      <c r="C21" s="257">
        <f>vlookup(A21,'SC Data'!$C$4:$P$62,4,FALSE)</f>
        <v>8</v>
      </c>
      <c r="D21" s="258" t="s">
        <v>29</v>
      </c>
      <c r="E21" s="258">
        <f>vlookup(A21,'SC Data'!$C$4:$P$62,7,FALSE)+vlookup(A21,'SC Data'!$C$4:$P$62,9,FALSE)</f>
        <v>6</v>
      </c>
      <c r="F21" s="258">
        <f>vlookup(A21,'SC Data'!$C$4:$P$62,5,FALSE)</f>
        <v>1</v>
      </c>
      <c r="G21" s="258">
        <f>iferror(vlookup(A21,'SC Data'!$B$240:$F$290,5,FALSE),"NULL")</f>
        <v>7</v>
      </c>
      <c r="H21" s="259">
        <f>vlookup(A21,'SC Data'!$A$122:$D$175,4,FALSE)</f>
        <v>4</v>
      </c>
      <c r="I21" s="260">
        <f>iferror(vlookup(A21,'SC Data'!$B$180:$F$235,5,FALSE),"NULL")</f>
        <v>4</v>
      </c>
      <c r="J21" s="261" t="s">
        <v>29</v>
      </c>
      <c r="K21" s="777">
        <f>vlookup(A21,'SC Data'!$A$299:$D$350,4,FALSE)</f>
        <v>1</v>
      </c>
      <c r="L21" s="259">
        <f>vlookup(A21,'SC Data'!$A$66:$B$117,2,FALSE)</f>
        <v>16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Numbers'!$A$2319:$D$2364,4,FALSE),"NULL")</f>
        <v>40</v>
      </c>
      <c r="Q21" s="267" t="s">
        <v>29</v>
      </c>
    </row>
    <row r="22">
      <c r="A22" s="193" t="s">
        <v>325</v>
      </c>
      <c r="B22" s="194">
        <f t="array" ref="B22">VLOOKUP($A22,SC_DEMO,2,FALSE)</f>
        <v>20948</v>
      </c>
      <c r="C22" s="269">
        <f>vlookup(A22,'SC Data'!$C$4:$P$62,4,FALSE)</f>
        <v>16</v>
      </c>
      <c r="D22" s="270" t="s">
        <v>29</v>
      </c>
      <c r="E22" s="270">
        <f>vlookup(A22,'SC Data'!$C$4:$P$62,7,FALSE)+vlookup(A22,'SC Data'!$C$4:$P$62,9,FALSE)</f>
        <v>7</v>
      </c>
      <c r="F22" s="270">
        <f>vlookup(A22,'SC Data'!$C$4:$P$62,5,FALSE)</f>
        <v>9</v>
      </c>
      <c r="G22" s="270">
        <f>iferror(vlookup(A22,'SC Data'!$B$240:$F$290,5,FALSE),"NULL")</f>
        <v>7</v>
      </c>
      <c r="H22" s="271">
        <f>vlookup(A22,'SC Data'!$A$122:$D$175,4,FALSE)</f>
        <v>6</v>
      </c>
      <c r="I22" s="272">
        <f>iferror(vlookup(A22,'SC Data'!$B$180:$F$235,5,FALSE),"NULL")</f>
        <v>2</v>
      </c>
      <c r="J22" s="273" t="s">
        <v>29</v>
      </c>
      <c r="K22" s="274">
        <f>vlookup(A22,'SC Data'!$A$299:$D$350,4,FALSE)</f>
        <v>0.778</v>
      </c>
      <c r="L22" s="271">
        <f>vlookup(A22,'SC Data'!$A$66:$B$117,2,FALSE)</f>
        <v>11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Numbers'!$A$2319:$D$2364,4,FALSE),"NULL")</f>
        <v>75</v>
      </c>
      <c r="Q22" s="278" t="s">
        <v>29</v>
      </c>
    </row>
    <row r="23">
      <c r="A23" s="334" t="s">
        <v>1587</v>
      </c>
      <c r="B23" s="256">
        <f t="array" ref="B23">VLOOKUP($A23,SC_DEMO,2,FALSE)</f>
        <v>137059</v>
      </c>
      <c r="C23" s="257">
        <f>vlookup(A23,'SC Data'!$C$4:$P$62,4,FALSE)</f>
        <v>68</v>
      </c>
      <c r="D23" s="258" t="s">
        <v>29</v>
      </c>
      <c r="E23" s="258">
        <f>vlookup(A23,'SC Data'!$C$4:$P$62,7,FALSE)+vlookup(A23,'SC Data'!$C$4:$P$62,9,FALSE)</f>
        <v>23</v>
      </c>
      <c r="F23" s="258">
        <f>vlookup(A23,'SC Data'!$C$4:$P$62,5,FALSE)</f>
        <v>32</v>
      </c>
      <c r="G23" s="258">
        <f>iferror(vlookup(A23,'SC Data'!$B$240:$F$290,5,FALSE),"NULL")</f>
        <v>26</v>
      </c>
      <c r="H23" s="259">
        <f>vlookup(A23,'SC Data'!$A$122:$D$175,4,FALSE)</f>
        <v>119</v>
      </c>
      <c r="I23" s="260">
        <f>iferror(vlookup(A23,'SC Data'!$B$180:$F$235,5,FALSE),"NULL")</f>
        <v>2</v>
      </c>
      <c r="J23" s="261" t="s">
        <v>29</v>
      </c>
      <c r="K23" s="777">
        <f>vlookup(A23,'SC Data'!$A$299:$D$350,4,FALSE)</f>
        <v>0.718</v>
      </c>
      <c r="L23" s="259">
        <f>vlookup(A23,'SC Data'!$A$66:$B$117,2,FALSE)</f>
        <v>107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Numbers'!$A$2319:$D$2364,4,FALSE),"NULL")</f>
        <v>218</v>
      </c>
      <c r="Q23" s="267" t="s">
        <v>29</v>
      </c>
    </row>
    <row r="24">
      <c r="A24" s="193" t="s">
        <v>1588</v>
      </c>
      <c r="B24" s="194">
        <f t="array" ref="B24">VLOOKUP($A24,SC_DEMO,2,FALSE)</f>
        <v>63404</v>
      </c>
      <c r="C24" s="269">
        <f>vlookup(A24,'SC Data'!$C$4:$P$62,4,FALSE)</f>
        <v>20</v>
      </c>
      <c r="D24" s="270" t="s">
        <v>29</v>
      </c>
      <c r="E24" s="270">
        <f>vlookup(A24,'SC Data'!$C$4:$P$62,7,FALSE)+vlookup(A24,'SC Data'!$C$4:$P$62,9,FALSE)</f>
        <v>4</v>
      </c>
      <c r="F24" s="270">
        <f>vlookup(A24,'SC Data'!$C$4:$P$62,5,FALSE)</f>
        <v>14</v>
      </c>
      <c r="G24" s="270">
        <f>iferror(vlookup(A24,'SC Data'!$B$240:$F$290,5,FALSE),"NULL")</f>
        <v>6</v>
      </c>
      <c r="H24" s="271">
        <f>vlookup(A24,'SC Data'!$A$122:$D$175,4,FALSE)</f>
        <v>38</v>
      </c>
      <c r="I24" s="272">
        <f>iferror(vlookup(A24,'SC Data'!$B$180:$F$235,5,FALSE),"NULL")</f>
        <v>1</v>
      </c>
      <c r="J24" s="273" t="s">
        <v>29</v>
      </c>
      <c r="K24" s="274">
        <f>vlookup(A24,'SC Data'!$A$299:$D$350,4,FALSE)</f>
        <v>0.9</v>
      </c>
      <c r="L24" s="271">
        <f>vlookup(A24,'SC Data'!$A$66:$B$117,2,FALSE)</f>
        <v>30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Numbers'!$A$2319:$D$2364,4,FALSE),"NULL")</f>
        <v>112</v>
      </c>
      <c r="Q24" s="278" t="s">
        <v>29</v>
      </c>
    </row>
    <row r="25">
      <c r="A25" s="334" t="s">
        <v>1589</v>
      </c>
      <c r="B25" s="256">
        <f t="array" ref="B25">VLOOKUP($A25,SC_DEMO,2,FALSE)</f>
        <v>525534</v>
      </c>
      <c r="C25" s="257">
        <f>vlookup(A25,'SC Data'!$C$4:$P$62,4,FALSE)</f>
        <v>191</v>
      </c>
      <c r="D25" s="258" t="s">
        <v>29</v>
      </c>
      <c r="E25" s="258">
        <f>vlookup(A25,'SC Data'!$C$4:$P$62,7,FALSE)+vlookup(A25,'SC Data'!$C$4:$P$62,9,FALSE)</f>
        <v>119</v>
      </c>
      <c r="F25" s="258">
        <f>vlookup(A25,'SC Data'!$C$4:$P$62,5,FALSE)</f>
        <v>45</v>
      </c>
      <c r="G25" s="258">
        <f>iferror(vlookup(A25,'SC Data'!$B$240:$F$290,5,FALSE),"NULL")</f>
        <v>111</v>
      </c>
      <c r="H25" s="259">
        <f>vlookup(A25,'SC Data'!$A$122:$D$175,4,FALSE)</f>
        <v>263</v>
      </c>
      <c r="I25" s="260">
        <f>iferror(vlookup(A25,'SC Data'!$B$180:$F$235,5,FALSE),"NULL")</f>
        <v>19</v>
      </c>
      <c r="J25" s="261" t="s">
        <v>29</v>
      </c>
      <c r="K25" s="777">
        <f>vlookup(A25,'SC Data'!$A$299:$D$350,4,FALSE)</f>
        <v>0.848</v>
      </c>
      <c r="L25" s="259">
        <f>vlookup(A25,'SC Data'!$A$66:$B$117,2,FALSE)</f>
        <v>470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Numbers'!$A$2319:$D$2364,4,FALSE),"NULL")</f>
        <v>478</v>
      </c>
      <c r="Q25" s="267" t="s">
        <v>29</v>
      </c>
    </row>
    <row r="26">
      <c r="A26" s="193" t="s">
        <v>708</v>
      </c>
      <c r="B26" s="194">
        <f t="array" ref="B26">VLOOKUP($A26,SC_DEMO,2,FALSE)</f>
        <v>69351</v>
      </c>
      <c r="C26" s="269">
        <f>vlookup(A26,'SC Data'!$C$4:$P$62,4,FALSE)</f>
        <v>61</v>
      </c>
      <c r="D26" s="270" t="s">
        <v>29</v>
      </c>
      <c r="E26" s="270">
        <f>vlookup(A26,'SC Data'!$C$4:$P$62,7,FALSE)+vlookup(A26,'SC Data'!$C$4:$P$62,9,FALSE)</f>
        <v>36</v>
      </c>
      <c r="F26" s="270">
        <f>vlookup(A26,'SC Data'!$C$4:$P$62,5,FALSE)</f>
        <v>17</v>
      </c>
      <c r="G26" s="270">
        <f>iferror(vlookup(A26,'SC Data'!$B$240:$F$290,5,FALSE),"NULL")</f>
        <v>40</v>
      </c>
      <c r="H26" s="271">
        <f>vlookup(A26,'SC Data'!$A$122:$D$175,4,FALSE)</f>
        <v>19</v>
      </c>
      <c r="I26" s="272">
        <f>iferror(vlookup(A26,'SC Data'!$B$180:$F$235,5,FALSE),"NULL")</f>
        <v>10</v>
      </c>
      <c r="J26" s="273" t="s">
        <v>29</v>
      </c>
      <c r="K26" s="274">
        <f>vlookup(A26,'SC Data'!$A$299:$D$350,4,FALSE)</f>
        <v>0.88</v>
      </c>
      <c r="L26" s="271">
        <f>vlookup(A26,'SC Data'!$A$66:$B$117,2,FALSE)</f>
        <v>59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Numbers'!$A$2319:$D$2364,4,FALSE),"NULL")</f>
        <v>133</v>
      </c>
      <c r="Q26" s="278" t="s">
        <v>29</v>
      </c>
    </row>
    <row r="27">
      <c r="A27" s="334" t="s">
        <v>1590</v>
      </c>
      <c r="B27" s="256">
        <f t="array" ref="B27">VLOOKUP($A27,SC_DEMO,2,FALSE)</f>
        <v>18561</v>
      </c>
      <c r="C27" s="257">
        <f>vlookup(A27,'SC Data'!$C$4:$P$62,4,FALSE)</f>
        <v>13</v>
      </c>
      <c r="D27" s="258" t="s">
        <v>29</v>
      </c>
      <c r="E27" s="258">
        <f>vlookup(A27,'SC Data'!$C$4:$P$62,7,FALSE)+vlookup(A27,'SC Data'!$C$4:$P$62,9,FALSE)</f>
        <v>7</v>
      </c>
      <c r="F27" s="258">
        <f>vlookup(A27,'SC Data'!$C$4:$P$62,5,FALSE)</f>
        <v>3</v>
      </c>
      <c r="G27" s="258">
        <f>iferror(vlookup(A27,'SC Data'!$B$240:$F$290,5,FALSE),"NULL")</f>
        <v>8</v>
      </c>
      <c r="H27" s="259">
        <f>vlookup(A27,'SC Data'!$A$122:$D$175,4,FALSE)</f>
        <v>8</v>
      </c>
      <c r="I27" s="260">
        <f>iferror(vlookup(A27,'SC Data'!$B$180:$F$235,5,FALSE),"NULL")</f>
        <v>0</v>
      </c>
      <c r="J27" s="261" t="s">
        <v>29</v>
      </c>
      <c r="K27" s="777">
        <f>vlookup(A27,'SC Data'!$A$299:$D$350,4,FALSE)</f>
        <v>0.909</v>
      </c>
      <c r="L27" s="259">
        <f>vlookup(A27,'SC Data'!$A$66:$B$117,2,FALSE)</f>
        <v>35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Numbers'!$A$2319:$D$2364,4,FALSE),"NULL")</f>
        <v>70</v>
      </c>
      <c r="Q27" s="267" t="s">
        <v>29</v>
      </c>
    </row>
    <row r="28">
      <c r="A28" s="193" t="s">
        <v>1591</v>
      </c>
      <c r="B28" s="194">
        <f t="array" ref="B28">VLOOKUP($A28,SC_DEMO,2,FALSE)</f>
        <v>351029</v>
      </c>
      <c r="C28" s="269">
        <f>vlookup(A28,'SC Data'!$C$4:$P$62,4,FALSE)</f>
        <v>164</v>
      </c>
      <c r="D28" s="270" t="s">
        <v>29</v>
      </c>
      <c r="E28" s="270">
        <f>vlookup(A28,'SC Data'!$C$4:$P$62,7,FALSE)+vlookup(A28,'SC Data'!$C$4:$P$62,9,FALSE)</f>
        <v>95</v>
      </c>
      <c r="F28" s="270">
        <f>vlookup(A28,'SC Data'!$C$4:$P$62,5,FALSE)</f>
        <v>49</v>
      </c>
      <c r="G28" s="270">
        <f>iferror(vlookup(A28,'SC Data'!$B$240:$F$290,5,FALSE),"NULL")</f>
        <v>58</v>
      </c>
      <c r="H28" s="271">
        <f>vlookup(A28,'SC Data'!$A$122:$D$175,4,FALSE)</f>
        <v>125</v>
      </c>
      <c r="I28" s="272">
        <f>iferror(vlookup(A28,'SC Data'!$B$180:$F$235,5,FALSE),"NULL")</f>
        <v>25</v>
      </c>
      <c r="J28" s="273" t="s">
        <v>29</v>
      </c>
      <c r="K28" s="274">
        <f>vlookup(A28,'SC Data'!$A$299:$D$350,4,FALSE)</f>
        <v>0.731</v>
      </c>
      <c r="L28" s="271">
        <f>vlookup(A28,'SC Data'!$A$66:$B$117,2,FALSE)</f>
        <v>235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Numbers'!$A$2319:$D$2364,4,FALSE),"NULL")</f>
        <v>316</v>
      </c>
      <c r="Q28" s="278" t="s">
        <v>29</v>
      </c>
    </row>
    <row r="29">
      <c r="A29" s="334" t="s">
        <v>450</v>
      </c>
      <c r="B29" s="256">
        <f t="array" ref="B29">VLOOKUP($A29,SC_DEMO,2,FALSE)</f>
        <v>28791</v>
      </c>
      <c r="C29" s="257">
        <f>vlookup(A29,'SC Data'!$C$4:$P$62,4,FALSE)</f>
        <v>31</v>
      </c>
      <c r="D29" s="258" t="s">
        <v>29</v>
      </c>
      <c r="E29" s="258">
        <f>vlookup(A29,'SC Data'!$C$4:$P$62,7,FALSE)+vlookup(A29,'SC Data'!$C$4:$P$62,9,FALSE)</f>
        <v>23</v>
      </c>
      <c r="F29" s="258">
        <f>vlookup(A29,'SC Data'!$C$4:$P$62,5,FALSE)</f>
        <v>5</v>
      </c>
      <c r="G29" s="258">
        <f>iferror(vlookup(A29,'SC Data'!$B$240:$F$290,5,FALSE),"NULL")</f>
        <v>25</v>
      </c>
      <c r="H29" s="259">
        <f>vlookup(A29,'SC Data'!$A$122:$D$175,4,FALSE)</f>
        <v>8</v>
      </c>
      <c r="I29" s="260">
        <f>iferror(vlookup(A29,'SC Data'!$B$180:$F$235,5,FALSE),"NULL")</f>
        <v>2</v>
      </c>
      <c r="J29" s="261" t="s">
        <v>29</v>
      </c>
      <c r="K29" s="777">
        <f>vlookup(A29,'SC Data'!$A$299:$D$350,4,FALSE)</f>
        <v>0.5</v>
      </c>
      <c r="L29" s="259">
        <f>vlookup(A29,'SC Data'!$A$66:$B$117,2,FALSE)</f>
        <v>38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Numbers'!$A$2319:$D$2364,4,FALSE),"NULL")</f>
        <v>55</v>
      </c>
      <c r="Q29" s="267" t="s">
        <v>29</v>
      </c>
    </row>
    <row r="30">
      <c r="A30" s="193" t="s">
        <v>1592</v>
      </c>
      <c r="B30" s="194">
        <f t="array" ref="B30">VLOOKUP($A30,SC_DEMO,2,FALSE)</f>
        <v>65403</v>
      </c>
      <c r="C30" s="269">
        <f>vlookup(A30,'SC Data'!$C$4:$P$62,4,FALSE)</f>
        <v>87</v>
      </c>
      <c r="D30" s="270" t="s">
        <v>29</v>
      </c>
      <c r="E30" s="270">
        <f>vlookup(A30,'SC Data'!$C$4:$P$62,7,FALSE)+vlookup(A30,'SC Data'!$C$4:$P$62,9,FALSE)</f>
        <v>45</v>
      </c>
      <c r="F30" s="270">
        <f>vlookup(A30,'SC Data'!$C$4:$P$62,5,FALSE)</f>
        <v>34</v>
      </c>
      <c r="G30" s="270">
        <f>iferror(vlookup(A30,'SC Data'!$B$240:$F$290,5,FALSE),"NULL")</f>
        <v>45</v>
      </c>
      <c r="H30" s="271">
        <f>vlookup(A30,'SC Data'!$A$122:$D$175,4,FALSE)</f>
        <v>49</v>
      </c>
      <c r="I30" s="272">
        <f>iferror(vlookup(A30,'SC Data'!$B$180:$F$235,5,FALSE),"NULL")</f>
        <v>15</v>
      </c>
      <c r="J30" s="273" t="s">
        <v>29</v>
      </c>
      <c r="K30" s="274">
        <f>vlookup(A30,'SC Data'!$A$299:$D$350,4,FALSE)</f>
        <v>0.686</v>
      </c>
      <c r="L30" s="271">
        <f>vlookup(A30,'SC Data'!$A$66:$B$117,2,FALSE)</f>
        <v>76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Numbers'!$A$2319:$D$2364,4,FALSE),"NULL")</f>
        <v>108</v>
      </c>
      <c r="Q30" s="278" t="s">
        <v>29</v>
      </c>
    </row>
    <row r="31">
      <c r="A31" s="334" t="s">
        <v>1212</v>
      </c>
      <c r="B31" s="256">
        <f t="array" ref="B31">VLOOKUP($A31,SC_DEMO,2,FALSE)</f>
        <v>96016</v>
      </c>
      <c r="C31" s="257">
        <f>vlookup(A31,'SC Data'!$C$4:$P$62,4,FALSE)</f>
        <v>47</v>
      </c>
      <c r="D31" s="258" t="s">
        <v>29</v>
      </c>
      <c r="E31" s="258">
        <f>vlookup(A31,'SC Data'!$C$4:$P$62,7,FALSE)+vlookup(A31,'SC Data'!$C$4:$P$62,9,FALSE)</f>
        <v>36</v>
      </c>
      <c r="F31" s="258">
        <f>vlookup(A31,'SC Data'!$C$4:$P$62,5,FALSE)</f>
        <v>8</v>
      </c>
      <c r="G31" s="258">
        <f>iferror(vlookup(A31,'SC Data'!$B$240:$F$290,5,FALSE),"NULL")</f>
        <v>32</v>
      </c>
      <c r="H31" s="259">
        <f>vlookup(A31,'SC Data'!$A$122:$D$175,4,FALSE)</f>
        <v>32</v>
      </c>
      <c r="I31" s="260">
        <f>iferror(vlookup(A31,'SC Data'!$B$180:$F$235,5,FALSE),"NULL")</f>
        <v>12</v>
      </c>
      <c r="J31" s="261" t="s">
        <v>29</v>
      </c>
      <c r="K31" s="777">
        <f>vlookup(A31,'SC Data'!$A$299:$D$350,4,FALSE)</f>
        <v>0.75</v>
      </c>
      <c r="L31" s="259">
        <f>vlookup(A31,'SC Data'!$A$66:$B$117,2,FALSE)</f>
        <v>72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Numbers'!$A$2319:$D$2364,4,FALSE),"NULL")</f>
        <v>140</v>
      </c>
      <c r="Q31" s="267" t="s">
        <v>29</v>
      </c>
    </row>
    <row r="32">
      <c r="A32" s="193" t="s">
        <v>455</v>
      </c>
      <c r="B32" s="194">
        <f t="array" ref="B32">VLOOKUP($A32,SC_DEMO,2,FALSE)</f>
        <v>67539</v>
      </c>
      <c r="C32" s="269">
        <f>vlookup(A32,'SC Data'!$C$4:$P$62,4,FALSE)</f>
        <v>108</v>
      </c>
      <c r="D32" s="270" t="s">
        <v>29</v>
      </c>
      <c r="E32" s="270">
        <f>vlookup(A32,'SC Data'!$C$4:$P$62,7,FALSE)+vlookup(A32,'SC Data'!$C$4:$P$62,9,FALSE)</f>
        <v>72</v>
      </c>
      <c r="F32" s="270">
        <f>vlookup(A32,'SC Data'!$C$4:$P$62,5,FALSE)</f>
        <v>21</v>
      </c>
      <c r="G32" s="270">
        <f>iferror(vlookup(A32,'SC Data'!$B$240:$F$290,5,FALSE),"NULL")</f>
        <v>82</v>
      </c>
      <c r="H32" s="271">
        <f>vlookup(A32,'SC Data'!$A$122:$D$175,4,FALSE)</f>
        <v>27</v>
      </c>
      <c r="I32" s="272">
        <f>iferror(vlookup(A32,'SC Data'!$B$180:$F$235,5,FALSE),"NULL")</f>
        <v>25</v>
      </c>
      <c r="J32" s="273" t="s">
        <v>29</v>
      </c>
      <c r="K32" s="274">
        <f>vlookup(A32,'SC Data'!$A$299:$D$350,4,FALSE)</f>
        <v>0.681</v>
      </c>
      <c r="L32" s="271">
        <f>vlookup(A32,'SC Data'!$A$66:$B$117,2,FALSE)</f>
        <v>83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Numbers'!$A$2319:$D$2364,4,FALSE),"NULL")</f>
        <v>129</v>
      </c>
      <c r="Q32" s="278" t="s">
        <v>29</v>
      </c>
    </row>
    <row r="33">
      <c r="A33" s="334" t="s">
        <v>70</v>
      </c>
      <c r="B33" s="256">
        <f t="array" ref="B33">VLOOKUP($A33,SC_DEMO,2,FALSE)</f>
        <v>16531</v>
      </c>
      <c r="C33" s="257">
        <f>vlookup(A33,'SC Data'!$C$4:$P$62,4,FALSE)</f>
        <v>16</v>
      </c>
      <c r="D33" s="258" t="s">
        <v>29</v>
      </c>
      <c r="E33" s="258">
        <f>vlookup(A33,'SC Data'!$C$4:$P$62,7,FALSE)+vlookup(A33,'SC Data'!$C$4:$P$62,9,FALSE)</f>
        <v>9</v>
      </c>
      <c r="F33" s="258">
        <f>vlookup(A33,'SC Data'!$C$4:$P$62,5,FALSE)</f>
        <v>6</v>
      </c>
      <c r="G33" s="258">
        <f>iferror(vlookup(A33,'SC Data'!$B$240:$F$290,5,FALSE),"NULL")</f>
        <v>10</v>
      </c>
      <c r="H33" s="259">
        <f>vlookup(A33,'SC Data'!$A$122:$D$175,4,FALSE)</f>
        <v>5</v>
      </c>
      <c r="I33" s="260">
        <f>iferror(vlookup(A33,'SC Data'!$B$180:$F$235,5,FALSE),"NULL")</f>
        <v>1</v>
      </c>
      <c r="J33" s="261" t="s">
        <v>29</v>
      </c>
      <c r="K33" s="279" t="s">
        <v>29</v>
      </c>
      <c r="L33" s="259">
        <f>vlookup(A33,'SC Data'!$A$66:$B$117,2,FALSE)</f>
        <v>24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Numbers'!$A$2319:$D$2364,4,FALSE),"NULL")</f>
        <v>58</v>
      </c>
      <c r="Q33" s="267" t="s">
        <v>29</v>
      </c>
    </row>
    <row r="34">
      <c r="A34" s="193" t="s">
        <v>1593</v>
      </c>
      <c r="B34" s="194">
        <f t="array" ref="B34">VLOOKUP($A34,SC_DEMO,2,FALSE)</f>
        <v>293991</v>
      </c>
      <c r="C34" s="269">
        <f>vlookup(A34,'SC Data'!$C$4:$P$62,4,FALSE)</f>
        <v>124</v>
      </c>
      <c r="D34" s="270" t="s">
        <v>29</v>
      </c>
      <c r="E34" s="270">
        <f>vlookup(A34,'SC Data'!$C$4:$P$62,7,FALSE)+vlookup(A34,'SC Data'!$C$4:$P$62,9,FALSE)</f>
        <v>79</v>
      </c>
      <c r="F34" s="270">
        <f>vlookup(A34,'SC Data'!$C$4:$P$62,5,FALSE)</f>
        <v>31</v>
      </c>
      <c r="G34" s="270">
        <f>iferror(vlookup(A34,'SC Data'!$B$240:$F$290,5,FALSE),"NULL")</f>
        <v>74</v>
      </c>
      <c r="H34" s="271">
        <f>vlookup(A34,'SC Data'!$A$122:$D$175,4,FALSE)</f>
        <v>129</v>
      </c>
      <c r="I34" s="272">
        <f>iferror(vlookup(A34,'SC Data'!$B$180:$F$235,5,FALSE),"NULL")</f>
        <v>23</v>
      </c>
      <c r="J34" s="273" t="s">
        <v>29</v>
      </c>
      <c r="K34" s="274">
        <f>vlookup(A34,'SC Data'!$A$299:$D$350,4,FALSE)</f>
        <v>0.627</v>
      </c>
      <c r="L34" s="271">
        <f>vlookup(A34,'SC Data'!$A$66:$B$117,2,FALSE)</f>
        <v>114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Numbers'!$A$2319:$D$2364,4,FALSE),"NULL")</f>
        <v>254</v>
      </c>
      <c r="Q34" s="278" t="s">
        <v>29</v>
      </c>
    </row>
    <row r="35">
      <c r="A35" s="334" t="s">
        <v>1594</v>
      </c>
      <c r="B35" s="256">
        <f t="array" ref="B35">VLOOKUP($A35,SC_DEMO,2,FALSE)</f>
        <v>9526</v>
      </c>
      <c r="C35" s="257">
        <f>vlookup(A35,'SC Data'!$C$4:$P$62,4,FALSE)</f>
        <v>1</v>
      </c>
      <c r="D35" s="258" t="s">
        <v>29</v>
      </c>
      <c r="E35" s="258">
        <f>vlookup(A35,'SC Data'!$C$4:$P$62,7,FALSE)+vlookup(A35,'SC Data'!$C$4:$P$62,9,FALSE)</f>
        <v>1</v>
      </c>
      <c r="F35" s="258" t="s">
        <v>29</v>
      </c>
      <c r="G35" s="258">
        <f>iferror(vlookup(A35,'SC Data'!$B$240:$F$290,5,FALSE),"NULL")</f>
        <v>1</v>
      </c>
      <c r="H35" s="259">
        <f>vlookup(A35,'SC Data'!$A$122:$D$175,4,FALSE)</f>
        <v>2</v>
      </c>
      <c r="I35" s="260" t="str">
        <f>iferror(vlookup(A35,'SC Data'!$B$180:$F$235,5,FALSE),"NULL")</f>
        <v>NULL</v>
      </c>
      <c r="J35" s="261" t="s">
        <v>29</v>
      </c>
      <c r="K35" s="777">
        <f>vlookup(A35,'SC Data'!$A$299:$D$350,4,FALSE)</f>
        <v>1</v>
      </c>
      <c r="L35" s="259">
        <f>vlookup(A35,'SC Data'!$A$66:$B$117,2,FALSE)</f>
        <v>8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Numbers'!$A$2319:$D$2364,4,FALSE),"NULL")</f>
        <v>32</v>
      </c>
      <c r="Q35" s="267" t="s">
        <v>29</v>
      </c>
    </row>
    <row r="36">
      <c r="A36" s="193" t="s">
        <v>76</v>
      </c>
      <c r="B36" s="194">
        <f t="array" ref="B36">VLOOKUP($A36,SC_DEMO,2,FALSE)</f>
        <v>29183</v>
      </c>
      <c r="C36" s="269">
        <f>vlookup(A36,'SC Data'!$C$4:$P$62,4,FALSE)</f>
        <v>29</v>
      </c>
      <c r="D36" s="270" t="s">
        <v>29</v>
      </c>
      <c r="E36" s="270">
        <f>vlookup(A36,'SC Data'!$C$4:$P$62,7,FALSE)+vlookup(A36,'SC Data'!$C$4:$P$62,9,FALSE)</f>
        <v>13</v>
      </c>
      <c r="F36" s="270">
        <f>vlookup(A36,'SC Data'!$C$4:$P$62,5,FALSE)</f>
        <v>12</v>
      </c>
      <c r="G36" s="270">
        <f>iferror(vlookup(A36,'SC Data'!$B$240:$F$290,5,FALSE),"NULL")</f>
        <v>14</v>
      </c>
      <c r="H36" s="271">
        <f>vlookup(A36,'SC Data'!$A$122:$D$175,4,FALSE)</f>
        <v>19</v>
      </c>
      <c r="I36" s="272">
        <f>iferror(vlookup(A36,'SC Data'!$B$180:$F$235,5,FALSE),"NULL")</f>
        <v>3</v>
      </c>
      <c r="J36" s="273" t="s">
        <v>29</v>
      </c>
      <c r="K36" s="274">
        <f>vlookup(A36,'SC Data'!$A$299:$D$350,4,FALSE)</f>
        <v>0.75</v>
      </c>
      <c r="L36" s="271">
        <f>vlookup(A36,'SC Data'!$A$66:$B$117,2,FALSE)</f>
        <v>35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Numbers'!$A$2319:$D$2364,4,FALSE),"NULL")</f>
        <v>63</v>
      </c>
      <c r="Q36" s="278" t="s">
        <v>29</v>
      </c>
    </row>
    <row r="37">
      <c r="A37" s="334" t="s">
        <v>1595</v>
      </c>
      <c r="B37" s="256">
        <f t="array" ref="B37">VLOOKUP($A37,SC_DEMO,2,FALSE)</f>
        <v>26667</v>
      </c>
      <c r="C37" s="257">
        <f>vlookup(A37,'SC Data'!$C$4:$P$62,4,FALSE)</f>
        <v>11</v>
      </c>
      <c r="D37" s="258" t="s">
        <v>29</v>
      </c>
      <c r="E37" s="258">
        <f>vlookup(A37,'SC Data'!$C$4:$P$62,7,FALSE)+vlookup(A37,'SC Data'!$C$4:$P$62,9,FALSE)</f>
        <v>9</v>
      </c>
      <c r="F37" s="258">
        <f>vlookup(A37,'SC Data'!$C$4:$P$62,5,FALSE)</f>
        <v>2</v>
      </c>
      <c r="G37" s="258">
        <f>iferror(vlookup(A37,'SC Data'!$B$240:$F$290,5,FALSE),"NULL")</f>
        <v>9</v>
      </c>
      <c r="H37" s="259">
        <f>vlookup(A37,'SC Data'!$A$122:$D$175,4,FALSE)</f>
        <v>7</v>
      </c>
      <c r="I37" s="260">
        <f>iferror(vlookup(A37,'SC Data'!$B$180:$F$235,5,FALSE),"NULL")</f>
        <v>2</v>
      </c>
      <c r="J37" s="261" t="s">
        <v>29</v>
      </c>
      <c r="K37" s="777">
        <f>vlookup(A37,'SC Data'!$A$299:$D$350,4,FALSE)</f>
        <v>0.923</v>
      </c>
      <c r="L37" s="259">
        <f>vlookup(A37,'SC Data'!$A$66:$B$117,2,FALSE)</f>
        <v>27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Numbers'!$A$2319:$D$2364,4,FALSE),"NULL")</f>
        <v>48</v>
      </c>
      <c r="Q37" s="267" t="s">
        <v>29</v>
      </c>
    </row>
    <row r="38">
      <c r="A38" s="193" t="s">
        <v>1596</v>
      </c>
      <c r="B38" s="194">
        <f t="array" ref="B38">VLOOKUP($A38,SC_DEMO,2,FALSE)</f>
        <v>37719</v>
      </c>
      <c r="C38" s="269">
        <f>vlookup(A38,'SC Data'!$C$4:$P$62,4,FALSE)</f>
        <v>11</v>
      </c>
      <c r="D38" s="270" t="s">
        <v>29</v>
      </c>
      <c r="E38" s="270">
        <f>vlookup(A38,'SC Data'!$C$4:$P$62,7,FALSE)+vlookup(A38,'SC Data'!$C$4:$P$62,9,FALSE)</f>
        <v>9</v>
      </c>
      <c r="F38" s="270">
        <f>vlookup(A38,'SC Data'!$C$4:$P$62,5,FALSE)</f>
        <v>2</v>
      </c>
      <c r="G38" s="270">
        <f>iferror(vlookup(A38,'SC Data'!$B$240:$F$290,5,FALSE),"NULL")</f>
        <v>9</v>
      </c>
      <c r="H38" s="271">
        <f>vlookup(A38,'SC Data'!$A$122:$D$175,4,FALSE)</f>
        <v>11</v>
      </c>
      <c r="I38" s="272">
        <f>iferror(vlookup(A38,'SC Data'!$B$180:$F$235,5,FALSE),"NULL")</f>
        <v>0</v>
      </c>
      <c r="J38" s="273" t="s">
        <v>29</v>
      </c>
      <c r="K38" s="274">
        <f>vlookup(A38,'SC Data'!$A$299:$D$350,4,FALSE)</f>
        <v>0.643</v>
      </c>
      <c r="L38" s="271">
        <f>vlookup(A38,'SC Data'!$A$66:$B$117,2,FALSE)</f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Numbers'!$A$2319:$D$2364,4,FALSE),"NULL")</f>
        <v>65</v>
      </c>
      <c r="Q38" s="278" t="s">
        <v>29</v>
      </c>
    </row>
    <row r="39">
      <c r="A39" s="334" t="s">
        <v>464</v>
      </c>
      <c r="B39" s="256">
        <f t="array" ref="B39">VLOOKUP($A39,SC_DEMO,2,FALSE)</f>
        <v>78607</v>
      </c>
      <c r="C39" s="257">
        <f>vlookup(A39,'SC Data'!$C$4:$P$62,4,FALSE)</f>
        <v>45</v>
      </c>
      <c r="D39" s="258" t="s">
        <v>29</v>
      </c>
      <c r="E39" s="258">
        <f>vlookup(A39,'SC Data'!$C$4:$P$62,7,FALSE)+vlookup(A39,'SC Data'!$C$4:$P$62,9,FALSE)</f>
        <v>29</v>
      </c>
      <c r="F39" s="258">
        <f>vlookup(A39,'SC Data'!$C$4:$P$62,5,FALSE)</f>
        <v>12</v>
      </c>
      <c r="G39" s="258">
        <f>iferror(vlookup(A39,'SC Data'!$B$240:$F$290,5,FALSE),"NULL")</f>
        <v>21</v>
      </c>
      <c r="H39" s="259">
        <f>vlookup(A39,'SC Data'!$A$122:$D$175,4,FALSE)</f>
        <v>23</v>
      </c>
      <c r="I39" s="260">
        <f>iferror(vlookup(A39,'SC Data'!$B$180:$F$235,5,FALSE),"NULL")</f>
        <v>9</v>
      </c>
      <c r="J39" s="261" t="s">
        <v>29</v>
      </c>
      <c r="K39" s="777">
        <f>vlookup(A39,'SC Data'!$A$299:$D$350,4,FALSE)</f>
        <v>0.783</v>
      </c>
      <c r="L39" s="259">
        <f>vlookup(A39,'SC Data'!$A$66:$B$117,2,FALSE)</f>
        <v>70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Numbers'!$A$2319:$D$2364,4,FALSE),"NULL")</f>
        <v>88</v>
      </c>
      <c r="Q39" s="267" t="s">
        <v>29</v>
      </c>
    </row>
    <row r="40">
      <c r="A40" s="193" t="s">
        <v>1597</v>
      </c>
      <c r="B40" s="194">
        <f t="array" ref="B40">VLOOKUP($A40,SC_DEMO,2,FALSE)</f>
        <v>84223</v>
      </c>
      <c r="C40" s="269">
        <f>vlookup(A40,'SC Data'!$C$4:$P$62,4,FALSE)</f>
        <v>90</v>
      </c>
      <c r="D40" s="270" t="s">
        <v>29</v>
      </c>
      <c r="E40" s="270">
        <f>vlookup(A40,'SC Data'!$C$4:$P$62,7,FALSE)+vlookup(A40,'SC Data'!$C$4:$P$62,9,FALSE)</f>
        <v>49</v>
      </c>
      <c r="F40" s="270">
        <f>vlookup(A40,'SC Data'!$C$4:$P$62,5,FALSE)</f>
        <v>33</v>
      </c>
      <c r="G40" s="270">
        <f>iferror(vlookup(A40,'SC Data'!$B$240:$F$290,5,FALSE),"NULL")</f>
        <v>44</v>
      </c>
      <c r="H40" s="271">
        <f>vlookup(A40,'SC Data'!$A$122:$D$175,4,FALSE)</f>
        <v>46</v>
      </c>
      <c r="I40" s="272">
        <f>iferror(vlookup(A40,'SC Data'!$B$180:$F$235,5,FALSE),"NULL")</f>
        <v>6</v>
      </c>
      <c r="J40" s="273" t="s">
        <v>29</v>
      </c>
      <c r="K40" s="274">
        <f>vlookup(A40,'SC Data'!$A$299:$D$350,4,FALSE)</f>
        <v>0.744</v>
      </c>
      <c r="L40" s="271">
        <f>vlookup(A40,'SC Data'!$A$66:$B$117,2,FALSE)</f>
        <v>90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Numbers'!$A$2319:$D$2364,4,FALSE),"NULL")</f>
        <v>185</v>
      </c>
      <c r="Q40" s="278" t="s">
        <v>29</v>
      </c>
    </row>
    <row r="41">
      <c r="A41" s="334" t="s">
        <v>83</v>
      </c>
      <c r="B41" s="256">
        <f t="array" ref="B41">VLOOKUP($A41,SC_DEMO,2,FALSE)</f>
        <v>131404</v>
      </c>
      <c r="C41" s="257">
        <f>vlookup(A41,'SC Data'!$C$4:$P$62,4,FALSE)</f>
        <v>35</v>
      </c>
      <c r="D41" s="258" t="s">
        <v>29</v>
      </c>
      <c r="E41" s="258">
        <f>vlookup(A41,'SC Data'!$C$4:$P$62,7,FALSE)+vlookup(A41,'SC Data'!$C$4:$P$62,9,FALSE)</f>
        <v>19</v>
      </c>
      <c r="F41" s="258">
        <f>vlookup(A41,'SC Data'!$C$4:$P$62,5,FALSE)</f>
        <v>7</v>
      </c>
      <c r="G41" s="258">
        <f>iferror(vlookup(A41,'SC Data'!$B$240:$F$290,5,FALSE),"NULL")</f>
        <v>21</v>
      </c>
      <c r="H41" s="259">
        <f>vlookup(A41,'SC Data'!$A$122:$D$175,4,FALSE)</f>
        <v>52</v>
      </c>
      <c r="I41" s="260">
        <f>iferror(vlookup(A41,'SC Data'!$B$180:$F$235,5,FALSE),"NULL")</f>
        <v>1</v>
      </c>
      <c r="J41" s="261" t="s">
        <v>29</v>
      </c>
      <c r="K41" s="777">
        <f>vlookup(A41,'SC Data'!$A$299:$D$350,4,FALSE)</f>
        <v>0.933</v>
      </c>
      <c r="L41" s="259">
        <f>vlookup(A41,'SC Data'!$A$66:$B$117,2,FALSE)</f>
        <v>78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Numbers'!$A$2319:$D$2364,4,FALSE),"NULL")</f>
        <v>145</v>
      </c>
      <c r="Q41" s="267" t="s">
        <v>29</v>
      </c>
    </row>
    <row r="42">
      <c r="A42" s="193" t="s">
        <v>583</v>
      </c>
      <c r="B42" s="194">
        <f t="array" ref="B42">VLOOKUP($A42,SC_DEMO,2,FALSE)</f>
        <v>416147</v>
      </c>
      <c r="C42" s="269">
        <f>vlookup(A42,'SC Data'!$C$4:$P$62,4,FALSE)</f>
        <v>444</v>
      </c>
      <c r="D42" s="270" t="s">
        <v>29</v>
      </c>
      <c r="E42" s="270">
        <f>vlookup(A42,'SC Data'!$C$4:$P$62,7,FALSE)+vlookup(A42,'SC Data'!$C$4:$P$62,9,FALSE)</f>
        <v>234</v>
      </c>
      <c r="F42" s="270">
        <f>vlookup(A42,'SC Data'!$C$4:$P$62,5,FALSE)</f>
        <v>169</v>
      </c>
      <c r="G42" s="270">
        <f>iferror(vlookup(A42,'SC Data'!$B$240:$F$290,5,FALSE),"NULL")</f>
        <v>180</v>
      </c>
      <c r="H42" s="271">
        <f>vlookup(A42,'SC Data'!$A$122:$D$175,4,FALSE)</f>
        <v>279</v>
      </c>
      <c r="I42" s="272">
        <f>iferror(vlookup(A42,'SC Data'!$B$180:$F$235,5,FALSE),"NULL")</f>
        <v>55</v>
      </c>
      <c r="J42" s="273" t="s">
        <v>29</v>
      </c>
      <c r="K42" s="274">
        <f>vlookup(A42,'SC Data'!$A$299:$D$350,4,FALSE)</f>
        <v>0.688</v>
      </c>
      <c r="L42" s="271">
        <f>vlookup(A42,'SC Data'!$A$66:$B$117,2,FALSE)</f>
        <v>444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Numbers'!$A$2319:$D$2364,4,FALSE),"NULL")</f>
        <v>375</v>
      </c>
      <c r="Q42" s="278" t="s">
        <v>29</v>
      </c>
    </row>
    <row r="43">
      <c r="A43" s="334" t="s">
        <v>1598</v>
      </c>
      <c r="B43" s="256">
        <f t="array" ref="B43">VLOOKUP($A43,SC_DEMO,2,FALSE)</f>
        <v>18862</v>
      </c>
      <c r="C43" s="257">
        <f>vlookup(A43,'SC Data'!$C$4:$P$62,4,FALSE)</f>
        <v>8</v>
      </c>
      <c r="D43" s="258" t="s">
        <v>29</v>
      </c>
      <c r="E43" s="258">
        <f>vlookup(A43,'SC Data'!$C$4:$P$62,7,FALSE)+vlookup(A43,'SC Data'!$C$4:$P$62,9,FALSE)</f>
        <v>6</v>
      </c>
      <c r="F43" s="258" t="s">
        <v>29</v>
      </c>
      <c r="G43" s="258">
        <f>iferror(vlookup(A43,'SC Data'!$B$240:$F$290,5,FALSE),"NULL")</f>
        <v>8</v>
      </c>
      <c r="H43" s="259">
        <f>vlookup(A43,'SC Data'!$A$122:$D$175,4,FALSE)</f>
        <v>2</v>
      </c>
      <c r="I43" s="260">
        <f>iferror(vlookup(A43,'SC Data'!$B$180:$F$235,5,FALSE),"NULL")</f>
        <v>0</v>
      </c>
      <c r="J43" s="261" t="s">
        <v>29</v>
      </c>
      <c r="K43" s="777">
        <f>vlookup(A43,'SC Data'!$A$299:$D$350,4,FALSE)</f>
        <v>0.778</v>
      </c>
      <c r="L43" s="259">
        <f>vlookup(A43,'SC Data'!$A$66:$B$117,2,FALSE)</f>
        <v>14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Numbers'!$A$2319:$D$2364,4,FALSE),"NULL")</f>
        <v>41</v>
      </c>
      <c r="Q43" s="267" t="s">
        <v>29</v>
      </c>
    </row>
    <row r="44">
      <c r="A44" s="193" t="s">
        <v>1599</v>
      </c>
      <c r="B44" s="194">
        <f t="array" ref="B44">VLOOKUP($A44,SC_DEMO,2,FALSE)</f>
        <v>327997</v>
      </c>
      <c r="C44" s="269">
        <f>vlookup(A44,'SC Data'!$C$4:$P$62,4,FALSE)</f>
        <v>200</v>
      </c>
      <c r="D44" s="270" t="s">
        <v>29</v>
      </c>
      <c r="E44" s="270">
        <f>vlookup(A44,'SC Data'!$C$4:$P$62,7,FALSE)+vlookup(A44,'SC Data'!$C$4:$P$62,9,FALSE)</f>
        <v>103</v>
      </c>
      <c r="F44" s="270">
        <f>vlookup(A44,'SC Data'!$C$4:$P$62,5,FALSE)</f>
        <v>55</v>
      </c>
      <c r="G44" s="270">
        <f>iferror(vlookup(A44,'SC Data'!$B$240:$F$290,5,FALSE),"NULL")</f>
        <v>90</v>
      </c>
      <c r="H44" s="271">
        <f>vlookup(A44,'SC Data'!$A$122:$D$175,4,FALSE)</f>
        <v>194</v>
      </c>
      <c r="I44" s="272">
        <f>iferror(vlookup(A44,'SC Data'!$B$180:$F$235,5,FALSE),"NULL")</f>
        <v>37</v>
      </c>
      <c r="J44" s="273" t="s">
        <v>29</v>
      </c>
      <c r="K44" s="274">
        <f>vlookup(A44,'SC Data'!$A$299:$D$350,4,FALSE)</f>
        <v>0.698</v>
      </c>
      <c r="L44" s="271">
        <f>vlookup(A44,'SC Data'!$A$66:$B$117,2,FALSE)</f>
        <v>217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Numbers'!$A$2319:$D$2364,4,FALSE),"NULL")</f>
        <v>365</v>
      </c>
      <c r="Q44" s="278" t="s">
        <v>29</v>
      </c>
    </row>
    <row r="45">
      <c r="A45" s="334" t="s">
        <v>89</v>
      </c>
      <c r="B45" s="256">
        <f t="array" ref="B45">VLOOKUP($A45,SC_DEMO,2,FALSE)</f>
        <v>105556</v>
      </c>
      <c r="C45" s="257">
        <f>vlookup(A45,'SC Data'!$C$4:$P$62,4,FALSE)</f>
        <v>40</v>
      </c>
      <c r="D45" s="258" t="s">
        <v>29</v>
      </c>
      <c r="E45" s="258">
        <f>vlookup(A45,'SC Data'!$C$4:$P$62,7,FALSE)+vlookup(A45,'SC Data'!$C$4:$P$62,9,FALSE)</f>
        <v>19</v>
      </c>
      <c r="F45" s="258">
        <f>vlookup(A45,'SC Data'!$C$4:$P$62,5,FALSE)</f>
        <v>10</v>
      </c>
      <c r="G45" s="258">
        <f>iferror(vlookup(A45,'SC Data'!$B$240:$F$290,5,FALSE),"NULL")</f>
        <v>17</v>
      </c>
      <c r="H45" s="259">
        <f>vlookup(A45,'SC Data'!$A$122:$D$175,4,FALSE)</f>
        <v>63</v>
      </c>
      <c r="I45" s="260">
        <f>iferror(vlookup(A45,'SC Data'!$B$180:$F$235,5,FALSE),"NULL")</f>
        <v>5</v>
      </c>
      <c r="J45" s="261" t="s">
        <v>29</v>
      </c>
      <c r="K45" s="777">
        <f>vlookup(A45,'SC Data'!$A$299:$D$350,4,FALSE)</f>
        <v>0.7</v>
      </c>
      <c r="L45" s="259">
        <f>vlookup(A45,'SC Data'!$A$66:$B$117,2,FALSE)</f>
        <v>57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Numbers'!$A$2319:$D$2364,4,FALSE),"NULL")</f>
        <v>177</v>
      </c>
      <c r="Q45" s="267" t="s">
        <v>29</v>
      </c>
    </row>
    <row r="46">
      <c r="A46" s="193" t="s">
        <v>199</v>
      </c>
      <c r="B46" s="194">
        <f t="array" ref="B46">VLOOKUP($A46,SC_DEMO,2,FALSE)</f>
        <v>27244</v>
      </c>
      <c r="C46" s="269">
        <f>vlookup(A46,'SC Data'!$C$4:$P$62,4,FALSE)</f>
        <v>16</v>
      </c>
      <c r="D46" s="270" t="s">
        <v>29</v>
      </c>
      <c r="E46" s="270">
        <f>vlookup(A46,'SC Data'!$C$4:$P$62,7,FALSE)+vlookup(A46,'SC Data'!$C$4:$P$62,9,FALSE)</f>
        <v>8</v>
      </c>
      <c r="F46" s="270">
        <f>vlookup(A46,'SC Data'!$C$4:$P$62,5,FALSE)</f>
        <v>8</v>
      </c>
      <c r="G46" s="270">
        <f>iferror(vlookup(A46,'SC Data'!$B$240:$F$290,5,FALSE),"NULL")</f>
        <v>8</v>
      </c>
      <c r="H46" s="271">
        <f>vlookup(A46,'SC Data'!$A$122:$D$175,4,FALSE)</f>
        <v>1</v>
      </c>
      <c r="I46" s="272">
        <f>iferror(vlookup(A46,'SC Data'!$B$180:$F$235,5,FALSE),"NULL")</f>
        <v>3</v>
      </c>
      <c r="J46" s="273" t="s">
        <v>29</v>
      </c>
      <c r="K46" s="274">
        <f>vlookup(A46,'SC Data'!$A$299:$D$350,4,FALSE)</f>
        <v>1</v>
      </c>
      <c r="L46" s="271">
        <f>vlookup(A46,'SC Data'!$A$66:$B$117,2,FALSE)</f>
        <v>36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Numbers'!$A$2319:$D$2364,4,FALSE),"NULL")</f>
        <v>63</v>
      </c>
      <c r="Q46" s="278" t="s">
        <v>29</v>
      </c>
    </row>
    <row r="47">
      <c r="A47" s="334" t="s">
        <v>1600</v>
      </c>
      <c r="B47" s="256">
        <f t="array" ref="B47">VLOOKUP($A47,SC_DEMO,2,FALSE)</f>
        <v>31026</v>
      </c>
      <c r="C47" s="257">
        <f>vlookup(A47,'SC Data'!$C$4:$P$62,4,FALSE)</f>
        <v>11</v>
      </c>
      <c r="D47" s="258" t="s">
        <v>29</v>
      </c>
      <c r="E47" s="258">
        <f>vlookup(A47,'SC Data'!$C$4:$P$62,7,FALSE)+vlookup(A47,'SC Data'!$C$4:$P$62,9,FALSE)</f>
        <v>4</v>
      </c>
      <c r="F47" s="258">
        <f>vlookup(A47,'SC Data'!$C$4:$P$62,5,FALSE)</f>
        <v>4</v>
      </c>
      <c r="G47" s="258">
        <f>iferror(vlookup(A47,'SC Data'!$B$240:$F$290,5,FALSE),"NULL")</f>
        <v>5</v>
      </c>
      <c r="H47" s="259">
        <f>vlookup(A47,'SC Data'!$A$122:$D$175,4,FALSE)</f>
        <v>55</v>
      </c>
      <c r="I47" s="260">
        <f>iferror(vlookup(A47,'SC Data'!$B$180:$F$235,5,FALSE),"NULL")</f>
        <v>2</v>
      </c>
      <c r="J47" s="261" t="s">
        <v>29</v>
      </c>
      <c r="K47" s="777">
        <f>vlookup(A47,'SC Data'!$A$299:$D$350,4,FALSE)</f>
        <v>0.7</v>
      </c>
      <c r="L47" s="259">
        <f>vlookup(A47,'SC Data'!$A$66:$B$117,2,FALSE)</f>
        <v>21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Numbers'!$A$2319:$D$2364,4,FALSE),"NULL")</f>
        <v>112</v>
      </c>
      <c r="Q47" s="267" t="s">
        <v>29</v>
      </c>
    </row>
    <row r="48">
      <c r="A48" s="193" t="s">
        <v>871</v>
      </c>
      <c r="B48" s="194">
        <f t="array" ref="B48">VLOOKUP($A48,SC_DEMO,2,FALSE)</f>
        <v>282090</v>
      </c>
      <c r="C48" s="269">
        <f>vlookup(A48,'SC Data'!$C$4:$P$62,4,FALSE)</f>
        <v>116</v>
      </c>
      <c r="D48" s="270" t="s">
        <v>29</v>
      </c>
      <c r="E48" s="270">
        <f>vlookup(A48,'SC Data'!$C$4:$P$62,7,FALSE)+vlookup(A48,'SC Data'!$C$4:$P$62,9,FALSE)</f>
        <v>76</v>
      </c>
      <c r="F48" s="270">
        <f>vlookup(A48,'SC Data'!$C$4:$P$62,5,FALSE)</f>
        <v>30</v>
      </c>
      <c r="G48" s="270">
        <f>iferror(vlookup(A48,'SC Data'!$B$240:$F$290,5,FALSE),"NULL")</f>
        <v>50</v>
      </c>
      <c r="H48" s="271">
        <f>vlookup(A48,'SC Data'!$A$122:$D$175,4,FALSE)</f>
        <v>98</v>
      </c>
      <c r="I48" s="272">
        <f>iferror(vlookup(A48,'SC Data'!$B$180:$F$235,5,FALSE),"NULL")</f>
        <v>28</v>
      </c>
      <c r="J48" s="273" t="s">
        <v>29</v>
      </c>
      <c r="K48" s="274">
        <f>vlookup(A48,'SC Data'!$A$299:$D$350,4,FALSE)</f>
        <v>0.641</v>
      </c>
      <c r="L48" s="271">
        <f>vlookup(A48,'SC Data'!$A$66:$B$117,2,FALSE)</f>
        <v>208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Numbers'!$A$2319:$D$2364,4,FALSE),"NULL")</f>
        <v>270</v>
      </c>
      <c r="Q48" s="278" t="s">
        <v>29</v>
      </c>
    </row>
    <row r="49">
      <c r="A49" s="201"/>
      <c r="B49" s="202"/>
      <c r="C49" s="203"/>
      <c r="D49" s="204"/>
      <c r="E49" s="204"/>
      <c r="F49" s="204"/>
      <c r="G49" s="204"/>
      <c r="H49" s="205"/>
      <c r="I49" s="206"/>
      <c r="J49" s="207"/>
      <c r="K49" s="203"/>
      <c r="L49" s="208"/>
      <c r="M49" s="209"/>
      <c r="N49" s="210"/>
      <c r="O49" s="204"/>
      <c r="P49" s="205"/>
      <c r="Q49" s="281"/>
    </row>
    <row r="50">
      <c r="A50" s="212" t="s">
        <v>2059</v>
      </c>
      <c r="B50" s="213"/>
      <c r="C50" s="219">
        <f>'SC Data'!F62</f>
        <v>3456</v>
      </c>
      <c r="D50" s="680">
        <v>2.0</v>
      </c>
      <c r="E50" s="219">
        <f>'SC Data'!I62+'SC Data'!K62</f>
        <v>2022</v>
      </c>
      <c r="F50" s="680">
        <f>'SC Data'!G62</f>
        <v>975</v>
      </c>
      <c r="G50" s="219">
        <f>'SC Data'!F290</f>
        <v>1538</v>
      </c>
      <c r="H50" s="219">
        <f>'SC Data'!D175</f>
        <v>2250</v>
      </c>
      <c r="I50" s="342">
        <f>'SC Data'!F235</f>
        <v>935</v>
      </c>
      <c r="J50" s="342" t="s">
        <v>29</v>
      </c>
      <c r="K50" s="283">
        <f>'SC Data'!D302</f>
        <v>0.736</v>
      </c>
      <c r="L50" s="219">
        <f>'SC Data'!B117</f>
        <v>4149</v>
      </c>
      <c r="M50" s="342" t="s">
        <v>29</v>
      </c>
      <c r="N50" s="342" t="s">
        <v>29</v>
      </c>
      <c r="O50" s="342" t="s">
        <v>29</v>
      </c>
      <c r="P50" s="216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1"/>
      <c r="B3" s="557"/>
      <c r="C3" s="358"/>
      <c r="D3" s="358"/>
      <c r="E3" s="358"/>
      <c r="F3" s="358" t="s">
        <v>3998</v>
      </c>
      <c r="G3" s="358" t="s">
        <v>3999</v>
      </c>
      <c r="H3" s="557"/>
      <c r="I3" s="358" t="s">
        <v>4000</v>
      </c>
      <c r="J3" s="557"/>
      <c r="K3" s="358" t="s">
        <v>4001</v>
      </c>
      <c r="L3" s="557"/>
      <c r="M3" s="358" t="s">
        <v>2318</v>
      </c>
      <c r="N3" s="557"/>
      <c r="O3" s="358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1">
        <v>11.0</v>
      </c>
      <c r="J5" s="853">
        <v>0.41</v>
      </c>
      <c r="K5" s="358">
        <v>11.0</v>
      </c>
      <c r="L5" s="853">
        <v>0.41</v>
      </c>
      <c r="M5" s="358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1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1">
        <v>23.0</v>
      </c>
      <c r="J7" s="853">
        <v>0.48</v>
      </c>
      <c r="K7" s="358">
        <v>9.0</v>
      </c>
      <c r="L7" s="853">
        <v>0.19</v>
      </c>
      <c r="M7" s="358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1">
        <v>37.0</v>
      </c>
      <c r="J8" s="853">
        <v>0.26</v>
      </c>
      <c r="K8" s="358">
        <v>43.0</v>
      </c>
      <c r="L8" s="853">
        <v>0.3</v>
      </c>
      <c r="M8" s="358">
        <v>20.0</v>
      </c>
      <c r="N8" s="853">
        <v>0.14</v>
      </c>
      <c r="O8" s="358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1"/>
      <c r="J9" s="557"/>
      <c r="K9" s="358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1">
        <v>42.0</v>
      </c>
      <c r="J10" s="853">
        <v>0.23</v>
      </c>
      <c r="K10" s="358">
        <v>57.0</v>
      </c>
      <c r="L10" s="853">
        <v>0.31</v>
      </c>
      <c r="M10" s="358">
        <v>38.0</v>
      </c>
      <c r="N10" s="853">
        <v>0.2</v>
      </c>
      <c r="O10" s="358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1">
        <v>15.0</v>
      </c>
      <c r="J11" s="853">
        <v>0.37</v>
      </c>
      <c r="K11" s="358">
        <v>11.0</v>
      </c>
      <c r="L11" s="853">
        <v>0.27</v>
      </c>
      <c r="M11" s="358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1">
        <v>24.0</v>
      </c>
      <c r="J12" s="853">
        <v>0.38</v>
      </c>
      <c r="K12" s="358">
        <v>13.0</v>
      </c>
      <c r="L12" s="853">
        <v>0.21</v>
      </c>
      <c r="M12" s="358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1">
        <v>3.0</v>
      </c>
      <c r="J13" s="853">
        <v>0.23</v>
      </c>
      <c r="K13" s="358">
        <v>4.0</v>
      </c>
      <c r="L13" s="853">
        <v>0.31</v>
      </c>
      <c r="M13" s="358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1">
        <v>15.0</v>
      </c>
      <c r="J14" s="853">
        <v>0.48</v>
      </c>
      <c r="K14" s="358">
        <v>8.0</v>
      </c>
      <c r="L14" s="853">
        <v>0.26</v>
      </c>
      <c r="M14" s="358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1">
        <v>27.0</v>
      </c>
      <c r="J15" s="853">
        <v>0.3</v>
      </c>
      <c r="K15" s="358">
        <v>22.0</v>
      </c>
      <c r="L15" s="853">
        <v>0.24</v>
      </c>
      <c r="M15" s="358">
        <v>7.0</v>
      </c>
      <c r="N15" s="853">
        <v>0.08</v>
      </c>
      <c r="O15" s="358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1">
        <v>197.0</v>
      </c>
      <c r="J16" s="853">
        <v>0.3</v>
      </c>
      <c r="K16" s="358">
        <v>179.0</v>
      </c>
      <c r="L16" s="853">
        <v>0.28</v>
      </c>
      <c r="M16" s="358">
        <v>102.0</v>
      </c>
      <c r="N16" s="853">
        <v>0.16</v>
      </c>
      <c r="O16" s="358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1">
        <v>39.0</v>
      </c>
      <c r="J17" s="853">
        <v>0.51</v>
      </c>
      <c r="K17" s="358">
        <v>21.0</v>
      </c>
      <c r="L17" s="853">
        <v>0.27</v>
      </c>
      <c r="M17" s="358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1">
        <v>11.0</v>
      </c>
      <c r="J18" s="853">
        <v>0.39</v>
      </c>
      <c r="K18" s="358">
        <v>11.0</v>
      </c>
      <c r="L18" s="853">
        <v>0.39</v>
      </c>
      <c r="M18" s="358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1">
        <v>32.0</v>
      </c>
      <c r="J19" s="853">
        <v>0.37</v>
      </c>
      <c r="K19" s="358">
        <v>37.0</v>
      </c>
      <c r="L19" s="853">
        <v>0.43</v>
      </c>
      <c r="M19" s="358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1">
        <v>18.0</v>
      </c>
      <c r="J20" s="853">
        <v>0.19</v>
      </c>
      <c r="K20" s="358">
        <v>22.0</v>
      </c>
      <c r="L20" s="853">
        <v>0.23</v>
      </c>
      <c r="M20" s="358">
        <v>13.0</v>
      </c>
      <c r="N20" s="853">
        <v>0.14</v>
      </c>
      <c r="O20" s="358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1">
        <v>2.0</v>
      </c>
      <c r="J21" s="853">
        <v>0.29</v>
      </c>
      <c r="K21" s="358">
        <v>1.0</v>
      </c>
      <c r="L21" s="853">
        <v>0.14</v>
      </c>
      <c r="M21" s="358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1">
        <v>2.0</v>
      </c>
      <c r="J22" s="853">
        <v>0.29</v>
      </c>
      <c r="K22" s="358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1">
        <v>4.0</v>
      </c>
      <c r="J23" s="853">
        <v>0.11</v>
      </c>
      <c r="K23" s="358">
        <v>10.0</v>
      </c>
      <c r="L23" s="853">
        <v>0.27</v>
      </c>
      <c r="M23" s="358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1">
        <v>2.0</v>
      </c>
      <c r="J24" s="853">
        <v>0.25</v>
      </c>
      <c r="K24" s="358">
        <v>4.0</v>
      </c>
      <c r="L24" s="853">
        <v>0.5</v>
      </c>
      <c r="M24" s="358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1">
        <v>4.0</v>
      </c>
      <c r="J25" s="853">
        <v>0.25</v>
      </c>
      <c r="K25" s="358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1">
        <v>31.0</v>
      </c>
      <c r="J26" s="853">
        <v>0.36</v>
      </c>
      <c r="K26" s="358">
        <v>14.0</v>
      </c>
      <c r="L26" s="853">
        <v>0.16</v>
      </c>
      <c r="M26" s="358">
        <v>7.0</v>
      </c>
      <c r="N26" s="853">
        <v>0.08</v>
      </c>
      <c r="O26" s="358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1">
        <v>14.0</v>
      </c>
      <c r="J27" s="853">
        <v>0.3</v>
      </c>
      <c r="K27" s="358">
        <v>22.0</v>
      </c>
      <c r="L27" s="853">
        <v>0.47</v>
      </c>
      <c r="M27" s="358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1">
        <v>41.0</v>
      </c>
      <c r="J28" s="853">
        <v>0.33</v>
      </c>
      <c r="K28" s="358">
        <v>38.0</v>
      </c>
      <c r="L28" s="853">
        <v>0.31</v>
      </c>
      <c r="M28" s="358">
        <v>13.0</v>
      </c>
      <c r="N28" s="853">
        <v>0.1</v>
      </c>
      <c r="O28" s="358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1"/>
      <c r="J29" s="557"/>
      <c r="K29" s="358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1">
        <v>115.0</v>
      </c>
      <c r="J30" s="853">
        <v>0.26</v>
      </c>
      <c r="K30" s="358">
        <v>119.0</v>
      </c>
      <c r="L30" s="853">
        <v>0.27</v>
      </c>
      <c r="M30" s="358">
        <v>36.0</v>
      </c>
      <c r="N30" s="853">
        <v>0.08</v>
      </c>
      <c r="O30" s="358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1">
        <v>4.0</v>
      </c>
      <c r="J31" s="853">
        <v>0.5</v>
      </c>
      <c r="K31" s="358">
        <v>2.0</v>
      </c>
      <c r="L31" s="853">
        <v>0.25</v>
      </c>
      <c r="M31" s="358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1">
        <v>42.0</v>
      </c>
      <c r="J32" s="853">
        <v>0.36</v>
      </c>
      <c r="K32" s="358">
        <v>34.0</v>
      </c>
      <c r="L32" s="853">
        <v>0.29</v>
      </c>
      <c r="M32" s="358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1">
        <v>361.0</v>
      </c>
      <c r="J33" s="853">
        <v>0.3</v>
      </c>
      <c r="K33" s="358">
        <v>341.0</v>
      </c>
      <c r="L33" s="853">
        <v>0.29</v>
      </c>
      <c r="M33" s="358">
        <v>103.0</v>
      </c>
      <c r="N33" s="853">
        <v>0.09</v>
      </c>
      <c r="O33" s="358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1">
        <v>49.0</v>
      </c>
      <c r="J34" s="853">
        <v>0.4</v>
      </c>
      <c r="K34" s="358">
        <v>32.0</v>
      </c>
      <c r="L34" s="853">
        <v>0.26</v>
      </c>
      <c r="M34" s="358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1">
        <v>4.0</v>
      </c>
      <c r="J35" s="853">
        <v>0.33</v>
      </c>
      <c r="K35" s="358">
        <v>1.0</v>
      </c>
      <c r="L35" s="853">
        <v>0.08</v>
      </c>
      <c r="M35" s="358">
        <v>2.0</v>
      </c>
      <c r="N35" s="853">
        <v>0.17</v>
      </c>
      <c r="O35" s="358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1">
        <v>6.0</v>
      </c>
      <c r="J36" s="853">
        <v>0.25</v>
      </c>
      <c r="K36" s="358">
        <v>3.0</v>
      </c>
      <c r="L36" s="853">
        <v>0.12</v>
      </c>
      <c r="M36" s="358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1">
        <v>25.0</v>
      </c>
      <c r="J37" s="853">
        <v>0.41</v>
      </c>
      <c r="K37" s="358">
        <v>8.0</v>
      </c>
      <c r="L37" s="853">
        <v>0.13</v>
      </c>
      <c r="M37" s="358">
        <v>5.0</v>
      </c>
      <c r="N37" s="853">
        <v>0.08</v>
      </c>
      <c r="O37" s="358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1">
        <v>12.0</v>
      </c>
      <c r="J38" s="853">
        <v>0.39</v>
      </c>
      <c r="K38" s="358">
        <v>9.0</v>
      </c>
      <c r="L38" s="853">
        <v>0.29</v>
      </c>
      <c r="M38" s="358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1">
        <v>20.0</v>
      </c>
      <c r="J39" s="853">
        <v>0.29</v>
      </c>
      <c r="K39" s="358">
        <v>3.0</v>
      </c>
      <c r="L39" s="853">
        <v>0.04</v>
      </c>
      <c r="M39" s="358">
        <v>11.0</v>
      </c>
      <c r="N39" s="853">
        <v>0.16</v>
      </c>
      <c r="O39" s="358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1">
        <v>3.0</v>
      </c>
      <c r="J40" s="853">
        <v>0.15</v>
      </c>
      <c r="K40" s="358">
        <v>1.0</v>
      </c>
      <c r="L40" s="853">
        <v>0.05</v>
      </c>
      <c r="M40" s="358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1">
        <v>71.0</v>
      </c>
      <c r="J41" s="853">
        <v>0.43</v>
      </c>
      <c r="K41" s="358">
        <v>24.0</v>
      </c>
      <c r="L41" s="853">
        <v>0.15</v>
      </c>
      <c r="M41" s="358">
        <v>18.0</v>
      </c>
      <c r="N41" s="853">
        <v>0.11</v>
      </c>
      <c r="O41" s="358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1">
        <v>8.0</v>
      </c>
      <c r="J42" s="853">
        <v>0.5</v>
      </c>
      <c r="K42" s="358">
        <v>1.0</v>
      </c>
      <c r="L42" s="853">
        <v>0.06</v>
      </c>
      <c r="M42" s="358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1">
        <v>9.0</v>
      </c>
      <c r="J43" s="853">
        <v>0.31</v>
      </c>
      <c r="K43" s="358">
        <v>4.0</v>
      </c>
      <c r="L43" s="853">
        <v>0.14</v>
      </c>
      <c r="M43" s="358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1">
        <v>6.0</v>
      </c>
      <c r="J44" s="853">
        <v>0.55</v>
      </c>
      <c r="K44" s="358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1">
        <v>9.0</v>
      </c>
      <c r="J45" s="853">
        <v>0.22</v>
      </c>
      <c r="K45" s="358">
        <v>10.0</v>
      </c>
      <c r="L45" s="853">
        <v>0.25</v>
      </c>
      <c r="M45" s="358">
        <v>9.0</v>
      </c>
      <c r="N45" s="853">
        <v>0.22</v>
      </c>
      <c r="O45" s="358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1">
        <v>4.0</v>
      </c>
      <c r="J46" s="853">
        <v>0.36</v>
      </c>
      <c r="K46" s="557"/>
      <c r="L46" s="557"/>
      <c r="M46" s="358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1">
        <v>226.0</v>
      </c>
      <c r="J47" s="853">
        <v>0.37</v>
      </c>
      <c r="K47" s="358">
        <v>99.0</v>
      </c>
      <c r="L47" s="853">
        <v>0.16</v>
      </c>
      <c r="M47" s="358">
        <v>70.0</v>
      </c>
      <c r="N47" s="853">
        <v>0.11</v>
      </c>
      <c r="O47" s="358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1">
        <v>6.0</v>
      </c>
      <c r="J48" s="853">
        <v>0.33</v>
      </c>
      <c r="K48" s="358">
        <v>3.0</v>
      </c>
      <c r="L48" s="853">
        <v>0.17</v>
      </c>
      <c r="M48" s="358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1">
        <v>59.0</v>
      </c>
      <c r="J49" s="853">
        <v>0.32</v>
      </c>
      <c r="K49" s="358">
        <v>57.0</v>
      </c>
      <c r="L49" s="853">
        <v>0.31</v>
      </c>
      <c r="M49" s="358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1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1" t="str">
        <f>IFERROR(__xludf.DUMMYFUNCTION("""COMPUTED_VALUE"""),"COUNTY")</f>
        <v>COUNTY</v>
      </c>
      <c r="E51" s="351" t="str">
        <f>IFERROR(__xludf.DUMMYFUNCTION("""COMPUTED_VALUE"""),"DSS")</f>
        <v>DSS</v>
      </c>
      <c r="F51" s="351">
        <v>105.0</v>
      </c>
      <c r="G51" s="351">
        <v>17.0</v>
      </c>
      <c r="H51" s="1258">
        <v>0.16</v>
      </c>
      <c r="I51" s="1157">
        <v>50.0</v>
      </c>
      <c r="J51" s="853">
        <v>0.48</v>
      </c>
      <c r="K51" s="358">
        <v>25.0</v>
      </c>
      <c r="L51" s="853">
        <v>0.24</v>
      </c>
      <c r="M51" s="358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58" t="str">
        <f>IFERROR(__xludf.DUMMYFUNCTION("""COMPUTED_VALUE"""),"COUNTY")</f>
        <v>COUNTY</v>
      </c>
      <c r="E52" s="358" t="str">
        <f>IFERROR(__xludf.DUMMYFUNCTION("""COMPUTED_VALUE"""),"DSS")</f>
        <v>DSS</v>
      </c>
      <c r="F52" s="358">
        <v>37.0</v>
      </c>
      <c r="G52" s="358">
        <v>7.0</v>
      </c>
      <c r="H52" s="853">
        <v>0.19</v>
      </c>
      <c r="I52" s="358">
        <v>16.0</v>
      </c>
      <c r="J52" s="853">
        <v>0.43</v>
      </c>
      <c r="K52" s="358">
        <v>8.0</v>
      </c>
      <c r="L52" s="853">
        <v>0.22</v>
      </c>
      <c r="M52" s="358">
        <v>2.0</v>
      </c>
      <c r="N52" s="853">
        <v>0.05</v>
      </c>
      <c r="O52" s="358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58" t="str">
        <f>IFERROR(__xludf.DUMMYFUNCTION("""COMPUTED_VALUE"""),"COUNTY")</f>
        <v>COUNTY</v>
      </c>
      <c r="E53" s="358" t="str">
        <f>IFERROR(__xludf.DUMMYFUNCTION("""COMPUTED_VALUE"""),"DSS")</f>
        <v>DSS</v>
      </c>
      <c r="F53" s="358">
        <v>191.0</v>
      </c>
      <c r="G53" s="358">
        <v>45.0</v>
      </c>
      <c r="H53" s="853">
        <v>0.24</v>
      </c>
      <c r="I53" s="358">
        <v>76.0</v>
      </c>
      <c r="J53" s="853">
        <v>0.4</v>
      </c>
      <c r="K53" s="358">
        <v>43.0</v>
      </c>
      <c r="L53" s="853">
        <v>0.23</v>
      </c>
      <c r="M53" s="358">
        <v>25.0</v>
      </c>
      <c r="N53" s="853">
        <v>0.13</v>
      </c>
      <c r="O53" s="358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58" t="str">
        <f>IFERROR(__xludf.DUMMYFUNCTION("""COMPUTED_VALUE"""),"COUNTY")</f>
        <v>COUNTY</v>
      </c>
      <c r="E54" s="358" t="str">
        <f>IFERROR(__xludf.DUMMYFUNCTION("""COMPUTED_VALUE"""),"DSS")</f>
        <v>DSS</v>
      </c>
      <c r="F54" s="358">
        <v>61.0</v>
      </c>
      <c r="G54" s="358">
        <v>17.0</v>
      </c>
      <c r="H54" s="853">
        <v>0.28</v>
      </c>
      <c r="I54" s="358">
        <v>22.0</v>
      </c>
      <c r="J54" s="853">
        <v>0.36</v>
      </c>
      <c r="K54" s="358">
        <v>14.0</v>
      </c>
      <c r="L54" s="853">
        <v>0.23</v>
      </c>
      <c r="M54" s="358">
        <v>6.0</v>
      </c>
      <c r="N54" s="853">
        <v>0.1</v>
      </c>
      <c r="O54" s="358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58" t="str">
        <f>IFERROR(__xludf.DUMMYFUNCTION("""COMPUTED_VALUE"""),"COUNTY")</f>
        <v>COUNTY</v>
      </c>
      <c r="E55" s="358" t="str">
        <f>IFERROR(__xludf.DUMMYFUNCTION("""COMPUTED_VALUE"""),"DSS")</f>
        <v>DSS</v>
      </c>
      <c r="F55" s="358">
        <v>108.0</v>
      </c>
      <c r="G55" s="358">
        <v>21.0</v>
      </c>
      <c r="H55" s="853">
        <v>0.19</v>
      </c>
      <c r="I55" s="358">
        <v>42.0</v>
      </c>
      <c r="J55" s="853">
        <v>0.39</v>
      </c>
      <c r="K55" s="358">
        <v>30.0</v>
      </c>
      <c r="L55" s="853">
        <v>0.28</v>
      </c>
      <c r="M55" s="358">
        <v>14.0</v>
      </c>
      <c r="N55" s="853">
        <v>0.13</v>
      </c>
      <c r="O55" s="358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58" t="str">
        <f>IFERROR(__xludf.DUMMYFUNCTION("""COMPUTED_VALUE"""),"COUNTY")</f>
        <v>COUNTY</v>
      </c>
      <c r="E56" s="358" t="str">
        <f>IFERROR(__xludf.DUMMYFUNCTION("""COMPUTED_VALUE"""),"DSS")</f>
        <v>DSS</v>
      </c>
      <c r="F56" s="358">
        <v>11.0</v>
      </c>
      <c r="G56" s="358">
        <v>2.0</v>
      </c>
      <c r="H56" s="853">
        <v>0.18</v>
      </c>
      <c r="I56" s="358">
        <v>7.0</v>
      </c>
      <c r="J56" s="853">
        <v>0.64</v>
      </c>
      <c r="K56" s="358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58" t="str">
        <f>IFERROR(__xludf.DUMMYFUNCTION("""COMPUTED_VALUE"""),"COUNTY")</f>
        <v>COUNTY</v>
      </c>
      <c r="E57" s="358" t="str">
        <f>IFERROR(__xludf.DUMMYFUNCTION("""COMPUTED_VALUE"""),"DSS")</f>
        <v>DSS</v>
      </c>
      <c r="F57" s="358">
        <v>45.0</v>
      </c>
      <c r="G57" s="358">
        <v>12.0</v>
      </c>
      <c r="H57" s="853">
        <v>0.27</v>
      </c>
      <c r="I57" s="358">
        <v>16.0</v>
      </c>
      <c r="J57" s="853">
        <v>0.36</v>
      </c>
      <c r="K57" s="358">
        <v>13.0</v>
      </c>
      <c r="L57" s="853">
        <v>0.29</v>
      </c>
      <c r="M57" s="358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58" t="str">
        <f>IFERROR(__xludf.DUMMYFUNCTION("""COMPUTED_VALUE"""),"COUNTY")</f>
        <v>COUNTY</v>
      </c>
      <c r="E58" s="358" t="str">
        <f>IFERROR(__xludf.DUMMYFUNCTION("""COMPUTED_VALUE"""),"DSS")</f>
        <v>DSS</v>
      </c>
      <c r="F58" s="358">
        <v>35.0</v>
      </c>
      <c r="G58" s="358">
        <v>7.0</v>
      </c>
      <c r="H58" s="853">
        <v>0.2</v>
      </c>
      <c r="I58" s="358">
        <v>12.0</v>
      </c>
      <c r="J58" s="853">
        <v>0.34</v>
      </c>
      <c r="K58" s="358">
        <v>7.0</v>
      </c>
      <c r="L58" s="853">
        <v>0.2</v>
      </c>
      <c r="M58" s="358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58" t="str">
        <f>IFERROR(__xludf.DUMMYFUNCTION("""COMPUTED_VALUE"""),"COUNTY")</f>
        <v>COUNTY</v>
      </c>
      <c r="E59" s="358" t="str">
        <f>IFERROR(__xludf.DUMMYFUNCTION("""COMPUTED_VALUE"""),"DSS")</f>
        <v>DSS</v>
      </c>
      <c r="F59" s="358">
        <v>200.0</v>
      </c>
      <c r="G59" s="358">
        <v>55.0</v>
      </c>
      <c r="H59" s="853">
        <v>0.28</v>
      </c>
      <c r="I59" s="358">
        <v>68.0</v>
      </c>
      <c r="J59" s="853">
        <v>0.34</v>
      </c>
      <c r="K59" s="358">
        <v>35.0</v>
      </c>
      <c r="L59" s="853">
        <v>0.18</v>
      </c>
      <c r="M59" s="358">
        <v>40.0</v>
      </c>
      <c r="N59" s="853">
        <v>0.2</v>
      </c>
      <c r="O59" s="358">
        <v>2.0</v>
      </c>
      <c r="P59" s="853">
        <v>0.01</v>
      </c>
    </row>
    <row r="60">
      <c r="A60" s="358" t="s">
        <v>199</v>
      </c>
      <c r="B60" s="358" t="s">
        <v>4074</v>
      </c>
      <c r="C60" s="1255" t="str">
        <f>IFERROR(__xludf.DUMMYFUNCTION("SPLIT(B60,"" "")"),"UNION")</f>
        <v>UNION</v>
      </c>
      <c r="D60" s="358" t="str">
        <f>IFERROR(__xludf.DUMMYFUNCTION("""COMPUTED_VALUE"""),"COUNTY")</f>
        <v>COUNTY</v>
      </c>
      <c r="E60" s="358" t="str">
        <f>IFERROR(__xludf.DUMMYFUNCTION("""COMPUTED_VALUE"""),"DSS")</f>
        <v>DSS</v>
      </c>
      <c r="F60" s="358">
        <v>16.0</v>
      </c>
      <c r="G60" s="358">
        <v>8.0</v>
      </c>
      <c r="H60" s="853">
        <v>0.5</v>
      </c>
      <c r="I60" s="358">
        <v>5.0</v>
      </c>
      <c r="J60" s="853">
        <v>0.31</v>
      </c>
      <c r="K60" s="358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58"/>
      <c r="D61" s="358"/>
      <c r="E61" s="358"/>
      <c r="F61" s="358">
        <v>1010.0</v>
      </c>
      <c r="G61" s="358">
        <v>230.0</v>
      </c>
      <c r="H61" s="853">
        <v>0.23</v>
      </c>
      <c r="I61" s="358">
        <v>379.0</v>
      </c>
      <c r="J61" s="853">
        <v>0.38</v>
      </c>
      <c r="K61" s="358">
        <v>240.0</v>
      </c>
      <c r="L61" s="853">
        <v>0.24</v>
      </c>
      <c r="M61" s="358">
        <v>150.0</v>
      </c>
      <c r="N61" s="853">
        <v>0.15</v>
      </c>
      <c r="O61" s="358">
        <v>11.0</v>
      </c>
      <c r="P61" s="853">
        <v>0.01</v>
      </c>
    </row>
    <row r="62">
      <c r="A62" s="557"/>
      <c r="B62" s="557"/>
      <c r="C62" s="358"/>
      <c r="D62" s="358"/>
      <c r="E62" s="358"/>
      <c r="F62" s="358">
        <v>3456.0</v>
      </c>
      <c r="G62" s="358">
        <v>975.0</v>
      </c>
      <c r="H62" s="853">
        <v>0.28</v>
      </c>
      <c r="I62" s="358">
        <v>1163.0</v>
      </c>
      <c r="J62" s="853">
        <v>0.34</v>
      </c>
      <c r="K62" s="358">
        <v>859.0</v>
      </c>
      <c r="L62" s="853">
        <v>0.25</v>
      </c>
      <c r="M62" s="358">
        <v>425.0</v>
      </c>
      <c r="N62" s="853">
        <v>0.12</v>
      </c>
      <c r="O62" s="358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23" t="s">
        <v>2530</v>
      </c>
      <c r="B64" s="224"/>
      <c r="C64" s="224"/>
      <c r="D64" s="225" t="s">
        <v>2117</v>
      </c>
      <c r="E64" s="225" t="s">
        <v>4075</v>
      </c>
      <c r="F64" s="224"/>
      <c r="G64" s="224"/>
      <c r="H64" s="225" t="s">
        <v>2119</v>
      </c>
      <c r="I64" s="1259">
        <v>45455.0</v>
      </c>
      <c r="J64" s="225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58" t="s">
        <v>2200</v>
      </c>
      <c r="B114" s="358">
        <v>78.0</v>
      </c>
    </row>
    <row r="115">
      <c r="A115" s="358" t="s">
        <v>4111</v>
      </c>
      <c r="B115" s="358">
        <v>217.0</v>
      </c>
    </row>
    <row r="116">
      <c r="A116" s="358" t="s">
        <v>2623</v>
      </c>
      <c r="B116" s="358">
        <v>36.0</v>
      </c>
    </row>
    <row r="117">
      <c r="A117" s="358" t="s">
        <v>2447</v>
      </c>
      <c r="B117" s="358">
        <v>4149.0</v>
      </c>
    </row>
    <row r="120">
      <c r="A120" s="223" t="s">
        <v>2511</v>
      </c>
      <c r="B120" s="224"/>
      <c r="C120" s="224"/>
      <c r="D120" s="225" t="s">
        <v>2117</v>
      </c>
      <c r="E120" s="225" t="s">
        <v>4075</v>
      </c>
      <c r="F120" s="224"/>
      <c r="G120" s="224"/>
      <c r="H120" s="225" t="s">
        <v>2119</v>
      </c>
      <c r="I120" s="1259">
        <v>45455.0</v>
      </c>
      <c r="J120" s="225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58">
        <v>3.0</v>
      </c>
      <c r="E123" s="575"/>
    </row>
    <row r="124">
      <c r="A124" s="1226"/>
      <c r="B124" s="1255">
        <v>3.0</v>
      </c>
      <c r="C124" s="1255"/>
      <c r="D124" s="358">
        <v>3.0</v>
      </c>
      <c r="E124" s="575"/>
    </row>
    <row r="125">
      <c r="A125" s="1226" t="s">
        <v>4078</v>
      </c>
      <c r="B125" s="1255">
        <v>1.0</v>
      </c>
      <c r="C125" s="1255"/>
      <c r="D125" s="358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58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58">
        <v>92.0</v>
      </c>
      <c r="E127" s="575"/>
    </row>
    <row r="128">
      <c r="A128" s="1226" t="s">
        <v>2140</v>
      </c>
      <c r="B128" s="1255">
        <v>5.0</v>
      </c>
      <c r="C128" s="1255"/>
      <c r="D128" s="358">
        <v>5.0</v>
      </c>
      <c r="E128" s="575"/>
    </row>
    <row r="129">
      <c r="A129" s="1226" t="s">
        <v>4081</v>
      </c>
      <c r="B129" s="1255">
        <v>93.0</v>
      </c>
      <c r="C129" s="1255"/>
      <c r="D129" s="358">
        <v>93.0</v>
      </c>
      <c r="E129" s="575"/>
    </row>
    <row r="130">
      <c r="A130" s="1226" t="s">
        <v>4082</v>
      </c>
      <c r="B130" s="1255">
        <v>9.0</v>
      </c>
      <c r="C130" s="1255"/>
      <c r="D130" s="358">
        <v>9.0</v>
      </c>
      <c r="E130" s="575"/>
    </row>
    <row r="131">
      <c r="A131" s="1226" t="s">
        <v>4083</v>
      </c>
      <c r="B131" s="1255">
        <v>63.0</v>
      </c>
      <c r="C131" s="1255"/>
      <c r="D131" s="358">
        <v>63.0</v>
      </c>
      <c r="E131" s="575"/>
    </row>
    <row r="132">
      <c r="A132" s="1226" t="s">
        <v>4084</v>
      </c>
      <c r="B132" s="1255">
        <v>8.0</v>
      </c>
      <c r="C132" s="1255"/>
      <c r="D132" s="358">
        <v>8.0</v>
      </c>
      <c r="E132" s="575"/>
    </row>
    <row r="133">
      <c r="A133" s="1226" t="s">
        <v>2592</v>
      </c>
      <c r="B133" s="1255">
        <v>8.0</v>
      </c>
      <c r="C133" s="1255"/>
      <c r="D133" s="358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58">
        <v>46.0</v>
      </c>
      <c r="E134" s="575"/>
    </row>
    <row r="135">
      <c r="A135" s="1226"/>
      <c r="B135" s="1255">
        <v>365.0</v>
      </c>
      <c r="C135" s="1255">
        <v>4.0</v>
      </c>
      <c r="D135" s="358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58">
        <v>59.0</v>
      </c>
      <c r="E136" s="575"/>
    </row>
    <row r="137">
      <c r="A137" s="1226" t="s">
        <v>4088</v>
      </c>
      <c r="B137" s="1255">
        <v>8.0</v>
      </c>
      <c r="C137" s="1255"/>
      <c r="D137" s="358">
        <v>8.0</v>
      </c>
      <c r="E137" s="575"/>
    </row>
    <row r="138">
      <c r="A138" s="1226" t="s">
        <v>4089</v>
      </c>
      <c r="B138" s="1255">
        <v>2.0</v>
      </c>
      <c r="C138" s="1255"/>
      <c r="D138" s="358">
        <v>2.0</v>
      </c>
      <c r="E138" s="575"/>
    </row>
    <row r="139">
      <c r="A139" s="1226" t="s">
        <v>2959</v>
      </c>
      <c r="B139" s="1255">
        <v>11.0</v>
      </c>
      <c r="C139" s="1255"/>
      <c r="D139" s="358">
        <v>11.0</v>
      </c>
      <c r="E139" s="575"/>
    </row>
    <row r="140">
      <c r="A140" s="1226" t="s">
        <v>4090</v>
      </c>
      <c r="B140" s="1255">
        <v>4.0</v>
      </c>
      <c r="C140" s="1255"/>
      <c r="D140" s="358">
        <v>4.0</v>
      </c>
      <c r="E140" s="575"/>
    </row>
    <row r="141">
      <c r="A141" s="1226" t="s">
        <v>4091</v>
      </c>
      <c r="B141" s="1255">
        <v>6.0</v>
      </c>
      <c r="C141" s="1255"/>
      <c r="D141" s="358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58">
        <v>49.0</v>
      </c>
      <c r="E142" s="575"/>
    </row>
    <row r="143">
      <c r="A143" s="1226" t="s">
        <v>3117</v>
      </c>
      <c r="B143" s="1255">
        <v>32.0</v>
      </c>
      <c r="C143" s="1255"/>
      <c r="D143" s="358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58">
        <v>129.0</v>
      </c>
      <c r="E144" s="575"/>
    </row>
    <row r="145">
      <c r="A145" s="1226" t="s">
        <v>4093</v>
      </c>
      <c r="B145" s="1255">
        <v>2.0</v>
      </c>
      <c r="C145" s="1255"/>
      <c r="D145" s="358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58">
        <v>279.0</v>
      </c>
      <c r="E146" s="575"/>
    </row>
    <row r="147">
      <c r="A147" s="1226" t="s">
        <v>4094</v>
      </c>
      <c r="B147" s="1255">
        <v>2.0</v>
      </c>
      <c r="C147" s="1255"/>
      <c r="D147" s="358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58">
        <v>98.0</v>
      </c>
      <c r="E148" s="575"/>
    </row>
    <row r="149">
      <c r="A149" s="1226"/>
      <c r="B149" s="1255">
        <v>667.0</v>
      </c>
      <c r="C149" s="1255">
        <v>14.0</v>
      </c>
      <c r="D149" s="358">
        <v>681.0</v>
      </c>
      <c r="E149" s="575"/>
    </row>
    <row r="150">
      <c r="A150" s="1226" t="s">
        <v>2961</v>
      </c>
      <c r="B150" s="1255">
        <v>17.0</v>
      </c>
      <c r="C150" s="1255"/>
      <c r="D150" s="358">
        <v>17.0</v>
      </c>
      <c r="E150" s="575"/>
    </row>
    <row r="151">
      <c r="A151" s="1226" t="s">
        <v>4097</v>
      </c>
      <c r="B151" s="1255">
        <v>18.0</v>
      </c>
      <c r="C151" s="1255"/>
      <c r="D151" s="358">
        <v>18.0</v>
      </c>
      <c r="E151" s="575"/>
    </row>
    <row r="152">
      <c r="A152" s="1226" t="s">
        <v>4098</v>
      </c>
      <c r="B152" s="1255">
        <v>21.0</v>
      </c>
      <c r="C152" s="1255"/>
      <c r="D152" s="358">
        <v>21.0</v>
      </c>
      <c r="E152" s="575"/>
    </row>
    <row r="153">
      <c r="A153" s="1226" t="s">
        <v>4099</v>
      </c>
      <c r="B153" s="1255">
        <v>13.0</v>
      </c>
      <c r="C153" s="1255"/>
      <c r="D153" s="358">
        <v>13.0</v>
      </c>
      <c r="E153" s="575"/>
    </row>
    <row r="154">
      <c r="A154" s="1226" t="s">
        <v>4100</v>
      </c>
      <c r="B154" s="1255">
        <v>119.0</v>
      </c>
      <c r="C154" s="1255"/>
      <c r="D154" s="358">
        <v>119.0</v>
      </c>
      <c r="E154" s="575"/>
    </row>
    <row r="155">
      <c r="A155" s="1226" t="s">
        <v>3047</v>
      </c>
      <c r="B155" s="1255">
        <v>38.0</v>
      </c>
      <c r="C155" s="1255"/>
      <c r="D155" s="358">
        <v>38.0</v>
      </c>
      <c r="E155" s="575"/>
    </row>
    <row r="156">
      <c r="A156" s="1226" t="s">
        <v>4101</v>
      </c>
      <c r="B156" s="1255">
        <v>125.0</v>
      </c>
      <c r="C156" s="1255"/>
      <c r="D156" s="358">
        <v>125.0</v>
      </c>
      <c r="E156" s="575"/>
    </row>
    <row r="157">
      <c r="A157" s="1226" t="s">
        <v>2167</v>
      </c>
      <c r="B157" s="1255">
        <v>5.0</v>
      </c>
      <c r="C157" s="1255"/>
      <c r="D157" s="358">
        <v>5.0</v>
      </c>
      <c r="E157" s="575"/>
    </row>
    <row r="158">
      <c r="A158" s="1226" t="s">
        <v>2197</v>
      </c>
      <c r="B158" s="1255">
        <v>19.0</v>
      </c>
      <c r="C158" s="1255"/>
      <c r="D158" s="358">
        <v>19.0</v>
      </c>
      <c r="E158" s="575"/>
    </row>
    <row r="159">
      <c r="A159" s="1226" t="s">
        <v>4102</v>
      </c>
      <c r="B159" s="1255">
        <v>7.0</v>
      </c>
      <c r="C159" s="1255"/>
      <c r="D159" s="358">
        <v>7.0</v>
      </c>
      <c r="E159" s="575"/>
    </row>
    <row r="160">
      <c r="A160" s="1226" t="s">
        <v>2201</v>
      </c>
      <c r="B160" s="1255">
        <v>63.0</v>
      </c>
      <c r="C160" s="1255"/>
      <c r="D160" s="358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58">
        <v>55.0</v>
      </c>
      <c r="E161" s="575"/>
    </row>
    <row r="162">
      <c r="A162" s="1226"/>
      <c r="B162" s="1255">
        <v>499.0</v>
      </c>
      <c r="C162" s="1255">
        <v>1.0</v>
      </c>
      <c r="D162" s="358">
        <v>500.0</v>
      </c>
      <c r="E162" s="575"/>
    </row>
    <row r="163">
      <c r="A163" s="1226" t="s">
        <v>4104</v>
      </c>
      <c r="B163" s="1255">
        <v>10.0</v>
      </c>
      <c r="C163" s="1255"/>
      <c r="D163" s="358">
        <v>10.0</v>
      </c>
      <c r="E163" s="575"/>
    </row>
    <row r="164">
      <c r="A164" s="1226" t="s">
        <v>4105</v>
      </c>
      <c r="B164" s="1255">
        <v>86.0</v>
      </c>
      <c r="C164" s="1255"/>
      <c r="D164" s="358">
        <v>86.0</v>
      </c>
      <c r="E164" s="575"/>
    </row>
    <row r="165">
      <c r="A165" s="1226" t="s">
        <v>2142</v>
      </c>
      <c r="B165" s="1255">
        <v>11.0</v>
      </c>
      <c r="C165" s="1255"/>
      <c r="D165" s="358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58">
        <v>263.0</v>
      </c>
      <c r="E166" s="575"/>
    </row>
    <row r="167">
      <c r="A167" s="1226" t="s">
        <v>4107</v>
      </c>
      <c r="B167" s="1255">
        <v>19.0</v>
      </c>
      <c r="C167" s="1255"/>
      <c r="D167" s="358">
        <v>19.0</v>
      </c>
      <c r="E167" s="575"/>
    </row>
    <row r="168">
      <c r="A168" s="1226" t="s">
        <v>4108</v>
      </c>
      <c r="B168" s="1255">
        <v>27.0</v>
      </c>
      <c r="C168" s="1255"/>
      <c r="D168" s="358">
        <v>27.0</v>
      </c>
      <c r="E168" s="575"/>
    </row>
    <row r="169">
      <c r="A169" s="1226" t="s">
        <v>4109</v>
      </c>
      <c r="B169" s="1255">
        <v>11.0</v>
      </c>
      <c r="C169" s="1255"/>
      <c r="D169" s="358">
        <v>11.0</v>
      </c>
      <c r="E169" s="575"/>
    </row>
    <row r="170">
      <c r="A170" s="1226" t="s">
        <v>4110</v>
      </c>
      <c r="B170" s="1255">
        <v>23.0</v>
      </c>
      <c r="C170" s="1255"/>
      <c r="D170" s="358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58">
        <v>52.0</v>
      </c>
      <c r="E171" s="575"/>
    </row>
    <row r="172">
      <c r="A172" s="1226" t="s">
        <v>4111</v>
      </c>
      <c r="B172" s="1255">
        <v>194.0</v>
      </c>
      <c r="C172" s="1255"/>
      <c r="D172" s="358">
        <v>194.0</v>
      </c>
      <c r="E172" s="575"/>
    </row>
    <row r="173">
      <c r="A173" s="1226" t="s">
        <v>2623</v>
      </c>
      <c r="B173" s="1255">
        <v>1.0</v>
      </c>
      <c r="C173" s="1255"/>
      <c r="D173" s="358">
        <v>1.0</v>
      </c>
      <c r="E173" s="575"/>
    </row>
    <row r="174">
      <c r="A174" s="557"/>
      <c r="B174" s="358">
        <v>688.0</v>
      </c>
      <c r="C174" s="358">
        <v>9.0</v>
      </c>
      <c r="D174" s="358">
        <v>697.0</v>
      </c>
    </row>
    <row r="175">
      <c r="A175" s="557"/>
      <c r="B175" s="358">
        <v>2222.0</v>
      </c>
      <c r="C175" s="358">
        <v>28.0</v>
      </c>
      <c r="D175" s="358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23" t="s">
        <v>2134</v>
      </c>
      <c r="B178" s="224"/>
      <c r="C178" s="224"/>
      <c r="D178" s="225" t="s">
        <v>2117</v>
      </c>
      <c r="E178" s="225" t="s">
        <v>4075</v>
      </c>
      <c r="F178" s="224"/>
      <c r="G178" s="224"/>
      <c r="H178" s="225" t="s">
        <v>2119</v>
      </c>
      <c r="I178" s="1259">
        <v>45455.0</v>
      </c>
      <c r="J178" s="225" t="s">
        <v>2120</v>
      </c>
      <c r="K178" s="1259">
        <v>45383.0</v>
      </c>
      <c r="L178" s="595"/>
    </row>
    <row r="180">
      <c r="A180" s="358" t="s">
        <v>4115</v>
      </c>
      <c r="B180" s="358"/>
      <c r="C180" s="358"/>
      <c r="D180" s="358"/>
      <c r="E180" s="358" t="s">
        <v>4116</v>
      </c>
      <c r="F180" s="358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58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58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58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23" t="s">
        <v>2448</v>
      </c>
      <c r="B238" s="224"/>
      <c r="C238" s="224"/>
      <c r="D238" s="225" t="s">
        <v>2117</v>
      </c>
      <c r="E238" s="225" t="s">
        <v>3997</v>
      </c>
      <c r="F238" s="224"/>
      <c r="G238" s="224"/>
      <c r="H238" s="225" t="s">
        <v>2119</v>
      </c>
      <c r="I238" s="1259">
        <v>45455.0</v>
      </c>
      <c r="J238" s="225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58" t="s">
        <v>4077</v>
      </c>
      <c r="B241" s="358"/>
      <c r="C241" s="853"/>
      <c r="D241" s="557"/>
      <c r="E241" s="358"/>
      <c r="F241" s="358">
        <v>362.0</v>
      </c>
      <c r="G241" s="358"/>
      <c r="H241" s="358"/>
      <c r="I241" s="358"/>
      <c r="J241" s="358"/>
    </row>
    <row r="242">
      <c r="A242" s="358" t="s">
        <v>4018</v>
      </c>
      <c r="B242" s="358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58"/>
      <c r="F242" s="358">
        <v>31.0</v>
      </c>
      <c r="G242" s="557"/>
      <c r="H242" s="557"/>
      <c r="I242" s="557"/>
      <c r="J242" s="557"/>
    </row>
    <row r="243">
      <c r="A243" s="358" t="s">
        <v>4019</v>
      </c>
      <c r="B243" s="358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58"/>
      <c r="F243" s="358">
        <v>79.0</v>
      </c>
      <c r="G243" s="358"/>
      <c r="H243" s="358"/>
      <c r="I243" s="358"/>
      <c r="J243" s="557"/>
    </row>
    <row r="244">
      <c r="A244" s="358" t="s">
        <v>4020</v>
      </c>
      <c r="B244" s="358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58"/>
      <c r="F244" s="358">
        <v>1.0</v>
      </c>
      <c r="G244" s="358"/>
      <c r="H244" s="358"/>
      <c r="I244" s="557"/>
      <c r="J244" s="557"/>
    </row>
    <row r="245">
      <c r="A245" s="358" t="s">
        <v>4021</v>
      </c>
      <c r="B245" s="358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58"/>
      <c r="F245" s="358">
        <v>108.0</v>
      </c>
      <c r="G245" s="358"/>
      <c r="H245" s="358"/>
      <c r="I245" s="557"/>
      <c r="J245" s="557"/>
    </row>
    <row r="246">
      <c r="A246" s="358" t="s">
        <v>4022</v>
      </c>
      <c r="B246" s="358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58"/>
      <c r="F246" s="358">
        <v>26.0</v>
      </c>
      <c r="G246" s="358"/>
      <c r="H246" s="358"/>
      <c r="I246" s="358"/>
      <c r="J246" s="358"/>
    </row>
    <row r="247">
      <c r="A247" s="358" t="s">
        <v>4023</v>
      </c>
      <c r="B247" s="358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58"/>
      <c r="F247" s="358">
        <v>40.0</v>
      </c>
      <c r="G247" s="358"/>
      <c r="H247" s="358"/>
      <c r="I247" s="557"/>
      <c r="J247" s="557"/>
    </row>
    <row r="248">
      <c r="A248" s="358" t="s">
        <v>4024</v>
      </c>
      <c r="B248" s="358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58"/>
      <c r="F248" s="358">
        <v>8.0</v>
      </c>
      <c r="G248" s="358"/>
      <c r="H248" s="358"/>
      <c r="I248" s="358"/>
      <c r="J248" s="358"/>
    </row>
    <row r="249">
      <c r="A249" s="358" t="s">
        <v>4025</v>
      </c>
      <c r="B249" s="358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58"/>
      <c r="F249" s="358">
        <v>25.0</v>
      </c>
      <c r="G249" s="358"/>
      <c r="H249" s="358"/>
      <c r="I249" s="557"/>
      <c r="J249" s="557"/>
    </row>
    <row r="250">
      <c r="A250" s="358" t="s">
        <v>4026</v>
      </c>
      <c r="B250" s="358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58"/>
      <c r="F250" s="358">
        <v>44.0</v>
      </c>
      <c r="G250" s="358"/>
      <c r="H250" s="358"/>
      <c r="I250" s="557"/>
      <c r="J250" s="557"/>
    </row>
    <row r="251">
      <c r="A251" s="358" t="s">
        <v>4086</v>
      </c>
      <c r="B251" s="358" t="str">
        <f>IFERROR(__xludf.DUMMYFUNCTION("split(A251,"" "")"),"Midlands")</f>
        <v>Midlands</v>
      </c>
      <c r="C251" s="853"/>
      <c r="D251" s="557"/>
      <c r="E251" s="358"/>
      <c r="F251" s="358">
        <v>471.0</v>
      </c>
      <c r="G251" s="358"/>
      <c r="H251" s="358"/>
      <c r="I251" s="358"/>
      <c r="J251" s="358"/>
    </row>
    <row r="252">
      <c r="A252" s="358" t="s">
        <v>4033</v>
      </c>
      <c r="B252" s="358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58"/>
      <c r="F252" s="358">
        <v>40.0</v>
      </c>
      <c r="G252" s="358"/>
      <c r="H252" s="358"/>
      <c r="I252" s="358"/>
      <c r="J252" s="358"/>
    </row>
    <row r="253">
      <c r="A253" s="358" t="s">
        <v>4034</v>
      </c>
      <c r="B253" s="358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58"/>
      <c r="F253" s="358">
        <v>5.0</v>
      </c>
      <c r="G253" s="358"/>
      <c r="H253" s="358"/>
      <c r="I253" s="358"/>
      <c r="J253" s="557"/>
    </row>
    <row r="254">
      <c r="A254" s="358" t="s">
        <v>4035</v>
      </c>
      <c r="B254" s="358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58"/>
      <c r="F254" s="358">
        <v>4.0</v>
      </c>
      <c r="G254" s="358"/>
      <c r="H254" s="358"/>
      <c r="I254" s="557"/>
      <c r="J254" s="557"/>
    </row>
    <row r="255">
      <c r="A255" s="358" t="s">
        <v>4036</v>
      </c>
      <c r="B255" s="358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58"/>
      <c r="F255" s="358">
        <v>18.0</v>
      </c>
      <c r="G255" s="358"/>
      <c r="H255" s="557"/>
      <c r="I255" s="557"/>
      <c r="J255" s="557"/>
    </row>
    <row r="256">
      <c r="A256" s="358" t="s">
        <v>4037</v>
      </c>
      <c r="B256" s="358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58"/>
      <c r="F256" s="358">
        <v>7.0</v>
      </c>
      <c r="G256" s="358"/>
      <c r="H256" s="358"/>
      <c r="I256" s="557"/>
      <c r="J256" s="557"/>
    </row>
    <row r="257">
      <c r="A257" s="358" t="s">
        <v>4038</v>
      </c>
      <c r="B257" s="358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58"/>
      <c r="F257" s="358">
        <v>7.0</v>
      </c>
      <c r="G257" s="557"/>
      <c r="H257" s="358"/>
      <c r="I257" s="557"/>
      <c r="J257" s="557"/>
    </row>
    <row r="258">
      <c r="A258" s="358" t="s">
        <v>4039</v>
      </c>
      <c r="B258" s="358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58"/>
      <c r="F258" s="358">
        <v>45.0</v>
      </c>
      <c r="G258" s="358"/>
      <c r="H258" s="358"/>
      <c r="I258" s="557"/>
      <c r="J258" s="557"/>
    </row>
    <row r="259">
      <c r="A259" s="358" t="s">
        <v>4040</v>
      </c>
      <c r="B259" s="358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58"/>
      <c r="F259" s="358">
        <v>32.0</v>
      </c>
      <c r="G259" s="358"/>
      <c r="H259" s="358"/>
      <c r="I259" s="557"/>
      <c r="J259" s="557"/>
    </row>
    <row r="260">
      <c r="A260" s="358" t="s">
        <v>4041</v>
      </c>
      <c r="B260" s="358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58"/>
      <c r="F260" s="358">
        <v>74.0</v>
      </c>
      <c r="G260" s="358"/>
      <c r="H260" s="358"/>
      <c r="I260" s="358"/>
      <c r="J260" s="557"/>
    </row>
    <row r="261">
      <c r="A261" s="358" t="s">
        <v>4042</v>
      </c>
      <c r="B261" s="358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58"/>
      <c r="F261" s="358">
        <v>1.0</v>
      </c>
      <c r="G261" s="358"/>
      <c r="H261" s="358"/>
      <c r="I261" s="358"/>
      <c r="J261" s="358"/>
    </row>
    <row r="262">
      <c r="A262" s="358" t="s">
        <v>4043</v>
      </c>
      <c r="B262" s="358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58"/>
      <c r="F262" s="358">
        <v>180.0</v>
      </c>
      <c r="G262" s="358"/>
      <c r="H262" s="557"/>
      <c r="I262" s="557"/>
      <c r="J262" s="557"/>
    </row>
    <row r="263">
      <c r="A263" s="358" t="s">
        <v>4044</v>
      </c>
      <c r="B263" s="358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58"/>
      <c r="F263" s="358">
        <v>8.0</v>
      </c>
      <c r="G263" s="358"/>
      <c r="H263" s="358"/>
      <c r="I263" s="358"/>
      <c r="J263" s="358"/>
    </row>
    <row r="264">
      <c r="A264" s="358" t="s">
        <v>4045</v>
      </c>
      <c r="B264" s="358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58"/>
      <c r="F264" s="358">
        <v>50.0</v>
      </c>
      <c r="G264" s="358"/>
      <c r="H264" s="557"/>
      <c r="I264" s="557"/>
      <c r="J264" s="557"/>
    </row>
    <row r="265">
      <c r="A265" s="358" t="s">
        <v>4096</v>
      </c>
      <c r="B265" s="358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58"/>
      <c r="F265" s="358">
        <v>221.0</v>
      </c>
      <c r="G265" s="358"/>
      <c r="H265" s="358"/>
      <c r="I265" s="358"/>
      <c r="J265" s="557"/>
    </row>
    <row r="266">
      <c r="A266" s="358" t="s">
        <v>4048</v>
      </c>
      <c r="B266" s="358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58"/>
      <c r="F266" s="358">
        <v>6.0</v>
      </c>
      <c r="G266" s="358"/>
      <c r="H266" s="358"/>
      <c r="I266" s="358"/>
      <c r="J266" s="358"/>
    </row>
    <row r="267">
      <c r="A267" s="358" t="s">
        <v>4049</v>
      </c>
      <c r="B267" s="358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58"/>
      <c r="F267" s="358">
        <v>12.0</v>
      </c>
      <c r="G267" s="358"/>
      <c r="H267" s="358"/>
      <c r="I267" s="358"/>
      <c r="J267" s="557"/>
    </row>
    <row r="268">
      <c r="A268" s="358" t="s">
        <v>4050</v>
      </c>
      <c r="B268" s="358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58"/>
      <c r="F268" s="358">
        <v>37.0</v>
      </c>
      <c r="G268" s="358"/>
      <c r="H268" s="358"/>
      <c r="I268" s="358"/>
      <c r="J268" s="557"/>
    </row>
    <row r="269">
      <c r="A269" s="358" t="s">
        <v>4051</v>
      </c>
      <c r="B269" s="358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58"/>
      <c r="F269" s="358">
        <v>21.0</v>
      </c>
      <c r="G269" s="358"/>
      <c r="H269" s="358"/>
      <c r="I269" s="358"/>
      <c r="J269" s="358"/>
    </row>
    <row r="270">
      <c r="A270" s="358" t="s">
        <v>4052</v>
      </c>
      <c r="B270" s="358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58"/>
      <c r="F270" s="358">
        <v>26.0</v>
      </c>
      <c r="G270" s="358"/>
      <c r="H270" s="358"/>
      <c r="I270" s="557"/>
      <c r="J270" s="557"/>
    </row>
    <row r="271">
      <c r="A271" s="358" t="s">
        <v>4053</v>
      </c>
      <c r="B271" s="358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58"/>
      <c r="F271" s="358">
        <v>6.0</v>
      </c>
      <c r="G271" s="358"/>
      <c r="H271" s="358"/>
      <c r="I271" s="358"/>
      <c r="J271" s="358"/>
    </row>
    <row r="272">
      <c r="A272" s="358" t="s">
        <v>4054</v>
      </c>
      <c r="B272" s="358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58"/>
      <c r="F272" s="358">
        <v>58.0</v>
      </c>
      <c r="G272" s="358"/>
      <c r="H272" s="358"/>
      <c r="I272" s="557"/>
      <c r="J272" s="557"/>
    </row>
    <row r="273">
      <c r="A273" s="358" t="s">
        <v>4055</v>
      </c>
      <c r="B273" s="358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58"/>
      <c r="F273" s="358">
        <v>10.0</v>
      </c>
      <c r="G273" s="358"/>
      <c r="H273" s="358"/>
      <c r="I273" s="358"/>
      <c r="J273" s="358"/>
    </row>
    <row r="274">
      <c r="A274" s="358" t="s">
        <v>4056</v>
      </c>
      <c r="B274" s="358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58"/>
      <c r="F274" s="358">
        <v>14.0</v>
      </c>
      <c r="G274" s="358"/>
      <c r="H274" s="358"/>
      <c r="I274" s="557"/>
      <c r="J274" s="557"/>
    </row>
    <row r="275">
      <c r="A275" s="358" t="s">
        <v>4057</v>
      </c>
      <c r="B275" s="358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58"/>
      <c r="F275" s="358">
        <v>9.0</v>
      </c>
      <c r="G275" s="358"/>
      <c r="H275" s="358"/>
      <c r="I275" s="557"/>
      <c r="J275" s="557"/>
    </row>
    <row r="276">
      <c r="A276" s="358" t="s">
        <v>4058</v>
      </c>
      <c r="B276" s="358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58"/>
      <c r="F276" s="358">
        <v>17.0</v>
      </c>
      <c r="G276" s="557"/>
      <c r="H276" s="358"/>
      <c r="I276" s="557"/>
      <c r="J276" s="557"/>
    </row>
    <row r="277">
      <c r="A277" s="358" t="s">
        <v>4059</v>
      </c>
      <c r="B277" s="358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58"/>
      <c r="F277" s="358">
        <v>5.0</v>
      </c>
      <c r="G277" s="358"/>
      <c r="H277" s="358"/>
      <c r="I277" s="358"/>
      <c r="J277" s="557"/>
    </row>
    <row r="278">
      <c r="A278" s="358" t="s">
        <v>4103</v>
      </c>
      <c r="B278" s="358" t="str">
        <f>IFERROR(__xludf.DUMMYFUNCTION("split(A278,"" "")"),"Upstate")</f>
        <v>Upstate</v>
      </c>
      <c r="C278" s="853"/>
      <c r="D278" s="557"/>
      <c r="E278" s="358"/>
      <c r="F278" s="358">
        <v>484.0</v>
      </c>
      <c r="G278" s="358"/>
      <c r="H278" s="358"/>
      <c r="I278" s="358"/>
      <c r="J278" s="557"/>
    </row>
    <row r="279">
      <c r="A279" s="358" t="s">
        <v>4060</v>
      </c>
      <c r="B279" s="358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58"/>
      <c r="F279" s="358">
        <v>10.0</v>
      </c>
      <c r="G279" s="358"/>
      <c r="H279" s="358"/>
      <c r="I279" s="358"/>
      <c r="J279" s="358"/>
    </row>
    <row r="280">
      <c r="A280" s="358" t="s">
        <v>4065</v>
      </c>
      <c r="B280" s="358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58"/>
      <c r="F280" s="358">
        <v>66.0</v>
      </c>
      <c r="G280" s="358"/>
      <c r="H280" s="358"/>
      <c r="I280" s="557"/>
      <c r="J280" s="557"/>
    </row>
    <row r="281">
      <c r="A281" s="358" t="s">
        <v>4066</v>
      </c>
      <c r="B281" s="358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58"/>
      <c r="F281" s="358">
        <v>26.0</v>
      </c>
      <c r="G281" s="358"/>
      <c r="H281" s="358"/>
      <c r="I281" s="358"/>
      <c r="J281" s="557"/>
    </row>
    <row r="282">
      <c r="A282" s="358" t="s">
        <v>4067</v>
      </c>
      <c r="B282" s="358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58"/>
      <c r="F282" s="358">
        <v>111.0</v>
      </c>
      <c r="G282" s="358"/>
      <c r="H282" s="358"/>
      <c r="I282" s="358"/>
      <c r="J282" s="358"/>
    </row>
    <row r="283">
      <c r="A283" s="358" t="s">
        <v>4068</v>
      </c>
      <c r="B283" s="358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58"/>
      <c r="F283" s="358">
        <v>40.0</v>
      </c>
      <c r="G283" s="358"/>
      <c r="H283" s="358"/>
      <c r="I283" s="358"/>
      <c r="J283" s="358"/>
    </row>
    <row r="284">
      <c r="A284" s="358" t="s">
        <v>4069</v>
      </c>
      <c r="B284" s="358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58"/>
      <c r="F284" s="358">
        <v>82.0</v>
      </c>
      <c r="G284" s="358"/>
      <c r="H284" s="358"/>
      <c r="I284" s="557"/>
      <c r="J284" s="358"/>
    </row>
    <row r="285">
      <c r="A285" s="358" t="s">
        <v>4070</v>
      </c>
      <c r="B285" s="358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58"/>
      <c r="F285" s="358">
        <v>9.0</v>
      </c>
      <c r="G285" s="358"/>
      <c r="H285" s="358"/>
      <c r="I285" s="358"/>
      <c r="J285" s="557"/>
    </row>
    <row r="286">
      <c r="A286" s="358" t="s">
        <v>4071</v>
      </c>
      <c r="B286" s="358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58"/>
      <c r="F286" s="358">
        <v>21.0</v>
      </c>
      <c r="G286" s="358"/>
      <c r="H286" s="358"/>
      <c r="I286" s="557"/>
      <c r="J286" s="557"/>
    </row>
    <row r="287">
      <c r="A287" s="358" t="s">
        <v>4072</v>
      </c>
      <c r="B287" s="358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58"/>
      <c r="F287" s="358">
        <v>21.0</v>
      </c>
      <c r="G287" s="358"/>
      <c r="H287" s="358"/>
      <c r="I287" s="557"/>
      <c r="J287" s="557"/>
    </row>
    <row r="288">
      <c r="A288" s="358" t="s">
        <v>4073</v>
      </c>
      <c r="B288" s="358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58"/>
      <c r="F288" s="358">
        <v>90.0</v>
      </c>
      <c r="G288" s="358"/>
      <c r="H288" s="358"/>
      <c r="I288" s="358"/>
      <c r="J288" s="557"/>
    </row>
    <row r="289">
      <c r="A289" s="358" t="s">
        <v>4074</v>
      </c>
      <c r="B289" s="358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58"/>
      <c r="F289" s="358">
        <v>8.0</v>
      </c>
      <c r="G289" s="358"/>
      <c r="H289" s="358"/>
      <c r="I289" s="358"/>
      <c r="J289" s="358"/>
    </row>
    <row r="290">
      <c r="A290" s="358" t="s">
        <v>2217</v>
      </c>
      <c r="B290" s="358" t="str">
        <f>IFERROR(__xludf.DUMMYFUNCTION("split(A290,"" "")"),"Total")</f>
        <v>Total</v>
      </c>
      <c r="C290" s="853"/>
      <c r="D290" s="557"/>
      <c r="E290" s="358"/>
      <c r="F290" s="358">
        <v>1538.0</v>
      </c>
      <c r="G290" s="557"/>
      <c r="H290" s="358"/>
      <c r="I290" s="358"/>
      <c r="J290" s="358"/>
    </row>
    <row r="291">
      <c r="A291" s="358"/>
      <c r="B291" s="358"/>
      <c r="C291" s="853"/>
      <c r="D291" s="557"/>
      <c r="E291" s="358"/>
      <c r="F291" s="358"/>
      <c r="G291" s="358"/>
      <c r="H291" s="557"/>
      <c r="I291" s="358"/>
      <c r="J291" s="358"/>
    </row>
    <row r="292">
      <c r="A292" s="557"/>
      <c r="B292" s="358"/>
      <c r="C292" s="853"/>
      <c r="D292" s="557"/>
      <c r="E292" s="557"/>
      <c r="F292" s="358"/>
      <c r="G292" s="358"/>
      <c r="H292" s="557"/>
      <c r="I292" s="358"/>
      <c r="J292" s="358"/>
    </row>
    <row r="293">
      <c r="A293" s="358"/>
      <c r="B293" s="358"/>
      <c r="C293" s="853"/>
      <c r="D293" s="557"/>
      <c r="E293" s="358"/>
      <c r="F293" s="358"/>
      <c r="G293" s="358"/>
      <c r="H293" s="358"/>
      <c r="I293" s="358"/>
      <c r="J293" s="358"/>
    </row>
    <row r="297">
      <c r="A297" s="223" t="s">
        <v>2459</v>
      </c>
      <c r="B297" s="224"/>
      <c r="C297" s="224"/>
      <c r="D297" s="225" t="s">
        <v>2117</v>
      </c>
      <c r="E297" s="225" t="s">
        <v>3997</v>
      </c>
      <c r="F297" s="224"/>
      <c r="G297" s="224"/>
      <c r="H297" s="225" t="s">
        <v>2119</v>
      </c>
      <c r="I297" s="1259">
        <v>45455.0</v>
      </c>
      <c r="J297" s="225" t="s">
        <v>2120</v>
      </c>
      <c r="K297" s="1275" t="s">
        <v>4120</v>
      </c>
      <c r="L297" s="595"/>
    </row>
    <row r="299">
      <c r="A299" s="358" t="s">
        <v>3894</v>
      </c>
      <c r="B299" s="358" t="s">
        <v>4121</v>
      </c>
      <c r="C299" s="358" t="s">
        <v>4122</v>
      </c>
      <c r="D299" s="358" t="s">
        <v>4123</v>
      </c>
    </row>
    <row r="300">
      <c r="A300" s="557"/>
      <c r="B300" s="557"/>
      <c r="C300" s="557"/>
      <c r="D300" s="557"/>
    </row>
    <row r="301">
      <c r="A301" s="358" t="s">
        <v>4124</v>
      </c>
      <c r="B301" s="557"/>
      <c r="C301" s="557"/>
      <c r="D301" s="586">
        <v>0.752</v>
      </c>
    </row>
    <row r="302">
      <c r="A302" s="358" t="s">
        <v>3707</v>
      </c>
      <c r="B302" s="854">
        <v>1755.0</v>
      </c>
      <c r="C302" s="854">
        <v>1292.0</v>
      </c>
      <c r="D302" s="586">
        <v>0.736</v>
      </c>
    </row>
    <row r="303">
      <c r="A303" s="358" t="s">
        <v>4125</v>
      </c>
      <c r="B303" s="358">
        <v>432.0</v>
      </c>
      <c r="C303" s="358">
        <v>326.0</v>
      </c>
      <c r="D303" s="586">
        <v>0.755</v>
      </c>
    </row>
    <row r="304">
      <c r="A304" s="358" t="s">
        <v>199</v>
      </c>
      <c r="B304" s="358">
        <v>11.0</v>
      </c>
      <c r="C304" s="358">
        <v>11.0</v>
      </c>
      <c r="D304" s="586">
        <v>1.0</v>
      </c>
    </row>
    <row r="305">
      <c r="A305" s="358" t="s">
        <v>83</v>
      </c>
      <c r="B305" s="358">
        <v>15.0</v>
      </c>
      <c r="C305" s="358">
        <v>14.0</v>
      </c>
      <c r="D305" s="586">
        <v>0.933</v>
      </c>
    </row>
    <row r="306">
      <c r="A306" s="358" t="s">
        <v>708</v>
      </c>
      <c r="B306" s="358">
        <v>25.0</v>
      </c>
      <c r="C306" s="358">
        <v>22.0</v>
      </c>
      <c r="D306" s="586">
        <v>0.88</v>
      </c>
    </row>
    <row r="307">
      <c r="A307" s="358" t="s">
        <v>1572</v>
      </c>
      <c r="B307" s="358">
        <v>14.0</v>
      </c>
      <c r="C307" s="358">
        <v>12.0</v>
      </c>
      <c r="D307" s="586">
        <v>0.857</v>
      </c>
    </row>
    <row r="308">
      <c r="A308" s="358" t="s">
        <v>1589</v>
      </c>
      <c r="B308" s="358">
        <v>125.0</v>
      </c>
      <c r="C308" s="358">
        <v>106.0</v>
      </c>
      <c r="D308" s="586">
        <v>0.848</v>
      </c>
    </row>
    <row r="309">
      <c r="A309" s="358" t="s">
        <v>39</v>
      </c>
      <c r="B309" s="358">
        <v>16.0</v>
      </c>
      <c r="C309" s="358">
        <v>13.0</v>
      </c>
      <c r="D309" s="586">
        <v>0.813</v>
      </c>
    </row>
    <row r="310">
      <c r="A310" s="358" t="s">
        <v>464</v>
      </c>
      <c r="B310" s="358">
        <v>23.0</v>
      </c>
      <c r="C310" s="358">
        <v>18.0</v>
      </c>
      <c r="D310" s="586">
        <v>0.783</v>
      </c>
    </row>
    <row r="311">
      <c r="A311" s="358" t="s">
        <v>1599</v>
      </c>
      <c r="B311" s="358">
        <v>86.0</v>
      </c>
      <c r="C311" s="358">
        <v>60.0</v>
      </c>
      <c r="D311" s="586">
        <v>0.698</v>
      </c>
    </row>
    <row r="312">
      <c r="A312" s="358" t="s">
        <v>455</v>
      </c>
      <c r="B312" s="358">
        <v>47.0</v>
      </c>
      <c r="C312" s="358">
        <v>32.0</v>
      </c>
      <c r="D312" s="586">
        <v>0.681</v>
      </c>
    </row>
    <row r="313">
      <c r="A313" s="358" t="s">
        <v>1596</v>
      </c>
      <c r="B313" s="358">
        <v>14.0</v>
      </c>
      <c r="C313" s="358">
        <v>9.0</v>
      </c>
      <c r="D313" s="586">
        <v>0.643</v>
      </c>
    </row>
    <row r="314">
      <c r="A314" s="358" t="s">
        <v>688</v>
      </c>
      <c r="B314" s="358">
        <v>56.0</v>
      </c>
      <c r="C314" s="358">
        <v>29.0</v>
      </c>
      <c r="D314" s="586">
        <v>0.518</v>
      </c>
    </row>
    <row r="315">
      <c r="A315" s="358" t="s">
        <v>4126</v>
      </c>
      <c r="B315" s="358">
        <v>644.0</v>
      </c>
      <c r="C315" s="358">
        <v>438.0</v>
      </c>
      <c r="D315" s="586">
        <v>0.68</v>
      </c>
    </row>
    <row r="316">
      <c r="A316" s="358" t="s">
        <v>1586</v>
      </c>
      <c r="B316" s="358">
        <v>7.0</v>
      </c>
      <c r="C316" s="358">
        <v>7.0</v>
      </c>
      <c r="D316" s="586">
        <v>1.0</v>
      </c>
    </row>
    <row r="317">
      <c r="A317" s="358" t="s">
        <v>1594</v>
      </c>
      <c r="B317" s="358">
        <v>4.0</v>
      </c>
      <c r="C317" s="358">
        <v>4.0</v>
      </c>
      <c r="D317" s="586">
        <v>1.0</v>
      </c>
    </row>
    <row r="318">
      <c r="A318" s="358" t="s">
        <v>1543</v>
      </c>
      <c r="B318" s="358">
        <v>17.0</v>
      </c>
      <c r="C318" s="358">
        <v>15.0</v>
      </c>
      <c r="D318" s="586">
        <v>0.882</v>
      </c>
    </row>
    <row r="319">
      <c r="A319" s="358" t="s">
        <v>325</v>
      </c>
      <c r="B319" s="358">
        <v>9.0</v>
      </c>
      <c r="C319" s="358">
        <v>7.0</v>
      </c>
      <c r="D319" s="586">
        <v>0.778</v>
      </c>
    </row>
    <row r="320">
      <c r="A320" s="358" t="s">
        <v>1598</v>
      </c>
      <c r="B320" s="358">
        <v>9.0</v>
      </c>
      <c r="C320" s="358">
        <v>7.0</v>
      </c>
      <c r="D320" s="586">
        <v>0.778</v>
      </c>
    </row>
    <row r="321">
      <c r="A321" s="358" t="s">
        <v>1212</v>
      </c>
      <c r="B321" s="358">
        <v>28.0</v>
      </c>
      <c r="C321" s="358">
        <v>21.0</v>
      </c>
      <c r="D321" s="586">
        <v>0.75</v>
      </c>
    </row>
    <row r="322">
      <c r="A322" s="358" t="s">
        <v>583</v>
      </c>
      <c r="B322" s="358">
        <v>324.0</v>
      </c>
      <c r="C322" s="358">
        <v>223.0</v>
      </c>
      <c r="D322" s="586">
        <v>0.688</v>
      </c>
    </row>
    <row r="323">
      <c r="A323" s="358" t="s">
        <v>1592</v>
      </c>
      <c r="B323" s="358">
        <v>35.0</v>
      </c>
      <c r="C323" s="358">
        <v>24.0</v>
      </c>
      <c r="D323" s="586">
        <v>0.686</v>
      </c>
    </row>
    <row r="324">
      <c r="A324" s="358" t="s">
        <v>1578</v>
      </c>
      <c r="B324" s="358">
        <v>9.0</v>
      </c>
      <c r="C324" s="358">
        <v>6.0</v>
      </c>
      <c r="D324" s="586">
        <v>0.667</v>
      </c>
    </row>
    <row r="325">
      <c r="A325" s="358" t="s">
        <v>871</v>
      </c>
      <c r="B325" s="358">
        <v>78.0</v>
      </c>
      <c r="C325" s="358">
        <v>50.0</v>
      </c>
      <c r="D325" s="586">
        <v>0.641</v>
      </c>
    </row>
    <row r="326">
      <c r="A326" s="358" t="s">
        <v>1593</v>
      </c>
      <c r="B326" s="358">
        <v>75.0</v>
      </c>
      <c r="C326" s="358">
        <v>47.0</v>
      </c>
      <c r="D326" s="586">
        <v>0.627</v>
      </c>
    </row>
    <row r="327">
      <c r="A327" s="358" t="s">
        <v>1574</v>
      </c>
      <c r="B327" s="358">
        <v>40.0</v>
      </c>
      <c r="C327" s="358">
        <v>25.0</v>
      </c>
      <c r="D327" s="586">
        <v>0.625</v>
      </c>
    </row>
    <row r="328">
      <c r="A328" s="358" t="s">
        <v>1577</v>
      </c>
      <c r="B328" s="358">
        <v>9.0</v>
      </c>
      <c r="C328" s="358">
        <v>2.0</v>
      </c>
      <c r="D328" s="586">
        <v>0.222</v>
      </c>
    </row>
    <row r="329">
      <c r="A329" s="358" t="s">
        <v>4127</v>
      </c>
      <c r="B329" s="358">
        <v>337.0</v>
      </c>
      <c r="C329" s="358">
        <v>271.0</v>
      </c>
      <c r="D329" s="586">
        <v>0.804</v>
      </c>
    </row>
    <row r="330">
      <c r="A330" s="358" t="s">
        <v>1325</v>
      </c>
      <c r="B330" s="358">
        <v>25.0</v>
      </c>
      <c r="C330" s="358">
        <v>23.0</v>
      </c>
      <c r="D330" s="586">
        <v>0.92</v>
      </c>
    </row>
    <row r="331">
      <c r="A331" s="358" t="s">
        <v>1590</v>
      </c>
      <c r="B331" s="358">
        <v>11.0</v>
      </c>
      <c r="C331" s="358">
        <v>10.0</v>
      </c>
      <c r="D331" s="586">
        <v>0.909</v>
      </c>
    </row>
    <row r="332">
      <c r="A332" s="358" t="s">
        <v>1580</v>
      </c>
      <c r="B332" s="358">
        <v>120.0</v>
      </c>
      <c r="C332" s="358">
        <v>105.0</v>
      </c>
      <c r="D332" s="586">
        <v>0.875</v>
      </c>
    </row>
    <row r="333">
      <c r="A333" s="358" t="s">
        <v>1579</v>
      </c>
      <c r="B333" s="358">
        <v>89.0</v>
      </c>
      <c r="C333" s="358">
        <v>73.0</v>
      </c>
      <c r="D333" s="586">
        <v>0.82</v>
      </c>
    </row>
    <row r="334">
      <c r="A334" s="358" t="s">
        <v>1575</v>
      </c>
      <c r="B334" s="358">
        <v>5.0</v>
      </c>
      <c r="C334" s="358">
        <v>4.0</v>
      </c>
      <c r="D334" s="586">
        <v>0.8</v>
      </c>
    </row>
    <row r="335">
      <c r="A335" s="358" t="s">
        <v>1597</v>
      </c>
      <c r="B335" s="358">
        <v>43.0</v>
      </c>
      <c r="C335" s="358">
        <v>32.0</v>
      </c>
      <c r="D335" s="586">
        <v>0.744</v>
      </c>
    </row>
    <row r="336">
      <c r="A336" s="358" t="s">
        <v>881</v>
      </c>
      <c r="B336" s="358">
        <v>25.0</v>
      </c>
      <c r="C336" s="358">
        <v>16.0</v>
      </c>
      <c r="D336" s="586">
        <v>0.64</v>
      </c>
    </row>
    <row r="337">
      <c r="A337" s="358" t="s">
        <v>450</v>
      </c>
      <c r="B337" s="358">
        <v>2.0</v>
      </c>
      <c r="C337" s="358">
        <v>1.0</v>
      </c>
      <c r="D337" s="586">
        <v>0.5</v>
      </c>
    </row>
    <row r="338">
      <c r="A338" s="358" t="s">
        <v>1583</v>
      </c>
      <c r="B338" s="358">
        <v>17.0</v>
      </c>
      <c r="C338" s="358">
        <v>7.0</v>
      </c>
      <c r="D338" s="586">
        <v>0.412</v>
      </c>
    </row>
    <row r="339">
      <c r="A339" s="358" t="s">
        <v>4128</v>
      </c>
      <c r="B339" s="358">
        <v>335.0</v>
      </c>
      <c r="C339" s="358">
        <v>256.0</v>
      </c>
      <c r="D339" s="586">
        <v>0.764</v>
      </c>
    </row>
    <row r="340">
      <c r="A340" s="358" t="s">
        <v>1585</v>
      </c>
      <c r="B340" s="358">
        <v>11.0</v>
      </c>
      <c r="C340" s="358">
        <v>11.0</v>
      </c>
      <c r="D340" s="586">
        <v>1.0</v>
      </c>
    </row>
    <row r="341">
      <c r="A341" s="358" t="s">
        <v>1595</v>
      </c>
      <c r="B341" s="358">
        <v>13.0</v>
      </c>
      <c r="C341" s="358">
        <v>12.0</v>
      </c>
      <c r="D341" s="586">
        <v>0.923</v>
      </c>
    </row>
    <row r="342">
      <c r="A342" s="358" t="s">
        <v>1588</v>
      </c>
      <c r="B342" s="358">
        <v>10.0</v>
      </c>
      <c r="C342" s="358">
        <v>9.0</v>
      </c>
      <c r="D342" s="586">
        <v>0.9</v>
      </c>
    </row>
    <row r="343">
      <c r="A343" s="358" t="s">
        <v>1584</v>
      </c>
      <c r="B343" s="358">
        <v>51.0</v>
      </c>
      <c r="C343" s="358">
        <v>41.0</v>
      </c>
      <c r="D343" s="586">
        <v>0.804</v>
      </c>
    </row>
    <row r="344">
      <c r="A344" s="358" t="s">
        <v>1581</v>
      </c>
      <c r="B344" s="358">
        <v>13.0</v>
      </c>
      <c r="C344" s="358">
        <v>10.0</v>
      </c>
      <c r="D344" s="586">
        <v>0.769</v>
      </c>
    </row>
    <row r="345">
      <c r="A345" s="358" t="s">
        <v>76</v>
      </c>
      <c r="B345" s="358">
        <v>48.0</v>
      </c>
      <c r="C345" s="358">
        <v>36.0</v>
      </c>
      <c r="D345" s="586">
        <v>0.75</v>
      </c>
    </row>
    <row r="346">
      <c r="A346" s="358" t="s">
        <v>1591</v>
      </c>
      <c r="B346" s="358">
        <v>119.0</v>
      </c>
      <c r="C346" s="358">
        <v>87.0</v>
      </c>
      <c r="D346" s="586">
        <v>0.731</v>
      </c>
    </row>
    <row r="347">
      <c r="A347" s="358" t="s">
        <v>1582</v>
      </c>
      <c r="B347" s="358">
        <v>11.0</v>
      </c>
      <c r="C347" s="358">
        <v>8.0</v>
      </c>
      <c r="D347" s="586">
        <v>0.727</v>
      </c>
    </row>
    <row r="348">
      <c r="A348" s="358" t="s">
        <v>1587</v>
      </c>
      <c r="B348" s="358">
        <v>39.0</v>
      </c>
      <c r="C348" s="358">
        <v>28.0</v>
      </c>
      <c r="D348" s="586">
        <v>0.718</v>
      </c>
    </row>
    <row r="349">
      <c r="A349" s="358" t="s">
        <v>89</v>
      </c>
      <c r="B349" s="358">
        <v>10.0</v>
      </c>
      <c r="C349" s="358">
        <v>7.0</v>
      </c>
      <c r="D349" s="586">
        <v>0.7</v>
      </c>
    </row>
    <row r="350">
      <c r="A350" s="358" t="s">
        <v>1600</v>
      </c>
      <c r="B350" s="358">
        <v>10.0</v>
      </c>
      <c r="C350" s="358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1276" t="s">
        <v>2050</v>
      </c>
      <c r="B3" s="256"/>
      <c r="C3" s="1277">
        <v>11.0</v>
      </c>
      <c r="D3" s="258" t="s">
        <v>29</v>
      </c>
      <c r="E3" s="1277">
        <v>7.0</v>
      </c>
      <c r="F3" s="1277">
        <v>2.0</v>
      </c>
      <c r="G3" s="258" t="s">
        <v>29</v>
      </c>
      <c r="H3" s="1278">
        <v>7.0</v>
      </c>
      <c r="I3" s="1277">
        <v>0.0</v>
      </c>
      <c r="J3" s="261" t="s">
        <v>29</v>
      </c>
      <c r="K3" s="279" t="s">
        <v>29</v>
      </c>
      <c r="L3" s="1277">
        <v>0.0</v>
      </c>
      <c r="M3" s="263" t="s">
        <v>29</v>
      </c>
      <c r="N3" s="258" t="s">
        <v>29</v>
      </c>
      <c r="O3" s="258" t="s">
        <v>29</v>
      </c>
      <c r="P3" s="266" t="str">
        <f>ifna(vlookup(A3,'Population &amp; Church Numbers'!$A$2365:$D$2430,4,FALSE),"NULL")</f>
        <v>NULL</v>
      </c>
      <c r="Q3" s="336" t="s">
        <v>29</v>
      </c>
    </row>
    <row r="4">
      <c r="A4" s="803" t="s">
        <v>4129</v>
      </c>
      <c r="B4" s="194"/>
      <c r="C4" s="1279">
        <v>679.0</v>
      </c>
      <c r="D4" s="270" t="s">
        <v>29</v>
      </c>
      <c r="E4" s="1279">
        <v>495.0</v>
      </c>
      <c r="F4" s="1279">
        <v>134.0</v>
      </c>
      <c r="G4" s="270" t="s">
        <v>29</v>
      </c>
      <c r="H4" s="371">
        <v>200.0</v>
      </c>
      <c r="I4" s="1279">
        <v>28.0</v>
      </c>
      <c r="J4" s="273" t="s">
        <v>29</v>
      </c>
      <c r="K4" s="280" t="s">
        <v>29</v>
      </c>
      <c r="L4" s="1279">
        <v>10.0</v>
      </c>
      <c r="M4" s="272" t="s">
        <v>29</v>
      </c>
      <c r="N4" s="270" t="s">
        <v>29</v>
      </c>
      <c r="O4" s="270" t="s">
        <v>29</v>
      </c>
      <c r="P4" s="277" t="str">
        <f>ifna(vlookup(A4,'Population &amp; Church Numbers'!$A$2365:$D$2430,4,FALSE),"NULL")</f>
        <v>NULL</v>
      </c>
      <c r="Q4" s="338" t="s">
        <v>29</v>
      </c>
    </row>
    <row r="5">
      <c r="A5" s="1276" t="s">
        <v>4130</v>
      </c>
      <c r="B5" s="256"/>
      <c r="C5" s="1277">
        <v>11.0</v>
      </c>
      <c r="D5" s="258" t="s">
        <v>29</v>
      </c>
      <c r="E5" s="1277">
        <v>7.0</v>
      </c>
      <c r="F5" s="1277">
        <v>4.0</v>
      </c>
      <c r="G5" s="258" t="s">
        <v>29</v>
      </c>
      <c r="H5" s="1278">
        <v>23.0</v>
      </c>
      <c r="I5" s="1277">
        <v>0.0</v>
      </c>
      <c r="J5" s="261" t="s">
        <v>29</v>
      </c>
      <c r="K5" s="279" t="s">
        <v>29</v>
      </c>
      <c r="L5" s="1277">
        <v>1.0</v>
      </c>
      <c r="M5" s="260" t="s">
        <v>29</v>
      </c>
      <c r="N5" s="258" t="s">
        <v>29</v>
      </c>
      <c r="O5" s="258" t="s">
        <v>29</v>
      </c>
      <c r="P5" s="266" t="str">
        <f>ifna(vlookup(A5,'Population &amp; Church Numbers'!$A$2365:$D$2430,4,FALSE),"NULL")</f>
        <v>NULL</v>
      </c>
      <c r="Q5" s="336" t="s">
        <v>29</v>
      </c>
    </row>
    <row r="6">
      <c r="A6" s="803" t="s">
        <v>4131</v>
      </c>
      <c r="B6" s="194"/>
      <c r="C6" s="1279">
        <v>131.0</v>
      </c>
      <c r="D6" s="270" t="s">
        <v>29</v>
      </c>
      <c r="E6" s="1279">
        <v>82.0</v>
      </c>
      <c r="F6" s="1279">
        <v>14.0</v>
      </c>
      <c r="G6" s="270" t="s">
        <v>29</v>
      </c>
      <c r="H6" s="371">
        <v>10.0</v>
      </c>
      <c r="I6" s="1279">
        <v>11.0</v>
      </c>
      <c r="J6" s="273" t="s">
        <v>29</v>
      </c>
      <c r="K6" s="280" t="s">
        <v>29</v>
      </c>
      <c r="L6" s="1279">
        <v>3.0</v>
      </c>
      <c r="M6" s="272" t="s">
        <v>29</v>
      </c>
      <c r="N6" s="270" t="s">
        <v>29</v>
      </c>
      <c r="O6" s="270" t="s">
        <v>29</v>
      </c>
      <c r="P6" s="277" t="str">
        <f>ifna(vlookup(A6,'Population &amp; Church Numbers'!$A$2365:$D$2430,4,FALSE),"NULL")</f>
        <v>NULL</v>
      </c>
      <c r="Q6" s="338" t="s">
        <v>29</v>
      </c>
    </row>
    <row r="7">
      <c r="A7" s="1276" t="s">
        <v>4132</v>
      </c>
      <c r="B7" s="256"/>
      <c r="C7" s="1277">
        <v>108.0</v>
      </c>
      <c r="D7" s="258" t="s">
        <v>29</v>
      </c>
      <c r="E7" s="1277">
        <v>82.0</v>
      </c>
      <c r="F7" s="1277">
        <v>8.0</v>
      </c>
      <c r="G7" s="258" t="s">
        <v>29</v>
      </c>
      <c r="H7" s="1278">
        <v>46.0</v>
      </c>
      <c r="I7" s="1277">
        <v>7.0</v>
      </c>
      <c r="J7" s="261" t="s">
        <v>29</v>
      </c>
      <c r="K7" s="279" t="s">
        <v>29</v>
      </c>
      <c r="L7" s="1277">
        <v>3.0</v>
      </c>
      <c r="M7" s="260" t="s">
        <v>29</v>
      </c>
      <c r="N7" s="258" t="s">
        <v>29</v>
      </c>
      <c r="O7" s="258" t="s">
        <v>29</v>
      </c>
      <c r="P7" s="266" t="str">
        <f>ifna(vlookup(A7,'Population &amp; Church Numbers'!$A$2365:$D$2430,4,FALSE),"NULL")</f>
        <v>NULL</v>
      </c>
      <c r="Q7" s="336" t="s">
        <v>29</v>
      </c>
    </row>
    <row r="8">
      <c r="A8" s="803" t="s">
        <v>4133</v>
      </c>
      <c r="B8" s="194"/>
      <c r="C8" s="1279">
        <v>31.0</v>
      </c>
      <c r="D8" s="270" t="s">
        <v>29</v>
      </c>
      <c r="E8" s="1279">
        <v>16.0</v>
      </c>
      <c r="F8" s="1279">
        <v>2.0</v>
      </c>
      <c r="G8" s="270" t="s">
        <v>29</v>
      </c>
      <c r="H8" s="371">
        <v>24.0</v>
      </c>
      <c r="I8" s="1279">
        <v>0.0</v>
      </c>
      <c r="J8" s="273" t="s">
        <v>29</v>
      </c>
      <c r="K8" s="280" t="s">
        <v>29</v>
      </c>
      <c r="L8" s="1279">
        <v>2.0</v>
      </c>
      <c r="M8" s="272" t="s">
        <v>29</v>
      </c>
      <c r="N8" s="270" t="s">
        <v>29</v>
      </c>
      <c r="O8" s="270" t="s">
        <v>29</v>
      </c>
      <c r="P8" s="277" t="str">
        <f>ifna(vlookup(A8,'Population &amp; Church Numbers'!$A$2365:$D$2430,4,FALSE),"NULL")</f>
        <v>NULL</v>
      </c>
      <c r="Q8" s="338" t="s">
        <v>29</v>
      </c>
    </row>
    <row r="9">
      <c r="A9" s="1276" t="s">
        <v>4134</v>
      </c>
      <c r="B9" s="256"/>
      <c r="C9" s="1277">
        <v>65.0</v>
      </c>
      <c r="D9" s="258" t="s">
        <v>29</v>
      </c>
      <c r="E9" s="1277">
        <v>38.0</v>
      </c>
      <c r="F9" s="1277">
        <v>9.0</v>
      </c>
      <c r="G9" s="258" t="s">
        <v>29</v>
      </c>
      <c r="H9" s="1278">
        <v>38.0</v>
      </c>
      <c r="I9" s="1277">
        <v>3.0</v>
      </c>
      <c r="J9" s="261" t="s">
        <v>29</v>
      </c>
      <c r="K9" s="279" t="s">
        <v>29</v>
      </c>
      <c r="L9" s="1277">
        <v>0.0</v>
      </c>
      <c r="M9" s="260" t="s">
        <v>29</v>
      </c>
      <c r="N9" s="258" t="s">
        <v>29</v>
      </c>
      <c r="O9" s="258" t="s">
        <v>29</v>
      </c>
      <c r="P9" s="266" t="str">
        <f>ifna(vlookup(A9,'Population &amp; Church Numbers'!$A$2365:$D$2430,4,FALSE),"NULL")</f>
        <v>NULL</v>
      </c>
      <c r="Q9" s="336" t="s">
        <v>29</v>
      </c>
    </row>
    <row r="10">
      <c r="A10" s="803" t="s">
        <v>4135</v>
      </c>
      <c r="B10" s="194"/>
      <c r="C10" s="1279">
        <v>152.0</v>
      </c>
      <c r="D10" s="270" t="s">
        <v>29</v>
      </c>
      <c r="E10" s="1279">
        <v>116.0</v>
      </c>
      <c r="F10" s="1279">
        <v>21.0</v>
      </c>
      <c r="G10" s="270" t="s">
        <v>29</v>
      </c>
      <c r="H10" s="371">
        <v>34.0</v>
      </c>
      <c r="I10" s="1279">
        <v>19.0</v>
      </c>
      <c r="J10" s="273" t="s">
        <v>29</v>
      </c>
      <c r="K10" s="280" t="s">
        <v>29</v>
      </c>
      <c r="L10" s="1279">
        <v>6.0</v>
      </c>
      <c r="M10" s="272" t="s">
        <v>29</v>
      </c>
      <c r="N10" s="270" t="s">
        <v>29</v>
      </c>
      <c r="O10" s="270" t="s">
        <v>29</v>
      </c>
      <c r="P10" s="277" t="str">
        <f>ifna(vlookup(A10,'Population &amp; Church Numbers'!$A$2365:$D$2430,4,FALSE),"NULL")</f>
        <v>NULL</v>
      </c>
      <c r="Q10" s="338" t="s">
        <v>29</v>
      </c>
    </row>
    <row r="11">
      <c r="A11" s="1276" t="s">
        <v>4136</v>
      </c>
      <c r="B11" s="256"/>
      <c r="C11" s="1277">
        <v>135.0</v>
      </c>
      <c r="D11" s="258" t="s">
        <v>29</v>
      </c>
      <c r="E11" s="1277">
        <v>105.0</v>
      </c>
      <c r="F11" s="1277">
        <v>30.0</v>
      </c>
      <c r="G11" s="258" t="s">
        <v>29</v>
      </c>
      <c r="H11" s="1278">
        <v>29.0</v>
      </c>
      <c r="I11" s="1277">
        <v>0.0</v>
      </c>
      <c r="J11" s="261" t="s">
        <v>29</v>
      </c>
      <c r="K11" s="279" t="s">
        <v>29</v>
      </c>
      <c r="L11" s="1277">
        <v>0.0</v>
      </c>
      <c r="M11" s="260" t="s">
        <v>29</v>
      </c>
      <c r="N11" s="258" t="s">
        <v>29</v>
      </c>
      <c r="O11" s="258" t="s">
        <v>29</v>
      </c>
      <c r="P11" s="266" t="str">
        <f>ifna(vlookup(A11,'Population &amp; Church Numbers'!$A$2365:$D$2430,4,FALSE),"NULL")</f>
        <v>NULL</v>
      </c>
      <c r="Q11" s="336" t="s">
        <v>29</v>
      </c>
    </row>
    <row r="12">
      <c r="A12" s="803" t="s">
        <v>4137</v>
      </c>
      <c r="B12" s="194"/>
      <c r="C12" s="1279">
        <v>13.0</v>
      </c>
      <c r="D12" s="270" t="s">
        <v>29</v>
      </c>
      <c r="E12" s="1279">
        <v>1.0</v>
      </c>
      <c r="F12" s="1279">
        <v>0.0</v>
      </c>
      <c r="G12" s="270" t="s">
        <v>29</v>
      </c>
      <c r="H12" s="371">
        <v>11.0</v>
      </c>
      <c r="I12" s="1279">
        <v>0.0</v>
      </c>
      <c r="J12" s="273" t="s">
        <v>29</v>
      </c>
      <c r="K12" s="280" t="s">
        <v>29</v>
      </c>
      <c r="L12" s="1279">
        <v>0.0</v>
      </c>
      <c r="M12" s="272" t="s">
        <v>29</v>
      </c>
      <c r="N12" s="270" t="s">
        <v>29</v>
      </c>
      <c r="O12" s="270" t="s">
        <v>29</v>
      </c>
      <c r="P12" s="277" t="str">
        <f>ifna(vlookup(A12,'Population &amp; Church Numbers'!$A$2365:$D$2430,4,FALSE),"NULL")</f>
        <v>NULL</v>
      </c>
      <c r="Q12" s="338" t="s">
        <v>29</v>
      </c>
    </row>
    <row r="13">
      <c r="A13" s="1276" t="s">
        <v>4138</v>
      </c>
      <c r="B13" s="256"/>
      <c r="C13" s="1277">
        <v>61.0</v>
      </c>
      <c r="D13" s="258" t="s">
        <v>29</v>
      </c>
      <c r="E13" s="1277">
        <v>38.0</v>
      </c>
      <c r="F13" s="1277">
        <v>19.0</v>
      </c>
      <c r="G13" s="258" t="s">
        <v>29</v>
      </c>
      <c r="H13" s="1278">
        <v>39.0</v>
      </c>
      <c r="I13" s="1277">
        <v>0.0</v>
      </c>
      <c r="J13" s="261" t="s">
        <v>29</v>
      </c>
      <c r="K13" s="279" t="s">
        <v>29</v>
      </c>
      <c r="L13" s="1277">
        <v>4.0</v>
      </c>
      <c r="M13" s="260" t="s">
        <v>29</v>
      </c>
      <c r="N13" s="258" t="s">
        <v>29</v>
      </c>
      <c r="O13" s="258" t="s">
        <v>29</v>
      </c>
      <c r="P13" s="266" t="str">
        <f>ifna(vlookup(A13,'Population &amp; Church Numbers'!$A$2365:$D$2430,4,FALSE),"NULL")</f>
        <v>NULL</v>
      </c>
      <c r="Q13" s="336" t="s">
        <v>29</v>
      </c>
    </row>
    <row r="14">
      <c r="A14" s="803" t="s">
        <v>3381</v>
      </c>
      <c r="B14" s="194"/>
      <c r="C14" s="1279">
        <v>100.0</v>
      </c>
      <c r="D14" s="270" t="s">
        <v>29</v>
      </c>
      <c r="E14" s="1279">
        <v>58.0</v>
      </c>
      <c r="F14" s="1279">
        <v>8.0</v>
      </c>
      <c r="G14" s="270" t="s">
        <v>29</v>
      </c>
      <c r="H14" s="371">
        <v>52.0</v>
      </c>
      <c r="I14" s="1279">
        <v>1.0</v>
      </c>
      <c r="J14" s="273" t="s">
        <v>29</v>
      </c>
      <c r="K14" s="280" t="s">
        <v>29</v>
      </c>
      <c r="L14" s="1279">
        <v>11.0</v>
      </c>
      <c r="M14" s="272" t="s">
        <v>29</v>
      </c>
      <c r="N14" s="270" t="s">
        <v>29</v>
      </c>
      <c r="O14" s="270" t="s">
        <v>29</v>
      </c>
      <c r="P14" s="277" t="str">
        <f>ifna(vlookup(A14,'Population &amp; Church Numbers'!$A$2365:$D$2430,4,FALSE),"NULL")</f>
        <v>NULL</v>
      </c>
      <c r="Q14" s="338" t="s">
        <v>29</v>
      </c>
    </row>
    <row r="15">
      <c r="A15" s="1276" t="s">
        <v>4139</v>
      </c>
      <c r="B15" s="256"/>
      <c r="C15" s="1277">
        <v>1.0</v>
      </c>
      <c r="D15" s="258" t="s">
        <v>29</v>
      </c>
      <c r="E15" s="1277">
        <v>0.0</v>
      </c>
      <c r="F15" s="1277">
        <v>0.0</v>
      </c>
      <c r="G15" s="258" t="s">
        <v>29</v>
      </c>
      <c r="H15" s="1278">
        <v>16.0</v>
      </c>
      <c r="I15" s="1277">
        <v>0.0</v>
      </c>
      <c r="J15" s="261" t="s">
        <v>29</v>
      </c>
      <c r="K15" s="279" t="s">
        <v>29</v>
      </c>
      <c r="L15" s="1277">
        <v>0.0</v>
      </c>
      <c r="M15" s="260" t="s">
        <v>29</v>
      </c>
      <c r="N15" s="258" t="s">
        <v>29</v>
      </c>
      <c r="O15" s="258" t="s">
        <v>29</v>
      </c>
      <c r="P15" s="266" t="str">
        <f>ifna(vlookup(A15,'Population &amp; Church Numbers'!$A$2365:$D$2430,4,FALSE),"NULL")</f>
        <v>NULL</v>
      </c>
      <c r="Q15" s="336" t="s">
        <v>29</v>
      </c>
    </row>
    <row r="16">
      <c r="A16" s="803" t="s">
        <v>1607</v>
      </c>
      <c r="B16" s="194"/>
      <c r="C16" s="1279">
        <v>56.0</v>
      </c>
      <c r="D16" s="270" t="s">
        <v>29</v>
      </c>
      <c r="E16" s="1279">
        <v>40.0</v>
      </c>
      <c r="F16" s="1279">
        <v>4.0</v>
      </c>
      <c r="G16" s="270" t="s">
        <v>29</v>
      </c>
      <c r="H16" s="371">
        <v>23.0</v>
      </c>
      <c r="I16" s="1279">
        <v>4.0</v>
      </c>
      <c r="J16" s="273" t="s">
        <v>29</v>
      </c>
      <c r="K16" s="280" t="s">
        <v>29</v>
      </c>
      <c r="L16" s="1279">
        <v>4.0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Numbers'!$A$2365:$D$2430,4,FALSE),"NULL")</f>
        <v>40</v>
      </c>
      <c r="Q16" s="338" t="s">
        <v>29</v>
      </c>
    </row>
    <row r="17">
      <c r="A17" s="1276" t="s">
        <v>927</v>
      </c>
      <c r="B17" s="256"/>
      <c r="C17" s="1277">
        <v>48.0</v>
      </c>
      <c r="D17" s="258" t="s">
        <v>29</v>
      </c>
      <c r="E17" s="1277">
        <v>26.0</v>
      </c>
      <c r="F17" s="1277">
        <v>4.0</v>
      </c>
      <c r="G17" s="258" t="s">
        <v>29</v>
      </c>
      <c r="H17" s="1278">
        <v>35.0</v>
      </c>
      <c r="I17" s="1277">
        <v>0.0</v>
      </c>
      <c r="J17" s="261" t="s">
        <v>29</v>
      </c>
      <c r="K17" s="279" t="s">
        <v>29</v>
      </c>
      <c r="L17" s="1277">
        <v>5.0</v>
      </c>
      <c r="M17" s="260" t="s">
        <v>29</v>
      </c>
      <c r="N17" s="258" t="s">
        <v>29</v>
      </c>
      <c r="O17" s="258" t="s">
        <v>29</v>
      </c>
      <c r="P17" s="266" t="str">
        <f>ifna(vlookup(A17,'Population &amp; Church Numbers'!$A$2365:$D$2430,4,FALSE),"NULL")</f>
        <v>NULL</v>
      </c>
      <c r="Q17" s="336" t="s">
        <v>29</v>
      </c>
    </row>
    <row r="18">
      <c r="A18" s="803" t="s">
        <v>461</v>
      </c>
      <c r="B18" s="194"/>
      <c r="C18" s="1279">
        <v>62.0</v>
      </c>
      <c r="D18" s="270" t="s">
        <v>29</v>
      </c>
      <c r="E18" s="1279">
        <v>30.0</v>
      </c>
      <c r="F18" s="1279">
        <v>2.0</v>
      </c>
      <c r="G18" s="270" t="s">
        <v>29</v>
      </c>
      <c r="H18" s="371">
        <v>38.0</v>
      </c>
      <c r="I18" s="1279">
        <v>5.0</v>
      </c>
      <c r="J18" s="273" t="s">
        <v>29</v>
      </c>
      <c r="K18" s="280" t="s">
        <v>29</v>
      </c>
      <c r="L18" s="1279">
        <v>1.0</v>
      </c>
      <c r="M18" s="272" t="s">
        <v>29</v>
      </c>
      <c r="N18" s="270" t="s">
        <v>29</v>
      </c>
      <c r="O18" s="270" t="s">
        <v>29</v>
      </c>
      <c r="P18" s="277" t="str">
        <f>ifna(vlookup(A18,'Population &amp; Church Numbers'!$A$2365:$D$2430,4,FALSE),"NULL")</f>
        <v>NULL</v>
      </c>
      <c r="Q18" s="338" t="s">
        <v>29</v>
      </c>
    </row>
    <row r="19">
      <c r="A19" s="1276" t="s">
        <v>4140</v>
      </c>
      <c r="B19" s="256"/>
      <c r="C19" s="1277">
        <v>681.0</v>
      </c>
      <c r="D19" s="258" t="s">
        <v>29</v>
      </c>
      <c r="E19" s="1277">
        <v>389.0</v>
      </c>
      <c r="F19" s="1277">
        <v>70.0</v>
      </c>
      <c r="G19" s="258" t="s">
        <v>29</v>
      </c>
      <c r="H19" s="1278">
        <v>390.0</v>
      </c>
      <c r="I19" s="1277">
        <v>15.0</v>
      </c>
      <c r="J19" s="261" t="s">
        <v>29</v>
      </c>
      <c r="K19" s="279" t="s">
        <v>29</v>
      </c>
      <c r="L19" s="1277">
        <v>7.0</v>
      </c>
      <c r="M19" s="260" t="s">
        <v>29</v>
      </c>
      <c r="N19" s="258" t="s">
        <v>29</v>
      </c>
      <c r="O19" s="258" t="s">
        <v>29</v>
      </c>
      <c r="P19" s="266" t="str">
        <f>ifna(vlookup(A19,'Population &amp; Church Numbers'!$A$2365:$D$2430,4,FALSE),"NULL")</f>
        <v>NULL</v>
      </c>
      <c r="Q19" s="336" t="s">
        <v>29</v>
      </c>
    </row>
    <row r="20">
      <c r="A20" s="803" t="s">
        <v>1639</v>
      </c>
      <c r="B20" s="194"/>
      <c r="C20" s="1279">
        <v>61.0</v>
      </c>
      <c r="D20" s="270" t="s">
        <v>29</v>
      </c>
      <c r="E20" s="1279">
        <v>45.0</v>
      </c>
      <c r="F20" s="1279">
        <v>15.0</v>
      </c>
      <c r="G20" s="270" t="s">
        <v>29</v>
      </c>
      <c r="H20" s="371">
        <v>33.0</v>
      </c>
      <c r="I20" s="1279">
        <v>4.0</v>
      </c>
      <c r="J20" s="273" t="s">
        <v>29</v>
      </c>
      <c r="K20" s="280" t="s">
        <v>29</v>
      </c>
      <c r="L20" s="1279">
        <v>2.0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Numbers'!$A$2365:$D$2430,4,FALSE),"NULL")</f>
        <v>27</v>
      </c>
      <c r="Q20" s="338" t="s">
        <v>29</v>
      </c>
    </row>
    <row r="21">
      <c r="A21" s="1276" t="s">
        <v>634</v>
      </c>
      <c r="B21" s="256"/>
      <c r="C21" s="1277">
        <v>36.0</v>
      </c>
      <c r="D21" s="258" t="s">
        <v>29</v>
      </c>
      <c r="E21" s="1277">
        <v>28.0</v>
      </c>
      <c r="F21" s="1277">
        <v>3.0</v>
      </c>
      <c r="G21" s="258" t="s">
        <v>29</v>
      </c>
      <c r="H21" s="1278">
        <v>31.0</v>
      </c>
      <c r="I21" s="1277">
        <v>1.0</v>
      </c>
      <c r="J21" s="261" t="s">
        <v>29</v>
      </c>
      <c r="K21" s="279" t="s">
        <v>29</v>
      </c>
      <c r="L21" s="1277">
        <v>1.0</v>
      </c>
      <c r="M21" s="260" t="s">
        <v>29</v>
      </c>
      <c r="N21" s="258" t="s">
        <v>29</v>
      </c>
      <c r="O21" s="258" t="s">
        <v>29</v>
      </c>
      <c r="P21" s="266" t="str">
        <f>ifna(vlookup(A21,'Population &amp; Church Numbers'!$A$2365:$D$2430,4,FALSE),"NULL")</f>
        <v>NULL</v>
      </c>
      <c r="Q21" s="336" t="s">
        <v>29</v>
      </c>
    </row>
    <row r="22">
      <c r="A22" s="201"/>
      <c r="B22" s="202"/>
      <c r="C22" s="203"/>
      <c r="D22" s="204"/>
      <c r="E22" s="204"/>
      <c r="F22" s="204"/>
      <c r="G22" s="204"/>
      <c r="H22" s="205"/>
      <c r="I22" s="206"/>
      <c r="J22" s="207"/>
      <c r="K22" s="203"/>
      <c r="L22" s="208"/>
      <c r="M22" s="209"/>
      <c r="N22" s="210"/>
      <c r="O22" s="204"/>
      <c r="P22" s="205"/>
      <c r="Q22" s="281"/>
    </row>
    <row r="23">
      <c r="A23" s="212" t="s">
        <v>2059</v>
      </c>
      <c r="B23" s="213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2">
        <f>AFCARSCSC!C45</f>
        <v>440</v>
      </c>
      <c r="J23" s="342" t="s">
        <v>29</v>
      </c>
      <c r="K23" s="680" t="s">
        <v>29</v>
      </c>
      <c r="L23" s="680" t="s">
        <v>29</v>
      </c>
      <c r="M23" s="342" t="s">
        <v>29</v>
      </c>
      <c r="N23" s="342" t="s">
        <v>29</v>
      </c>
      <c r="O23" s="342" t="s">
        <v>29</v>
      </c>
      <c r="P23" s="216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01"/>
      <c r="B98" s="202"/>
      <c r="C98" s="203"/>
      <c r="D98" s="204"/>
      <c r="E98" s="204"/>
      <c r="F98" s="204"/>
      <c r="G98" s="204"/>
      <c r="H98" s="205"/>
      <c r="I98" s="206"/>
      <c r="J98" s="207"/>
      <c r="K98" s="203"/>
      <c r="L98" s="208"/>
      <c r="M98" s="209"/>
      <c r="N98" s="210"/>
      <c r="O98" s="204"/>
      <c r="P98" s="205"/>
      <c r="Q98" s="281"/>
    </row>
    <row r="99">
      <c r="A99" s="212" t="s">
        <v>2059</v>
      </c>
      <c r="B99" s="213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20">
        <f>AFCARSCSC!C46</f>
        <v>1155</v>
      </c>
      <c r="J99" s="342" t="s">
        <v>29</v>
      </c>
      <c r="K99" s="680" t="s">
        <v>29</v>
      </c>
      <c r="L99" s="680" t="s">
        <v>29</v>
      </c>
      <c r="M99" s="342" t="s">
        <v>29</v>
      </c>
      <c r="N99" s="342" t="s">
        <v>29</v>
      </c>
      <c r="O99" s="342" t="s">
        <v>29</v>
      </c>
      <c r="P99" s="216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4150</v>
      </c>
      <c r="B1" s="288"/>
      <c r="C1" s="288"/>
      <c r="D1" s="288"/>
      <c r="E1" s="287" t="s">
        <v>2117</v>
      </c>
      <c r="F1" s="287" t="s">
        <v>4151</v>
      </c>
      <c r="G1" s="288"/>
      <c r="H1" s="288"/>
      <c r="I1" s="287" t="s">
        <v>2119</v>
      </c>
      <c r="J1" s="651">
        <v>45733.0</v>
      </c>
      <c r="K1" s="287" t="s">
        <v>2120</v>
      </c>
      <c r="L1" s="651">
        <v>45474.0</v>
      </c>
      <c r="M1" s="288"/>
    </row>
    <row r="2">
      <c r="A2" s="1281" t="s">
        <v>2093</v>
      </c>
      <c r="B2" s="1281" t="s">
        <v>4152</v>
      </c>
    </row>
    <row r="3">
      <c r="A3" s="290" t="s">
        <v>688</v>
      </c>
      <c r="B3" s="293">
        <v>130.0</v>
      </c>
    </row>
    <row r="4">
      <c r="A4" s="290" t="s">
        <v>1537</v>
      </c>
      <c r="B4" s="293">
        <v>44.0</v>
      </c>
    </row>
    <row r="5">
      <c r="A5" s="290" t="s">
        <v>150</v>
      </c>
      <c r="B5" s="293">
        <v>14.0</v>
      </c>
    </row>
    <row r="6">
      <c r="A6" s="290" t="s">
        <v>1643</v>
      </c>
      <c r="B6" s="293">
        <v>15.0</v>
      </c>
    </row>
    <row r="7">
      <c r="A7" s="290" t="s">
        <v>34</v>
      </c>
      <c r="B7" s="293">
        <v>88.0</v>
      </c>
    </row>
    <row r="8">
      <c r="A8" s="290" t="s">
        <v>152</v>
      </c>
      <c r="B8" s="293">
        <v>147.0</v>
      </c>
    </row>
    <row r="9">
      <c r="A9" s="290" t="s">
        <v>769</v>
      </c>
      <c r="B9" s="293">
        <v>54.0</v>
      </c>
    </row>
    <row r="10">
      <c r="A10" s="290" t="s">
        <v>1644</v>
      </c>
      <c r="B10" s="293">
        <v>24.0</v>
      </c>
    </row>
    <row r="11">
      <c r="A11" s="290" t="s">
        <v>153</v>
      </c>
      <c r="B11" s="293">
        <v>41.0</v>
      </c>
    </row>
    <row r="12">
      <c r="A12" s="290" t="s">
        <v>771</v>
      </c>
      <c r="B12" s="293">
        <v>65.0</v>
      </c>
    </row>
    <row r="13">
      <c r="A13" s="290" t="s">
        <v>1645</v>
      </c>
      <c r="B13" s="293">
        <v>20.0</v>
      </c>
    </row>
    <row r="14">
      <c r="A14" s="290" t="s">
        <v>1543</v>
      </c>
      <c r="B14" s="293">
        <v>8.0</v>
      </c>
    </row>
    <row r="15">
      <c r="A15" s="290" t="s">
        <v>825</v>
      </c>
      <c r="B15" s="293">
        <v>70.0</v>
      </c>
    </row>
    <row r="16">
      <c r="A16" s="290" t="s">
        <v>43</v>
      </c>
      <c r="B16" s="293">
        <v>15.0</v>
      </c>
    </row>
    <row r="17">
      <c r="A17" s="290" t="s">
        <v>1646</v>
      </c>
      <c r="B17" s="293">
        <v>77.0</v>
      </c>
    </row>
    <row r="18">
      <c r="A18" s="290" t="s">
        <v>45</v>
      </c>
      <c r="B18" s="293">
        <v>73.0</v>
      </c>
    </row>
    <row r="19">
      <c r="A19" s="290" t="s">
        <v>1647</v>
      </c>
      <c r="B19" s="293">
        <v>7.0</v>
      </c>
    </row>
    <row r="20">
      <c r="A20" s="290" t="s">
        <v>552</v>
      </c>
      <c r="B20" s="293">
        <v>88.0</v>
      </c>
    </row>
    <row r="21">
      <c r="A21" s="290" t="s">
        <v>1339</v>
      </c>
      <c r="B21" s="293">
        <v>516.0</v>
      </c>
    </row>
    <row r="22">
      <c r="A22" s="290" t="s">
        <v>424</v>
      </c>
      <c r="B22" s="293">
        <v>26.0</v>
      </c>
    </row>
    <row r="23">
      <c r="A23" s="290" t="s">
        <v>2559</v>
      </c>
      <c r="B23" s="293">
        <v>41.0</v>
      </c>
    </row>
    <row r="24">
      <c r="A24" s="290" t="s">
        <v>1648</v>
      </c>
      <c r="B24" s="293">
        <v>80.0</v>
      </c>
    </row>
    <row r="25">
      <c r="A25" s="290" t="s">
        <v>1649</v>
      </c>
      <c r="B25" s="293">
        <v>54.0</v>
      </c>
    </row>
    <row r="26">
      <c r="A26" s="290" t="s">
        <v>58</v>
      </c>
      <c r="B26" s="293">
        <v>13.0</v>
      </c>
    </row>
    <row r="27">
      <c r="A27" s="290" t="s">
        <v>1650</v>
      </c>
      <c r="B27" s="293">
        <v>12.0</v>
      </c>
    </row>
    <row r="28">
      <c r="A28" s="290" t="s">
        <v>59</v>
      </c>
      <c r="B28" s="293">
        <v>75.0</v>
      </c>
    </row>
    <row r="29">
      <c r="A29" s="290" t="s">
        <v>607</v>
      </c>
      <c r="B29" s="293">
        <v>39.0</v>
      </c>
    </row>
    <row r="30">
      <c r="A30" s="290" t="s">
        <v>1651</v>
      </c>
      <c r="B30" s="293">
        <v>82.0</v>
      </c>
    </row>
    <row r="31">
      <c r="A31" s="290" t="s">
        <v>1652</v>
      </c>
      <c r="B31" s="293">
        <v>31.0</v>
      </c>
    </row>
    <row r="32">
      <c r="A32" s="290" t="s">
        <v>61</v>
      </c>
      <c r="B32" s="293">
        <v>148.0</v>
      </c>
    </row>
    <row r="33">
      <c r="A33" s="290" t="s">
        <v>559</v>
      </c>
      <c r="B33" s="293">
        <v>36.0</v>
      </c>
    </row>
    <row r="34">
      <c r="A34" s="290" t="s">
        <v>1653</v>
      </c>
      <c r="B34" s="293">
        <v>89.0</v>
      </c>
    </row>
    <row r="35">
      <c r="A35" s="290" t="s">
        <v>359</v>
      </c>
      <c r="B35" s="293">
        <v>287.0</v>
      </c>
    </row>
    <row r="36">
      <c r="A36" s="290" t="s">
        <v>444</v>
      </c>
      <c r="B36" s="293">
        <v>4.0</v>
      </c>
    </row>
    <row r="37">
      <c r="A37" s="290" t="s">
        <v>1654</v>
      </c>
      <c r="B37" s="293">
        <v>17.0</v>
      </c>
    </row>
    <row r="38">
      <c r="A38" s="290" t="s">
        <v>560</v>
      </c>
      <c r="B38" s="293">
        <v>34.0</v>
      </c>
    </row>
    <row r="39">
      <c r="A39" s="290" t="s">
        <v>1655</v>
      </c>
      <c r="B39" s="293">
        <v>52.0</v>
      </c>
    </row>
    <row r="40">
      <c r="A40" s="290" t="s">
        <v>1350</v>
      </c>
      <c r="B40" s="293">
        <v>9.0</v>
      </c>
    </row>
    <row r="41">
      <c r="A41" s="290" t="s">
        <v>561</v>
      </c>
      <c r="B41" s="293">
        <v>23.0</v>
      </c>
    </row>
    <row r="42">
      <c r="A42" s="290" t="s">
        <v>63</v>
      </c>
      <c r="B42" s="293">
        <v>26.0</v>
      </c>
    </row>
    <row r="43">
      <c r="A43" s="290" t="s">
        <v>783</v>
      </c>
      <c r="B43" s="293">
        <v>40.0</v>
      </c>
    </row>
    <row r="44">
      <c r="A44" s="290" t="s">
        <v>64</v>
      </c>
      <c r="B44" s="293">
        <v>9.0</v>
      </c>
    </row>
    <row r="45">
      <c r="A45" s="290" t="s">
        <v>1060</v>
      </c>
      <c r="B45" s="293">
        <v>23.0</v>
      </c>
    </row>
    <row r="46">
      <c r="A46" s="290" t="s">
        <v>65</v>
      </c>
      <c r="B46" s="293">
        <v>17.0</v>
      </c>
    </row>
    <row r="47">
      <c r="A47" s="290" t="s">
        <v>66</v>
      </c>
      <c r="B47" s="293">
        <v>69.0</v>
      </c>
    </row>
    <row r="48">
      <c r="A48" s="290" t="s">
        <v>174</v>
      </c>
      <c r="B48" s="293">
        <v>19.0</v>
      </c>
    </row>
    <row r="49">
      <c r="A49" s="290" t="s">
        <v>568</v>
      </c>
      <c r="B49" s="293">
        <v>450.0</v>
      </c>
    </row>
    <row r="50">
      <c r="A50" s="290" t="s">
        <v>224</v>
      </c>
      <c r="B50" s="293">
        <v>18.0</v>
      </c>
    </row>
    <row r="51">
      <c r="A51" s="290" t="s">
        <v>68</v>
      </c>
      <c r="B51" s="293">
        <v>31.0</v>
      </c>
    </row>
    <row r="52">
      <c r="A52" s="290" t="s">
        <v>69</v>
      </c>
      <c r="B52" s="293">
        <v>166.0</v>
      </c>
    </row>
    <row r="53">
      <c r="A53" s="290" t="s">
        <v>530</v>
      </c>
      <c r="B53" s="293">
        <v>20.0</v>
      </c>
    </row>
    <row r="54">
      <c r="A54" s="290" t="s">
        <v>176</v>
      </c>
      <c r="B54" s="293">
        <v>17.0</v>
      </c>
    </row>
    <row r="55">
      <c r="A55" s="290" t="s">
        <v>1656</v>
      </c>
      <c r="B55" s="293">
        <v>22.0</v>
      </c>
    </row>
    <row r="56">
      <c r="A56" s="290" t="s">
        <v>73</v>
      </c>
      <c r="B56" s="293">
        <v>46.0</v>
      </c>
    </row>
    <row r="57">
      <c r="A57" s="290" t="s">
        <v>74</v>
      </c>
      <c r="B57" s="293">
        <v>63.0</v>
      </c>
    </row>
    <row r="58">
      <c r="A58" s="290" t="s">
        <v>76</v>
      </c>
      <c r="B58" s="293">
        <v>14.0</v>
      </c>
    </row>
    <row r="59">
      <c r="A59" s="290" t="s">
        <v>77</v>
      </c>
      <c r="B59" s="293">
        <v>25.0</v>
      </c>
    </row>
    <row r="60">
      <c r="A60" s="290" t="s">
        <v>1659</v>
      </c>
      <c r="B60" s="293">
        <v>84.0</v>
      </c>
    </row>
    <row r="61">
      <c r="A61" s="290" t="s">
        <v>1657</v>
      </c>
      <c r="B61" s="293">
        <v>56.0</v>
      </c>
    </row>
    <row r="62">
      <c r="A62" s="290" t="s">
        <v>1658</v>
      </c>
      <c r="B62" s="293">
        <v>17.0</v>
      </c>
    </row>
    <row r="63">
      <c r="A63" s="290" t="s">
        <v>1438</v>
      </c>
      <c r="B63" s="293">
        <v>22.0</v>
      </c>
    </row>
    <row r="64">
      <c r="A64" s="290" t="s">
        <v>79</v>
      </c>
      <c r="B64" s="293">
        <v>34.0</v>
      </c>
    </row>
    <row r="65">
      <c r="A65" s="290" t="s">
        <v>80</v>
      </c>
      <c r="B65" s="293">
        <v>233.0</v>
      </c>
    </row>
    <row r="66">
      <c r="A66" s="290" t="s">
        <v>1359</v>
      </c>
      <c r="B66" s="293">
        <v>1.0</v>
      </c>
    </row>
    <row r="67">
      <c r="A67" s="290" t="s">
        <v>81</v>
      </c>
      <c r="B67" s="293">
        <v>10.0</v>
      </c>
    </row>
    <row r="68">
      <c r="A68" s="290" t="s">
        <v>1660</v>
      </c>
      <c r="B68" s="293">
        <v>27.0</v>
      </c>
    </row>
    <row r="69">
      <c r="A69" s="290" t="s">
        <v>1661</v>
      </c>
      <c r="B69" s="293">
        <v>54.0</v>
      </c>
    </row>
    <row r="70">
      <c r="A70" s="290" t="s">
        <v>82</v>
      </c>
      <c r="B70" s="293">
        <v>21.0</v>
      </c>
    </row>
    <row r="71">
      <c r="A71" s="290" t="s">
        <v>1662</v>
      </c>
      <c r="B71" s="293">
        <v>10.0</v>
      </c>
    </row>
    <row r="72">
      <c r="A72" s="290" t="s">
        <v>187</v>
      </c>
      <c r="B72" s="293">
        <v>16.0</v>
      </c>
    </row>
    <row r="73">
      <c r="A73" s="290" t="s">
        <v>380</v>
      </c>
      <c r="B73" s="293">
        <v>93.0</v>
      </c>
    </row>
    <row r="74">
      <c r="A74" s="290" t="s">
        <v>1663</v>
      </c>
      <c r="B74" s="293">
        <v>50.0</v>
      </c>
    </row>
    <row r="75">
      <c r="A75" s="290" t="s">
        <v>1664</v>
      </c>
      <c r="B75" s="293">
        <v>42.0</v>
      </c>
    </row>
    <row r="76">
      <c r="A76" s="290" t="s">
        <v>804</v>
      </c>
      <c r="B76" s="293">
        <v>50.0</v>
      </c>
    </row>
    <row r="77">
      <c r="A77" s="290" t="s">
        <v>1371</v>
      </c>
      <c r="B77" s="293">
        <v>222.0</v>
      </c>
    </row>
    <row r="78">
      <c r="A78" s="290" t="s">
        <v>193</v>
      </c>
      <c r="B78" s="293">
        <v>26.0</v>
      </c>
    </row>
    <row r="79">
      <c r="A79" s="290" t="s">
        <v>1665</v>
      </c>
      <c r="B79" s="293">
        <v>10.0</v>
      </c>
    </row>
    <row r="80">
      <c r="A80" s="290" t="s">
        <v>196</v>
      </c>
      <c r="B80" s="293">
        <v>159.0</v>
      </c>
    </row>
    <row r="81">
      <c r="A81" s="290" t="s">
        <v>88</v>
      </c>
      <c r="B81" s="293">
        <v>936.0</v>
      </c>
    </row>
    <row r="82">
      <c r="A82" s="290" t="s">
        <v>743</v>
      </c>
      <c r="B82" s="293">
        <v>46.0</v>
      </c>
    </row>
    <row r="83">
      <c r="A83" s="290" t="s">
        <v>477</v>
      </c>
      <c r="B83" s="293">
        <v>22.0</v>
      </c>
    </row>
    <row r="84">
      <c r="A84" s="290" t="s">
        <v>629</v>
      </c>
      <c r="B84" s="293">
        <v>204.0</v>
      </c>
    </row>
    <row r="85">
      <c r="A85" s="290" t="s">
        <v>747</v>
      </c>
      <c r="B85" s="293">
        <v>116.0</v>
      </c>
    </row>
    <row r="86">
      <c r="A86" s="290" t="s">
        <v>632</v>
      </c>
      <c r="B86" s="293">
        <v>22.0</v>
      </c>
    </row>
    <row r="87">
      <c r="A87" s="290" t="s">
        <v>1666</v>
      </c>
      <c r="B87" s="293">
        <v>8.0</v>
      </c>
    </row>
    <row r="88">
      <c r="A88" s="290" t="s">
        <v>1667</v>
      </c>
      <c r="B88" s="293">
        <v>24.0</v>
      </c>
    </row>
    <row r="89">
      <c r="A89" s="290" t="s">
        <v>199</v>
      </c>
      <c r="B89" s="293">
        <v>29.0</v>
      </c>
    </row>
    <row r="90">
      <c r="A90" s="290" t="s">
        <v>200</v>
      </c>
      <c r="B90" s="293">
        <v>18.0</v>
      </c>
    </row>
    <row r="91">
      <c r="A91" s="290" t="s">
        <v>493</v>
      </c>
      <c r="B91" s="293">
        <v>91.0</v>
      </c>
    </row>
    <row r="92">
      <c r="A92" s="290" t="s">
        <v>94</v>
      </c>
      <c r="B92" s="293">
        <v>180.0</v>
      </c>
    </row>
    <row r="93">
      <c r="A93" s="290" t="s">
        <v>494</v>
      </c>
      <c r="B93" s="293">
        <v>39.0</v>
      </c>
    </row>
    <row r="94">
      <c r="A94" s="290" t="s">
        <v>1668</v>
      </c>
      <c r="B94" s="293">
        <v>15.0</v>
      </c>
    </row>
    <row r="95">
      <c r="A95" s="290" t="s">
        <v>201</v>
      </c>
      <c r="B95" s="293">
        <v>82.0</v>
      </c>
    </row>
    <row r="96">
      <c r="A96" s="290" t="s">
        <v>594</v>
      </c>
      <c r="B96" s="293">
        <v>46.0</v>
      </c>
    </row>
    <row r="97">
      <c r="A97" s="290" t="s">
        <v>752</v>
      </c>
      <c r="B97" s="293">
        <v>75.0</v>
      </c>
    </row>
    <row r="111">
      <c r="A111" s="287" t="s">
        <v>2134</v>
      </c>
      <c r="B111" s="288"/>
      <c r="C111" s="288"/>
      <c r="D111" s="288"/>
      <c r="E111" s="287" t="s">
        <v>2117</v>
      </c>
      <c r="F111" s="287" t="s">
        <v>4151</v>
      </c>
      <c r="G111" s="288"/>
      <c r="H111" s="288"/>
      <c r="I111" s="287" t="s">
        <v>2119</v>
      </c>
      <c r="J111" s="651">
        <v>45733.0</v>
      </c>
      <c r="K111" s="287" t="s">
        <v>2120</v>
      </c>
      <c r="L111" s="651">
        <v>45474.0</v>
      </c>
      <c r="M111" s="288"/>
    </row>
    <row r="112">
      <c r="A112" s="1281" t="s">
        <v>2093</v>
      </c>
      <c r="B112" s="1281" t="s">
        <v>4153</v>
      </c>
    </row>
    <row r="113">
      <c r="A113" s="290" t="s">
        <v>688</v>
      </c>
      <c r="B113" s="293">
        <v>18.0</v>
      </c>
    </row>
    <row r="114">
      <c r="A114" s="290" t="s">
        <v>1537</v>
      </c>
      <c r="B114" s="293">
        <v>3.0</v>
      </c>
    </row>
    <row r="115">
      <c r="A115" s="290" t="s">
        <v>150</v>
      </c>
      <c r="B115" s="293">
        <v>1.0</v>
      </c>
    </row>
    <row r="116">
      <c r="A116" s="290" t="s">
        <v>34</v>
      </c>
      <c r="B116" s="293">
        <v>11.0</v>
      </c>
    </row>
    <row r="117">
      <c r="A117" s="290" t="s">
        <v>152</v>
      </c>
      <c r="B117" s="293">
        <v>18.0</v>
      </c>
    </row>
    <row r="118">
      <c r="A118" s="290" t="s">
        <v>769</v>
      </c>
      <c r="B118" s="293">
        <v>18.0</v>
      </c>
    </row>
    <row r="119">
      <c r="A119" s="290" t="s">
        <v>1644</v>
      </c>
      <c r="B119" s="293">
        <v>5.0</v>
      </c>
    </row>
    <row r="120">
      <c r="A120" s="290" t="s">
        <v>153</v>
      </c>
      <c r="B120" s="293">
        <v>9.0</v>
      </c>
    </row>
    <row r="121">
      <c r="A121" s="290" t="s">
        <v>771</v>
      </c>
      <c r="B121" s="293">
        <v>12.0</v>
      </c>
    </row>
    <row r="122">
      <c r="A122" s="290" t="s">
        <v>1645</v>
      </c>
      <c r="B122" s="293">
        <v>4.0</v>
      </c>
    </row>
    <row r="123">
      <c r="A123" s="290" t="s">
        <v>825</v>
      </c>
      <c r="B123" s="293">
        <v>14.0</v>
      </c>
    </row>
    <row r="124">
      <c r="A124" s="290" t="s">
        <v>1646</v>
      </c>
      <c r="B124" s="293">
        <v>14.0</v>
      </c>
    </row>
    <row r="125">
      <c r="A125" s="290" t="s">
        <v>45</v>
      </c>
      <c r="B125" s="293">
        <v>13.0</v>
      </c>
    </row>
    <row r="126">
      <c r="A126" s="290" t="s">
        <v>552</v>
      </c>
      <c r="B126" s="293">
        <v>4.0</v>
      </c>
    </row>
    <row r="127">
      <c r="A127" s="290" t="s">
        <v>1339</v>
      </c>
      <c r="B127" s="293">
        <v>51.0</v>
      </c>
    </row>
    <row r="128">
      <c r="A128" s="290" t="s">
        <v>424</v>
      </c>
      <c r="B128" s="293">
        <v>1.0</v>
      </c>
    </row>
    <row r="129">
      <c r="A129" s="290" t="s">
        <v>2559</v>
      </c>
      <c r="B129" s="293">
        <v>1.0</v>
      </c>
    </row>
    <row r="130">
      <c r="A130" s="290" t="s">
        <v>1648</v>
      </c>
      <c r="B130" s="293">
        <v>12.0</v>
      </c>
    </row>
    <row r="131">
      <c r="A131" s="290" t="s">
        <v>1649</v>
      </c>
      <c r="B131" s="293">
        <v>3.0</v>
      </c>
    </row>
    <row r="132">
      <c r="A132" s="290" t="s">
        <v>59</v>
      </c>
      <c r="B132" s="293">
        <v>16.0</v>
      </c>
    </row>
    <row r="133">
      <c r="A133" s="290" t="s">
        <v>607</v>
      </c>
      <c r="B133" s="293">
        <v>8.0</v>
      </c>
    </row>
    <row r="134">
      <c r="A134" s="290" t="s">
        <v>1651</v>
      </c>
      <c r="B134" s="293">
        <v>4.0</v>
      </c>
    </row>
    <row r="135">
      <c r="A135" s="290" t="s">
        <v>1652</v>
      </c>
      <c r="B135" s="293">
        <v>1.0</v>
      </c>
    </row>
    <row r="136">
      <c r="A136" s="290" t="s">
        <v>61</v>
      </c>
      <c r="B136" s="293">
        <v>26.0</v>
      </c>
    </row>
    <row r="137">
      <c r="A137" s="290" t="s">
        <v>559</v>
      </c>
      <c r="B137" s="293">
        <v>6.0</v>
      </c>
    </row>
    <row r="138">
      <c r="A138" s="290" t="s">
        <v>1653</v>
      </c>
      <c r="B138" s="293">
        <v>18.0</v>
      </c>
    </row>
    <row r="139">
      <c r="A139" s="290" t="s">
        <v>359</v>
      </c>
      <c r="B139" s="293">
        <v>24.0</v>
      </c>
    </row>
    <row r="140">
      <c r="A140" s="290" t="s">
        <v>1654</v>
      </c>
      <c r="B140" s="293">
        <v>3.0</v>
      </c>
    </row>
    <row r="141">
      <c r="A141" s="290" t="s">
        <v>560</v>
      </c>
      <c r="B141" s="293">
        <v>6.0</v>
      </c>
    </row>
    <row r="142">
      <c r="A142" s="290" t="s">
        <v>1655</v>
      </c>
      <c r="B142" s="293">
        <v>12.0</v>
      </c>
    </row>
    <row r="143">
      <c r="A143" s="290" t="s">
        <v>1350</v>
      </c>
      <c r="B143" s="293">
        <v>1.0</v>
      </c>
    </row>
    <row r="144">
      <c r="A144" s="290" t="s">
        <v>561</v>
      </c>
      <c r="B144" s="293">
        <v>4.0</v>
      </c>
    </row>
    <row r="145">
      <c r="A145" s="290" t="s">
        <v>63</v>
      </c>
      <c r="B145" s="293">
        <v>2.0</v>
      </c>
    </row>
    <row r="146">
      <c r="A146" s="290" t="s">
        <v>783</v>
      </c>
      <c r="B146" s="293">
        <v>6.0</v>
      </c>
    </row>
    <row r="147">
      <c r="A147" s="290" t="s">
        <v>64</v>
      </c>
      <c r="B147" s="293">
        <v>2.0</v>
      </c>
    </row>
    <row r="148">
      <c r="A148" s="290" t="s">
        <v>1060</v>
      </c>
      <c r="B148" s="293">
        <v>3.0</v>
      </c>
    </row>
    <row r="149">
      <c r="A149" s="290" t="s">
        <v>65</v>
      </c>
      <c r="B149" s="293">
        <v>3.0</v>
      </c>
    </row>
    <row r="150">
      <c r="A150" s="290" t="s">
        <v>66</v>
      </c>
      <c r="B150" s="293">
        <v>16.0</v>
      </c>
    </row>
    <row r="151">
      <c r="A151" s="290" t="s">
        <v>174</v>
      </c>
      <c r="B151" s="293">
        <v>11.0</v>
      </c>
    </row>
    <row r="152">
      <c r="A152" s="290" t="s">
        <v>568</v>
      </c>
      <c r="B152" s="293">
        <v>48.0</v>
      </c>
    </row>
    <row r="153">
      <c r="A153" s="290" t="s">
        <v>68</v>
      </c>
      <c r="B153" s="293">
        <v>5.0</v>
      </c>
    </row>
    <row r="154">
      <c r="A154" s="290" t="s">
        <v>69</v>
      </c>
      <c r="B154" s="293">
        <v>11.0</v>
      </c>
    </row>
    <row r="155">
      <c r="A155" s="290" t="s">
        <v>530</v>
      </c>
      <c r="B155" s="293">
        <v>2.0</v>
      </c>
    </row>
    <row r="156">
      <c r="A156" s="290" t="s">
        <v>176</v>
      </c>
      <c r="B156" s="293">
        <v>3.0</v>
      </c>
    </row>
    <row r="157">
      <c r="A157" s="290" t="s">
        <v>1656</v>
      </c>
      <c r="B157" s="293">
        <v>8.0</v>
      </c>
    </row>
    <row r="158">
      <c r="A158" s="290" t="s">
        <v>73</v>
      </c>
      <c r="B158" s="293">
        <v>7.0</v>
      </c>
    </row>
    <row r="159">
      <c r="A159" s="290" t="s">
        <v>74</v>
      </c>
      <c r="B159" s="293">
        <v>1.0</v>
      </c>
    </row>
    <row r="160">
      <c r="A160" s="290" t="s">
        <v>76</v>
      </c>
      <c r="B160" s="293">
        <v>3.0</v>
      </c>
    </row>
    <row r="161">
      <c r="A161" s="290" t="s">
        <v>1659</v>
      </c>
      <c r="B161" s="293">
        <v>12.0</v>
      </c>
    </row>
    <row r="162">
      <c r="A162" s="290" t="s">
        <v>1657</v>
      </c>
      <c r="B162" s="293">
        <v>10.0</v>
      </c>
    </row>
    <row r="163">
      <c r="A163" s="290" t="s">
        <v>1438</v>
      </c>
      <c r="B163" s="293">
        <v>5.0</v>
      </c>
    </row>
    <row r="164">
      <c r="A164" s="290" t="s">
        <v>79</v>
      </c>
      <c r="B164" s="293">
        <v>9.0</v>
      </c>
    </row>
    <row r="165">
      <c r="A165" s="290" t="s">
        <v>80</v>
      </c>
      <c r="B165" s="293">
        <v>22.0</v>
      </c>
    </row>
    <row r="166">
      <c r="A166" s="290" t="s">
        <v>81</v>
      </c>
      <c r="B166" s="293">
        <v>2.0</v>
      </c>
    </row>
    <row r="167">
      <c r="A167" s="290" t="s">
        <v>1660</v>
      </c>
      <c r="B167" s="293">
        <v>4.0</v>
      </c>
    </row>
    <row r="168">
      <c r="A168" s="290" t="s">
        <v>1661</v>
      </c>
      <c r="B168" s="293">
        <v>8.0</v>
      </c>
    </row>
    <row r="169">
      <c r="A169" s="290" t="s">
        <v>82</v>
      </c>
      <c r="B169" s="293">
        <v>2.0</v>
      </c>
    </row>
    <row r="170">
      <c r="A170" s="290" t="s">
        <v>1662</v>
      </c>
      <c r="B170" s="293">
        <v>1.0</v>
      </c>
    </row>
    <row r="171">
      <c r="A171" s="290" t="s">
        <v>187</v>
      </c>
      <c r="B171" s="293">
        <v>1.0</v>
      </c>
    </row>
    <row r="172">
      <c r="A172" s="290" t="s">
        <v>380</v>
      </c>
      <c r="B172" s="293">
        <v>10.0</v>
      </c>
    </row>
    <row r="173">
      <c r="A173" s="290" t="s">
        <v>1663</v>
      </c>
      <c r="B173" s="293">
        <v>9.0</v>
      </c>
    </row>
    <row r="174">
      <c r="A174" s="290" t="s">
        <v>1664</v>
      </c>
      <c r="B174" s="293">
        <v>9.0</v>
      </c>
    </row>
    <row r="175">
      <c r="A175" s="290" t="s">
        <v>804</v>
      </c>
      <c r="B175" s="293">
        <v>2.0</v>
      </c>
    </row>
    <row r="176">
      <c r="A176" s="290" t="s">
        <v>1371</v>
      </c>
      <c r="B176" s="293">
        <v>19.0</v>
      </c>
    </row>
    <row r="177">
      <c r="A177" s="290" t="s">
        <v>193</v>
      </c>
      <c r="B177" s="293">
        <v>10.0</v>
      </c>
    </row>
    <row r="178">
      <c r="A178" s="290" t="s">
        <v>196</v>
      </c>
      <c r="B178" s="293">
        <v>21.0</v>
      </c>
    </row>
    <row r="179">
      <c r="A179" s="290" t="s">
        <v>88</v>
      </c>
      <c r="B179" s="293">
        <v>91.0</v>
      </c>
    </row>
    <row r="180">
      <c r="A180" s="290" t="s">
        <v>743</v>
      </c>
      <c r="B180" s="293">
        <v>5.0</v>
      </c>
    </row>
    <row r="181">
      <c r="A181" s="290" t="s">
        <v>477</v>
      </c>
      <c r="B181" s="293">
        <v>6.0</v>
      </c>
    </row>
    <row r="182">
      <c r="A182" s="290" t="s">
        <v>629</v>
      </c>
      <c r="B182" s="293">
        <v>20.0</v>
      </c>
    </row>
    <row r="183">
      <c r="A183" s="290" t="s">
        <v>747</v>
      </c>
      <c r="B183" s="293">
        <v>11.0</v>
      </c>
    </row>
    <row r="184">
      <c r="A184" s="290" t="s">
        <v>632</v>
      </c>
      <c r="B184" s="293">
        <v>2.0</v>
      </c>
    </row>
    <row r="185">
      <c r="A185" s="290" t="s">
        <v>1666</v>
      </c>
      <c r="B185" s="293">
        <v>2.0</v>
      </c>
    </row>
    <row r="186">
      <c r="A186" s="290" t="s">
        <v>1667</v>
      </c>
      <c r="B186" s="293">
        <v>2.0</v>
      </c>
    </row>
    <row r="187">
      <c r="A187" s="290" t="s">
        <v>199</v>
      </c>
      <c r="B187" s="293">
        <v>10.0</v>
      </c>
    </row>
    <row r="188">
      <c r="A188" s="290" t="s">
        <v>493</v>
      </c>
      <c r="B188" s="293">
        <v>15.0</v>
      </c>
    </row>
    <row r="189">
      <c r="A189" s="290" t="s">
        <v>94</v>
      </c>
      <c r="B189" s="293">
        <v>27.0</v>
      </c>
    </row>
    <row r="190">
      <c r="A190" s="290" t="s">
        <v>494</v>
      </c>
      <c r="B190" s="293">
        <v>5.0</v>
      </c>
    </row>
    <row r="191">
      <c r="A191" s="290" t="s">
        <v>1668</v>
      </c>
      <c r="B191" s="293">
        <v>1.0</v>
      </c>
    </row>
    <row r="192">
      <c r="A192" s="290" t="s">
        <v>201</v>
      </c>
      <c r="B192" s="293">
        <v>7.0</v>
      </c>
    </row>
    <row r="193">
      <c r="A193" s="290" t="s">
        <v>594</v>
      </c>
      <c r="B193" s="293">
        <v>14.0</v>
      </c>
    </row>
    <row r="194">
      <c r="A194" s="290" t="s">
        <v>752</v>
      </c>
      <c r="B194" s="293">
        <v>1.0</v>
      </c>
    </row>
    <row r="228">
      <c r="A228" s="287" t="s">
        <v>2186</v>
      </c>
      <c r="B228" s="288"/>
      <c r="C228" s="288"/>
      <c r="D228" s="288"/>
      <c r="E228" s="287" t="s">
        <v>2117</v>
      </c>
      <c r="F228" s="287" t="s">
        <v>4151</v>
      </c>
      <c r="G228" s="288"/>
      <c r="H228" s="288"/>
      <c r="I228" s="287" t="s">
        <v>2119</v>
      </c>
      <c r="J228" s="651">
        <v>45733.0</v>
      </c>
      <c r="K228" s="287" t="s">
        <v>2120</v>
      </c>
      <c r="L228" s="651">
        <v>45474.0</v>
      </c>
      <c r="M228" s="288"/>
    </row>
    <row r="229">
      <c r="A229" s="1281" t="s">
        <v>2093</v>
      </c>
      <c r="B229" s="1281" t="s">
        <v>4152</v>
      </c>
    </row>
    <row r="230">
      <c r="A230" s="290" t="s">
        <v>688</v>
      </c>
      <c r="B230" s="293">
        <v>130.0</v>
      </c>
    </row>
    <row r="231">
      <c r="A231" s="290" t="s">
        <v>1537</v>
      </c>
      <c r="B231" s="293">
        <v>44.0</v>
      </c>
    </row>
    <row r="232">
      <c r="A232" s="290" t="s">
        <v>150</v>
      </c>
      <c r="B232" s="293">
        <v>14.0</v>
      </c>
    </row>
    <row r="233">
      <c r="A233" s="290" t="s">
        <v>1643</v>
      </c>
      <c r="B233" s="293">
        <v>15.0</v>
      </c>
    </row>
    <row r="234">
      <c r="A234" s="290" t="s">
        <v>34</v>
      </c>
      <c r="B234" s="293">
        <v>88.0</v>
      </c>
    </row>
    <row r="235">
      <c r="A235" s="290" t="s">
        <v>152</v>
      </c>
      <c r="B235" s="293">
        <v>147.0</v>
      </c>
    </row>
    <row r="236">
      <c r="A236" s="290" t="s">
        <v>769</v>
      </c>
      <c r="B236" s="293">
        <v>54.0</v>
      </c>
    </row>
    <row r="237">
      <c r="A237" s="290" t="s">
        <v>1644</v>
      </c>
      <c r="B237" s="293">
        <v>24.0</v>
      </c>
    </row>
    <row r="238">
      <c r="A238" s="290" t="s">
        <v>153</v>
      </c>
      <c r="B238" s="293">
        <v>41.0</v>
      </c>
    </row>
    <row r="239">
      <c r="A239" s="290" t="s">
        <v>771</v>
      </c>
      <c r="B239" s="293">
        <v>65.0</v>
      </c>
    </row>
    <row r="240">
      <c r="A240" s="290" t="s">
        <v>1645</v>
      </c>
      <c r="B240" s="293">
        <v>20.0</v>
      </c>
    </row>
    <row r="241">
      <c r="A241" s="290" t="s">
        <v>1543</v>
      </c>
      <c r="B241" s="293">
        <v>8.0</v>
      </c>
    </row>
    <row r="242">
      <c r="A242" s="290" t="s">
        <v>825</v>
      </c>
      <c r="B242" s="293">
        <v>70.0</v>
      </c>
    </row>
    <row r="243">
      <c r="A243" s="290" t="s">
        <v>43</v>
      </c>
      <c r="B243" s="293">
        <v>15.0</v>
      </c>
    </row>
    <row r="244">
      <c r="A244" s="290" t="s">
        <v>1646</v>
      </c>
      <c r="B244" s="293">
        <v>77.0</v>
      </c>
    </row>
    <row r="245">
      <c r="A245" s="290" t="s">
        <v>45</v>
      </c>
      <c r="B245" s="293">
        <v>73.0</v>
      </c>
    </row>
    <row r="246">
      <c r="A246" s="290" t="s">
        <v>1647</v>
      </c>
      <c r="B246" s="293">
        <v>7.0</v>
      </c>
    </row>
    <row r="247">
      <c r="A247" s="290" t="s">
        <v>552</v>
      </c>
      <c r="B247" s="293">
        <v>88.0</v>
      </c>
    </row>
    <row r="248">
      <c r="A248" s="290" t="s">
        <v>1339</v>
      </c>
      <c r="B248" s="293">
        <v>516.0</v>
      </c>
    </row>
    <row r="249">
      <c r="A249" s="290" t="s">
        <v>424</v>
      </c>
      <c r="B249" s="293">
        <v>26.0</v>
      </c>
    </row>
    <row r="250">
      <c r="A250" s="290" t="s">
        <v>2559</v>
      </c>
      <c r="B250" s="293">
        <v>41.0</v>
      </c>
    </row>
    <row r="251">
      <c r="A251" s="290" t="s">
        <v>1648</v>
      </c>
      <c r="B251" s="293">
        <v>80.0</v>
      </c>
    </row>
    <row r="252">
      <c r="A252" s="290" t="s">
        <v>1649</v>
      </c>
      <c r="B252" s="293">
        <v>54.0</v>
      </c>
    </row>
    <row r="253">
      <c r="A253" s="290" t="s">
        <v>58</v>
      </c>
      <c r="B253" s="293">
        <v>13.0</v>
      </c>
    </row>
    <row r="254">
      <c r="A254" s="290" t="s">
        <v>1650</v>
      </c>
      <c r="B254" s="293">
        <v>12.0</v>
      </c>
    </row>
    <row r="255">
      <c r="A255" s="290" t="s">
        <v>59</v>
      </c>
      <c r="B255" s="293">
        <v>75.0</v>
      </c>
    </row>
    <row r="256">
      <c r="A256" s="290" t="s">
        <v>607</v>
      </c>
      <c r="B256" s="293">
        <v>39.0</v>
      </c>
    </row>
    <row r="257">
      <c r="A257" s="290" t="s">
        <v>1651</v>
      </c>
      <c r="B257" s="293">
        <v>82.0</v>
      </c>
    </row>
    <row r="258">
      <c r="A258" s="290" t="s">
        <v>1652</v>
      </c>
      <c r="B258" s="293">
        <v>31.0</v>
      </c>
    </row>
    <row r="259">
      <c r="A259" s="290" t="s">
        <v>61</v>
      </c>
      <c r="B259" s="293">
        <v>148.0</v>
      </c>
    </row>
    <row r="260">
      <c r="A260" s="290" t="s">
        <v>559</v>
      </c>
      <c r="B260" s="293">
        <v>36.0</v>
      </c>
    </row>
    <row r="261">
      <c r="A261" s="290" t="s">
        <v>1653</v>
      </c>
      <c r="B261" s="293">
        <v>89.0</v>
      </c>
    </row>
    <row r="262">
      <c r="A262" s="290" t="s">
        <v>359</v>
      </c>
      <c r="B262" s="293">
        <v>287.0</v>
      </c>
    </row>
    <row r="263">
      <c r="A263" s="290" t="s">
        <v>444</v>
      </c>
      <c r="B263" s="293">
        <v>4.0</v>
      </c>
    </row>
    <row r="264">
      <c r="A264" s="290" t="s">
        <v>1654</v>
      </c>
      <c r="B264" s="293">
        <v>17.0</v>
      </c>
    </row>
    <row r="265">
      <c r="A265" s="290" t="s">
        <v>560</v>
      </c>
      <c r="B265" s="293">
        <v>34.0</v>
      </c>
    </row>
    <row r="266">
      <c r="A266" s="290" t="s">
        <v>1655</v>
      </c>
      <c r="B266" s="293">
        <v>52.0</v>
      </c>
    </row>
    <row r="267">
      <c r="A267" s="290" t="s">
        <v>1350</v>
      </c>
      <c r="B267" s="293">
        <v>9.0</v>
      </c>
    </row>
    <row r="268">
      <c r="A268" s="290" t="s">
        <v>561</v>
      </c>
      <c r="B268" s="293">
        <v>23.0</v>
      </c>
    </row>
    <row r="269">
      <c r="A269" s="290" t="s">
        <v>63</v>
      </c>
      <c r="B269" s="293">
        <v>26.0</v>
      </c>
    </row>
    <row r="270">
      <c r="A270" s="290" t="s">
        <v>783</v>
      </c>
      <c r="B270" s="293">
        <v>40.0</v>
      </c>
    </row>
    <row r="271">
      <c r="A271" s="290" t="s">
        <v>64</v>
      </c>
      <c r="B271" s="293">
        <v>9.0</v>
      </c>
    </row>
    <row r="272">
      <c r="A272" s="290" t="s">
        <v>1060</v>
      </c>
      <c r="B272" s="293">
        <v>23.0</v>
      </c>
    </row>
    <row r="273">
      <c r="A273" s="290" t="s">
        <v>65</v>
      </c>
      <c r="B273" s="293">
        <v>17.0</v>
      </c>
    </row>
    <row r="274">
      <c r="A274" s="290" t="s">
        <v>66</v>
      </c>
      <c r="B274" s="293">
        <v>69.0</v>
      </c>
    </row>
    <row r="275">
      <c r="A275" s="290" t="s">
        <v>174</v>
      </c>
      <c r="B275" s="293">
        <v>19.0</v>
      </c>
    </row>
    <row r="276">
      <c r="A276" s="290" t="s">
        <v>568</v>
      </c>
      <c r="B276" s="293">
        <v>450.0</v>
      </c>
    </row>
    <row r="277">
      <c r="A277" s="290" t="s">
        <v>224</v>
      </c>
      <c r="B277" s="293">
        <v>18.0</v>
      </c>
    </row>
    <row r="278">
      <c r="A278" s="290" t="s">
        <v>68</v>
      </c>
      <c r="B278" s="293">
        <v>31.0</v>
      </c>
    </row>
    <row r="279">
      <c r="A279" s="290" t="s">
        <v>69</v>
      </c>
      <c r="B279" s="293">
        <v>166.0</v>
      </c>
    </row>
    <row r="280">
      <c r="A280" s="290" t="s">
        <v>530</v>
      </c>
      <c r="B280" s="293">
        <v>20.0</v>
      </c>
    </row>
    <row r="281">
      <c r="A281" s="290" t="s">
        <v>176</v>
      </c>
      <c r="B281" s="293">
        <v>17.0</v>
      </c>
    </row>
    <row r="282">
      <c r="A282" s="290" t="s">
        <v>1656</v>
      </c>
      <c r="B282" s="293">
        <v>22.0</v>
      </c>
    </row>
    <row r="283">
      <c r="A283" s="290" t="s">
        <v>73</v>
      </c>
      <c r="B283" s="293">
        <v>46.0</v>
      </c>
    </row>
    <row r="284">
      <c r="A284" s="290" t="s">
        <v>74</v>
      </c>
      <c r="B284" s="293">
        <v>63.0</v>
      </c>
    </row>
    <row r="285">
      <c r="A285" s="290" t="s">
        <v>76</v>
      </c>
      <c r="B285" s="293">
        <v>14.0</v>
      </c>
    </row>
    <row r="286">
      <c r="A286" s="290" t="s">
        <v>77</v>
      </c>
      <c r="B286" s="293">
        <v>25.0</v>
      </c>
    </row>
    <row r="287">
      <c r="A287" s="290" t="s">
        <v>1659</v>
      </c>
      <c r="B287" s="293">
        <v>84.0</v>
      </c>
    </row>
    <row r="288">
      <c r="A288" s="290" t="s">
        <v>1657</v>
      </c>
      <c r="B288" s="293">
        <v>56.0</v>
      </c>
    </row>
    <row r="289">
      <c r="A289" s="290" t="s">
        <v>1658</v>
      </c>
      <c r="B289" s="293">
        <v>17.0</v>
      </c>
    </row>
    <row r="290">
      <c r="A290" s="290" t="s">
        <v>1438</v>
      </c>
      <c r="B290" s="293">
        <v>22.0</v>
      </c>
    </row>
    <row r="291">
      <c r="A291" s="290" t="s">
        <v>79</v>
      </c>
      <c r="B291" s="293">
        <v>34.0</v>
      </c>
    </row>
    <row r="292">
      <c r="A292" s="290" t="s">
        <v>80</v>
      </c>
      <c r="B292" s="293">
        <v>233.0</v>
      </c>
    </row>
    <row r="293">
      <c r="A293" s="290" t="s">
        <v>1359</v>
      </c>
      <c r="B293" s="293">
        <v>1.0</v>
      </c>
    </row>
    <row r="294">
      <c r="A294" s="290" t="s">
        <v>81</v>
      </c>
      <c r="B294" s="293">
        <v>10.0</v>
      </c>
    </row>
    <row r="295">
      <c r="A295" s="290" t="s">
        <v>1660</v>
      </c>
      <c r="B295" s="293">
        <v>27.0</v>
      </c>
    </row>
    <row r="296">
      <c r="A296" s="290" t="s">
        <v>1661</v>
      </c>
      <c r="B296" s="293">
        <v>54.0</v>
      </c>
    </row>
    <row r="297">
      <c r="A297" s="290" t="s">
        <v>82</v>
      </c>
      <c r="B297" s="293">
        <v>21.0</v>
      </c>
    </row>
    <row r="298">
      <c r="A298" s="290" t="s">
        <v>1662</v>
      </c>
      <c r="B298" s="293">
        <v>10.0</v>
      </c>
    </row>
    <row r="299">
      <c r="A299" s="290" t="s">
        <v>187</v>
      </c>
      <c r="B299" s="293">
        <v>16.0</v>
      </c>
    </row>
    <row r="300">
      <c r="A300" s="290" t="s">
        <v>380</v>
      </c>
      <c r="B300" s="293">
        <v>93.0</v>
      </c>
    </row>
    <row r="301">
      <c r="A301" s="290" t="s">
        <v>1663</v>
      </c>
      <c r="B301" s="293">
        <v>50.0</v>
      </c>
    </row>
    <row r="302">
      <c r="A302" s="290" t="s">
        <v>1664</v>
      </c>
      <c r="B302" s="293">
        <v>42.0</v>
      </c>
    </row>
    <row r="303">
      <c r="A303" s="290" t="s">
        <v>804</v>
      </c>
      <c r="B303" s="293">
        <v>50.0</v>
      </c>
    </row>
    <row r="304">
      <c r="A304" s="290" t="s">
        <v>1371</v>
      </c>
      <c r="B304" s="293">
        <v>222.0</v>
      </c>
    </row>
    <row r="305">
      <c r="A305" s="290" t="s">
        <v>193</v>
      </c>
      <c r="B305" s="293">
        <v>26.0</v>
      </c>
    </row>
    <row r="306">
      <c r="A306" s="290" t="s">
        <v>1665</v>
      </c>
      <c r="B306" s="293">
        <v>10.0</v>
      </c>
    </row>
    <row r="307">
      <c r="A307" s="290" t="s">
        <v>196</v>
      </c>
      <c r="B307" s="293">
        <v>159.0</v>
      </c>
    </row>
    <row r="308">
      <c r="A308" s="290" t="s">
        <v>88</v>
      </c>
      <c r="B308" s="293">
        <v>936.0</v>
      </c>
    </row>
    <row r="309">
      <c r="A309" s="290" t="s">
        <v>743</v>
      </c>
      <c r="B309" s="293">
        <v>46.0</v>
      </c>
    </row>
    <row r="310">
      <c r="A310" s="290" t="s">
        <v>477</v>
      </c>
      <c r="B310" s="293">
        <v>22.0</v>
      </c>
    </row>
    <row r="311">
      <c r="A311" s="290" t="s">
        <v>629</v>
      </c>
      <c r="B311" s="293">
        <v>204.0</v>
      </c>
    </row>
    <row r="312">
      <c r="A312" s="290" t="s">
        <v>747</v>
      </c>
      <c r="B312" s="293">
        <v>116.0</v>
      </c>
    </row>
    <row r="313">
      <c r="A313" s="290" t="s">
        <v>632</v>
      </c>
      <c r="B313" s="293">
        <v>22.0</v>
      </c>
    </row>
    <row r="314">
      <c r="A314" s="290" t="s">
        <v>1666</v>
      </c>
      <c r="B314" s="293">
        <v>8.0</v>
      </c>
    </row>
    <row r="315">
      <c r="A315" s="290" t="s">
        <v>1667</v>
      </c>
      <c r="B315" s="293">
        <v>24.0</v>
      </c>
    </row>
    <row r="316">
      <c r="A316" s="290" t="s">
        <v>199</v>
      </c>
      <c r="B316" s="293">
        <v>29.0</v>
      </c>
    </row>
    <row r="317">
      <c r="A317" s="290" t="s">
        <v>200</v>
      </c>
      <c r="B317" s="293">
        <v>18.0</v>
      </c>
    </row>
    <row r="318">
      <c r="A318" s="290" t="s">
        <v>493</v>
      </c>
      <c r="B318" s="293">
        <v>91.0</v>
      </c>
    </row>
    <row r="319">
      <c r="A319" s="290" t="s">
        <v>94</v>
      </c>
      <c r="B319" s="293">
        <v>180.0</v>
      </c>
    </row>
    <row r="320">
      <c r="A320" s="290" t="s">
        <v>494</v>
      </c>
      <c r="B320" s="293">
        <v>39.0</v>
      </c>
    </row>
    <row r="321">
      <c r="A321" s="290" t="s">
        <v>1668</v>
      </c>
      <c r="B321" s="293">
        <v>15.0</v>
      </c>
    </row>
    <row r="322">
      <c r="A322" s="290" t="s">
        <v>201</v>
      </c>
      <c r="B322" s="293">
        <v>82.0</v>
      </c>
    </row>
    <row r="323">
      <c r="A323" s="290" t="s">
        <v>594</v>
      </c>
      <c r="B323" s="293">
        <v>46.0</v>
      </c>
    </row>
    <row r="324">
      <c r="A324" s="290" t="s">
        <v>752</v>
      </c>
      <c r="B324" s="293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01"/>
      <c r="B257" s="202"/>
      <c r="C257" s="203"/>
      <c r="D257" s="204"/>
      <c r="E257" s="204"/>
      <c r="F257" s="204"/>
      <c r="G257" s="204"/>
      <c r="H257" s="205"/>
      <c r="I257" s="206"/>
      <c r="J257" s="207"/>
      <c r="K257" s="203"/>
      <c r="L257" s="1282"/>
      <c r="M257" s="209"/>
      <c r="N257" s="210"/>
      <c r="O257" s="204"/>
      <c r="P257" s="205"/>
      <c r="Q257" s="281"/>
    </row>
    <row r="258">
      <c r="A258" s="212" t="s">
        <v>2059</v>
      </c>
      <c r="B258" s="213"/>
      <c r="C258" s="219">
        <f>'TX Data'!B259</f>
        <v>19788</v>
      </c>
      <c r="D258" s="680" t="s">
        <v>29</v>
      </c>
      <c r="E258" s="219">
        <f>'TX Data'!C259</f>
        <v>7794</v>
      </c>
      <c r="F258" s="219">
        <f>'TX Data'!D259</f>
        <v>7837</v>
      </c>
      <c r="G258" s="680" t="s">
        <v>29</v>
      </c>
      <c r="H258" s="219">
        <f>SUM(H3:H256)</f>
        <v>7610</v>
      </c>
      <c r="I258" s="220">
        <f>'TX Data'!B2521</f>
        <v>4679</v>
      </c>
      <c r="J258" s="342" t="s">
        <v>29</v>
      </c>
      <c r="K258" s="680" t="s">
        <v>29</v>
      </c>
      <c r="L258" s="219">
        <f>'TX Data'!B1702</f>
        <v>49231</v>
      </c>
      <c r="M258" s="342" t="s">
        <v>29</v>
      </c>
      <c r="N258" s="342" t="s">
        <v>29</v>
      </c>
      <c r="O258" s="342" t="s">
        <v>29</v>
      </c>
      <c r="P258" s="216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3"/>
      <c r="H1" s="373"/>
      <c r="I1" s="606" t="s">
        <v>2119</v>
      </c>
      <c r="J1" s="607">
        <v>45448.0</v>
      </c>
      <c r="K1" s="606" t="s">
        <v>2120</v>
      </c>
      <c r="L1" s="1149">
        <v>45169.0</v>
      </c>
      <c r="M1" s="377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43"/>
      <c r="N2" s="290"/>
      <c r="O2" s="290"/>
      <c r="P2" s="290"/>
      <c r="Q2" s="290"/>
      <c r="R2" s="290"/>
      <c r="S2" s="290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0"/>
      <c r="O3" s="290"/>
      <c r="P3" s="290"/>
      <c r="Q3" s="290"/>
      <c r="R3" s="290"/>
      <c r="S3" s="290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0"/>
      <c r="P4" s="290"/>
      <c r="Q4" s="290"/>
      <c r="R4" s="290"/>
      <c r="S4" s="290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0"/>
      <c r="P5" s="290"/>
      <c r="Q5" s="290"/>
      <c r="R5" s="290"/>
      <c r="S5" s="290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0"/>
      <c r="P6" s="290"/>
      <c r="Q6" s="290"/>
      <c r="R6" s="290"/>
      <c r="S6" s="290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88"/>
      <c r="O1496" s="288"/>
      <c r="P1496" s="288"/>
      <c r="Q1496" s="288"/>
      <c r="R1496" s="288"/>
      <c r="S1496" s="288"/>
      <c r="T1496" s="288"/>
      <c r="U1496" s="288"/>
      <c r="V1496" s="288"/>
      <c r="W1496" s="288"/>
      <c r="X1496" s="288"/>
      <c r="Y1496" s="288"/>
      <c r="Z1496" s="288"/>
      <c r="AA1496" s="288"/>
      <c r="AB1496" s="288"/>
      <c r="AC1496" s="288"/>
      <c r="AD1496" s="288"/>
      <c r="AE1496" s="288"/>
      <c r="AF1496" s="288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88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88"/>
      <c r="R2550" s="288"/>
      <c r="S2550" s="288"/>
      <c r="T2550" s="288"/>
      <c r="U2550" s="288"/>
      <c r="V2550" s="288"/>
      <c r="W2550" s="288"/>
      <c r="X2550" s="288"/>
      <c r="Y2550" s="288"/>
      <c r="Z2550" s="288"/>
      <c r="AA2550" s="288"/>
      <c r="AB2550" s="288"/>
      <c r="AC2550" s="288"/>
      <c r="AD2550" s="288"/>
      <c r="AE2550" s="288"/>
      <c r="AF2550" s="288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88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88"/>
      <c r="P2768" s="288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88"/>
      <c r="R2769" s="288"/>
      <c r="S2769" s="288"/>
      <c r="T2769" s="288"/>
      <c r="U2769" s="288"/>
      <c r="V2769" s="288"/>
      <c r="W2769" s="288"/>
      <c r="X2769" s="288"/>
      <c r="Y2769" s="288"/>
      <c r="Z2769" s="288"/>
      <c r="AA2769" s="288"/>
      <c r="AB2769" s="288"/>
      <c r="AC2769" s="288"/>
      <c r="AD2769" s="288"/>
      <c r="AE2769" s="288"/>
      <c r="AF2769" s="288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1457</v>
      </c>
      <c r="B3" s="256">
        <f t="array" ref="B3">VLOOKUP($A3,UT_DEMO,2,FALSE)</f>
        <v>7072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Numbers'!$A$2780:$D$2808,4,FALSE),"NULL")</f>
        <v>7</v>
      </c>
      <c r="Q3" s="336" t="s">
        <v>29</v>
      </c>
    </row>
    <row r="4">
      <c r="A4" s="193" t="s">
        <v>1830</v>
      </c>
      <c r="B4" s="194">
        <f t="array" ref="B4">VLOOKUP($A4,UT_DEMO,2,FALSE)</f>
        <v>57666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Numbers'!$A$2780:$D$2808,4,FALSE),"NULL")</f>
        <v>39</v>
      </c>
      <c r="Q4" s="338" t="s">
        <v>29</v>
      </c>
    </row>
    <row r="5">
      <c r="A5" s="334" t="s">
        <v>1831</v>
      </c>
      <c r="B5" s="256">
        <f t="array" ref="B5">VLOOKUP($A5,UT_DEMO,2,FALSE)</f>
        <v>133154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Numbers'!$A$2780:$D$2808,4,FALSE),"NULL")</f>
        <v>43</v>
      </c>
      <c r="Q5" s="336" t="s">
        <v>29</v>
      </c>
    </row>
    <row r="6">
      <c r="A6" s="193" t="s">
        <v>1152</v>
      </c>
      <c r="B6" s="194">
        <f t="array" ref="B6">VLOOKUP($A6,UT_DEMO,2,FALSE)</f>
        <v>20412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Numbers'!$A$2780:$D$2808,4,FALSE),"NULL")</f>
        <v>28</v>
      </c>
      <c r="Q6" s="338" t="s">
        <v>29</v>
      </c>
    </row>
    <row r="7">
      <c r="A7" s="334" t="s">
        <v>1832</v>
      </c>
      <c r="B7" s="256">
        <f t="array" ref="B7">VLOOKUP($A7,UT_DEMO,2,FALSE)</f>
        <v>935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Numbers'!$A$2780:$D$2808,4,FALSE),"NULL")</f>
        <v>2</v>
      </c>
      <c r="Q7" s="336" t="s">
        <v>29</v>
      </c>
    </row>
    <row r="8">
      <c r="A8" s="193" t="s">
        <v>653</v>
      </c>
      <c r="B8" s="194">
        <f t="array" ref="B8">VLOOKUP($A8,UT_DEMO,2,FALSE)</f>
        <v>362679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Numbers'!$A$2780:$D$2808,4,FALSE),"NULL")</f>
        <v>126</v>
      </c>
      <c r="Q8" s="338" t="s">
        <v>29</v>
      </c>
    </row>
    <row r="9">
      <c r="A9" s="334" t="s">
        <v>1833</v>
      </c>
      <c r="B9" s="256">
        <f t="array" ref="B9">VLOOKUP($A9,UT_DEMO,2,FALSE)</f>
        <v>19596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Numbers'!$A$2780:$D$2808,4,FALSE),"NULL")</f>
        <v>15</v>
      </c>
      <c r="Q9" s="336" t="s">
        <v>29</v>
      </c>
    </row>
    <row r="10">
      <c r="A10" s="193" t="s">
        <v>1834</v>
      </c>
      <c r="B10" s="194">
        <f t="array" ref="B10">VLOOKUP($A10,UT_DEMO,2,FALSE)</f>
        <v>9825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Numbers'!$A$2780:$D$2808,4,FALSE),"NULL")</f>
        <v>11</v>
      </c>
      <c r="Q10" s="338" t="s">
        <v>29</v>
      </c>
    </row>
    <row r="11">
      <c r="A11" s="334" t="s">
        <v>291</v>
      </c>
      <c r="B11" s="256">
        <f t="array" ref="B11">VLOOKUP($A11,UT_DEMO,2,FALSE)</f>
        <v>5083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Numbers'!$A$2780:$D$2808,4,FALSE),"NULL")</f>
        <v>8</v>
      </c>
      <c r="Q11" s="336" t="s">
        <v>29</v>
      </c>
    </row>
    <row r="12">
      <c r="A12" s="193" t="s">
        <v>293</v>
      </c>
      <c r="B12" s="194">
        <f t="array" ref="B12">VLOOKUP($A12,UT_DEMO,2,FALSE)</f>
        <v>9669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Numbers'!$A$2780:$D$2808,4,FALSE),"NULL")</f>
        <v>10</v>
      </c>
      <c r="Q12" s="338" t="s">
        <v>29</v>
      </c>
    </row>
    <row r="13">
      <c r="A13" s="334" t="s">
        <v>931</v>
      </c>
      <c r="B13" s="256">
        <f t="array" ref="B13">VLOOKUP($A13,UT_DEMO,2,FALSE)</f>
        <v>57289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Numbers'!$A$2780:$D$2808,4,FALSE),"NULL")</f>
        <v>28</v>
      </c>
      <c r="Q13" s="336" t="s">
        <v>29</v>
      </c>
    </row>
    <row r="14">
      <c r="A14" s="193" t="s">
        <v>1835</v>
      </c>
      <c r="B14" s="194">
        <f t="array" ref="B14">VLOOKUP($A14,UT_DEMO,2,FALSE)</f>
        <v>11786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Numbers'!$A$2780:$D$2808,4,FALSE),"NULL")</f>
        <v>5</v>
      </c>
      <c r="Q14" s="338" t="s">
        <v>29</v>
      </c>
    </row>
    <row r="15">
      <c r="A15" s="334" t="s">
        <v>565</v>
      </c>
      <c r="B15" s="256">
        <f t="array" ref="B15">VLOOKUP($A15,UT_DEMO,2,FALSE)</f>
        <v>7667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Numbers'!$A$2780:$D$2808,4,FALSE),"NULL")</f>
        <v>12</v>
      </c>
      <c r="Q15" s="336" t="s">
        <v>29</v>
      </c>
    </row>
    <row r="16">
      <c r="A16" s="193" t="s">
        <v>1836</v>
      </c>
      <c r="B16" s="194">
        <f t="array" ref="B16">VLOOKUP($A16,UT_DEMO,2,FALSE)</f>
        <v>12975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Numbers'!$A$2780:$D$2808,4,FALSE),"NULL")</f>
        <v>15</v>
      </c>
      <c r="Q16" s="338" t="s">
        <v>29</v>
      </c>
    </row>
    <row r="17">
      <c r="A17" s="334" t="s">
        <v>81</v>
      </c>
      <c r="B17" s="256">
        <f t="array" ref="B17">VLOOKUP($A17,UT_DEMO,2,FALSE)</f>
        <v>12295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Numbers'!$A$2780:$D$2808,4,FALSE),"NULL")</f>
        <v>5</v>
      </c>
      <c r="Q17" s="336" t="s">
        <v>29</v>
      </c>
    </row>
    <row r="18">
      <c r="A18" s="193" t="s">
        <v>1837</v>
      </c>
      <c r="B18" s="194">
        <f t="array" ref="B18">VLOOKUP($A18,UT_DEMO,2,FALSE)</f>
        <v>1438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Numbers'!$A$2780:$D$2808,4,FALSE),"NULL")</f>
        <v>2</v>
      </c>
      <c r="Q18" s="338" t="s">
        <v>29</v>
      </c>
    </row>
    <row r="19">
      <c r="A19" s="334" t="s">
        <v>1838</v>
      </c>
      <c r="B19" s="256">
        <f t="array" ref="B19">VLOOKUP($A19,UT_DEMO,2,FALSE)</f>
        <v>2510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Numbers'!$A$2780:$D$2808,4,FALSE),"NULL")</f>
        <v>5</v>
      </c>
      <c r="Q19" s="336" t="s">
        <v>29</v>
      </c>
    </row>
    <row r="20">
      <c r="A20" s="193" t="s">
        <v>1839</v>
      </c>
      <c r="B20" s="194">
        <f t="array" ref="B20">VLOOKUP($A20,UT_DEMO,2,FALSE)</f>
        <v>1185238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Numbers'!$A$2780:$D$2808,4,FALSE),"NULL")</f>
        <v>510</v>
      </c>
      <c r="Q20" s="338" t="s">
        <v>29</v>
      </c>
    </row>
    <row r="21">
      <c r="A21" s="334" t="s">
        <v>317</v>
      </c>
      <c r="B21" s="256">
        <f t="array" ref="B21">VLOOKUP($A21,UT_DEMO,2,FALSE)</f>
        <v>14518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Numbers'!$A$2780:$D$2808,4,FALSE),"NULL")</f>
        <v>7</v>
      </c>
      <c r="Q21" s="336" t="s">
        <v>29</v>
      </c>
    </row>
    <row r="22">
      <c r="A22" s="193" t="s">
        <v>1840</v>
      </c>
      <c r="B22" s="194">
        <f t="array" ref="B22">VLOOKUP($A22,UT_DEMO,2,FALSE)</f>
        <v>28437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Numbers'!$A$2780:$D$2808,4,FALSE),"NULL")</f>
        <v>15</v>
      </c>
      <c r="Q22" s="338" t="s">
        <v>29</v>
      </c>
    </row>
    <row r="23">
      <c r="A23" s="334" t="s">
        <v>196</v>
      </c>
      <c r="B23" s="256">
        <f t="array" ref="B23">VLOOKUP($A23,UT_DEMO,2,FALSE)</f>
        <v>21522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Numbers'!$A$2780:$D$2808,4,FALSE),"NULL")</f>
        <v>19</v>
      </c>
      <c r="Q23" s="336" t="s">
        <v>29</v>
      </c>
    </row>
    <row r="24">
      <c r="A24" s="193" t="s">
        <v>320</v>
      </c>
      <c r="B24" s="194">
        <f t="array" ref="B24">VLOOKUP($A24,UT_DEMO,2,FALSE)</f>
        <v>42357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Numbers'!$A$2780:$D$2808,4,FALSE),"NULL")</f>
        <v>20</v>
      </c>
      <c r="Q24" s="338" t="s">
        <v>29</v>
      </c>
    </row>
    <row r="25">
      <c r="A25" s="334" t="s">
        <v>1841</v>
      </c>
      <c r="B25" s="256">
        <f t="array" ref="B25">VLOOKUP($A25,UT_DEMO,2,FALSE)</f>
        <v>72698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Numbers'!$A$2780:$D$2808,4,FALSE),"NULL")</f>
        <v>42</v>
      </c>
      <c r="Q25" s="336" t="s">
        <v>29</v>
      </c>
    </row>
    <row r="26">
      <c r="A26" s="193" t="s">
        <v>1842</v>
      </c>
      <c r="B26" s="194">
        <f t="array" ref="B26">VLOOKUP($A26,UT_DEMO,2,FALSE)</f>
        <v>35620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Numbers'!$A$2780:$D$2808,4,FALSE),"NULL")</f>
        <v>23</v>
      </c>
      <c r="Q26" s="338" t="s">
        <v>29</v>
      </c>
    </row>
    <row r="27">
      <c r="A27" s="334" t="s">
        <v>1828</v>
      </c>
      <c r="B27" s="256">
        <f t="array" ref="B27">VLOOKUP($A27,UT_DEMO,2,FALSE)</f>
        <v>659399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Numbers'!$A$2780:$D$2808,4,FALSE),"NULL")</f>
        <v>106</v>
      </c>
      <c r="Q27" s="336" t="s">
        <v>29</v>
      </c>
    </row>
    <row r="28">
      <c r="A28" s="193" t="s">
        <v>1843</v>
      </c>
      <c r="B28" s="194">
        <f t="array" ref="B28">VLOOKUP($A28,UT_DEMO,2,FALSE)</f>
        <v>34788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Numbers'!$A$2780:$D$2808,4,FALSE),"NULL")</f>
        <v>14</v>
      </c>
      <c r="Q28" s="338" t="s">
        <v>29</v>
      </c>
    </row>
    <row r="29">
      <c r="A29" s="334" t="s">
        <v>94</v>
      </c>
      <c r="B29" s="256">
        <f t="array" ref="B29">VLOOKUP($A29,UT_DEMO,2,FALSE)</f>
        <v>180279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Numbers'!$A$2780:$D$2808,4,FALSE),"NULL")</f>
        <v>102</v>
      </c>
      <c r="Q29" s="336" t="s">
        <v>29</v>
      </c>
    </row>
    <row r="30">
      <c r="A30" s="193" t="s">
        <v>494</v>
      </c>
      <c r="B30" s="194">
        <f t="array" ref="B30">VLOOKUP($A30,UT_DEMO,2,FALSE)</f>
        <v>2486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Numbers'!$A$2780:$D$2808,4,FALSE),"NULL")</f>
        <v>5</v>
      </c>
      <c r="Q30" s="338" t="s">
        <v>29</v>
      </c>
    </row>
    <row r="31">
      <c r="A31" s="334" t="s">
        <v>1844</v>
      </c>
      <c r="B31" s="256">
        <f t="array" ref="B31">VLOOKUP($A31,UT_DEMO,2,FALSE)</f>
        <v>262223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Numbers'!$A$2780:$D$2808,4,FALSE),"NULL")</f>
        <v>105</v>
      </c>
      <c r="Q31" s="336" t="s">
        <v>29</v>
      </c>
    </row>
    <row r="32">
      <c r="A32" s="201"/>
      <c r="B32" s="202"/>
      <c r="C32" s="203"/>
      <c r="D32" s="204"/>
      <c r="E32" s="204"/>
      <c r="F32" s="204"/>
      <c r="G32" s="204"/>
      <c r="H32" s="205"/>
      <c r="I32" s="206"/>
      <c r="J32" s="207"/>
      <c r="K32" s="203"/>
      <c r="L32" s="208"/>
      <c r="M32" s="209"/>
      <c r="N32" s="210"/>
      <c r="O32" s="204"/>
      <c r="P32" s="205"/>
      <c r="Q32" s="281"/>
    </row>
    <row r="33">
      <c r="A33" s="212" t="s">
        <v>2059</v>
      </c>
      <c r="B33" s="213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2">
        <f>AFCARSCSC!C48</f>
        <v>257</v>
      </c>
      <c r="J33" s="342" t="s">
        <v>29</v>
      </c>
      <c r="K33" s="680" t="s">
        <v>29</v>
      </c>
      <c r="L33" s="680" t="s">
        <v>29</v>
      </c>
      <c r="M33" s="342" t="s">
        <v>29</v>
      </c>
      <c r="N33" s="342" t="s">
        <v>29</v>
      </c>
      <c r="O33" s="342" t="s">
        <v>29</v>
      </c>
      <c r="P33" s="216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7" t="s">
        <v>2232</v>
      </c>
      <c r="B1" s="288"/>
      <c r="C1" s="288"/>
      <c r="D1" s="288"/>
      <c r="E1" s="287" t="s">
        <v>2117</v>
      </c>
      <c r="F1" s="287" t="s">
        <v>4195</v>
      </c>
      <c r="G1" s="288"/>
      <c r="H1" s="288"/>
      <c r="I1" s="287" t="s">
        <v>2119</v>
      </c>
      <c r="J1" s="289">
        <v>44915.0</v>
      </c>
      <c r="K1" s="287" t="s">
        <v>2120</v>
      </c>
      <c r="L1" s="289">
        <v>44834.0</v>
      </c>
      <c r="M1" s="288"/>
    </row>
    <row r="3">
      <c r="A3" s="1111" t="s">
        <v>2206</v>
      </c>
      <c r="B3" s="233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33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33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33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33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87" t="s">
        <v>2530</v>
      </c>
      <c r="B42" s="288"/>
      <c r="C42" s="288"/>
      <c r="D42" s="288"/>
      <c r="E42" s="287" t="s">
        <v>2117</v>
      </c>
      <c r="F42" s="287" t="s">
        <v>4195</v>
      </c>
      <c r="G42" s="288"/>
      <c r="H42" s="288"/>
      <c r="I42" s="287" t="s">
        <v>2119</v>
      </c>
      <c r="J42" s="289">
        <v>44915.0</v>
      </c>
      <c r="K42" s="287" t="s">
        <v>2120</v>
      </c>
      <c r="L42" s="289">
        <v>44834.0</v>
      </c>
      <c r="M42" s="288"/>
    </row>
    <row r="44">
      <c r="A44" s="1111" t="s">
        <v>2206</v>
      </c>
      <c r="B44" s="233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33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33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33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33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87" t="s">
        <v>2134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/>
      <c r="K81" s="287" t="s">
        <v>2120</v>
      </c>
      <c r="L81" s="289"/>
      <c r="M81" s="288"/>
    </row>
    <row r="131">
      <c r="A131" s="287" t="s">
        <v>2186</v>
      </c>
      <c r="B131" s="288"/>
      <c r="C131" s="288"/>
      <c r="D131" s="288"/>
      <c r="E131" s="287" t="s">
        <v>2117</v>
      </c>
      <c r="F131" s="288"/>
      <c r="G131" s="288"/>
      <c r="H131" s="288"/>
      <c r="I131" s="287" t="s">
        <v>2119</v>
      </c>
      <c r="J131" s="288"/>
      <c r="K131" s="287" t="s">
        <v>2120</v>
      </c>
      <c r="L131" s="288"/>
      <c r="M131" s="288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  <c r="R2" s="1359" t="s">
        <v>2836</v>
      </c>
    </row>
    <row r="3">
      <c r="A3" s="1360" t="s">
        <v>4199</v>
      </c>
      <c r="B3" s="256" t="str">
        <f t="array" ref="B3">VLOOKUP($A3,VT_DEMO,2,FALSE)</f>
        <v>#N/A</v>
      </c>
      <c r="C3" s="1361">
        <v>118.0</v>
      </c>
      <c r="D3" s="258" t="s">
        <v>29</v>
      </c>
      <c r="E3" s="1361">
        <v>54.0</v>
      </c>
      <c r="F3" s="1361">
        <v>51.0</v>
      </c>
      <c r="G3" s="258" t="s">
        <v>29</v>
      </c>
      <c r="H3" s="1361">
        <v>84.0</v>
      </c>
      <c r="I3" s="1361">
        <v>35.0</v>
      </c>
      <c r="J3" s="261" t="s">
        <v>29</v>
      </c>
      <c r="K3" s="867">
        <v>0.507</v>
      </c>
      <c r="L3" s="1361">
        <v>22.0</v>
      </c>
      <c r="M3" s="260" t="s">
        <v>29</v>
      </c>
      <c r="N3" s="258" t="s">
        <v>29</v>
      </c>
      <c r="O3" s="258" t="s">
        <v>29</v>
      </c>
      <c r="P3" s="259" t="str">
        <f>ifna(vlookup(A3,'Population &amp; Church Numbers'!$A$2809:$E$2822,4,FALSE),"NULL")</f>
        <v>NULL</v>
      </c>
      <c r="Q3" s="336" t="s">
        <v>29</v>
      </c>
      <c r="R3" s="1361">
        <v>17.0</v>
      </c>
    </row>
    <row r="4">
      <c r="A4" s="1362" t="s">
        <v>1252</v>
      </c>
      <c r="B4" s="194" t="str">
        <f t="array" ref="B4">VLOOKUP($A4,VT_DEMO,2,FALSE)</f>
        <v>#N/A</v>
      </c>
      <c r="C4" s="1363">
        <v>139.0</v>
      </c>
      <c r="D4" s="270" t="s">
        <v>29</v>
      </c>
      <c r="E4" s="1363">
        <v>65.0</v>
      </c>
      <c r="F4" s="1363">
        <v>61.0</v>
      </c>
      <c r="G4" s="270" t="s">
        <v>29</v>
      </c>
      <c r="H4" s="1363">
        <v>130.0</v>
      </c>
      <c r="I4" s="1363">
        <v>27.0</v>
      </c>
      <c r="J4" s="273" t="s">
        <v>29</v>
      </c>
      <c r="K4" s="870">
        <v>0.55</v>
      </c>
      <c r="L4" s="1363">
        <v>53.0</v>
      </c>
      <c r="M4" s="272" t="s">
        <v>29</v>
      </c>
      <c r="N4" s="270" t="s">
        <v>29</v>
      </c>
      <c r="O4" s="270" t="s">
        <v>29</v>
      </c>
      <c r="P4" s="271" t="str">
        <f>ifna(vlookup(A4,'Population &amp; Church Numbers'!$A$2809:$E$2822,4,FALSE),"NULL")</f>
        <v>NULL</v>
      </c>
      <c r="Q4" s="338" t="s">
        <v>29</v>
      </c>
      <c r="R4" s="1363">
        <v>21.0</v>
      </c>
    </row>
    <row r="5">
      <c r="A5" s="1360" t="s">
        <v>326</v>
      </c>
      <c r="B5" s="256" t="str">
        <f t="array" ref="B5">VLOOKUP($A5,VT_DEMO,2,FALSE)</f>
        <v>#N/A</v>
      </c>
      <c r="C5" s="1361">
        <v>30.0</v>
      </c>
      <c r="D5" s="258" t="s">
        <v>29</v>
      </c>
      <c r="E5" s="1361">
        <v>19.0</v>
      </c>
      <c r="F5" s="1361">
        <v>7.0</v>
      </c>
      <c r="G5" s="258" t="s">
        <v>29</v>
      </c>
      <c r="H5" s="1361">
        <v>42.0</v>
      </c>
      <c r="I5" s="1361">
        <v>12.0</v>
      </c>
      <c r="J5" s="261" t="s">
        <v>29</v>
      </c>
      <c r="K5" s="867">
        <v>0.077</v>
      </c>
      <c r="L5" s="1361">
        <v>1.0</v>
      </c>
      <c r="M5" s="260" t="s">
        <v>29</v>
      </c>
      <c r="N5" s="258" t="s">
        <v>29</v>
      </c>
      <c r="O5" s="258" t="s">
        <v>29</v>
      </c>
      <c r="P5" s="259" t="str">
        <f>ifna(vlookup(A5,'Population &amp; Church Numbers'!$A$2809:$E$2822,4,FALSE),"NULL")</f>
        <v>NULL</v>
      </c>
      <c r="Q5" s="336" t="s">
        <v>29</v>
      </c>
      <c r="R5" s="1361">
        <v>6.0</v>
      </c>
    </row>
    <row r="6">
      <c r="A6" s="1362" t="s">
        <v>4200</v>
      </c>
      <c r="B6" s="194" t="str">
        <f t="array" ref="B6">VLOOKUP($A6,VT_DEMO,2,FALSE)</f>
        <v>#N/A</v>
      </c>
      <c r="C6" s="1363">
        <v>46.0</v>
      </c>
      <c r="D6" s="270" t="s">
        <v>29</v>
      </c>
      <c r="E6" s="1363">
        <v>15.0</v>
      </c>
      <c r="F6" s="1363">
        <v>28.0</v>
      </c>
      <c r="G6" s="270" t="s">
        <v>29</v>
      </c>
      <c r="H6" s="1363">
        <v>76.0</v>
      </c>
      <c r="I6" s="1363">
        <v>15.0</v>
      </c>
      <c r="J6" s="273" t="s">
        <v>29</v>
      </c>
      <c r="K6" s="870">
        <v>0.537</v>
      </c>
      <c r="L6" s="1363">
        <v>0.0</v>
      </c>
      <c r="M6" s="272" t="s">
        <v>29</v>
      </c>
      <c r="N6" s="270" t="s">
        <v>29</v>
      </c>
      <c r="O6" s="270" t="s">
        <v>29</v>
      </c>
      <c r="P6" s="271" t="str">
        <f>ifna(vlookup(A6,'Population &amp; Church Numbers'!$A$2809:$E$2822,4,FALSE),"NULL")</f>
        <v>NULL</v>
      </c>
      <c r="Q6" s="338" t="s">
        <v>29</v>
      </c>
      <c r="R6" s="1363">
        <v>6.0</v>
      </c>
    </row>
    <row r="7">
      <c r="A7" s="1360" t="s">
        <v>4201</v>
      </c>
      <c r="B7" s="256" t="str">
        <f t="array" ref="B7">VLOOKUP($A7,VT_DEMO,2,FALSE)</f>
        <v>#N/A</v>
      </c>
      <c r="C7" s="1361">
        <v>81.0</v>
      </c>
      <c r="D7" s="258" t="s">
        <v>29</v>
      </c>
      <c r="E7" s="1361">
        <v>35.0</v>
      </c>
      <c r="F7" s="1361">
        <v>28.0</v>
      </c>
      <c r="G7" s="258" t="s">
        <v>29</v>
      </c>
      <c r="H7" s="1361">
        <v>71.0</v>
      </c>
      <c r="I7" s="1361">
        <v>31.0</v>
      </c>
      <c r="J7" s="261" t="s">
        <v>29</v>
      </c>
      <c r="K7" s="867">
        <v>0.357</v>
      </c>
      <c r="L7" s="1361">
        <v>11.0</v>
      </c>
      <c r="M7" s="260" t="s">
        <v>29</v>
      </c>
      <c r="N7" s="258" t="s">
        <v>29</v>
      </c>
      <c r="O7" s="258" t="s">
        <v>29</v>
      </c>
      <c r="P7" s="259" t="str">
        <f>ifna(vlookup(A7,'Population &amp; Church Numbers'!$A$2809:$E$2822,4,FALSE),"NULL")</f>
        <v>NULL</v>
      </c>
      <c r="Q7" s="336" t="s">
        <v>29</v>
      </c>
      <c r="R7" s="1361">
        <v>27.0</v>
      </c>
    </row>
    <row r="8">
      <c r="A8" s="1362" t="s">
        <v>2883</v>
      </c>
      <c r="B8" s="194" t="str">
        <f t="array" ref="B8">VLOOKUP($A8,VT_DEMO,2,FALSE)</f>
        <v>#N/A</v>
      </c>
      <c r="C8" s="1363">
        <v>73.0</v>
      </c>
      <c r="D8" s="270" t="s">
        <v>29</v>
      </c>
      <c r="E8" s="1363">
        <v>31.0</v>
      </c>
      <c r="F8" s="1363">
        <v>29.0</v>
      </c>
      <c r="G8" s="270" t="s">
        <v>29</v>
      </c>
      <c r="H8" s="1363">
        <v>75.0</v>
      </c>
      <c r="I8" s="1363">
        <v>23.0</v>
      </c>
      <c r="J8" s="273" t="s">
        <v>29</v>
      </c>
      <c r="K8" s="870">
        <v>0.448</v>
      </c>
      <c r="L8" s="1363">
        <v>5.0</v>
      </c>
      <c r="M8" s="272" t="s">
        <v>29</v>
      </c>
      <c r="N8" s="270" t="s">
        <v>29</v>
      </c>
      <c r="O8" s="270" t="s">
        <v>29</v>
      </c>
      <c r="P8" s="271" t="str">
        <f>ifna(vlookup(A8,'Population &amp; Church Numbers'!$A$2809:$E$2822,4,FALSE),"NULL")</f>
        <v>NULL</v>
      </c>
      <c r="Q8" s="338" t="s">
        <v>29</v>
      </c>
      <c r="R8" s="1363">
        <v>18.0</v>
      </c>
    </row>
    <row r="9">
      <c r="A9" s="1360" t="s">
        <v>1568</v>
      </c>
      <c r="B9" s="256" t="str">
        <f t="array" ref="B9">VLOOKUP($A9,VT_DEMO,2,FALSE)</f>
        <v>#N/A</v>
      </c>
      <c r="C9" s="1361">
        <v>76.0</v>
      </c>
      <c r="D9" s="258" t="s">
        <v>29</v>
      </c>
      <c r="E9" s="1361">
        <v>41.0</v>
      </c>
      <c r="F9" s="1361">
        <v>25.0</v>
      </c>
      <c r="G9" s="258" t="s">
        <v>29</v>
      </c>
      <c r="H9" s="1361">
        <v>59.0</v>
      </c>
      <c r="I9" s="1361">
        <v>21.0</v>
      </c>
      <c r="J9" s="261" t="s">
        <v>29</v>
      </c>
      <c r="K9" s="867">
        <v>0.383</v>
      </c>
      <c r="L9" s="1361">
        <v>5.0</v>
      </c>
      <c r="M9" s="260" t="s">
        <v>29</v>
      </c>
      <c r="N9" s="258" t="s">
        <v>29</v>
      </c>
      <c r="O9" s="258" t="s">
        <v>29</v>
      </c>
      <c r="P9" s="259" t="str">
        <f>ifna(vlookup(A9,'Population &amp; Church Numbers'!$A$2809:$E$2822,4,FALSE),"NULL")</f>
        <v>NULL</v>
      </c>
      <c r="Q9" s="336" t="s">
        <v>29</v>
      </c>
      <c r="R9" s="1361">
        <v>15.0</v>
      </c>
    </row>
    <row r="10">
      <c r="A10" s="1362" t="s">
        <v>1853</v>
      </c>
      <c r="B10" s="194">
        <f t="array" ref="B10">VLOOKUP($A10,VT_DEMO,2,FALSE)</f>
        <v>60572</v>
      </c>
      <c r="C10" s="1363">
        <v>142.0</v>
      </c>
      <c r="D10" s="270" t="s">
        <v>29</v>
      </c>
      <c r="E10" s="1363">
        <v>62.0</v>
      </c>
      <c r="F10" s="1363">
        <v>66.0</v>
      </c>
      <c r="G10" s="270" t="s">
        <v>29</v>
      </c>
      <c r="H10" s="1363">
        <v>92.0</v>
      </c>
      <c r="I10" s="1363">
        <v>31.0</v>
      </c>
      <c r="J10" s="273" t="s">
        <v>29</v>
      </c>
      <c r="K10" s="870">
        <v>0.525</v>
      </c>
      <c r="L10" s="1363">
        <v>8.0</v>
      </c>
      <c r="M10" s="272" t="s">
        <v>29</v>
      </c>
      <c r="N10" s="270" t="s">
        <v>29</v>
      </c>
      <c r="O10" s="270" t="s">
        <v>29</v>
      </c>
      <c r="P10" s="271">
        <f>ifna(vlookup(A10,'Population &amp; Church Numbers'!$A$2809:$E$2822,4,FALSE),"NULL")</f>
        <v>57</v>
      </c>
      <c r="Q10" s="338" t="s">
        <v>29</v>
      </c>
      <c r="R10" s="1363">
        <v>20.0</v>
      </c>
    </row>
    <row r="11">
      <c r="A11" s="1360" t="s">
        <v>3323</v>
      </c>
      <c r="B11" s="256" t="str">
        <f t="array" ref="B11">VLOOKUP($A11,VT_DEMO,2,FALSE)</f>
        <v>#N/A</v>
      </c>
      <c r="C11" s="1361">
        <v>38.0</v>
      </c>
      <c r="D11" s="258" t="s">
        <v>29</v>
      </c>
      <c r="E11" s="1361">
        <v>16.0</v>
      </c>
      <c r="F11" s="1361">
        <v>18.0</v>
      </c>
      <c r="G11" s="258" t="s">
        <v>29</v>
      </c>
      <c r="H11" s="1361">
        <v>38.0</v>
      </c>
      <c r="I11" s="1361">
        <v>13.0</v>
      </c>
      <c r="J11" s="261" t="s">
        <v>29</v>
      </c>
      <c r="K11" s="867">
        <v>0.586</v>
      </c>
      <c r="L11" s="1361">
        <v>9.0</v>
      </c>
      <c r="M11" s="260" t="s">
        <v>29</v>
      </c>
      <c r="N11" s="258" t="s">
        <v>29</v>
      </c>
      <c r="O11" s="258" t="s">
        <v>29</v>
      </c>
      <c r="P11" s="259" t="str">
        <f>ifna(vlookup(A11,'Population &amp; Church Numbers'!$A$2809:$E$2822,4,FALSE),"NULL")</f>
        <v>NULL</v>
      </c>
      <c r="Q11" s="336" t="s">
        <v>29</v>
      </c>
      <c r="R11" s="1361">
        <v>6.0</v>
      </c>
    </row>
    <row r="12">
      <c r="A12" s="1362" t="s">
        <v>1848</v>
      </c>
      <c r="B12" s="194">
        <f t="array" ref="B12">VLOOKUP($A12,VT_DEMO,2,FALSE)</f>
        <v>37347</v>
      </c>
      <c r="C12" s="1363">
        <v>88.0</v>
      </c>
      <c r="D12" s="270" t="s">
        <v>29</v>
      </c>
      <c r="E12" s="1363">
        <v>43.0</v>
      </c>
      <c r="F12" s="1363">
        <v>36.0</v>
      </c>
      <c r="G12" s="270" t="s">
        <v>29</v>
      </c>
      <c r="H12" s="1363">
        <v>63.0</v>
      </c>
      <c r="I12" s="1363">
        <v>31.0</v>
      </c>
      <c r="J12" s="273" t="s">
        <v>29</v>
      </c>
      <c r="K12" s="870">
        <v>0.404</v>
      </c>
      <c r="L12" s="1363">
        <v>24.0</v>
      </c>
      <c r="M12" s="272" t="s">
        <v>29</v>
      </c>
      <c r="N12" s="270" t="s">
        <v>29</v>
      </c>
      <c r="O12" s="270" t="s">
        <v>29</v>
      </c>
      <c r="P12" s="271">
        <f>ifna(vlookup(A12,'Population &amp; Church Numbers'!$A$2809:$E$2822,4,FALSE),"NULL")</f>
        <v>36</v>
      </c>
      <c r="Q12" s="338" t="s">
        <v>29</v>
      </c>
      <c r="R12" s="1363">
        <v>20.0</v>
      </c>
    </row>
    <row r="13">
      <c r="A13" s="1360" t="s">
        <v>4202</v>
      </c>
      <c r="B13" s="256" t="str">
        <f t="array" ref="B13">VLOOKUP($A13,VT_DEMO,2,FALSE)</f>
        <v>#N/A</v>
      </c>
      <c r="C13" s="1361">
        <v>42.0</v>
      </c>
      <c r="D13" s="258" t="s">
        <v>29</v>
      </c>
      <c r="E13" s="1361">
        <v>26.0</v>
      </c>
      <c r="F13" s="1361">
        <v>12.0</v>
      </c>
      <c r="G13" s="258" t="s">
        <v>29</v>
      </c>
      <c r="H13" s="1361">
        <v>38.0</v>
      </c>
      <c r="I13" s="1361">
        <v>14.0</v>
      </c>
      <c r="J13" s="261" t="s">
        <v>29</v>
      </c>
      <c r="K13" s="867">
        <v>0.421</v>
      </c>
      <c r="L13" s="1361">
        <v>10.0</v>
      </c>
      <c r="M13" s="260" t="s">
        <v>29</v>
      </c>
      <c r="N13" s="258" t="s">
        <v>29</v>
      </c>
      <c r="O13" s="258" t="s">
        <v>29</v>
      </c>
      <c r="P13" s="259" t="str">
        <f>ifna(vlookup(A13,'Population &amp; Church Numbers'!$A$2809:$E$2822,4,FALSE),"NULL")</f>
        <v>NULL</v>
      </c>
      <c r="Q13" s="336" t="s">
        <v>29</v>
      </c>
      <c r="R13" s="1361">
        <v>6.0</v>
      </c>
    </row>
    <row r="14">
      <c r="A14" s="1362" t="s">
        <v>4203</v>
      </c>
      <c r="B14" s="194" t="str">
        <f t="array" ref="B14">VLOOKUP($A14,VT_DEMO,2,FALSE)</f>
        <v>#N/A</v>
      </c>
      <c r="C14" s="1363">
        <v>59.0</v>
      </c>
      <c r="D14" s="270" t="s">
        <v>29</v>
      </c>
      <c r="E14" s="1363">
        <v>16.0</v>
      </c>
      <c r="F14" s="1363">
        <v>34.0</v>
      </c>
      <c r="G14" s="270" t="s">
        <v>29</v>
      </c>
      <c r="H14" s="1363">
        <v>53.0</v>
      </c>
      <c r="I14" s="1363">
        <v>13.0</v>
      </c>
      <c r="J14" s="273" t="s">
        <v>29</v>
      </c>
      <c r="K14" s="870">
        <v>0.548</v>
      </c>
      <c r="L14" s="1363">
        <v>11.0</v>
      </c>
      <c r="M14" s="272" t="s">
        <v>29</v>
      </c>
      <c r="N14" s="270" t="s">
        <v>29</v>
      </c>
      <c r="O14" s="270" t="s">
        <v>29</v>
      </c>
      <c r="P14" s="271" t="str">
        <f>ifna(vlookup(A14,'Population &amp; Church Numbers'!$A$2809:$E$2822,4,FALSE),"NULL")</f>
        <v>NULL</v>
      </c>
      <c r="Q14" s="338" t="s">
        <v>29</v>
      </c>
      <c r="R14" s="1363">
        <v>4.0</v>
      </c>
    </row>
    <row r="15">
      <c r="A15" s="201"/>
      <c r="B15" s="202"/>
      <c r="C15" s="203"/>
      <c r="D15" s="204"/>
      <c r="E15" s="204"/>
      <c r="F15" s="204"/>
      <c r="G15" s="204"/>
      <c r="H15" s="205"/>
      <c r="I15" s="206"/>
      <c r="J15" s="207"/>
      <c r="K15" s="203"/>
      <c r="L15" s="208"/>
      <c r="M15" s="209"/>
      <c r="N15" s="210"/>
      <c r="O15" s="204"/>
      <c r="P15" s="205"/>
      <c r="Q15" s="281"/>
      <c r="R15" s="1364"/>
    </row>
    <row r="16">
      <c r="A16" s="212" t="s">
        <v>2059</v>
      </c>
      <c r="B16" s="213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2">
        <f>AFCARSCSC!C49</f>
        <v>159</v>
      </c>
      <c r="J16" s="342" t="s">
        <v>29</v>
      </c>
      <c r="K16" s="680" t="s">
        <v>29</v>
      </c>
      <c r="L16" s="680" t="s">
        <v>29</v>
      </c>
      <c r="M16" s="342" t="s">
        <v>29</v>
      </c>
      <c r="N16" s="342" t="s">
        <v>29</v>
      </c>
      <c r="O16" s="342" t="s">
        <v>29</v>
      </c>
      <c r="P16" s="216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8"/>
      <c r="G1" s="288"/>
      <c r="H1" s="288"/>
      <c r="I1" s="287" t="s">
        <v>2119</v>
      </c>
      <c r="J1" s="288"/>
      <c r="K1" s="287" t="s">
        <v>2120</v>
      </c>
      <c r="L1" s="288"/>
      <c r="M1" s="288"/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01"/>
      <c r="B136" s="202"/>
      <c r="C136" s="203"/>
      <c r="D136" s="204"/>
      <c r="E136" s="204"/>
      <c r="F136" s="204"/>
      <c r="G136" s="204"/>
      <c r="H136" s="205"/>
      <c r="I136" s="206"/>
      <c r="J136" s="207"/>
      <c r="K136" s="203"/>
      <c r="L136" s="208"/>
      <c r="M136" s="209"/>
      <c r="N136" s="210"/>
      <c r="O136" s="204"/>
      <c r="P136" s="205"/>
      <c r="Q136" s="281"/>
    </row>
    <row r="137">
      <c r="A137" s="212" t="s">
        <v>2059</v>
      </c>
      <c r="B137" s="213"/>
      <c r="C137" s="1129">
        <f>'VA Data'!B144</f>
        <v>5185</v>
      </c>
      <c r="D137" s="680" t="s">
        <v>29</v>
      </c>
      <c r="E137" s="219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2" t="s">
        <v>29</v>
      </c>
      <c r="K137" s="283">
        <f>'VA Data'!J140</f>
        <v>0.289</v>
      </c>
      <c r="L137" s="680" t="s">
        <v>29</v>
      </c>
      <c r="M137" s="342" t="s">
        <v>29</v>
      </c>
      <c r="N137" s="342" t="s">
        <v>29</v>
      </c>
      <c r="O137" s="342" t="s">
        <v>29</v>
      </c>
      <c r="P137" s="216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24"/>
      <c r="C1" s="224"/>
      <c r="D1" s="224"/>
      <c r="E1" s="225"/>
      <c r="F1" s="225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26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26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26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26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267</v>
      </c>
      <c r="B3" s="256">
        <f t="array" ref="B3">VLOOKUP($A3,WA_DEMO,2,FALSE)</f>
        <v>20613</v>
      </c>
      <c r="C3" s="257" t="s">
        <v>29</v>
      </c>
      <c r="D3" s="258" t="s">
        <v>29</v>
      </c>
      <c r="E3" s="258" t="s">
        <v>29</v>
      </c>
      <c r="F3" s="258" t="s">
        <v>29</v>
      </c>
      <c r="G3" s="258" t="s">
        <v>29</v>
      </c>
      <c r="H3" s="259" t="s">
        <v>29</v>
      </c>
      <c r="I3" s="260" t="s">
        <v>29</v>
      </c>
      <c r="J3" s="261" t="s">
        <v>29</v>
      </c>
      <c r="K3" s="279" t="s">
        <v>29</v>
      </c>
      <c r="L3" s="257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Numbers'!$A$2956:$D$2994,4,FALSE),"NULL")</f>
        <v>24</v>
      </c>
      <c r="Q3" s="336" t="s">
        <v>29</v>
      </c>
    </row>
    <row r="4">
      <c r="A4" s="193" t="s">
        <v>1941</v>
      </c>
      <c r="B4" s="194">
        <f t="array" ref="B4">VLOOKUP($A4,WA_DEMO,2,FALSE)</f>
        <v>22285</v>
      </c>
      <c r="C4" s="269" t="s">
        <v>29</v>
      </c>
      <c r="D4" s="270" t="s">
        <v>29</v>
      </c>
      <c r="E4" s="270" t="s">
        <v>29</v>
      </c>
      <c r="F4" s="270" t="s">
        <v>29</v>
      </c>
      <c r="G4" s="270" t="s">
        <v>29</v>
      </c>
      <c r="H4" s="271" t="s">
        <v>29</v>
      </c>
      <c r="I4" s="272" t="s">
        <v>29</v>
      </c>
      <c r="J4" s="273" t="s">
        <v>29</v>
      </c>
      <c r="K4" s="280" t="s">
        <v>29</v>
      </c>
      <c r="L4" s="269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Numbers'!$A$2956:$D$2994,4,FALSE),"NULL")</f>
        <v>17</v>
      </c>
      <c r="Q4" s="338" t="s">
        <v>29</v>
      </c>
    </row>
    <row r="5">
      <c r="A5" s="334" t="s">
        <v>150</v>
      </c>
      <c r="B5" s="256">
        <f t="array" ref="B5">VLOOKUP($A5,WA_DEMO,2,FALSE)</f>
        <v>206873</v>
      </c>
      <c r="C5" s="257" t="s">
        <v>29</v>
      </c>
      <c r="D5" s="258" t="s">
        <v>29</v>
      </c>
      <c r="E5" s="258" t="s">
        <v>29</v>
      </c>
      <c r="F5" s="258" t="s">
        <v>29</v>
      </c>
      <c r="G5" s="258" t="s">
        <v>29</v>
      </c>
      <c r="H5" s="259" t="s">
        <v>29</v>
      </c>
      <c r="I5" s="260" t="s">
        <v>29</v>
      </c>
      <c r="J5" s="261" t="s">
        <v>29</v>
      </c>
      <c r="K5" s="279" t="s">
        <v>29</v>
      </c>
      <c r="L5" s="257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Numbers'!$A$2956:$D$2994,4,FALSE),"NULL")</f>
        <v>98</v>
      </c>
      <c r="Q5" s="336" t="s">
        <v>29</v>
      </c>
    </row>
    <row r="6">
      <c r="A6" s="193" t="s">
        <v>1942</v>
      </c>
      <c r="B6" s="194">
        <f t="array" ref="B6">VLOOKUP($A6,WA_DEMO,2,FALSE)</f>
        <v>79074</v>
      </c>
      <c r="C6" s="269" t="s">
        <v>29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 t="s">
        <v>29</v>
      </c>
      <c r="I6" s="272" t="s">
        <v>29</v>
      </c>
      <c r="J6" s="273" t="s">
        <v>29</v>
      </c>
      <c r="K6" s="280" t="s">
        <v>29</v>
      </c>
      <c r="L6" s="269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Numbers'!$A$2956:$D$2994,4,FALSE),"NULL")</f>
        <v>63</v>
      </c>
      <c r="Q6" s="338" t="s">
        <v>29</v>
      </c>
    </row>
    <row r="7">
      <c r="A7" s="334" t="s">
        <v>1943</v>
      </c>
      <c r="B7" s="256">
        <f t="array" ref="B7">VLOOKUP($A7,WA_DEMO,2,FALSE)</f>
        <v>77155</v>
      </c>
      <c r="C7" s="257" t="s">
        <v>29</v>
      </c>
      <c r="D7" s="258" t="s">
        <v>29</v>
      </c>
      <c r="E7" s="258" t="s">
        <v>29</v>
      </c>
      <c r="F7" s="258" t="s">
        <v>29</v>
      </c>
      <c r="G7" s="258" t="s">
        <v>29</v>
      </c>
      <c r="H7" s="259" t="s">
        <v>29</v>
      </c>
      <c r="I7" s="260" t="s">
        <v>29</v>
      </c>
      <c r="J7" s="261" t="s">
        <v>29</v>
      </c>
      <c r="K7" s="279" t="s">
        <v>29</v>
      </c>
      <c r="L7" s="257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Numbers'!$A$2956:$D$2994,4,FALSE),"NULL")</f>
        <v>61</v>
      </c>
      <c r="Q7" s="336" t="s">
        <v>29</v>
      </c>
    </row>
    <row r="8">
      <c r="A8" s="193" t="s">
        <v>155</v>
      </c>
      <c r="B8" s="194">
        <f t="array" ref="B8">VLOOKUP($A8,WA_DEMO,2,FALSE)</f>
        <v>503311</v>
      </c>
      <c r="C8" s="269" t="s">
        <v>29</v>
      </c>
      <c r="D8" s="270" t="s">
        <v>29</v>
      </c>
      <c r="E8" s="270" t="s">
        <v>29</v>
      </c>
      <c r="F8" s="270" t="s">
        <v>29</v>
      </c>
      <c r="G8" s="270" t="s">
        <v>29</v>
      </c>
      <c r="H8" s="271" t="s">
        <v>29</v>
      </c>
      <c r="I8" s="272" t="s">
        <v>29</v>
      </c>
      <c r="J8" s="273" t="s">
        <v>29</v>
      </c>
      <c r="K8" s="280" t="s">
        <v>29</v>
      </c>
      <c r="L8" s="269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Numbers'!$A$2956:$D$2994,4,FALSE),"NULL")</f>
        <v>181</v>
      </c>
      <c r="Q8" s="338" t="s">
        <v>29</v>
      </c>
    </row>
    <row r="9">
      <c r="A9" s="334" t="s">
        <v>157</v>
      </c>
      <c r="B9" s="256">
        <f t="array" ref="B9">VLOOKUP($A9,WA_DEMO,2,FALSE)</f>
        <v>3952</v>
      </c>
      <c r="C9" s="257" t="s">
        <v>29</v>
      </c>
      <c r="D9" s="258" t="s">
        <v>29</v>
      </c>
      <c r="E9" s="258" t="s">
        <v>29</v>
      </c>
      <c r="F9" s="258" t="s">
        <v>29</v>
      </c>
      <c r="G9" s="258" t="s">
        <v>29</v>
      </c>
      <c r="H9" s="259" t="s">
        <v>29</v>
      </c>
      <c r="I9" s="260" t="s">
        <v>29</v>
      </c>
      <c r="J9" s="261" t="s">
        <v>29</v>
      </c>
      <c r="K9" s="279" t="s">
        <v>29</v>
      </c>
      <c r="L9" s="257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Numbers'!$A$2956:$D$2994,4,FALSE),"NULL")</f>
        <v>8</v>
      </c>
      <c r="Q9" s="336" t="s">
        <v>29</v>
      </c>
    </row>
    <row r="10">
      <c r="A10" s="193" t="s">
        <v>1944</v>
      </c>
      <c r="B10" s="194">
        <f t="array" ref="B10">VLOOKUP($A10,WA_DEMO,2,FALSE)</f>
        <v>110730</v>
      </c>
      <c r="C10" s="269" t="s">
        <v>29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 t="s">
        <v>29</v>
      </c>
      <c r="I10" s="272" t="s">
        <v>29</v>
      </c>
      <c r="J10" s="273" t="s">
        <v>29</v>
      </c>
      <c r="K10" s="280" t="s">
        <v>29</v>
      </c>
      <c r="L10" s="269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Numbers'!$A$2956:$D$2994,4,FALSE),"NULL")</f>
        <v>92</v>
      </c>
      <c r="Q10" s="338" t="s">
        <v>29</v>
      </c>
    </row>
    <row r="11">
      <c r="A11" s="334" t="s">
        <v>286</v>
      </c>
      <c r="B11" s="256">
        <f t="array" ref="B11">VLOOKUP($A11,WA_DEMO,2,FALSE)</f>
        <v>42938</v>
      </c>
      <c r="C11" s="257" t="s">
        <v>29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 t="s">
        <v>29</v>
      </c>
      <c r="I11" s="260" t="s">
        <v>29</v>
      </c>
      <c r="J11" s="261" t="s">
        <v>29</v>
      </c>
      <c r="K11" s="279" t="s">
        <v>29</v>
      </c>
      <c r="L11" s="257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Numbers'!$A$2956:$D$2994,4,FALSE),"NULL")</f>
        <v>27</v>
      </c>
      <c r="Q11" s="336" t="s">
        <v>29</v>
      </c>
    </row>
    <row r="12">
      <c r="A12" s="193" t="s">
        <v>1945</v>
      </c>
      <c r="B12" s="194">
        <f t="array" ref="B12">VLOOKUP($A12,WA_DEMO,2,FALSE)</f>
        <v>7178</v>
      </c>
      <c r="C12" s="269" t="s">
        <v>29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 t="s">
        <v>29</v>
      </c>
      <c r="I12" s="272" t="s">
        <v>29</v>
      </c>
      <c r="J12" s="273" t="s">
        <v>29</v>
      </c>
      <c r="K12" s="280" t="s">
        <v>29</v>
      </c>
      <c r="L12" s="269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Numbers'!$A$2956:$D$2994,4,FALSE),"NULL")</f>
        <v>9</v>
      </c>
      <c r="Q12" s="338" t="s">
        <v>29</v>
      </c>
    </row>
    <row r="13">
      <c r="A13" s="334" t="s">
        <v>59</v>
      </c>
      <c r="B13" s="256">
        <f t="array" ref="B13">VLOOKUP($A13,WA_DEMO,2,FALSE)</f>
        <v>96749</v>
      </c>
      <c r="C13" s="257" t="s"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 t="s">
        <v>29</v>
      </c>
      <c r="I13" s="260" t="s">
        <v>29</v>
      </c>
      <c r="J13" s="261" t="s">
        <v>29</v>
      </c>
      <c r="K13" s="279" t="s">
        <v>29</v>
      </c>
      <c r="L13" s="257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Numbers'!$A$2956:$D$2994,4,FALSE),"NULL")</f>
        <v>39</v>
      </c>
      <c r="Q13" s="336" t="s">
        <v>29</v>
      </c>
    </row>
    <row r="14">
      <c r="A14" s="193" t="s">
        <v>291</v>
      </c>
      <c r="B14" s="194">
        <f t="array" ref="B14">VLOOKUP($A14,WA_DEMO,2,FALSE)</f>
        <v>2286</v>
      </c>
      <c r="C14" s="269" t="s">
        <v>29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 t="s">
        <v>29</v>
      </c>
      <c r="I14" s="272" t="s">
        <v>29</v>
      </c>
      <c r="J14" s="273" t="s">
        <v>29</v>
      </c>
      <c r="K14" s="280" t="s">
        <v>29</v>
      </c>
      <c r="L14" s="269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Numbers'!$A$2956:$D$2994,4,FALSE),"NULL")</f>
        <v>5</v>
      </c>
      <c r="Q14" s="338" t="s">
        <v>29</v>
      </c>
    </row>
    <row r="15">
      <c r="A15" s="334" t="s">
        <v>168</v>
      </c>
      <c r="B15" s="256">
        <f t="array" ref="B15">VLOOKUP($A15,WA_DEMO,2,FALSE)</f>
        <v>99123</v>
      </c>
      <c r="C15" s="257" t="s">
        <v>29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 t="s">
        <v>29</v>
      </c>
      <c r="I15" s="260" t="s">
        <v>29</v>
      </c>
      <c r="J15" s="261" t="s">
        <v>29</v>
      </c>
      <c r="K15" s="279" t="s">
        <v>29</v>
      </c>
      <c r="L15" s="257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Numbers'!$A$2956:$D$2994,4,FALSE),"NULL")</f>
        <v>78</v>
      </c>
      <c r="Q15" s="336" t="s">
        <v>29</v>
      </c>
    </row>
    <row r="16">
      <c r="A16" s="193" t="s">
        <v>1946</v>
      </c>
      <c r="B16" s="194">
        <f t="array" ref="B16">VLOOKUP($A16,WA_DEMO,2,FALSE)</f>
        <v>75636</v>
      </c>
      <c r="C16" s="269" t="s">
        <v>29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 t="s">
        <v>29</v>
      </c>
      <c r="I16" s="272" t="s">
        <v>29</v>
      </c>
      <c r="J16" s="273" t="s">
        <v>29</v>
      </c>
      <c r="K16" s="280" t="s">
        <v>29</v>
      </c>
      <c r="L16" s="269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Numbers'!$A$2956:$D$2994,4,FALSE),"NULL")</f>
        <v>75</v>
      </c>
      <c r="Q16" s="338" t="s">
        <v>29</v>
      </c>
    </row>
    <row r="17">
      <c r="A17" s="334" t="s">
        <v>1947</v>
      </c>
      <c r="B17" s="256">
        <f t="array" ref="B17">VLOOKUP($A17,WA_DEMO,2,FALSE)</f>
        <v>86857</v>
      </c>
      <c r="C17" s="257" t="s">
        <v>29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 t="s">
        <v>29</v>
      </c>
      <c r="I17" s="260" t="s">
        <v>29</v>
      </c>
      <c r="J17" s="261" t="s">
        <v>29</v>
      </c>
      <c r="K17" s="279" t="s">
        <v>29</v>
      </c>
      <c r="L17" s="257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Numbers'!$A$2956:$D$2994,4,FALSE),"NULL")</f>
        <v>51</v>
      </c>
      <c r="Q17" s="336" t="s">
        <v>29</v>
      </c>
    </row>
    <row r="18">
      <c r="A18" s="193" t="s">
        <v>66</v>
      </c>
      <c r="B18" s="194">
        <f t="array" ref="B18">VLOOKUP($A18,WA_DEMO,2,FALSE)</f>
        <v>32977</v>
      </c>
      <c r="C18" s="269" t="s">
        <v>29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 t="s">
        <v>29</v>
      </c>
      <c r="I18" s="272" t="s">
        <v>29</v>
      </c>
      <c r="J18" s="273" t="s">
        <v>29</v>
      </c>
      <c r="K18" s="280" t="s">
        <v>29</v>
      </c>
      <c r="L18" s="269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Numbers'!$A$2956:$D$2994,4,FALSE),"NULL")</f>
        <v>24</v>
      </c>
      <c r="Q18" s="338" t="s">
        <v>29</v>
      </c>
    </row>
    <row r="19">
      <c r="A19" s="334" t="s">
        <v>1752</v>
      </c>
      <c r="B19" s="256">
        <f t="array" ref="B19">VLOOKUP($A19,WA_DEMO,2,FALSE)</f>
        <v>2269675</v>
      </c>
      <c r="C19" s="257" t="s">
        <v>29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 t="s">
        <v>29</v>
      </c>
      <c r="I19" s="260" t="s">
        <v>29</v>
      </c>
      <c r="J19" s="261" t="s">
        <v>29</v>
      </c>
      <c r="K19" s="279" t="s">
        <v>29</v>
      </c>
      <c r="L19" s="257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Numbers'!$A$2956:$D$2994,4,FALSE),"NULL")</f>
        <v>828</v>
      </c>
      <c r="Q19" s="336" t="s">
        <v>29</v>
      </c>
    </row>
    <row r="20">
      <c r="A20" s="193" t="s">
        <v>1948</v>
      </c>
      <c r="B20" s="194">
        <f t="array" ref="B20">VLOOKUP($A20,WA_DEMO,2,FALSE)</f>
        <v>275611</v>
      </c>
      <c r="C20" s="269" t="s">
        <v>29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 t="s">
        <v>29</v>
      </c>
      <c r="I20" s="272" t="s">
        <v>29</v>
      </c>
      <c r="J20" s="273" t="s">
        <v>29</v>
      </c>
      <c r="K20" s="280" t="s">
        <v>29</v>
      </c>
      <c r="L20" s="269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Numbers'!$A$2956:$D$2994,4,FALSE),"NULL")</f>
        <v>151</v>
      </c>
      <c r="Q20" s="338" t="s">
        <v>29</v>
      </c>
    </row>
    <row r="21">
      <c r="A21" s="334" t="s">
        <v>1949</v>
      </c>
      <c r="B21" s="256">
        <f t="array" ref="B21">VLOOKUP($A21,WA_DEMO,2,FALSE)</f>
        <v>44337</v>
      </c>
      <c r="C21" s="257" t="s">
        <v>29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 t="s">
        <v>29</v>
      </c>
      <c r="I21" s="260" t="s">
        <v>29</v>
      </c>
      <c r="J21" s="261" t="s">
        <v>29</v>
      </c>
      <c r="K21" s="279" t="s">
        <v>29</v>
      </c>
      <c r="L21" s="257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Numbers'!$A$2956:$D$2994,4,FALSE),"NULL")</f>
        <v>32</v>
      </c>
      <c r="Q21" s="336" t="s">
        <v>29</v>
      </c>
    </row>
    <row r="22">
      <c r="A22" s="193" t="s">
        <v>1950</v>
      </c>
      <c r="B22" s="194">
        <f t="array" ref="B22">VLOOKUP($A22,WA_DEMO,2,FALSE)</f>
        <v>22735</v>
      </c>
      <c r="C22" s="269" t="s">
        <v>29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 t="s">
        <v>29</v>
      </c>
      <c r="I22" s="272" t="s">
        <v>29</v>
      </c>
      <c r="J22" s="273" t="s">
        <v>29</v>
      </c>
      <c r="K22" s="280" t="s">
        <v>29</v>
      </c>
      <c r="L22" s="269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Numbers'!$A$2956:$D$2994,4,FALSE),"NULL")</f>
        <v>28</v>
      </c>
      <c r="Q22" s="338" t="s">
        <v>29</v>
      </c>
    </row>
    <row r="23">
      <c r="A23" s="334" t="s">
        <v>530</v>
      </c>
      <c r="B23" s="256">
        <f t="array" ref="B23">VLOOKUP($A23,WA_DEMO,2,FALSE)</f>
        <v>82149</v>
      </c>
      <c r="C23" s="257" t="s">
        <v>29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 t="s">
        <v>29</v>
      </c>
      <c r="I23" s="260" t="s">
        <v>29</v>
      </c>
      <c r="J23" s="261" t="s">
        <v>29</v>
      </c>
      <c r="K23" s="279" t="s">
        <v>29</v>
      </c>
      <c r="L23" s="257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Numbers'!$A$2956:$D$2994,4,FALSE),"NULL")</f>
        <v>77</v>
      </c>
      <c r="Q23" s="336" t="s">
        <v>29</v>
      </c>
    </row>
    <row r="24">
      <c r="A24" s="193" t="s">
        <v>176</v>
      </c>
      <c r="B24" s="194">
        <f t="array" ref="B24">VLOOKUP($A24,WA_DEMO,2,FALSE)</f>
        <v>10876</v>
      </c>
      <c r="C24" s="269" t="s">
        <v>29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 t="s">
        <v>29</v>
      </c>
      <c r="I24" s="272" t="s">
        <v>29</v>
      </c>
      <c r="J24" s="273" t="s">
        <v>29</v>
      </c>
      <c r="K24" s="280" t="s">
        <v>29</v>
      </c>
      <c r="L24" s="269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Numbers'!$A$2956:$D$2994,4,FALSE),"NULL")</f>
        <v>29</v>
      </c>
      <c r="Q24" s="338" t="s">
        <v>29</v>
      </c>
    </row>
    <row r="25">
      <c r="A25" s="334" t="s">
        <v>575</v>
      </c>
      <c r="B25" s="256">
        <f t="array" ref="B25">VLOOKUP($A25,WA_DEMO,2,FALSE)</f>
        <v>65726</v>
      </c>
      <c r="C25" s="257" t="s">
        <v>29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 t="s">
        <v>29</v>
      </c>
      <c r="I25" s="260" t="s">
        <v>29</v>
      </c>
      <c r="J25" s="261" t="s">
        <v>29</v>
      </c>
      <c r="K25" s="279" t="s">
        <v>29</v>
      </c>
      <c r="L25" s="257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Numbers'!$A$2956:$D$2994,4,FALSE),"NULL")</f>
        <v>42</v>
      </c>
      <c r="Q25" s="336" t="s">
        <v>29</v>
      </c>
    </row>
    <row r="26">
      <c r="A26" s="193" t="s">
        <v>1951</v>
      </c>
      <c r="B26" s="194">
        <f t="array" ref="B26">VLOOKUP($A26,WA_DEMO,2,FALSE)</f>
        <v>42104</v>
      </c>
      <c r="C26" s="269" t="s">
        <v>29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 t="s">
        <v>29</v>
      </c>
      <c r="I26" s="272" t="s">
        <v>29</v>
      </c>
      <c r="J26" s="273" t="s">
        <v>29</v>
      </c>
      <c r="K26" s="280" t="s">
        <v>29</v>
      </c>
      <c r="L26" s="269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Numbers'!$A$2956:$D$2994,4,FALSE),"NULL")</f>
        <v>56</v>
      </c>
      <c r="Q26" s="338" t="s">
        <v>29</v>
      </c>
    </row>
    <row r="27">
      <c r="A27" s="334" t="s">
        <v>1952</v>
      </c>
      <c r="B27" s="256">
        <f t="array" ref="B27">VLOOKUP($A27,WA_DEMO,2,FALSE)</f>
        <v>23365</v>
      </c>
      <c r="C27" s="257" t="s">
        <v>29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 t="s">
        <v>29</v>
      </c>
      <c r="I27" s="260" t="s">
        <v>29</v>
      </c>
      <c r="J27" s="261" t="s">
        <v>29</v>
      </c>
      <c r="K27" s="279" t="s">
        <v>29</v>
      </c>
      <c r="L27" s="257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Numbers'!$A$2956:$D$2994,4,FALSE),"NULL")</f>
        <v>31</v>
      </c>
      <c r="Q27" s="336" t="s">
        <v>29</v>
      </c>
    </row>
    <row r="28">
      <c r="A28" s="193" t="s">
        <v>1953</v>
      </c>
      <c r="B28" s="194">
        <f t="array" ref="B28">VLOOKUP($A28,WA_DEMO,2,FALSE)</f>
        <v>13401</v>
      </c>
      <c r="C28" s="269" t="s">
        <v>29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 t="s">
        <v>29</v>
      </c>
      <c r="I28" s="272" t="s">
        <v>29</v>
      </c>
      <c r="J28" s="273" t="s">
        <v>29</v>
      </c>
      <c r="K28" s="280" t="s">
        <v>29</v>
      </c>
      <c r="L28" s="269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Numbers'!$A$2956:$D$2994,4,FALSE),"NULL")</f>
        <v>15</v>
      </c>
      <c r="Q28" s="338" t="s">
        <v>29</v>
      </c>
    </row>
    <row r="29">
      <c r="A29" s="334" t="s">
        <v>468</v>
      </c>
      <c r="B29" s="256">
        <f t="array" ref="B29">VLOOKUP($A29,WA_DEMO,2,FALSE)</f>
        <v>921130</v>
      </c>
      <c r="C29" s="257" t="s">
        <v>29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 t="s">
        <v>29</v>
      </c>
      <c r="I29" s="260" t="s">
        <v>29</v>
      </c>
      <c r="J29" s="261" t="s">
        <v>29</v>
      </c>
      <c r="K29" s="279" t="s">
        <v>29</v>
      </c>
      <c r="L29" s="257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Numbers'!$A$2956:$D$2994,4,FALSE),"NULL")</f>
        <v>426</v>
      </c>
      <c r="Q29" s="336" t="s">
        <v>29</v>
      </c>
    </row>
    <row r="30">
      <c r="A30" s="193" t="s">
        <v>317</v>
      </c>
      <c r="B30" s="194">
        <f t="array" ref="B30">VLOOKUP($A30,WA_DEMO,2,FALSE)</f>
        <v>17788</v>
      </c>
      <c r="C30" s="269" t="s">
        <v>29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 t="s">
        <v>29</v>
      </c>
      <c r="I30" s="272" t="s">
        <v>29</v>
      </c>
      <c r="J30" s="273" t="s">
        <v>29</v>
      </c>
      <c r="K30" s="280" t="s">
        <v>29</v>
      </c>
      <c r="L30" s="269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Numbers'!$A$2956:$D$2994,4,FALSE),"NULL")</f>
        <v>10</v>
      </c>
      <c r="Q30" s="338" t="s">
        <v>29</v>
      </c>
    </row>
    <row r="31">
      <c r="A31" s="334" t="s">
        <v>1954</v>
      </c>
      <c r="B31" s="256">
        <f t="array" ref="B31">VLOOKUP($A31,WA_DEMO,2,FALSE)</f>
        <v>129523</v>
      </c>
      <c r="C31" s="257" t="s">
        <v>29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 t="s">
        <v>29</v>
      </c>
      <c r="I31" s="260" t="s">
        <v>29</v>
      </c>
      <c r="J31" s="261" t="s">
        <v>29</v>
      </c>
      <c r="K31" s="279" t="s">
        <v>29</v>
      </c>
      <c r="L31" s="257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Numbers'!$A$2956:$D$2994,4,FALSE),"NULL")</f>
        <v>90</v>
      </c>
      <c r="Q31" s="336" t="s">
        <v>29</v>
      </c>
    </row>
    <row r="32">
      <c r="A32" s="193" t="s">
        <v>1955</v>
      </c>
      <c r="B32" s="194">
        <f t="array" ref="B32">VLOOKUP($A32,WA_DEMO,2,FALSE)</f>
        <v>12036</v>
      </c>
      <c r="C32" s="269" t="s">
        <v>29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 t="s">
        <v>29</v>
      </c>
      <c r="I32" s="272" t="s">
        <v>29</v>
      </c>
      <c r="J32" s="273" t="s">
        <v>29</v>
      </c>
      <c r="K32" s="280" t="s">
        <v>29</v>
      </c>
      <c r="L32" s="269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Numbers'!$A$2956:$D$2994,4,FALSE),"NULL")</f>
        <v>11</v>
      </c>
      <c r="Q32" s="338" t="s">
        <v>29</v>
      </c>
    </row>
    <row r="33">
      <c r="A33" s="334" t="s">
        <v>1956</v>
      </c>
      <c r="B33" s="256">
        <f t="array" ref="B33">VLOOKUP($A33,WA_DEMO,2,FALSE)</f>
        <v>827957</v>
      </c>
      <c r="C33" s="257" t="s">
        <v>29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 t="s">
        <v>29</v>
      </c>
      <c r="I33" s="260" t="s">
        <v>29</v>
      </c>
      <c r="J33" s="261" t="s">
        <v>29</v>
      </c>
      <c r="K33" s="279" t="s">
        <v>29</v>
      </c>
      <c r="L33" s="257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Numbers'!$A$2956:$D$2994,4,FALSE),"NULL")</f>
        <v>321</v>
      </c>
      <c r="Q33" s="336" t="s">
        <v>29</v>
      </c>
    </row>
    <row r="34">
      <c r="A34" s="193" t="s">
        <v>1957</v>
      </c>
      <c r="B34" s="194">
        <f t="array" ref="B34">VLOOKUP($A34,WA_DEMO,2,FALSE)</f>
        <v>539339</v>
      </c>
      <c r="C34" s="269" t="s">
        <v>29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 t="s">
        <v>29</v>
      </c>
      <c r="I34" s="272" t="s">
        <v>29</v>
      </c>
      <c r="J34" s="273" t="s">
        <v>29</v>
      </c>
      <c r="K34" s="280" t="s">
        <v>29</v>
      </c>
      <c r="L34" s="269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Numbers'!$A$2956:$D$2994,4,FALSE),"NULL")</f>
        <v>283</v>
      </c>
      <c r="Q34" s="338" t="s">
        <v>29</v>
      </c>
    </row>
    <row r="35">
      <c r="A35" s="334" t="s">
        <v>746</v>
      </c>
      <c r="B35" s="256">
        <f t="array" ref="B35">VLOOKUP($A35,WA_DEMO,2,FALSE)</f>
        <v>46445</v>
      </c>
      <c r="C35" s="257" t="s">
        <v>29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 t="s">
        <v>29</v>
      </c>
      <c r="I35" s="260" t="s">
        <v>29</v>
      </c>
      <c r="J35" s="261" t="s">
        <v>29</v>
      </c>
      <c r="K35" s="279" t="s">
        <v>29</v>
      </c>
      <c r="L35" s="257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Numbers'!$A$2956:$D$2994,4,FALSE),"NULL")</f>
        <v>45</v>
      </c>
      <c r="Q35" s="336" t="s">
        <v>29</v>
      </c>
    </row>
    <row r="36">
      <c r="A36" s="193" t="s">
        <v>1226</v>
      </c>
      <c r="B36" s="194">
        <f t="array" ref="B36">VLOOKUP($A36,WA_DEMO,2,FALSE)</f>
        <v>294793</v>
      </c>
      <c r="C36" s="269" t="s">
        <v>29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 t="s">
        <v>29</v>
      </c>
      <c r="I36" s="272" t="s">
        <v>29</v>
      </c>
      <c r="J36" s="273" t="s">
        <v>29</v>
      </c>
      <c r="K36" s="280" t="s">
        <v>29</v>
      </c>
      <c r="L36" s="269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Numbers'!$A$2956:$D$2994,4,FALSE),"NULL")</f>
        <v>124</v>
      </c>
      <c r="Q36" s="338" t="s">
        <v>29</v>
      </c>
    </row>
    <row r="37">
      <c r="A37" s="334" t="s">
        <v>1958</v>
      </c>
      <c r="B37" s="256">
        <f t="array" ref="B37">VLOOKUP($A37,WA_DEMO,2,FALSE)</f>
        <v>4422</v>
      </c>
      <c r="C37" s="257" t="s">
        <v>29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 t="s">
        <v>29</v>
      </c>
      <c r="I37" s="260" t="s">
        <v>29</v>
      </c>
      <c r="J37" s="261" t="s">
        <v>29</v>
      </c>
      <c r="K37" s="279" t="s">
        <v>29</v>
      </c>
      <c r="L37" s="257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Numbers'!$A$2956:$D$2994,4,FALSE),"NULL")</f>
        <v>7</v>
      </c>
      <c r="Q37" s="336" t="s">
        <v>29</v>
      </c>
    </row>
    <row r="38">
      <c r="A38" s="193" t="s">
        <v>1959</v>
      </c>
      <c r="B38" s="194">
        <f t="array" ref="B38">VLOOKUP($A38,WA_DEMO,2,FALSE)</f>
        <v>62584</v>
      </c>
      <c r="C38" s="269" t="s">
        <v>29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 t="s">
        <v>29</v>
      </c>
      <c r="I38" s="272" t="s">
        <v>29</v>
      </c>
      <c r="J38" s="273" t="s">
        <v>29</v>
      </c>
      <c r="K38" s="280" t="s">
        <v>29</v>
      </c>
      <c r="L38" s="269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Numbers'!$A$2956:$D$2994,4,FALSE),"NULL")</f>
        <v>41</v>
      </c>
      <c r="Q38" s="338" t="s">
        <v>29</v>
      </c>
    </row>
    <row r="39">
      <c r="A39" s="334" t="s">
        <v>1960</v>
      </c>
      <c r="B39" s="256">
        <f t="array" ref="B39">VLOOKUP($A39,WA_DEMO,2,FALSE)</f>
        <v>226847</v>
      </c>
      <c r="C39" s="257" t="s">
        <v>29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 t="s">
        <v>29</v>
      </c>
      <c r="I39" s="260" t="s">
        <v>29</v>
      </c>
      <c r="J39" s="261" t="s">
        <v>29</v>
      </c>
      <c r="K39" s="279" t="s">
        <v>29</v>
      </c>
      <c r="L39" s="257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Numbers'!$A$2956:$D$2994,4,FALSE),"NULL")</f>
        <v>129</v>
      </c>
      <c r="Q39" s="336" t="s">
        <v>29</v>
      </c>
    </row>
    <row r="40">
      <c r="A40" s="193" t="s">
        <v>1961</v>
      </c>
      <c r="B40" s="194">
        <f t="array" ref="B40">VLOOKUP($A40,WA_DEMO,2,FALSE)</f>
        <v>47973</v>
      </c>
      <c r="C40" s="269" t="s">
        <v>29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 t="s">
        <v>29</v>
      </c>
      <c r="I40" s="272" t="s">
        <v>29</v>
      </c>
      <c r="J40" s="273" t="s">
        <v>29</v>
      </c>
      <c r="K40" s="280" t="s">
        <v>29</v>
      </c>
      <c r="L40" s="269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Numbers'!$A$2956:$D$2994,4,FALSE),"NULL")</f>
        <v>49</v>
      </c>
      <c r="Q40" s="338" t="s">
        <v>29</v>
      </c>
    </row>
    <row r="41">
      <c r="A41" s="334" t="s">
        <v>1962</v>
      </c>
      <c r="B41" s="256">
        <f t="array" ref="B41">VLOOKUP($A41,WA_DEMO,2,FALSE)</f>
        <v>256728</v>
      </c>
      <c r="C41" s="257" t="s">
        <v>29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 t="s">
        <v>29</v>
      </c>
      <c r="I41" s="260" t="s">
        <v>29</v>
      </c>
      <c r="J41" s="261" t="s">
        <v>29</v>
      </c>
      <c r="K41" s="279" t="s">
        <v>29</v>
      </c>
      <c r="L41" s="257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Numbers'!$A$2956:$D$2994,4,FALSE),"NULL")</f>
        <v>155</v>
      </c>
      <c r="Q41" s="336" t="s">
        <v>29</v>
      </c>
    </row>
    <row r="42">
      <c r="A42" s="201"/>
      <c r="B42" s="202"/>
      <c r="C42" s="203"/>
      <c r="D42" s="204"/>
      <c r="E42" s="204"/>
      <c r="F42" s="204"/>
      <c r="G42" s="204"/>
      <c r="H42" s="205"/>
      <c r="I42" s="206"/>
      <c r="J42" s="207"/>
      <c r="K42" s="203"/>
      <c r="L42" s="208"/>
      <c r="M42" s="209"/>
      <c r="N42" s="210"/>
      <c r="O42" s="204"/>
      <c r="P42" s="205"/>
      <c r="Q42" s="281"/>
    </row>
    <row r="43">
      <c r="A43" s="212" t="s">
        <v>2059</v>
      </c>
      <c r="B43" s="213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20">
        <f>AFCARSCSC!C51</f>
        <v>997</v>
      </c>
      <c r="J43" s="342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16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1401" t="s">
        <v>4241</v>
      </c>
      <c r="I1" s="287" t="s">
        <v>2119</v>
      </c>
      <c r="J1" s="289">
        <v>44357.0</v>
      </c>
      <c r="K1" s="287" t="s">
        <v>2120</v>
      </c>
      <c r="L1" s="289">
        <v>44134.0</v>
      </c>
      <c r="M1" s="288"/>
    </row>
    <row r="3">
      <c r="A3" s="1231" t="s">
        <v>267</v>
      </c>
      <c r="B3" s="233">
        <v>20.0</v>
      </c>
    </row>
    <row r="4">
      <c r="A4" s="1231" t="s">
        <v>1941</v>
      </c>
      <c r="B4" s="233">
        <v>21.0</v>
      </c>
    </row>
    <row r="5">
      <c r="A5" s="1231" t="s">
        <v>150</v>
      </c>
      <c r="B5" s="233">
        <v>232.0</v>
      </c>
    </row>
    <row r="6">
      <c r="A6" s="1231" t="s">
        <v>1942</v>
      </c>
      <c r="B6" s="233">
        <v>71.0</v>
      </c>
    </row>
    <row r="7">
      <c r="A7" s="1231" t="s">
        <v>1943</v>
      </c>
      <c r="B7" s="233">
        <v>123.0</v>
      </c>
    </row>
    <row r="8">
      <c r="A8" s="1231" t="s">
        <v>155</v>
      </c>
      <c r="B8" s="233">
        <v>466.0</v>
      </c>
    </row>
    <row r="9">
      <c r="A9" s="1231" t="s">
        <v>157</v>
      </c>
      <c r="B9" s="233">
        <v>2.0</v>
      </c>
    </row>
    <row r="10">
      <c r="A10" s="1231" t="s">
        <v>1944</v>
      </c>
      <c r="B10" s="233">
        <v>162.0</v>
      </c>
    </row>
    <row r="11">
      <c r="A11" s="1231" t="s">
        <v>286</v>
      </c>
      <c r="B11" s="233">
        <v>59.0</v>
      </c>
    </row>
    <row r="12">
      <c r="A12" s="1231" t="s">
        <v>1945</v>
      </c>
      <c r="B12" s="233">
        <v>6.0</v>
      </c>
    </row>
    <row r="13">
      <c r="A13" s="1231" t="s">
        <v>59</v>
      </c>
      <c r="B13" s="233">
        <v>94.0</v>
      </c>
    </row>
    <row r="14">
      <c r="A14" s="1231" t="s">
        <v>291</v>
      </c>
      <c r="B14" s="233">
        <v>2.0</v>
      </c>
    </row>
    <row r="15">
      <c r="A15" s="1231" t="s">
        <v>168</v>
      </c>
      <c r="B15" s="233">
        <v>200.0</v>
      </c>
      <c r="E15" s="55" t="s">
        <v>2088</v>
      </c>
    </row>
    <row r="16">
      <c r="A16" s="1231" t="s">
        <v>1946</v>
      </c>
      <c r="B16" s="233">
        <v>124.0</v>
      </c>
    </row>
    <row r="17">
      <c r="A17" s="1231" t="s">
        <v>1947</v>
      </c>
      <c r="B17" s="233">
        <v>49.0</v>
      </c>
    </row>
    <row r="18">
      <c r="A18" s="1231" t="s">
        <v>66</v>
      </c>
      <c r="B18" s="233">
        <v>12.0</v>
      </c>
    </row>
    <row r="19">
      <c r="A19" s="1231" t="s">
        <v>1752</v>
      </c>
      <c r="B19" s="233">
        <v>1329.0</v>
      </c>
    </row>
    <row r="20">
      <c r="A20" s="1231" t="s">
        <v>1948</v>
      </c>
      <c r="B20" s="233">
        <v>245.0</v>
      </c>
    </row>
    <row r="21">
      <c r="A21" s="1231" t="s">
        <v>1949</v>
      </c>
      <c r="B21" s="233">
        <v>45.0</v>
      </c>
    </row>
    <row r="22">
      <c r="A22" s="1231" t="s">
        <v>1950</v>
      </c>
      <c r="B22" s="233">
        <v>34.0</v>
      </c>
    </row>
    <row r="23">
      <c r="A23" s="1231" t="s">
        <v>530</v>
      </c>
      <c r="B23" s="233">
        <v>165.0</v>
      </c>
    </row>
    <row r="24">
      <c r="A24" s="1231" t="s">
        <v>176</v>
      </c>
      <c r="B24" s="233">
        <v>9.0</v>
      </c>
    </row>
    <row r="25">
      <c r="A25" s="1231" t="s">
        <v>575</v>
      </c>
      <c r="B25" s="233">
        <v>119.0</v>
      </c>
    </row>
    <row r="26">
      <c r="A26" s="1231" t="s">
        <v>1951</v>
      </c>
      <c r="B26" s="233">
        <v>63.0</v>
      </c>
    </row>
    <row r="27">
      <c r="A27" s="1231" t="s">
        <v>1952</v>
      </c>
      <c r="B27" s="233">
        <v>50.0</v>
      </c>
    </row>
    <row r="28">
      <c r="A28" s="1231" t="s">
        <v>1953</v>
      </c>
      <c r="B28" s="233">
        <v>27.0</v>
      </c>
    </row>
    <row r="29">
      <c r="A29" s="1231" t="s">
        <v>468</v>
      </c>
      <c r="B29" s="233">
        <v>1123.0</v>
      </c>
    </row>
    <row r="30">
      <c r="A30" s="1231" t="s">
        <v>317</v>
      </c>
      <c r="B30" s="233">
        <v>5.0</v>
      </c>
    </row>
    <row r="31">
      <c r="A31" s="1231" t="s">
        <v>1954</v>
      </c>
      <c r="B31" s="233">
        <v>122.0</v>
      </c>
    </row>
    <row r="32">
      <c r="A32" s="1231" t="s">
        <v>1955</v>
      </c>
      <c r="B32" s="233">
        <v>12.0</v>
      </c>
    </row>
    <row r="33">
      <c r="A33" s="1231" t="s">
        <v>1956</v>
      </c>
      <c r="B33" s="233">
        <v>614.0</v>
      </c>
    </row>
    <row r="34">
      <c r="A34" s="1231" t="s">
        <v>1957</v>
      </c>
      <c r="B34" s="233">
        <v>895.0</v>
      </c>
    </row>
    <row r="35">
      <c r="A35" s="1231" t="s">
        <v>746</v>
      </c>
      <c r="B35" s="233">
        <v>66.0</v>
      </c>
    </row>
    <row r="36">
      <c r="A36" s="1231" t="s">
        <v>1226</v>
      </c>
      <c r="B36" s="233">
        <v>352.0</v>
      </c>
    </row>
    <row r="37">
      <c r="A37" s="1231" t="s">
        <v>1958</v>
      </c>
      <c r="B37" s="233">
        <v>6.0</v>
      </c>
    </row>
    <row r="38">
      <c r="A38" s="1231" t="s">
        <v>1959</v>
      </c>
      <c r="B38" s="233">
        <v>79.0</v>
      </c>
    </row>
    <row r="39">
      <c r="A39" s="1231" t="s">
        <v>1960</v>
      </c>
      <c r="B39" s="233">
        <v>204.0</v>
      </c>
    </row>
    <row r="40">
      <c r="A40" s="1231" t="s">
        <v>1961</v>
      </c>
      <c r="B40" s="233">
        <v>29.0</v>
      </c>
    </row>
    <row r="41">
      <c r="A41" s="1231" t="s">
        <v>1962</v>
      </c>
      <c r="B41" s="233">
        <v>280.0</v>
      </c>
    </row>
    <row r="43">
      <c r="A43" s="785" t="s">
        <v>94</v>
      </c>
      <c r="B43" s="233">
        <v>7520.0</v>
      </c>
      <c r="D43" s="55" t="s">
        <v>4242</v>
      </c>
    </row>
    <row r="50">
      <c r="A50" s="287" t="s">
        <v>2134</v>
      </c>
      <c r="B50" s="288"/>
      <c r="C50" s="288"/>
      <c r="D50" s="288"/>
      <c r="E50" s="287" t="s">
        <v>2117</v>
      </c>
      <c r="F50" s="288"/>
      <c r="G50" s="288"/>
      <c r="H50" s="288"/>
      <c r="I50" s="287" t="s">
        <v>2119</v>
      </c>
      <c r="J50" s="288"/>
      <c r="K50" s="287" t="s">
        <v>2120</v>
      </c>
      <c r="L50" s="288"/>
      <c r="M50" s="288"/>
    </row>
    <row r="100">
      <c r="A100" s="287" t="s">
        <v>2186</v>
      </c>
      <c r="B100" s="288"/>
      <c r="C100" s="288"/>
      <c r="D100" s="288"/>
      <c r="E100" s="287" t="s">
        <v>2117</v>
      </c>
      <c r="F100" s="288"/>
      <c r="G100" s="288"/>
      <c r="H100" s="288"/>
      <c r="I100" s="287" t="s">
        <v>2119</v>
      </c>
      <c r="J100" s="288"/>
      <c r="K100" s="287" t="s">
        <v>2120</v>
      </c>
      <c r="L100" s="288"/>
      <c r="M100" s="288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32</v>
      </c>
      <c r="B3" s="256">
        <f t="array" ref="B3">VLOOKUP($A3,WV_DEMO,2,FALSE)</f>
        <v>15465</v>
      </c>
      <c r="C3" s="257">
        <f>vlookup(A3,'WV Data'!$A$3:$B$58,2,FALSE)</f>
        <v>110</v>
      </c>
      <c r="D3" s="258" t="s">
        <v>29</v>
      </c>
      <c r="E3" s="258" t="s">
        <v>29</v>
      </c>
      <c r="F3" s="258" t="s">
        <v>29</v>
      </c>
      <c r="G3" s="258" t="s">
        <v>29</v>
      </c>
      <c r="H3" s="259">
        <f>vlookup(A3,'WV Data'!$A$111:$B$168,2,FALSE)</f>
        <v>21</v>
      </c>
      <c r="I3" s="260" t="s">
        <v>29</v>
      </c>
      <c r="J3" s="261" t="s">
        <v>29</v>
      </c>
      <c r="K3" s="279" t="s">
        <v>29</v>
      </c>
      <c r="L3" s="259" t="s">
        <v>29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Numbers'!$A$2995:$D$3049,4,FALSE),"NULL")</f>
        <v>22</v>
      </c>
      <c r="Q3" s="336" t="s">
        <v>29</v>
      </c>
    </row>
    <row r="4">
      <c r="A4" s="193" t="s">
        <v>1579</v>
      </c>
      <c r="B4" s="194">
        <f t="array" ref="B4">VLOOKUP($A4,WV_DEMO,2,FALSE)</f>
        <v>122076</v>
      </c>
      <c r="C4" s="269">
        <f>vlookup(A4,'WV Data'!$A$3:$B$58,2,FALSE)</f>
        <v>245</v>
      </c>
      <c r="D4" s="270" t="s">
        <v>29</v>
      </c>
      <c r="E4" s="270" t="s">
        <v>29</v>
      </c>
      <c r="F4" s="270" t="s">
        <v>29</v>
      </c>
      <c r="G4" s="270" t="s">
        <v>29</v>
      </c>
      <c r="H4" s="271">
        <f>vlookup(A4,'WV Data'!$A$111:$B$168,2,FALSE)</f>
        <v>88</v>
      </c>
      <c r="I4" s="272" t="s">
        <v>29</v>
      </c>
      <c r="J4" s="273" t="s">
        <v>29</v>
      </c>
      <c r="K4" s="280" t="s">
        <v>29</v>
      </c>
      <c r="L4" s="271" t="s">
        <v>29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Numbers'!$A$2995:$D$3049,4,FALSE),"NULL")</f>
        <v>86</v>
      </c>
      <c r="Q4" s="338" t="s">
        <v>29</v>
      </c>
    </row>
    <row r="5">
      <c r="A5" s="334" t="s">
        <v>151</v>
      </c>
      <c r="B5" s="256">
        <f t="array" ref="B5">VLOOKUP($A5,WV_DEMO,2,FALSE)</f>
        <v>21809</v>
      </c>
      <c r="C5" s="257">
        <f>vlookup(A5,'WV Data'!$A$3:$B$58,2,FALSE)</f>
        <v>87</v>
      </c>
      <c r="D5" s="258" t="s">
        <v>29</v>
      </c>
      <c r="E5" s="258" t="s">
        <v>29</v>
      </c>
      <c r="F5" s="258" t="s">
        <v>29</v>
      </c>
      <c r="G5" s="258" t="s">
        <v>29</v>
      </c>
      <c r="H5" s="259">
        <f>vlookup(A5,'WV Data'!$A$111:$B$168,2,FALSE)</f>
        <v>16</v>
      </c>
      <c r="I5" s="260" t="s">
        <v>29</v>
      </c>
      <c r="J5" s="261" t="s">
        <v>29</v>
      </c>
      <c r="K5" s="279" t="s">
        <v>29</v>
      </c>
      <c r="L5" s="259" t="s">
        <v>29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Numbers'!$A$2995:$D$3049,4,FALSE),"NULL")</f>
        <v>29</v>
      </c>
      <c r="Q5" s="336" t="s">
        <v>29</v>
      </c>
    </row>
    <row r="6">
      <c r="A6" s="193" t="s">
        <v>1965</v>
      </c>
      <c r="B6" s="194">
        <f t="array" ref="B6">VLOOKUP($A6,WV_DEMO,2,FALSE)</f>
        <v>12447</v>
      </c>
      <c r="C6" s="269">
        <f>vlookup(A6,'WV Data'!$A$3:$B$58,2,FALSE)</f>
        <v>119</v>
      </c>
      <c r="D6" s="270" t="s">
        <v>29</v>
      </c>
      <c r="E6" s="270" t="s">
        <v>29</v>
      </c>
      <c r="F6" s="270" t="s">
        <v>29</v>
      </c>
      <c r="G6" s="270" t="s">
        <v>29</v>
      </c>
      <c r="H6" s="271">
        <f>vlookup(A6,'WV Data'!$A$111:$B$168,2,FALSE)</f>
        <v>6</v>
      </c>
      <c r="I6" s="272" t="s">
        <v>29</v>
      </c>
      <c r="J6" s="273" t="s">
        <v>29</v>
      </c>
      <c r="K6" s="280" t="s">
        <v>29</v>
      </c>
      <c r="L6" s="271" t="s">
        <v>29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Numbers'!$A$2995:$D$3049,4,FALSE),"NULL")</f>
        <v>14</v>
      </c>
      <c r="Q6" s="338" t="s">
        <v>29</v>
      </c>
    </row>
    <row r="7">
      <c r="A7" s="334" t="s">
        <v>1966</v>
      </c>
      <c r="B7" s="256">
        <f t="array" ref="B7">VLOOKUP($A7,WV_DEMO,2,FALSE)</f>
        <v>22559</v>
      </c>
      <c r="C7" s="257" t="str">
        <f>vlookup(A7,'WV Data'!$A$3:$B$58,2,FALSE)</f>
        <v>NULL</v>
      </c>
      <c r="D7" s="258" t="s">
        <v>29</v>
      </c>
      <c r="E7" s="258" t="s">
        <v>29</v>
      </c>
      <c r="F7" s="258" t="s">
        <v>29</v>
      </c>
      <c r="G7" s="258" t="s">
        <v>29</v>
      </c>
      <c r="H7" s="259">
        <f>vlookup(A7,'WV Data'!$A$111:$B$168,2,FALSE)</f>
        <v>7</v>
      </c>
      <c r="I7" s="260" t="s">
        <v>29</v>
      </c>
      <c r="J7" s="261" t="s">
        <v>29</v>
      </c>
      <c r="K7" s="279" t="s">
        <v>29</v>
      </c>
      <c r="L7" s="259" t="s">
        <v>29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Numbers'!$A$2995:$D$3049,4,FALSE),"NULL")</f>
        <v>30</v>
      </c>
      <c r="Q7" s="336" t="s">
        <v>29</v>
      </c>
    </row>
    <row r="8">
      <c r="A8" s="193" t="s">
        <v>1967</v>
      </c>
      <c r="B8" s="194">
        <f t="array" ref="B8">VLOOKUP($A8,WV_DEMO,2,FALSE)</f>
        <v>94350</v>
      </c>
      <c r="C8" s="269">
        <f>vlookup(A8,'WV Data'!$A$3:$B$58,2,FALSE)</f>
        <v>251</v>
      </c>
      <c r="D8" s="270" t="s">
        <v>29</v>
      </c>
      <c r="E8" s="270" t="s">
        <v>29</v>
      </c>
      <c r="F8" s="270" t="s">
        <v>29</v>
      </c>
      <c r="G8" s="270" t="s">
        <v>29</v>
      </c>
      <c r="H8" s="271">
        <f>vlookup(A8,'WV Data'!$A$111:$B$168,2,FALSE)</f>
        <v>24</v>
      </c>
      <c r="I8" s="272" t="s">
        <v>29</v>
      </c>
      <c r="J8" s="273" t="s">
        <v>29</v>
      </c>
      <c r="K8" s="280" t="s">
        <v>29</v>
      </c>
      <c r="L8" s="271" t="s">
        <v>29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Numbers'!$A$2995:$D$3049,4,FALSE),"NULL")</f>
        <v>120</v>
      </c>
      <c r="Q8" s="338" t="s">
        <v>29</v>
      </c>
    </row>
    <row r="9">
      <c r="A9" s="334" t="s">
        <v>37</v>
      </c>
      <c r="B9" s="256">
        <f t="array" ref="B9">VLOOKUP($A9,WV_DEMO,2,FALSE)</f>
        <v>6229</v>
      </c>
      <c r="C9" s="257">
        <f>vlookup(A9,'WV Data'!$A$3:$B$58,2,FALSE)</f>
        <v>22</v>
      </c>
      <c r="D9" s="258" t="s">
        <v>29</v>
      </c>
      <c r="E9" s="258" t="s">
        <v>29</v>
      </c>
      <c r="F9" s="258" t="s">
        <v>29</v>
      </c>
      <c r="G9" s="258" t="s">
        <v>29</v>
      </c>
      <c r="H9" s="259">
        <f>vlookup(A9,'WV Data'!$A$111:$B$168,2,FALSE)</f>
        <v>5</v>
      </c>
      <c r="I9" s="260" t="s">
        <v>29</v>
      </c>
      <c r="J9" s="261" t="s">
        <v>29</v>
      </c>
      <c r="K9" s="279" t="s">
        <v>29</v>
      </c>
      <c r="L9" s="259" t="s">
        <v>29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Numbers'!$A$2995:$D$3049,4,FALSE),"NULL")</f>
        <v>7</v>
      </c>
      <c r="Q9" s="336" t="s">
        <v>29</v>
      </c>
    </row>
    <row r="10">
      <c r="A10" s="193" t="s">
        <v>43</v>
      </c>
      <c r="B10" s="194">
        <f t="array" ref="B10">VLOOKUP($A10,WV_DEMO,2,FALSE)</f>
        <v>8051</v>
      </c>
      <c r="C10" s="269">
        <f>vlookup(A10,'WV Data'!$A$3:$B$58,2,FALSE)</f>
        <v>24</v>
      </c>
      <c r="D10" s="270" t="s">
        <v>29</v>
      </c>
      <c r="E10" s="270" t="s">
        <v>29</v>
      </c>
      <c r="F10" s="270" t="s">
        <v>29</v>
      </c>
      <c r="G10" s="270" t="s">
        <v>29</v>
      </c>
      <c r="H10" s="271">
        <f>vlookup(A10,'WV Data'!$A$111:$B$168,2,FALSE)</f>
        <v>9</v>
      </c>
      <c r="I10" s="272" t="s">
        <v>29</v>
      </c>
      <c r="J10" s="273" t="s">
        <v>29</v>
      </c>
      <c r="K10" s="280" t="s">
        <v>29</v>
      </c>
      <c r="L10" s="271" t="s"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Numbers'!$A$2995:$D$3049,4,FALSE),"NULL")</f>
        <v>9</v>
      </c>
      <c r="Q10" s="338" t="s">
        <v>29</v>
      </c>
    </row>
    <row r="11">
      <c r="A11" s="334" t="s">
        <v>1968</v>
      </c>
      <c r="B11" s="256">
        <f t="array" ref="B11">VLOOKUP($A11,WV_DEMO,2,FALSE)</f>
        <v>7808</v>
      </c>
      <c r="C11" s="257">
        <f>vlookup(A11,'WV Data'!$A$3:$B$58,2,FALSE)</f>
        <v>8</v>
      </c>
      <c r="D11" s="258" t="s">
        <v>29</v>
      </c>
      <c r="E11" s="258" t="s">
        <v>29</v>
      </c>
      <c r="F11" s="258" t="s">
        <v>29</v>
      </c>
      <c r="G11" s="258" t="s">
        <v>29</v>
      </c>
      <c r="H11" s="259">
        <f>vlookup(A11,'WV Data'!$A$111:$B$168,2,FALSE)</f>
        <v>2</v>
      </c>
      <c r="I11" s="260" t="s">
        <v>29</v>
      </c>
      <c r="J11" s="261" t="s">
        <v>29</v>
      </c>
      <c r="K11" s="279" t="s">
        <v>29</v>
      </c>
      <c r="L11" s="259" t="s">
        <v>29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Numbers'!$A$2995:$D$3049,4,FALSE),"NULL")</f>
        <v>16</v>
      </c>
      <c r="Q11" s="336" t="s">
        <v>29</v>
      </c>
    </row>
    <row r="12">
      <c r="A12" s="193" t="s">
        <v>58</v>
      </c>
      <c r="B12" s="194">
        <f t="array" ref="B12">VLOOKUP($A12,WV_DEMO,2,FALSE)</f>
        <v>40488</v>
      </c>
      <c r="C12" s="269" t="str">
        <f>vlookup(A12,'WV Data'!$A$3:$B$58,2,FALSE)</f>
        <v>NULL</v>
      </c>
      <c r="D12" s="270" t="s">
        <v>29</v>
      </c>
      <c r="E12" s="270" t="s">
        <v>29</v>
      </c>
      <c r="F12" s="270" t="s">
        <v>29</v>
      </c>
      <c r="G12" s="270" t="s">
        <v>29</v>
      </c>
      <c r="H12" s="271">
        <f>vlookup(A12,'WV Data'!$A$111:$B$168,2,FALSE)</f>
        <v>20</v>
      </c>
      <c r="I12" s="272" t="s">
        <v>29</v>
      </c>
      <c r="J12" s="273" t="s">
        <v>29</v>
      </c>
      <c r="K12" s="280" t="s">
        <v>29</v>
      </c>
      <c r="L12" s="271" t="s">
        <v>29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Numbers'!$A$2995:$D$3049,4,FALSE),"NULL")</f>
        <v>65</v>
      </c>
      <c r="Q12" s="338" t="s">
        <v>29</v>
      </c>
    </row>
    <row r="13">
      <c r="A13" s="334" t="s">
        <v>436</v>
      </c>
      <c r="B13" s="256">
        <f t="array" ref="B13">VLOOKUP($A13,WV_DEMO,2,FALSE)</f>
        <v>7408</v>
      </c>
      <c r="C13" s="257">
        <f>vlookup(A13,'WV Data'!$A$3:$B$58,2,FALSE)</f>
        <v>29</v>
      </c>
      <c r="D13" s="258" t="s">
        <v>29</v>
      </c>
      <c r="E13" s="258" t="s">
        <v>29</v>
      </c>
      <c r="F13" s="258" t="s">
        <v>29</v>
      </c>
      <c r="G13" s="258" t="s">
        <v>29</v>
      </c>
      <c r="H13" s="259">
        <f>vlookup(A13,'WV Data'!$A$111:$B$168,2,FALSE)</f>
        <v>2</v>
      </c>
      <c r="I13" s="260" t="s">
        <v>29</v>
      </c>
      <c r="J13" s="261" t="s">
        <v>29</v>
      </c>
      <c r="K13" s="279" t="s">
        <v>29</v>
      </c>
      <c r="L13" s="259" t="s">
        <v>29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Numbers'!$A$2995:$D$3049,4,FALSE),"NULL")</f>
        <v>11</v>
      </c>
      <c r="Q13" s="336" t="s">
        <v>29</v>
      </c>
    </row>
    <row r="14">
      <c r="A14" s="193" t="s">
        <v>168</v>
      </c>
      <c r="B14" s="194">
        <f t="array" ref="B14">VLOOKUP($A14,WV_DEMO,2,FALSE)</f>
        <v>10976</v>
      </c>
      <c r="C14" s="269">
        <f>vlookup(A14,'WV Data'!$A$3:$B$58,2,FALSE)</f>
        <v>131</v>
      </c>
      <c r="D14" s="270" t="s">
        <v>29</v>
      </c>
      <c r="E14" s="270" t="s">
        <v>29</v>
      </c>
      <c r="F14" s="270" t="s">
        <v>29</v>
      </c>
      <c r="G14" s="270" t="s">
        <v>29</v>
      </c>
      <c r="H14" s="271">
        <f>vlookup(A14,'WV Data'!$A$111:$B$168,2,FALSE)</f>
        <v>8</v>
      </c>
      <c r="I14" s="272" t="s">
        <v>29</v>
      </c>
      <c r="J14" s="273" t="s">
        <v>29</v>
      </c>
      <c r="K14" s="280" t="s">
        <v>29</v>
      </c>
      <c r="L14" s="271" t="s">
        <v>29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Numbers'!$A$2995:$D$3049,4,FALSE),"NULL")</f>
        <v>23</v>
      </c>
      <c r="Q14" s="338" t="s">
        <v>29</v>
      </c>
    </row>
    <row r="15">
      <c r="A15" s="334" t="s">
        <v>1969</v>
      </c>
      <c r="B15" s="256">
        <f t="array" ref="B15">VLOOKUP($A15,WV_DEMO,2,FALSE)</f>
        <v>32977</v>
      </c>
      <c r="C15" s="257">
        <f>vlookup(A15,'WV Data'!$A$3:$B$58,2,FALSE)</f>
        <v>135</v>
      </c>
      <c r="D15" s="258" t="s">
        <v>29</v>
      </c>
      <c r="E15" s="258" t="s">
        <v>29</v>
      </c>
      <c r="F15" s="258" t="s">
        <v>29</v>
      </c>
      <c r="G15" s="258" t="s">
        <v>29</v>
      </c>
      <c r="H15" s="259">
        <f>vlookup(A15,'WV Data'!$A$111:$B$168,2,FALSE)</f>
        <v>18</v>
      </c>
      <c r="I15" s="260" t="s">
        <v>29</v>
      </c>
      <c r="J15" s="261" t="s">
        <v>29</v>
      </c>
      <c r="K15" s="279" t="s">
        <v>29</v>
      </c>
      <c r="L15" s="259" t="s">
        <v>29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Numbers'!$A$2995:$D$3049,4,FALSE),"NULL")</f>
        <v>71</v>
      </c>
      <c r="Q15" s="336" t="s">
        <v>29</v>
      </c>
    </row>
    <row r="16">
      <c r="A16" s="193" t="s">
        <v>899</v>
      </c>
      <c r="B16" s="194">
        <f t="array" ref="B16">VLOOKUP($A16,WV_DEMO,2,FALSE)</f>
        <v>23093</v>
      </c>
      <c r="C16" s="269">
        <f>vlookup(A16,'WV Data'!$A$3:$B$58,2,FALSE)</f>
        <v>45</v>
      </c>
      <c r="D16" s="270" t="s">
        <v>29</v>
      </c>
      <c r="E16" s="270" t="s">
        <v>29</v>
      </c>
      <c r="F16" s="270" t="s">
        <v>29</v>
      </c>
      <c r="G16" s="270" t="s">
        <v>29</v>
      </c>
      <c r="H16" s="271">
        <f>vlookup(A16,'WV Data'!$A$111:$B$168,2,FALSE)</f>
        <v>14</v>
      </c>
      <c r="I16" s="272" t="s">
        <v>29</v>
      </c>
      <c r="J16" s="273" t="s">
        <v>29</v>
      </c>
      <c r="K16" s="280" t="s">
        <v>29</v>
      </c>
      <c r="L16" s="271" t="s">
        <v>29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Numbers'!$A$2995:$D$3049,4,FALSE),"NULL")</f>
        <v>34</v>
      </c>
      <c r="Q16" s="338" t="s">
        <v>29</v>
      </c>
    </row>
    <row r="17">
      <c r="A17" s="334" t="s">
        <v>444</v>
      </c>
      <c r="B17" s="256">
        <f t="array" ref="B17">VLOOKUP($A17,WV_DEMO,2,FALSE)</f>
        <v>29095</v>
      </c>
      <c r="C17" s="257">
        <f>vlookup(A17,'WV Data'!$A$3:$B$58,2,FALSE)</f>
        <v>110</v>
      </c>
      <c r="D17" s="258" t="s">
        <v>29</v>
      </c>
      <c r="E17" s="258" t="s">
        <v>29</v>
      </c>
      <c r="F17" s="258" t="s">
        <v>29</v>
      </c>
      <c r="G17" s="258" t="s">
        <v>29</v>
      </c>
      <c r="H17" s="259">
        <f>vlookup(A17,'WV Data'!$A$111:$B$168,2,FALSE)</f>
        <v>7</v>
      </c>
      <c r="I17" s="260" t="s">
        <v>29</v>
      </c>
      <c r="J17" s="261" t="s">
        <v>29</v>
      </c>
      <c r="K17" s="279" t="s">
        <v>29</v>
      </c>
      <c r="L17" s="259" t="s">
        <v>29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Numbers'!$A$2995:$D$3049,4,FALSE),"NULL")</f>
        <v>38</v>
      </c>
      <c r="Q17" s="336" t="s">
        <v>29</v>
      </c>
    </row>
    <row r="18">
      <c r="A18" s="193" t="s">
        <v>1970</v>
      </c>
      <c r="B18" s="194">
        <f t="array" ref="B18">VLOOKUP($A18,WV_DEMO,2,FALSE)</f>
        <v>14299</v>
      </c>
      <c r="C18" s="269">
        <f>vlookup(A18,'WV Data'!$A$3:$B$58,2,FALSE)</f>
        <v>52</v>
      </c>
      <c r="D18" s="270" t="s">
        <v>29</v>
      </c>
      <c r="E18" s="270" t="s">
        <v>29</v>
      </c>
      <c r="F18" s="270" t="s">
        <v>29</v>
      </c>
      <c r="G18" s="270" t="s">
        <v>29</v>
      </c>
      <c r="H18" s="271">
        <f>vlookup(A18,'WV Data'!$A$111:$B$168,2,FALSE)</f>
        <v>11</v>
      </c>
      <c r="I18" s="272" t="s">
        <v>29</v>
      </c>
      <c r="J18" s="273" t="s">
        <v>29</v>
      </c>
      <c r="K18" s="280" t="s">
        <v>29</v>
      </c>
      <c r="L18" s="271" t="s">
        <v>29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Numbers'!$A$2995:$D$3049,4,FALSE),"NULL")</f>
        <v>33</v>
      </c>
      <c r="Q18" s="338" t="s">
        <v>29</v>
      </c>
    </row>
    <row r="19">
      <c r="A19" s="334" t="s">
        <v>608</v>
      </c>
      <c r="B19" s="256">
        <f t="array" ref="B19">VLOOKUP($A19,WV_DEMO,2,FALSE)</f>
        <v>65921</v>
      </c>
      <c r="C19" s="257">
        <f>vlookup(A19,'WV Data'!$A$3:$B$58,2,FALSE)</f>
        <v>185</v>
      </c>
      <c r="D19" s="258" t="s">
        <v>29</v>
      </c>
      <c r="E19" s="258" t="s">
        <v>29</v>
      </c>
      <c r="F19" s="258" t="s">
        <v>29</v>
      </c>
      <c r="G19" s="258" t="s">
        <v>29</v>
      </c>
      <c r="H19" s="259">
        <f>vlookup(A19,'WV Data'!$A$111:$B$168,2,FALSE)</f>
        <v>39</v>
      </c>
      <c r="I19" s="260" t="s">
        <v>29</v>
      </c>
      <c r="J19" s="261" t="s">
        <v>29</v>
      </c>
      <c r="K19" s="279" t="s">
        <v>29</v>
      </c>
      <c r="L19" s="259" t="s">
        <v>29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Numbers'!$A$2995:$D$3049,4,FALSE),"NULL")</f>
        <v>99</v>
      </c>
      <c r="Q19" s="336" t="s">
        <v>29</v>
      </c>
    </row>
    <row r="20">
      <c r="A20" s="193" t="s">
        <v>65</v>
      </c>
      <c r="B20" s="194">
        <f t="array" ref="B20">VLOOKUP($A20,WV_DEMO,2,FALSE)</f>
        <v>27791</v>
      </c>
      <c r="C20" s="269">
        <f>vlookup(A20,'WV Data'!$A$3:$B$58,2,FALSE)</f>
        <v>98</v>
      </c>
      <c r="D20" s="270" t="s">
        <v>29</v>
      </c>
      <c r="E20" s="270" t="s">
        <v>29</v>
      </c>
      <c r="F20" s="270" t="s">
        <v>29</v>
      </c>
      <c r="G20" s="270" t="s">
        <v>29</v>
      </c>
      <c r="H20" s="271">
        <f>vlookup(A20,'WV Data'!$A$111:$B$168,2,FALSE)</f>
        <v>25</v>
      </c>
      <c r="I20" s="272" t="s">
        <v>29</v>
      </c>
      <c r="J20" s="273" t="s">
        <v>29</v>
      </c>
      <c r="K20" s="280" t="s">
        <v>29</v>
      </c>
      <c r="L20" s="271" t="s">
        <v>29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Numbers'!$A$2995:$D$3049,4,FALSE),"NULL")</f>
        <v>44</v>
      </c>
      <c r="Q20" s="338" t="s">
        <v>29</v>
      </c>
    </row>
    <row r="21">
      <c r="A21" s="334" t="s">
        <v>66</v>
      </c>
      <c r="B21" s="256">
        <f t="array" ref="B21">VLOOKUP($A21,WV_DEMO,2,FALSE)</f>
        <v>57701</v>
      </c>
      <c r="C21" s="257">
        <f>vlookup(A21,'WV Data'!$A$3:$B$58,2,FALSE)</f>
        <v>48</v>
      </c>
      <c r="D21" s="258" t="s">
        <v>29</v>
      </c>
      <c r="E21" s="258" t="s">
        <v>29</v>
      </c>
      <c r="F21" s="258" t="s">
        <v>29</v>
      </c>
      <c r="G21" s="258" t="s">
        <v>29</v>
      </c>
      <c r="H21" s="259">
        <f>vlookup(A21,'WV Data'!$A$111:$B$168,2,FALSE)</f>
        <v>34</v>
      </c>
      <c r="I21" s="260" t="s">
        <v>29</v>
      </c>
      <c r="J21" s="261" t="s">
        <v>29</v>
      </c>
      <c r="K21" s="279" t="s">
        <v>29</v>
      </c>
      <c r="L21" s="259" t="s">
        <v>29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Numbers'!$A$2995:$D$3049,4,FALSE),"NULL")</f>
        <v>53</v>
      </c>
      <c r="Q21" s="336" t="s">
        <v>29</v>
      </c>
    </row>
    <row r="22">
      <c r="A22" s="193" t="s">
        <v>1971</v>
      </c>
      <c r="B22" s="194">
        <f t="array" ref="B22">VLOOKUP($A22,WV_DEMO,2,FALSE)</f>
        <v>180745</v>
      </c>
      <c r="C22" s="269">
        <f>vlookup(A22,'WV Data'!$A$3:$B$58,2,FALSE)</f>
        <v>1319</v>
      </c>
      <c r="D22" s="270" t="s">
        <v>29</v>
      </c>
      <c r="E22" s="270" t="s">
        <v>29</v>
      </c>
      <c r="F22" s="270" t="s">
        <v>29</v>
      </c>
      <c r="G22" s="270" t="s">
        <v>29</v>
      </c>
      <c r="H22" s="271">
        <f>vlookup(A22,'WV Data'!$A$111:$B$168,2,FALSE)</f>
        <v>69</v>
      </c>
      <c r="I22" s="272" t="s">
        <v>29</v>
      </c>
      <c r="J22" s="273" t="s">
        <v>29</v>
      </c>
      <c r="K22" s="280" t="s">
        <v>29</v>
      </c>
      <c r="L22" s="271" t="s">
        <v>29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Numbers'!$A$2995:$D$3049,4,FALSE),"NULL")</f>
        <v>246</v>
      </c>
      <c r="Q22" s="338" t="s">
        <v>29</v>
      </c>
    </row>
    <row r="23">
      <c r="A23" s="334" t="s">
        <v>530</v>
      </c>
      <c r="B23" s="256">
        <f t="array" ref="B23">VLOOKUP($A23,WV_DEMO,2,FALSE)</f>
        <v>17033</v>
      </c>
      <c r="C23" s="257">
        <f>vlookup(A23,'WV Data'!$A$3:$B$58,2,FALSE)</f>
        <v>20</v>
      </c>
      <c r="D23" s="258" t="s">
        <v>29</v>
      </c>
      <c r="E23" s="258" t="s">
        <v>29</v>
      </c>
      <c r="F23" s="258" t="s">
        <v>29</v>
      </c>
      <c r="G23" s="258" t="s">
        <v>29</v>
      </c>
      <c r="H23" s="259">
        <f>vlookup(A23,'WV Data'!$A$111:$B$168,2,FALSE)</f>
        <v>12</v>
      </c>
      <c r="I23" s="260" t="s">
        <v>29</v>
      </c>
      <c r="J23" s="261" t="s">
        <v>29</v>
      </c>
      <c r="K23" s="279" t="s">
        <v>29</v>
      </c>
      <c r="L23" s="259" t="s">
        <v>29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Numbers'!$A$2995:$D$3049,4,FALSE),"NULL")</f>
        <v>22</v>
      </c>
      <c r="Q23" s="336" t="s">
        <v>29</v>
      </c>
    </row>
    <row r="24">
      <c r="A24" s="193" t="s">
        <v>176</v>
      </c>
      <c r="B24" s="194">
        <f t="array" ref="B24">VLOOKUP($A24,WV_DEMO,2,FALSE)</f>
        <v>20463</v>
      </c>
      <c r="C24" s="269">
        <f>vlookup(A24,'WV Data'!$A$3:$B$58,2,FALSE)</f>
        <v>87</v>
      </c>
      <c r="D24" s="270" t="s">
        <v>29</v>
      </c>
      <c r="E24" s="270" t="s">
        <v>29</v>
      </c>
      <c r="F24" s="270" t="s">
        <v>29</v>
      </c>
      <c r="G24" s="270" t="s">
        <v>29</v>
      </c>
      <c r="H24" s="271">
        <f>vlookup(A24,'WV Data'!$A$111:$B$168,2,FALSE)</f>
        <v>22</v>
      </c>
      <c r="I24" s="272" t="s">
        <v>29</v>
      </c>
      <c r="J24" s="273" t="s">
        <v>29</v>
      </c>
      <c r="K24" s="280" t="s">
        <v>29</v>
      </c>
      <c r="L24" s="271" t="s">
        <v>29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Numbers'!$A$2995:$D$3049,4,FALSE),"NULL")</f>
        <v>21</v>
      </c>
      <c r="Q24" s="338" t="s">
        <v>29</v>
      </c>
    </row>
    <row r="25">
      <c r="A25" s="334" t="s">
        <v>178</v>
      </c>
      <c r="B25" s="256">
        <f t="array" ref="B25">VLOOKUP($A25,WV_DEMO,2,FALSE)</f>
        <v>32567</v>
      </c>
      <c r="C25" s="257">
        <f>vlookup(A25,'WV Data'!$A$3:$B$58,2,FALSE)</f>
        <v>145</v>
      </c>
      <c r="D25" s="258" t="s">
        <v>29</v>
      </c>
      <c r="E25" s="258" t="s">
        <v>29</v>
      </c>
      <c r="F25" s="258" t="s">
        <v>29</v>
      </c>
      <c r="G25" s="258" t="s">
        <v>29</v>
      </c>
      <c r="H25" s="259">
        <f>vlookup(A25,'WV Data'!$A$111:$B$168,2,FALSE)</f>
        <v>38</v>
      </c>
      <c r="I25" s="260" t="s">
        <v>29</v>
      </c>
      <c r="J25" s="261" t="s">
        <v>29</v>
      </c>
      <c r="K25" s="279" t="s">
        <v>29</v>
      </c>
      <c r="L25" s="259" t="s"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Numbers'!$A$2995:$D$3049,4,FALSE),"NULL")</f>
        <v>49</v>
      </c>
      <c r="Q25" s="336" t="s">
        <v>29</v>
      </c>
    </row>
    <row r="26">
      <c r="A26" s="193" t="s">
        <v>1357</v>
      </c>
      <c r="B26" s="194">
        <f t="array" ref="B26">VLOOKUP($A26,WV_DEMO,2,FALSE)</f>
        <v>19111</v>
      </c>
      <c r="C26" s="269">
        <f>vlookup(A26,'WV Data'!$A$3:$B$58,2,FALSE)</f>
        <v>63</v>
      </c>
      <c r="D26" s="270" t="s">
        <v>29</v>
      </c>
      <c r="E26" s="270" t="s">
        <v>29</v>
      </c>
      <c r="F26" s="270" t="s">
        <v>29</v>
      </c>
      <c r="G26" s="270" t="s">
        <v>29</v>
      </c>
      <c r="H26" s="271">
        <f>vlookup(A26,'WV Data'!$A$111:$B$168,2,FALSE)</f>
        <v>12</v>
      </c>
      <c r="I26" s="272" t="s">
        <v>29</v>
      </c>
      <c r="J26" s="273" t="s">
        <v>29</v>
      </c>
      <c r="K26" s="280" t="s">
        <v>29</v>
      </c>
      <c r="L26" s="271" t="s">
        <v>29</v>
      </c>
      <c r="M26" s="272" t="s">
        <v>29</v>
      </c>
      <c r="N26" s="270" t="s">
        <v>29</v>
      </c>
      <c r="O26" s="270" t="s">
        <v>29</v>
      </c>
      <c r="P26" s="277">
        <f>ifna(vlookup(A26,'Population &amp; Church Numbers'!$A$2995:$D$3049,4,FALSE),"NULL")</f>
        <v>42</v>
      </c>
      <c r="Q26" s="338" t="s">
        <v>29</v>
      </c>
    </row>
    <row r="27">
      <c r="A27" s="334" t="s">
        <v>76</v>
      </c>
      <c r="B27" s="256">
        <f t="array" ref="B27">VLOOKUP($A27,WV_DEMO,2,FALSE)</f>
        <v>56205</v>
      </c>
      <c r="C27" s="257">
        <f>vlookup(A27,'WV Data'!$A$3:$B$58,2,FALSE)</f>
        <v>200</v>
      </c>
      <c r="D27" s="258" t="s">
        <v>29</v>
      </c>
      <c r="E27" s="258" t="s">
        <v>29</v>
      </c>
      <c r="F27" s="258" t="s">
        <v>29</v>
      </c>
      <c r="G27" s="258" t="s">
        <v>29</v>
      </c>
      <c r="H27" s="259">
        <f>vlookup(A27,'WV Data'!$A$111:$B$168,2,FALSE)</f>
        <v>32</v>
      </c>
      <c r="I27" s="260" t="s">
        <v>29</v>
      </c>
      <c r="J27" s="261" t="s">
        <v>29</v>
      </c>
      <c r="K27" s="279" t="s">
        <v>29</v>
      </c>
      <c r="L27" s="259" t="s">
        <v>29</v>
      </c>
      <c r="M27" s="260" t="s">
        <v>29</v>
      </c>
      <c r="N27" s="258" t="s">
        <v>29</v>
      </c>
      <c r="O27" s="258" t="s">
        <v>29</v>
      </c>
      <c r="P27" s="266">
        <f>ifna(vlookup(A27,'Population &amp; Church Numbers'!$A$2995:$D$3049,4,FALSE),"NULL")</f>
        <v>72</v>
      </c>
      <c r="Q27" s="336" t="s">
        <v>29</v>
      </c>
    </row>
    <row r="28">
      <c r="A28" s="193" t="s">
        <v>77</v>
      </c>
      <c r="B28" s="194">
        <f t="array" ref="B28">VLOOKUP($A28,WV_DEMO,2,FALSE)</f>
        <v>30591</v>
      </c>
      <c r="C28" s="269">
        <f>vlookup(A28,'WV Data'!$A$3:$B$58,2,FALSE)</f>
        <v>96</v>
      </c>
      <c r="D28" s="270" t="s">
        <v>29</v>
      </c>
      <c r="E28" s="270" t="s">
        <v>29</v>
      </c>
      <c r="F28" s="270" t="s">
        <v>29</v>
      </c>
      <c r="G28" s="270" t="s">
        <v>29</v>
      </c>
      <c r="H28" s="271">
        <f>vlookup(A28,'WV Data'!$A$111:$B$168,2,FALSE)</f>
        <v>12</v>
      </c>
      <c r="I28" s="272" t="s">
        <v>29</v>
      </c>
      <c r="J28" s="273" t="s">
        <v>29</v>
      </c>
      <c r="K28" s="280" t="s">
        <v>29</v>
      </c>
      <c r="L28" s="271" t="s">
        <v>29</v>
      </c>
      <c r="M28" s="272" t="s">
        <v>29</v>
      </c>
      <c r="N28" s="270" t="s">
        <v>29</v>
      </c>
      <c r="O28" s="270" t="s">
        <v>29</v>
      </c>
      <c r="P28" s="277">
        <f>ifna(vlookup(A28,'Population &amp; Church Numbers'!$A$2995:$D$3049,4,FALSE),"NULL")</f>
        <v>39</v>
      </c>
      <c r="Q28" s="338" t="s">
        <v>29</v>
      </c>
    </row>
    <row r="29">
      <c r="A29" s="334" t="s">
        <v>575</v>
      </c>
      <c r="B29" s="256">
        <f t="array" ref="B29">VLOOKUP($A29,WV_DEMO,2,FALSE)</f>
        <v>25453</v>
      </c>
      <c r="C29" s="257">
        <f>vlookup(A29,'WV Data'!$A$3:$B$58,2,FALSE)</f>
        <v>200</v>
      </c>
      <c r="D29" s="258" t="s">
        <v>29</v>
      </c>
      <c r="E29" s="258" t="s">
        <v>29</v>
      </c>
      <c r="F29" s="258" t="s">
        <v>29</v>
      </c>
      <c r="G29" s="258" t="s">
        <v>29</v>
      </c>
      <c r="H29" s="259">
        <f>vlookup(A29,'WV Data'!$A$111:$B$168,2,FALSE)</f>
        <v>11</v>
      </c>
      <c r="I29" s="260" t="s">
        <v>29</v>
      </c>
      <c r="J29" s="261" t="s">
        <v>29</v>
      </c>
      <c r="K29" s="279" t="s">
        <v>29</v>
      </c>
      <c r="L29" s="259" t="s">
        <v>29</v>
      </c>
      <c r="M29" s="260" t="s">
        <v>29</v>
      </c>
      <c r="N29" s="258" t="s">
        <v>29</v>
      </c>
      <c r="O29" s="258" t="s">
        <v>29</v>
      </c>
      <c r="P29" s="266">
        <f>ifna(vlookup(A29,'Population &amp; Church Numbers'!$A$2995:$D$3049,4,FALSE),"NULL")</f>
        <v>27</v>
      </c>
      <c r="Q29" s="336" t="s">
        <v>29</v>
      </c>
    </row>
    <row r="30">
      <c r="A30" s="193" t="s">
        <v>578</v>
      </c>
      <c r="B30" s="194">
        <f t="array" ref="B30">VLOOKUP($A30,WV_DEMO,2,FALSE)</f>
        <v>59664</v>
      </c>
      <c r="C30" s="269">
        <f>vlookup(A30,'WV Data'!$A$3:$B$58,2,FALSE)</f>
        <v>190</v>
      </c>
      <c r="D30" s="270" t="s">
        <v>29</v>
      </c>
      <c r="E30" s="270" t="s">
        <v>29</v>
      </c>
      <c r="F30" s="270" t="s">
        <v>29</v>
      </c>
      <c r="G30" s="270" t="s">
        <v>29</v>
      </c>
      <c r="H30" s="271">
        <f>vlookup(A30,'WV Data'!$A$111:$B$168,2,FALSE)</f>
        <v>37</v>
      </c>
      <c r="I30" s="272" t="s">
        <v>29</v>
      </c>
      <c r="J30" s="273" t="s">
        <v>29</v>
      </c>
      <c r="K30" s="280" t="s">
        <v>29</v>
      </c>
      <c r="L30" s="271" t="s">
        <v>29</v>
      </c>
      <c r="M30" s="272" t="s">
        <v>29</v>
      </c>
      <c r="N30" s="270" t="s">
        <v>29</v>
      </c>
      <c r="O30" s="270" t="s">
        <v>29</v>
      </c>
      <c r="P30" s="277">
        <f>ifna(vlookup(A30,'Population &amp; Church Numbers'!$A$2995:$D$3049,4,FALSE),"NULL")</f>
        <v>97</v>
      </c>
      <c r="Q30" s="338" t="s">
        <v>29</v>
      </c>
    </row>
    <row r="31">
      <c r="A31" s="334" t="s">
        <v>303</v>
      </c>
      <c r="B31" s="256">
        <f t="array" ref="B31">VLOOKUP($A31,WV_DEMO,2,FALSE)</f>
        <v>26938</v>
      </c>
      <c r="C31" s="257">
        <f>vlookup(A31,'WV Data'!$A$3:$B$58,2,FALSE)</f>
        <v>11</v>
      </c>
      <c r="D31" s="258" t="s">
        <v>29</v>
      </c>
      <c r="E31" s="258" t="s">
        <v>29</v>
      </c>
      <c r="F31" s="258" t="s">
        <v>29</v>
      </c>
      <c r="G31" s="258" t="s">
        <v>29</v>
      </c>
      <c r="H31" s="259">
        <f>vlookup(A31,'WV Data'!$A$111:$B$168,2,FALSE)</f>
        <v>19</v>
      </c>
      <c r="I31" s="260" t="s">
        <v>29</v>
      </c>
      <c r="J31" s="261" t="s">
        <v>29</v>
      </c>
      <c r="K31" s="279" t="s">
        <v>29</v>
      </c>
      <c r="L31" s="259" t="s">
        <v>29</v>
      </c>
      <c r="M31" s="260" t="s">
        <v>29</v>
      </c>
      <c r="N31" s="258" t="s">
        <v>29</v>
      </c>
      <c r="O31" s="258" t="s">
        <v>29</v>
      </c>
      <c r="P31" s="266">
        <f>ifna(vlookup(A31,'Population &amp; Church Numbers'!$A$2995:$D$3049,4,FALSE),"NULL")</f>
        <v>50</v>
      </c>
      <c r="Q31" s="336" t="s">
        <v>29</v>
      </c>
    </row>
    <row r="32">
      <c r="A32" s="193" t="s">
        <v>1972</v>
      </c>
      <c r="B32" s="194">
        <f t="array" ref="B32">VLOOKUP($A32,WV_DEMO,2,FALSE)</f>
        <v>23568</v>
      </c>
      <c r="C32" s="269">
        <f>vlookup(A32,'WV Data'!$A$3:$B$58,2,FALSE)</f>
        <v>85</v>
      </c>
      <c r="D32" s="270" t="s">
        <v>29</v>
      </c>
      <c r="E32" s="270" t="s">
        <v>29</v>
      </c>
      <c r="F32" s="270" t="s">
        <v>29</v>
      </c>
      <c r="G32" s="270" t="s">
        <v>29</v>
      </c>
      <c r="H32" s="271">
        <f>vlookup(A32,'WV Data'!$A$111:$B$168,2,FALSE)</f>
        <v>26</v>
      </c>
      <c r="I32" s="272" t="s">
        <v>29</v>
      </c>
      <c r="J32" s="273" t="s">
        <v>29</v>
      </c>
      <c r="K32" s="280" t="s">
        <v>29</v>
      </c>
      <c r="L32" s="271" t="s">
        <v>29</v>
      </c>
      <c r="M32" s="272" t="s">
        <v>29</v>
      </c>
      <c r="N32" s="270" t="s">
        <v>29</v>
      </c>
      <c r="O32" s="270" t="s">
        <v>29</v>
      </c>
      <c r="P32" s="277">
        <f>ifna(vlookup(A32,'Population &amp; Church Numbers'!$A$2995:$D$3049,4,FALSE),"NULL")</f>
        <v>47</v>
      </c>
      <c r="Q32" s="338" t="s">
        <v>29</v>
      </c>
    </row>
    <row r="33">
      <c r="A33" s="334" t="s">
        <v>1973</v>
      </c>
      <c r="B33" s="256">
        <f t="array" ref="B33">VLOOKUP($A33,WV_DEMO,2,FALSE)</f>
        <v>105822</v>
      </c>
      <c r="C33" s="257">
        <f>vlookup(A33,'WV Data'!$A$3:$B$58,2,FALSE)</f>
        <v>196</v>
      </c>
      <c r="D33" s="258" t="s">
        <v>29</v>
      </c>
      <c r="E33" s="258" t="s">
        <v>29</v>
      </c>
      <c r="F33" s="258" t="s">
        <v>29</v>
      </c>
      <c r="G33" s="258" t="s">
        <v>29</v>
      </c>
      <c r="H33" s="259">
        <f>vlookup(A33,'WV Data'!$A$111:$B$168,2,FALSE)</f>
        <v>12</v>
      </c>
      <c r="I33" s="260" t="s">
        <v>29</v>
      </c>
      <c r="J33" s="261" t="s">
        <v>29</v>
      </c>
      <c r="K33" s="279" t="s">
        <v>29</v>
      </c>
      <c r="L33" s="259" t="s">
        <v>29</v>
      </c>
      <c r="M33" s="260" t="s">
        <v>29</v>
      </c>
      <c r="N33" s="258" t="s">
        <v>29</v>
      </c>
      <c r="O33" s="258" t="s">
        <v>29</v>
      </c>
      <c r="P33" s="266">
        <f>ifna(vlookup(A33,'Population &amp; Church Numbers'!$A$2995:$D$3049,4,FALSE),"NULL")</f>
        <v>71</v>
      </c>
      <c r="Q33" s="336" t="s">
        <v>29</v>
      </c>
    </row>
    <row r="34">
      <c r="A34" s="193" t="s">
        <v>79</v>
      </c>
      <c r="B34" s="194">
        <f t="array" ref="B34">VLOOKUP($A34,WV_DEMO,2,FALSE)</f>
        <v>12376</v>
      </c>
      <c r="C34" s="269" t="str">
        <f>vlookup(A34,'WV Data'!$A$3:$B$58,2,FALSE)</f>
        <v>NULL</v>
      </c>
      <c r="D34" s="270" t="s">
        <v>29</v>
      </c>
      <c r="E34" s="270" t="s">
        <v>29</v>
      </c>
      <c r="F34" s="270" t="s">
        <v>29</v>
      </c>
      <c r="G34" s="270" t="s">
        <v>29</v>
      </c>
      <c r="H34" s="271">
        <f>vlookup(A34,'WV Data'!$A$111:$B$168,2,FALSE)</f>
        <v>10</v>
      </c>
      <c r="I34" s="272" t="s">
        <v>29</v>
      </c>
      <c r="J34" s="273" t="s">
        <v>29</v>
      </c>
      <c r="K34" s="280" t="s">
        <v>29</v>
      </c>
      <c r="L34" s="271" t="s">
        <v>29</v>
      </c>
      <c r="M34" s="272" t="s">
        <v>29</v>
      </c>
      <c r="N34" s="270" t="s">
        <v>29</v>
      </c>
      <c r="O34" s="270" t="s">
        <v>29</v>
      </c>
      <c r="P34" s="277">
        <f>ifna(vlookup(A34,'Population &amp; Church Numbers'!$A$2995:$D$3049,4,FALSE),"NULL")</f>
        <v>12</v>
      </c>
      <c r="Q34" s="338" t="s">
        <v>29</v>
      </c>
    </row>
    <row r="35">
      <c r="A35" s="334" t="s">
        <v>81</v>
      </c>
      <c r="B35" s="256">
        <f t="array" ref="B35">VLOOKUP($A35,WV_DEMO,2,FALSE)</f>
        <v>17063</v>
      </c>
      <c r="C35" s="257" t="str">
        <f>vlookup(A35,'WV Data'!$A$3:$B$58,2,FALSE)</f>
        <v>NULL</v>
      </c>
      <c r="D35" s="258" t="s">
        <v>29</v>
      </c>
      <c r="E35" s="258" t="s">
        <v>29</v>
      </c>
      <c r="F35" s="258" t="s">
        <v>29</v>
      </c>
      <c r="G35" s="258" t="s">
        <v>29</v>
      </c>
      <c r="H35" s="259">
        <f>vlookup(A35,'WV Data'!$A$111:$B$168,2,FALSE)</f>
        <v>5</v>
      </c>
      <c r="I35" s="260" t="s">
        <v>29</v>
      </c>
      <c r="J35" s="261" t="s">
        <v>29</v>
      </c>
      <c r="K35" s="279" t="s">
        <v>29</v>
      </c>
      <c r="L35" s="259" t="s">
        <v>29</v>
      </c>
      <c r="M35" s="260" t="s">
        <v>29</v>
      </c>
      <c r="N35" s="258" t="s">
        <v>29</v>
      </c>
      <c r="O35" s="258" t="s">
        <v>29</v>
      </c>
      <c r="P35" s="266">
        <f>ifna(vlookup(A35,'Population &amp; Church Numbers'!$A$2995:$D$3049,4,FALSE),"NULL")</f>
        <v>24</v>
      </c>
      <c r="Q35" s="336" t="s">
        <v>29</v>
      </c>
    </row>
    <row r="36">
      <c r="A36" s="193" t="s">
        <v>799</v>
      </c>
      <c r="B36" s="194">
        <f t="array" ref="B36">VLOOKUP($A36,WV_DEMO,2,FALSE)</f>
        <v>24604</v>
      </c>
      <c r="C36" s="269">
        <f>vlookup(A36,'WV Data'!$A$3:$B$58,2,FALSE)</f>
        <v>99</v>
      </c>
      <c r="D36" s="270" t="s">
        <v>29</v>
      </c>
      <c r="E36" s="270" t="s">
        <v>29</v>
      </c>
      <c r="F36" s="270" t="s">
        <v>29</v>
      </c>
      <c r="G36" s="270" t="s">
        <v>29</v>
      </c>
      <c r="H36" s="271">
        <f>vlookup(A36,'WV Data'!$A$111:$B$168,2,FALSE)</f>
        <v>10</v>
      </c>
      <c r="I36" s="272" t="s">
        <v>29</v>
      </c>
      <c r="J36" s="273" t="s">
        <v>29</v>
      </c>
      <c r="K36" s="280" t="s">
        <v>29</v>
      </c>
      <c r="L36" s="271" t="s">
        <v>29</v>
      </c>
      <c r="M36" s="272" t="s">
        <v>29</v>
      </c>
      <c r="N36" s="270" t="s">
        <v>29</v>
      </c>
      <c r="O36" s="270" t="s">
        <v>29</v>
      </c>
      <c r="P36" s="277">
        <f>ifna(vlookup(A36,'Population &amp; Church Numbers'!$A$2995:$D$3049,4,FALSE),"NULL")</f>
        <v>34</v>
      </c>
      <c r="Q36" s="338" t="s">
        <v>29</v>
      </c>
    </row>
    <row r="37">
      <c r="A37" s="334" t="s">
        <v>618</v>
      </c>
      <c r="B37" s="256">
        <f t="array" ref="B37">VLOOKUP($A37,WV_DEMO,2,FALSE)</f>
        <v>42425</v>
      </c>
      <c r="C37" s="257">
        <f>vlookup(A37,'WV Data'!$A$3:$B$58,2,FALSE)</f>
        <v>161</v>
      </c>
      <c r="D37" s="258" t="s">
        <v>29</v>
      </c>
      <c r="E37" s="258" t="s">
        <v>29</v>
      </c>
      <c r="F37" s="258" t="s">
        <v>29</v>
      </c>
      <c r="G37" s="258" t="s">
        <v>29</v>
      </c>
      <c r="H37" s="259">
        <f>vlookup(A37,'WV Data'!$A$111:$B$168,2,FALSE)</f>
        <v>7</v>
      </c>
      <c r="I37" s="260" t="s">
        <v>29</v>
      </c>
      <c r="J37" s="261" t="s">
        <v>29</v>
      </c>
      <c r="K37" s="279" t="s">
        <v>29</v>
      </c>
      <c r="L37" s="259" t="s">
        <v>29</v>
      </c>
      <c r="M37" s="260" t="s">
        <v>29</v>
      </c>
      <c r="N37" s="258" t="s">
        <v>29</v>
      </c>
      <c r="O37" s="258" t="s">
        <v>29</v>
      </c>
      <c r="P37" s="266">
        <f>ifna(vlookup(A37,'Population &amp; Church Numbers'!$A$2995:$D$3049,4,FALSE),"NULL")</f>
        <v>61</v>
      </c>
      <c r="Q37" s="336" t="s">
        <v>29</v>
      </c>
    </row>
    <row r="38">
      <c r="A38" s="193" t="s">
        <v>802</v>
      </c>
      <c r="B38" s="194">
        <f t="array" ref="B38">VLOOKUP($A38,WV_DEMO,2,FALSE)</f>
        <v>6143</v>
      </c>
      <c r="C38" s="269" t="str">
        <f>vlookup(A38,'WV Data'!$A$3:$B$58,2,FALSE)</f>
        <v>NULL</v>
      </c>
      <c r="D38" s="270" t="s">
        <v>29</v>
      </c>
      <c r="E38" s="270" t="s">
        <v>29</v>
      </c>
      <c r="F38" s="270" t="s">
        <v>29</v>
      </c>
      <c r="G38" s="270" t="s">
        <v>29</v>
      </c>
      <c r="H38" s="271">
        <f>vlookup(A38,'WV Data'!$A$111:$B$168,2,FALSE)</f>
        <v>5</v>
      </c>
      <c r="I38" s="272" t="s">
        <v>29</v>
      </c>
      <c r="J38" s="273" t="s">
        <v>29</v>
      </c>
      <c r="K38" s="280" t="s">
        <v>29</v>
      </c>
      <c r="L38" s="271" t="s">
        <v>29</v>
      </c>
      <c r="M38" s="272" t="s">
        <v>29</v>
      </c>
      <c r="N38" s="270" t="s">
        <v>29</v>
      </c>
      <c r="O38" s="270" t="s">
        <v>29</v>
      </c>
      <c r="P38" s="277">
        <f>ifna(vlookup(A38,'Population &amp; Church Numbers'!$A$2995:$D$3049,4,FALSE),"NULL")</f>
        <v>18</v>
      </c>
      <c r="Q38" s="338" t="s">
        <v>29</v>
      </c>
    </row>
    <row r="39">
      <c r="A39" s="334" t="s">
        <v>1974</v>
      </c>
      <c r="B39" s="256">
        <f t="array" ref="B39">VLOOKUP($A39,WV_DEMO,2,FALSE)</f>
        <v>7653</v>
      </c>
      <c r="C39" s="257" t="str">
        <f>vlookup(A39,'WV Data'!$A$3:$B$58,2,FALSE)</f>
        <v>NULL</v>
      </c>
      <c r="D39" s="258" t="s">
        <v>29</v>
      </c>
      <c r="E39" s="258" t="s">
        <v>29</v>
      </c>
      <c r="F39" s="258" t="s">
        <v>29</v>
      </c>
      <c r="G39" s="258" t="s">
        <v>29</v>
      </c>
      <c r="H39" s="259">
        <f>vlookup(A39,'WV Data'!$A$111:$B$168,2,FALSE)</f>
        <v>5</v>
      </c>
      <c r="I39" s="260" t="s">
        <v>29</v>
      </c>
      <c r="J39" s="261" t="s">
        <v>29</v>
      </c>
      <c r="K39" s="279" t="s">
        <v>29</v>
      </c>
      <c r="L39" s="259" t="s">
        <v>29</v>
      </c>
      <c r="M39" s="260" t="s">
        <v>29</v>
      </c>
      <c r="N39" s="258" t="s">
        <v>29</v>
      </c>
      <c r="O39" s="258" t="s">
        <v>29</v>
      </c>
      <c r="P39" s="266">
        <f>ifna(vlookup(A39,'Population &amp; Church Numbers'!$A$2995:$D$3049,4,FALSE),"NULL")</f>
        <v>12</v>
      </c>
      <c r="Q39" s="336" t="s">
        <v>29</v>
      </c>
    </row>
    <row r="40">
      <c r="A40" s="193" t="s">
        <v>674</v>
      </c>
      <c r="B40" s="194">
        <f t="array" ref="B40">VLOOKUP($A40,WV_DEMO,2,FALSE)</f>
        <v>7869</v>
      </c>
      <c r="C40" s="269" t="str">
        <f>vlookup(A40,'WV Data'!$A$3:$B$58,2,FALSE)</f>
        <v>NULL</v>
      </c>
      <c r="D40" s="270" t="s">
        <v>29</v>
      </c>
      <c r="E40" s="270" t="s">
        <v>29</v>
      </c>
      <c r="F40" s="270" t="s">
        <v>29</v>
      </c>
      <c r="G40" s="270" t="s">
        <v>29</v>
      </c>
      <c r="H40" s="271">
        <f>vlookup(A40,'WV Data'!$A$111:$B$168,2,FALSE)</f>
        <v>2</v>
      </c>
      <c r="I40" s="272" t="s">
        <v>29</v>
      </c>
      <c r="J40" s="273" t="s">
        <v>29</v>
      </c>
      <c r="K40" s="280" t="s">
        <v>29</v>
      </c>
      <c r="L40" s="271" t="s">
        <v>29</v>
      </c>
      <c r="M40" s="272" t="s">
        <v>29</v>
      </c>
      <c r="N40" s="270" t="s">
        <v>29</v>
      </c>
      <c r="O40" s="270" t="s">
        <v>29</v>
      </c>
      <c r="P40" s="277">
        <f>ifna(vlookup(A40,'Population &amp; Church Numbers'!$A$2995:$D$3049,4,FALSE),"NULL")</f>
        <v>19</v>
      </c>
      <c r="Q40" s="338" t="s">
        <v>29</v>
      </c>
    </row>
    <row r="41">
      <c r="A41" s="334" t="s">
        <v>1975</v>
      </c>
      <c r="B41" s="256">
        <f t="array" ref="B41">VLOOKUP($A41,WV_DEMO,2,FALSE)</f>
        <v>34216</v>
      </c>
      <c r="C41" s="257">
        <f>vlookup(A41,'WV Data'!$A$3:$B$58,2,FALSE)</f>
        <v>114</v>
      </c>
      <c r="D41" s="258" t="s">
        <v>29</v>
      </c>
      <c r="E41" s="258" t="s">
        <v>29</v>
      </c>
      <c r="F41" s="258" t="s">
        <v>29</v>
      </c>
      <c r="G41" s="258" t="s">
        <v>29</v>
      </c>
      <c r="H41" s="259">
        <f>vlookup(A41,'WV Data'!$A$111:$B$168,2,FALSE)</f>
        <v>21</v>
      </c>
      <c r="I41" s="260" t="s">
        <v>29</v>
      </c>
      <c r="J41" s="261" t="s">
        <v>29</v>
      </c>
      <c r="K41" s="279" t="s">
        <v>29</v>
      </c>
      <c r="L41" s="259" t="s">
        <v>29</v>
      </c>
      <c r="M41" s="260" t="s">
        <v>29</v>
      </c>
      <c r="N41" s="258" t="s">
        <v>29</v>
      </c>
      <c r="O41" s="258" t="s">
        <v>29</v>
      </c>
      <c r="P41" s="266">
        <f>ifna(vlookup(A41,'Population &amp; Church Numbers'!$A$2995:$D$3049,4,FALSE),"NULL")</f>
        <v>34</v>
      </c>
      <c r="Q41" s="336" t="s">
        <v>29</v>
      </c>
    </row>
    <row r="42">
      <c r="A42" s="193" t="s">
        <v>380</v>
      </c>
      <c r="B42" s="194">
        <f t="array" ref="B42">VLOOKUP($A42,WV_DEMO,2,FALSE)</f>
        <v>57440</v>
      </c>
      <c r="C42" s="269">
        <f>vlookup(A42,'WV Data'!$A$3:$B$58,2,FALSE)</f>
        <v>136</v>
      </c>
      <c r="D42" s="270" t="s">
        <v>29</v>
      </c>
      <c r="E42" s="270" t="s">
        <v>29</v>
      </c>
      <c r="F42" s="270" t="s">
        <v>29</v>
      </c>
      <c r="G42" s="270" t="s">
        <v>29</v>
      </c>
      <c r="H42" s="271">
        <f>vlookup(A42,'WV Data'!$A$111:$B$168,2,FALSE)</f>
        <v>23</v>
      </c>
      <c r="I42" s="272" t="s">
        <v>29</v>
      </c>
      <c r="J42" s="273" t="s">
        <v>29</v>
      </c>
      <c r="K42" s="280" t="s">
        <v>29</v>
      </c>
      <c r="L42" s="271" t="s">
        <v>29</v>
      </c>
      <c r="M42" s="272" t="s">
        <v>29</v>
      </c>
      <c r="N42" s="270" t="s">
        <v>29</v>
      </c>
      <c r="O42" s="270" t="s">
        <v>29</v>
      </c>
      <c r="P42" s="277">
        <f>ifna(vlookup(A42,'Population &amp; Church Numbers'!$A$2995:$D$3049,4,FALSE),"NULL")</f>
        <v>53</v>
      </c>
      <c r="Q42" s="338" t="s">
        <v>29</v>
      </c>
    </row>
    <row r="43">
      <c r="A43" s="334" t="s">
        <v>1976</v>
      </c>
      <c r="B43" s="256">
        <f t="array" ref="B43">VLOOKUP($A43,WV_DEMO,2,FALSE)</f>
        <v>74591</v>
      </c>
      <c r="C43" s="257">
        <f>vlookup(A43,'WV Data'!$A$3:$B$58,2,FALSE)</f>
        <v>120</v>
      </c>
      <c r="D43" s="258" t="s">
        <v>29</v>
      </c>
      <c r="E43" s="258" t="s">
        <v>29</v>
      </c>
      <c r="F43" s="258" t="s">
        <v>29</v>
      </c>
      <c r="G43" s="258" t="s">
        <v>29</v>
      </c>
      <c r="H43" s="259">
        <f>vlookup(A43,'WV Data'!$A$111:$B$168,2,FALSE)</f>
        <v>48</v>
      </c>
      <c r="I43" s="260" t="s">
        <v>29</v>
      </c>
      <c r="J43" s="261" t="s">
        <v>29</v>
      </c>
      <c r="K43" s="279" t="s">
        <v>29</v>
      </c>
      <c r="L43" s="259" t="s">
        <v>29</v>
      </c>
      <c r="M43" s="260" t="s">
        <v>29</v>
      </c>
      <c r="N43" s="258" t="s">
        <v>29</v>
      </c>
      <c r="O43" s="258" t="s">
        <v>29</v>
      </c>
      <c r="P43" s="266">
        <f>ifna(vlookup(A43,'Population &amp; Church Numbers'!$A$2995:$D$3049,4,FALSE),"NULL")</f>
        <v>117</v>
      </c>
      <c r="Q43" s="336" t="s">
        <v>29</v>
      </c>
    </row>
    <row r="44">
      <c r="A44" s="193" t="s">
        <v>85</v>
      </c>
      <c r="B44" s="194">
        <f t="array" ref="B44">VLOOKUP($A44,WV_DEMO,2,FALSE)</f>
        <v>27932</v>
      </c>
      <c r="C44" s="269">
        <f>vlookup(A44,'WV Data'!$A$3:$B$58,2,FALSE)</f>
        <v>113</v>
      </c>
      <c r="D44" s="270" t="s">
        <v>29</v>
      </c>
      <c r="E44" s="270" t="s">
        <v>29</v>
      </c>
      <c r="F44" s="270" t="s">
        <v>29</v>
      </c>
      <c r="G44" s="270" t="s">
        <v>29</v>
      </c>
      <c r="H44" s="271">
        <f>vlookup(A44,'WV Data'!$A$111:$B$168,2,FALSE)</f>
        <v>12</v>
      </c>
      <c r="I44" s="272" t="s">
        <v>29</v>
      </c>
      <c r="J44" s="273" t="s">
        <v>29</v>
      </c>
      <c r="K44" s="280" t="s">
        <v>29</v>
      </c>
      <c r="L44" s="271" t="s">
        <v>29</v>
      </c>
      <c r="M44" s="272" t="s">
        <v>29</v>
      </c>
      <c r="N44" s="270" t="s">
        <v>29</v>
      </c>
      <c r="O44" s="270" t="s">
        <v>29</v>
      </c>
      <c r="P44" s="277">
        <f>ifna(vlookup(A44,'Population &amp; Church Numbers'!$A$2995:$D$3049,4,FALSE),"NULL")</f>
        <v>33</v>
      </c>
      <c r="Q44" s="338" t="s">
        <v>29</v>
      </c>
    </row>
    <row r="45">
      <c r="A45" s="334" t="s">
        <v>1977</v>
      </c>
      <c r="B45" s="256">
        <f t="array" ref="B45">VLOOKUP($A45,WV_DEMO,2,FALSE)</f>
        <v>8444</v>
      </c>
      <c r="C45" s="257">
        <f>vlookup(A45,'WV Data'!$A$3:$B$58,2,FALSE)</f>
        <v>73</v>
      </c>
      <c r="D45" s="258" t="s">
        <v>29</v>
      </c>
      <c r="E45" s="258" t="s">
        <v>29</v>
      </c>
      <c r="F45" s="258" t="s">
        <v>29</v>
      </c>
      <c r="G45" s="258" t="s">
        <v>29</v>
      </c>
      <c r="H45" s="259">
        <f>vlookup(A45,'WV Data'!$A$111:$B$168,2,FALSE)</f>
        <v>11</v>
      </c>
      <c r="I45" s="260" t="s">
        <v>29</v>
      </c>
      <c r="J45" s="261" t="s">
        <v>29</v>
      </c>
      <c r="K45" s="279" t="s">
        <v>29</v>
      </c>
      <c r="L45" s="259" t="s">
        <v>29</v>
      </c>
      <c r="M45" s="260" t="s">
        <v>29</v>
      </c>
      <c r="N45" s="258" t="s">
        <v>29</v>
      </c>
      <c r="O45" s="258" t="s">
        <v>29</v>
      </c>
      <c r="P45" s="266">
        <f>ifna(vlookup(A45,'Population &amp; Church Numbers'!$A$2995:$D$3049,4,FALSE),"NULL")</f>
        <v>17</v>
      </c>
      <c r="Q45" s="336" t="s">
        <v>29</v>
      </c>
    </row>
    <row r="46">
      <c r="A46" s="193" t="s">
        <v>1664</v>
      </c>
      <c r="B46" s="194">
        <f t="array" ref="B46">VLOOKUP($A46,WV_DEMO,2,FALSE)</f>
        <v>14028</v>
      </c>
      <c r="C46" s="269">
        <f>vlookup(A46,'WV Data'!$A$3:$B$58,2,FALSE)</f>
        <v>81</v>
      </c>
      <c r="D46" s="270" t="s">
        <v>29</v>
      </c>
      <c r="E46" s="270" t="s">
        <v>29</v>
      </c>
      <c r="F46" s="270" t="s">
        <v>29</v>
      </c>
      <c r="G46" s="270" t="s">
        <v>29</v>
      </c>
      <c r="H46" s="271">
        <f>vlookup(A46,'WV Data'!$A$111:$B$168,2,FALSE)</f>
        <v>13</v>
      </c>
      <c r="I46" s="272" t="s">
        <v>29</v>
      </c>
      <c r="J46" s="273" t="s">
        <v>29</v>
      </c>
      <c r="K46" s="280" t="s">
        <v>29</v>
      </c>
      <c r="L46" s="271" t="s">
        <v>29</v>
      </c>
      <c r="M46" s="272" t="s">
        <v>29</v>
      </c>
      <c r="N46" s="270" t="s">
        <v>29</v>
      </c>
      <c r="O46" s="270" t="s">
        <v>29</v>
      </c>
      <c r="P46" s="277">
        <f>ifna(vlookup(A46,'Population &amp; Church Numbers'!$A$2995:$D$3049,4,FALSE),"NULL")</f>
        <v>16</v>
      </c>
      <c r="Q46" s="338" t="s">
        <v>29</v>
      </c>
    </row>
    <row r="47">
      <c r="A47" s="334" t="s">
        <v>1978</v>
      </c>
      <c r="B47" s="256">
        <f t="array" ref="B47">VLOOKUP($A47,WV_DEMO,2,FALSE)</f>
        <v>11959</v>
      </c>
      <c r="C47" s="257">
        <f>vlookup(A47,'WV Data'!$A$3:$B$58,2,FALSE)</f>
        <v>4</v>
      </c>
      <c r="D47" s="258" t="s">
        <v>29</v>
      </c>
      <c r="E47" s="258" t="s">
        <v>29</v>
      </c>
      <c r="F47" s="258" t="s">
        <v>29</v>
      </c>
      <c r="G47" s="258" t="s">
        <v>29</v>
      </c>
      <c r="H47" s="259">
        <f>vlookup(A47,'WV Data'!$A$111:$B$168,2,FALSE)</f>
        <v>3</v>
      </c>
      <c r="I47" s="260" t="s">
        <v>29</v>
      </c>
      <c r="J47" s="261" t="s">
        <v>29</v>
      </c>
      <c r="K47" s="279" t="s">
        <v>29</v>
      </c>
      <c r="L47" s="259" t="s">
        <v>29</v>
      </c>
      <c r="M47" s="260" t="s">
        <v>29</v>
      </c>
      <c r="N47" s="258" t="s">
        <v>29</v>
      </c>
      <c r="O47" s="258" t="s">
        <v>29</v>
      </c>
      <c r="P47" s="266">
        <f>ifna(vlookup(A47,'Population &amp; Church Numbers'!$A$2995:$D$3049,4,FALSE),"NULL")</f>
        <v>16</v>
      </c>
      <c r="Q47" s="336" t="s">
        <v>29</v>
      </c>
    </row>
    <row r="48">
      <c r="A48" s="193" t="s">
        <v>387</v>
      </c>
      <c r="B48" s="194">
        <f t="array" ref="B48">VLOOKUP($A48,WV_DEMO,2,FALSE)</f>
        <v>16705</v>
      </c>
      <c r="C48" s="269">
        <f>vlookup(A48,'WV Data'!$A$3:$B$58,2,FALSE)</f>
        <v>77</v>
      </c>
      <c r="D48" s="270" t="s">
        <v>29</v>
      </c>
      <c r="E48" s="270" t="s">
        <v>29</v>
      </c>
      <c r="F48" s="270" t="s">
        <v>29</v>
      </c>
      <c r="G48" s="270" t="s">
        <v>29</v>
      </c>
      <c r="H48" s="271">
        <f>vlookup(A48,'WV Data'!$A$111:$B$168,2,FALSE)</f>
        <v>9</v>
      </c>
      <c r="I48" s="272" t="s">
        <v>29</v>
      </c>
      <c r="J48" s="273" t="s">
        <v>29</v>
      </c>
      <c r="K48" s="280" t="s">
        <v>29</v>
      </c>
      <c r="L48" s="271" t="s">
        <v>29</v>
      </c>
      <c r="M48" s="272" t="s">
        <v>29</v>
      </c>
      <c r="N48" s="270" t="s">
        <v>29</v>
      </c>
      <c r="O48" s="270" t="s">
        <v>29</v>
      </c>
      <c r="P48" s="277">
        <f>ifna(vlookup(A48,'Population &amp; Church Numbers'!$A$2995:$D$3049,4,FALSE),"NULL")</f>
        <v>22</v>
      </c>
      <c r="Q48" s="338" t="s">
        <v>29</v>
      </c>
    </row>
    <row r="49">
      <c r="A49" s="334" t="s">
        <v>1979</v>
      </c>
      <c r="B49" s="256">
        <f t="array" ref="B49">VLOOKUP($A49,WV_DEMO,2,FALSE)</f>
        <v>6762</v>
      </c>
      <c r="C49" s="257" t="str">
        <f>vlookup(A49,'WV Data'!$A$3:$B$58,2,FALSE)</f>
        <v>NULL</v>
      </c>
      <c r="D49" s="258" t="s">
        <v>29</v>
      </c>
      <c r="E49" s="258" t="s">
        <v>29</v>
      </c>
      <c r="F49" s="258" t="s">
        <v>29</v>
      </c>
      <c r="G49" s="258" t="s">
        <v>29</v>
      </c>
      <c r="H49" s="259">
        <f>vlookup(A49,'WV Data'!$A$111:$B$168,2,FALSE)</f>
        <v>9</v>
      </c>
      <c r="I49" s="260" t="s">
        <v>29</v>
      </c>
      <c r="J49" s="261" t="s">
        <v>29</v>
      </c>
      <c r="K49" s="279" t="s">
        <v>29</v>
      </c>
      <c r="L49" s="259" t="s">
        <v>29</v>
      </c>
      <c r="M49" s="260" t="s">
        <v>29</v>
      </c>
      <c r="N49" s="258" t="s">
        <v>29</v>
      </c>
      <c r="O49" s="258" t="s">
        <v>29</v>
      </c>
      <c r="P49" s="266">
        <f>ifna(vlookup(A49,'Population &amp; Church Numbers'!$A$2995:$D$3049,4,FALSE),"NULL")</f>
        <v>16</v>
      </c>
      <c r="Q49" s="336" t="s">
        <v>29</v>
      </c>
    </row>
    <row r="50">
      <c r="A50" s="193" t="s">
        <v>1810</v>
      </c>
      <c r="B50" s="194">
        <f t="array" ref="B50">VLOOKUP($A50,WV_DEMO,2,FALSE)</f>
        <v>8313</v>
      </c>
      <c r="C50" s="269" t="str">
        <f>vlookup(A50,'WV Data'!$A$3:$B$58,2,FALSE)</f>
        <v>NULL</v>
      </c>
      <c r="D50" s="270" t="s">
        <v>29</v>
      </c>
      <c r="E50" s="270" t="s">
        <v>29</v>
      </c>
      <c r="F50" s="270" t="s">
        <v>29</v>
      </c>
      <c r="G50" s="270" t="s">
        <v>29</v>
      </c>
      <c r="H50" s="271">
        <f>vlookup(A50,'WV Data'!$A$111:$B$168,2,FALSE)</f>
        <v>3</v>
      </c>
      <c r="I50" s="272" t="s">
        <v>29</v>
      </c>
      <c r="J50" s="273" t="s">
        <v>29</v>
      </c>
      <c r="K50" s="280" t="s">
        <v>29</v>
      </c>
      <c r="L50" s="271" t="s">
        <v>29</v>
      </c>
      <c r="M50" s="272" t="s">
        <v>29</v>
      </c>
      <c r="N50" s="270" t="s">
        <v>29</v>
      </c>
      <c r="O50" s="270" t="s">
        <v>29</v>
      </c>
      <c r="P50" s="277">
        <f>ifna(vlookup(A50,'Population &amp; Church Numbers'!$A$2995:$D$3049,4,FALSE),"NULL")</f>
        <v>22</v>
      </c>
      <c r="Q50" s="338" t="s">
        <v>29</v>
      </c>
    </row>
    <row r="51">
      <c r="A51" s="334" t="s">
        <v>1811</v>
      </c>
      <c r="B51" s="256">
        <f t="array" ref="B51">VLOOKUP($A51,WV_DEMO,2,FALSE)</f>
        <v>23816</v>
      </c>
      <c r="C51" s="257">
        <f>vlookup(A51,'WV Data'!$A$3:$B$58,2,FALSE)</f>
        <v>98</v>
      </c>
      <c r="D51" s="258" t="s">
        <v>29</v>
      </c>
      <c r="E51" s="258" t="s">
        <v>29</v>
      </c>
      <c r="F51" s="258" t="s">
        <v>29</v>
      </c>
      <c r="G51" s="258" t="s">
        <v>29</v>
      </c>
      <c r="H51" s="259">
        <f>vlookup(A51,'WV Data'!$A$111:$B$168,2,FALSE)</f>
        <v>24</v>
      </c>
      <c r="I51" s="260" t="s">
        <v>29</v>
      </c>
      <c r="J51" s="261" t="s">
        <v>29</v>
      </c>
      <c r="K51" s="279" t="s">
        <v>29</v>
      </c>
      <c r="L51" s="259" t="s">
        <v>29</v>
      </c>
      <c r="M51" s="260" t="s">
        <v>29</v>
      </c>
      <c r="N51" s="258" t="s">
        <v>29</v>
      </c>
      <c r="O51" s="258" t="s">
        <v>29</v>
      </c>
      <c r="P51" s="266">
        <f>ifna(vlookup(A51,'Population &amp; Church Numbers'!$A$2995:$D$3049,4,FALSE),"NULL")</f>
        <v>20</v>
      </c>
      <c r="Q51" s="336" t="s">
        <v>29</v>
      </c>
    </row>
    <row r="52">
      <c r="A52" s="193" t="s">
        <v>494</v>
      </c>
      <c r="B52" s="194">
        <f t="array" ref="B52">VLOOKUP($A52,WV_DEMO,2,FALSE)</f>
        <v>38982</v>
      </c>
      <c r="C52" s="269">
        <f>vlookup(A52,'WV Data'!$A$3:$B$58,2,FALSE)</f>
        <v>158</v>
      </c>
      <c r="D52" s="270" t="s">
        <v>29</v>
      </c>
      <c r="E52" s="270" t="s">
        <v>29</v>
      </c>
      <c r="F52" s="270" t="s">
        <v>29</v>
      </c>
      <c r="G52" s="270" t="s">
        <v>29</v>
      </c>
      <c r="H52" s="271">
        <f>vlookup(A52,'WV Data'!$A$111:$B$168,2,FALSE)</f>
        <v>23</v>
      </c>
      <c r="I52" s="272" t="s">
        <v>29</v>
      </c>
      <c r="J52" s="273" t="s">
        <v>29</v>
      </c>
      <c r="K52" s="280" t="s">
        <v>29</v>
      </c>
      <c r="L52" s="271" t="s">
        <v>29</v>
      </c>
      <c r="M52" s="272" t="s">
        <v>29</v>
      </c>
      <c r="N52" s="270" t="s">
        <v>29</v>
      </c>
      <c r="O52" s="270" t="s">
        <v>29</v>
      </c>
      <c r="P52" s="277">
        <f>ifna(vlookup(A52,'Population &amp; Church Numbers'!$A$2995:$D$3049,4,FALSE),"NULL")</f>
        <v>41</v>
      </c>
      <c r="Q52" s="338" t="s">
        <v>29</v>
      </c>
    </row>
    <row r="53">
      <c r="A53" s="334" t="s">
        <v>495</v>
      </c>
      <c r="B53" s="256">
        <f t="array" ref="B53">VLOOKUP($A53,WV_DEMO,2,FALSE)</f>
        <v>8378</v>
      </c>
      <c r="C53" s="257">
        <f>vlookup(A53,'WV Data'!$A$3:$B$58,2,FALSE)</f>
        <v>21</v>
      </c>
      <c r="D53" s="258" t="s">
        <v>29</v>
      </c>
      <c r="E53" s="258" t="s">
        <v>29</v>
      </c>
      <c r="F53" s="258" t="s">
        <v>29</v>
      </c>
      <c r="G53" s="258" t="s">
        <v>29</v>
      </c>
      <c r="H53" s="259">
        <f>vlookup(A53,'WV Data'!$A$111:$B$168,2,FALSE)</f>
        <v>2</v>
      </c>
      <c r="I53" s="260" t="s">
        <v>29</v>
      </c>
      <c r="J53" s="261" t="s">
        <v>29</v>
      </c>
      <c r="K53" s="279" t="s">
        <v>29</v>
      </c>
      <c r="L53" s="259" t="s">
        <v>29</v>
      </c>
      <c r="M53" s="260" t="s">
        <v>29</v>
      </c>
      <c r="N53" s="258" t="s">
        <v>29</v>
      </c>
      <c r="O53" s="258" t="s">
        <v>29</v>
      </c>
      <c r="P53" s="266">
        <f>ifna(vlookup(A53,'Population &amp; Church Numbers'!$A$2995:$D$3049,4,FALSE),"NULL")</f>
        <v>10</v>
      </c>
      <c r="Q53" s="336" t="s">
        <v>29</v>
      </c>
    </row>
    <row r="54">
      <c r="A54" s="193" t="s">
        <v>1980</v>
      </c>
      <c r="B54" s="194">
        <f t="array" ref="B54">VLOOKUP($A54,WV_DEMO,2,FALSE)</f>
        <v>14442</v>
      </c>
      <c r="C54" s="269">
        <f>vlookup(A54,'WV Data'!$A$3:$B$58,2,FALSE)</f>
        <v>88</v>
      </c>
      <c r="D54" s="270" t="s">
        <v>29</v>
      </c>
      <c r="E54" s="270" t="s">
        <v>29</v>
      </c>
      <c r="F54" s="270" t="s">
        <v>29</v>
      </c>
      <c r="G54" s="270" t="s">
        <v>29</v>
      </c>
      <c r="H54" s="271">
        <f>vlookup(A54,'WV Data'!$A$111:$B$168,2,FALSE)</f>
        <v>11</v>
      </c>
      <c r="I54" s="272" t="s">
        <v>29</v>
      </c>
      <c r="J54" s="273" t="s">
        <v>29</v>
      </c>
      <c r="K54" s="280" t="s">
        <v>29</v>
      </c>
      <c r="L54" s="271" t="s">
        <v>29</v>
      </c>
      <c r="M54" s="272" t="s">
        <v>29</v>
      </c>
      <c r="N54" s="270" t="s">
        <v>29</v>
      </c>
      <c r="O54" s="270" t="s">
        <v>29</v>
      </c>
      <c r="P54" s="277">
        <f>ifna(vlookup(A54,'Population &amp; Church Numbers'!$A$2995:$D$3049,4,FALSE),"NULL")</f>
        <v>33</v>
      </c>
      <c r="Q54" s="338" t="s">
        <v>29</v>
      </c>
    </row>
    <row r="55">
      <c r="A55" s="334" t="s">
        <v>1981</v>
      </c>
      <c r="B55" s="256">
        <f t="array" ref="B55">VLOOKUP($A55,WV_DEMO,2,FALSE)</f>
        <v>5194</v>
      </c>
      <c r="C55" s="257" t="str">
        <f>vlookup(A55,'WV Data'!$A$3:$B$58,2,FALSE)</f>
        <v>NULL</v>
      </c>
      <c r="D55" s="258" t="s">
        <v>29</v>
      </c>
      <c r="E55" s="258" t="s">
        <v>29</v>
      </c>
      <c r="F55" s="258" t="s">
        <v>29</v>
      </c>
      <c r="G55" s="258" t="s">
        <v>29</v>
      </c>
      <c r="H55" s="259">
        <f>vlookup(A55,'WV Data'!$A$111:$B$168,2,FALSE)</f>
        <v>5</v>
      </c>
      <c r="I55" s="260" t="s">
        <v>29</v>
      </c>
      <c r="J55" s="261" t="s">
        <v>29</v>
      </c>
      <c r="K55" s="279" t="s">
        <v>29</v>
      </c>
      <c r="L55" s="259" t="s">
        <v>29</v>
      </c>
      <c r="M55" s="260" t="s">
        <v>29</v>
      </c>
      <c r="N55" s="258" t="s">
        <v>29</v>
      </c>
      <c r="O55" s="258" t="s">
        <v>29</v>
      </c>
      <c r="P55" s="266">
        <f>ifna(vlookup(A55,'Population &amp; Church Numbers'!$A$2995:$D$3049,4,FALSE),"NULL")</f>
        <v>3</v>
      </c>
      <c r="Q55" s="336" t="s">
        <v>29</v>
      </c>
    </row>
    <row r="56">
      <c r="A56" s="1082" t="s">
        <v>1451</v>
      </c>
      <c r="B56" s="194">
        <f t="array" ref="B56">VLOOKUP($A56,WV_DEMO,2,FALSE)</f>
        <v>84296</v>
      </c>
      <c r="C56" s="269">
        <f>vlookup(A56,'WV Data'!$A$3:$B$58,2,FALSE)</f>
        <v>325</v>
      </c>
      <c r="D56" s="270" t="s">
        <v>29</v>
      </c>
      <c r="E56" s="270" t="s">
        <v>29</v>
      </c>
      <c r="F56" s="270" t="s">
        <v>29</v>
      </c>
      <c r="G56" s="270" t="s">
        <v>29</v>
      </c>
      <c r="H56" s="271">
        <f>vlookup(A56,'WV Data'!$A$111:$B$168,2,FALSE)</f>
        <v>70</v>
      </c>
      <c r="I56" s="272" t="s">
        <v>29</v>
      </c>
      <c r="J56" s="273" t="s">
        <v>29</v>
      </c>
      <c r="K56" s="280" t="s">
        <v>29</v>
      </c>
      <c r="L56" s="271" t="s">
        <v>29</v>
      </c>
      <c r="M56" s="272" t="s">
        <v>29</v>
      </c>
      <c r="N56" s="270" t="s">
        <v>29</v>
      </c>
      <c r="O56" s="270" t="s">
        <v>29</v>
      </c>
      <c r="P56" s="277">
        <f>ifna(vlookup(A56,'Population &amp; Church Numbers'!$A$2995:$D$3049,4,FALSE),"NULL")</f>
        <v>127</v>
      </c>
      <c r="Q56" s="338" t="s">
        <v>29</v>
      </c>
    </row>
    <row r="57">
      <c r="A57" s="1402" t="s">
        <v>1316</v>
      </c>
      <c r="B57" s="256">
        <f t="array" ref="B57">VLOOKUP($A57,WV_DEMO,2,FALSE)</f>
        <v>21382</v>
      </c>
      <c r="C57" s="257">
        <f>vlookup(A57,'WV Data'!$A$3:$B$58,2,FALSE)</f>
        <v>68</v>
      </c>
      <c r="D57" s="258" t="s">
        <v>29</v>
      </c>
      <c r="E57" s="258" t="s">
        <v>29</v>
      </c>
      <c r="F57" s="258" t="s">
        <v>29</v>
      </c>
      <c r="G57" s="258" t="s">
        <v>29</v>
      </c>
      <c r="H57" s="259">
        <f>vlookup(A57,'WV Data'!$A$111:$B$168,2,FALSE)</f>
        <v>33</v>
      </c>
      <c r="I57" s="260" t="s">
        <v>29</v>
      </c>
      <c r="J57" s="261" t="s">
        <v>29</v>
      </c>
      <c r="K57" s="279" t="s">
        <v>29</v>
      </c>
      <c r="L57" s="259" t="s">
        <v>29</v>
      </c>
      <c r="M57" s="260" t="s">
        <v>29</v>
      </c>
      <c r="N57" s="258" t="s">
        <v>29</v>
      </c>
      <c r="O57" s="258" t="s">
        <v>29</v>
      </c>
      <c r="P57" s="266">
        <f>ifna(vlookup(A57,'Population &amp; Church Numbers'!$A$2995:$D$3049,4,FALSE),"NULL")</f>
        <v>42</v>
      </c>
      <c r="Q57" s="336" t="s">
        <v>29</v>
      </c>
    </row>
    <row r="58">
      <c r="A58" s="201"/>
      <c r="B58" s="202"/>
      <c r="C58" s="203"/>
      <c r="D58" s="204"/>
      <c r="E58" s="204"/>
      <c r="F58" s="204"/>
      <c r="G58" s="204"/>
      <c r="H58" s="205"/>
      <c r="I58" s="206"/>
      <c r="J58" s="207"/>
      <c r="K58" s="203"/>
      <c r="L58" s="208"/>
      <c r="M58" s="209"/>
      <c r="N58" s="210"/>
      <c r="O58" s="204"/>
      <c r="P58" s="205"/>
      <c r="Q58" s="281"/>
    </row>
    <row r="59">
      <c r="A59" s="212" t="s">
        <v>2059</v>
      </c>
      <c r="B59" s="213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20">
        <f>AFCARSCSC!C52</f>
        <v>1748</v>
      </c>
      <c r="J59" s="342" t="s">
        <v>29</v>
      </c>
      <c r="K59" s="680" t="s">
        <v>29</v>
      </c>
      <c r="L59" s="680" t="s">
        <v>29</v>
      </c>
      <c r="M59" s="342" t="s">
        <v>29</v>
      </c>
      <c r="N59" s="342" t="s">
        <v>29</v>
      </c>
      <c r="O59" s="342" t="s">
        <v>29</v>
      </c>
      <c r="P59" s="216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2" t="s">
        <v>2232</v>
      </c>
      <c r="B1" s="373"/>
      <c r="C1" s="373"/>
      <c r="D1" s="373"/>
      <c r="E1" s="606" t="s">
        <v>2117</v>
      </c>
      <c r="F1" s="374" t="s">
        <v>4243</v>
      </c>
      <c r="G1" s="373"/>
      <c r="H1" s="373"/>
      <c r="I1" s="606" t="s">
        <v>2119</v>
      </c>
      <c r="J1" s="607">
        <v>45429.0</v>
      </c>
      <c r="K1" s="606" t="s">
        <v>2120</v>
      </c>
      <c r="L1" s="607">
        <v>45412.0</v>
      </c>
      <c r="M1" s="377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33">
        <v>110.0</v>
      </c>
      <c r="C3" s="1403"/>
      <c r="D3" s="1403"/>
      <c r="E3" s="1045"/>
      <c r="F3" s="1045"/>
      <c r="G3" s="1045"/>
    </row>
    <row r="4">
      <c r="A4" s="785" t="s">
        <v>1579</v>
      </c>
      <c r="B4" s="233">
        <v>245.0</v>
      </c>
      <c r="C4" s="1059"/>
      <c r="D4" s="1059"/>
      <c r="E4" s="1045"/>
      <c r="F4" s="1403"/>
      <c r="G4" s="1045"/>
    </row>
    <row r="5">
      <c r="A5" s="785" t="s">
        <v>151</v>
      </c>
      <c r="B5" s="233">
        <v>87.0</v>
      </c>
      <c r="C5" s="1059"/>
      <c r="D5" s="1059"/>
      <c r="E5" s="1045"/>
      <c r="F5" s="1404"/>
      <c r="G5" s="1045"/>
    </row>
    <row r="6">
      <c r="A6" s="785" t="s">
        <v>1965</v>
      </c>
      <c r="B6" s="233">
        <v>119.0</v>
      </c>
      <c r="C6" s="1059"/>
      <c r="D6" s="1059"/>
      <c r="E6" s="1045"/>
      <c r="F6" s="1404"/>
      <c r="G6" s="1045"/>
    </row>
    <row r="7">
      <c r="A7" s="785" t="s">
        <v>1966</v>
      </c>
      <c r="B7" s="233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33">
        <v>251.0</v>
      </c>
      <c r="C8" s="1059"/>
      <c r="D8" s="1059"/>
      <c r="E8" s="1045"/>
      <c r="F8" s="1045"/>
      <c r="G8" s="1045"/>
    </row>
    <row r="9">
      <c r="A9" s="785" t="s">
        <v>37</v>
      </c>
      <c r="B9" s="233">
        <v>22.0</v>
      </c>
      <c r="C9" s="1059"/>
      <c r="D9" s="1059"/>
      <c r="E9" s="1045"/>
      <c r="F9" s="1045"/>
      <c r="G9" s="1045"/>
    </row>
    <row r="10">
      <c r="A10" s="785" t="s">
        <v>43</v>
      </c>
      <c r="B10" s="233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33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33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33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33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33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33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33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33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33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33">
        <v>48.0</v>
      </c>
    </row>
    <row r="22">
      <c r="A22" s="1231" t="s">
        <v>1971</v>
      </c>
      <c r="B22" s="233">
        <v>1319.0</v>
      </c>
    </row>
    <row r="23">
      <c r="A23" s="1231" t="s">
        <v>530</v>
      </c>
      <c r="B23" s="233">
        <v>20.0</v>
      </c>
    </row>
    <row r="24">
      <c r="A24" s="1231" t="s">
        <v>176</v>
      </c>
      <c r="B24" s="233">
        <v>87.0</v>
      </c>
    </row>
    <row r="25">
      <c r="A25" s="1231" t="s">
        <v>178</v>
      </c>
      <c r="B25" s="233">
        <v>145.0</v>
      </c>
    </row>
    <row r="26">
      <c r="A26" s="1231" t="s">
        <v>1357</v>
      </c>
      <c r="B26" s="233">
        <v>63.0</v>
      </c>
    </row>
    <row r="27">
      <c r="A27" s="1231" t="s">
        <v>76</v>
      </c>
      <c r="B27" s="233">
        <v>200.0</v>
      </c>
    </row>
    <row r="28">
      <c r="A28" s="1231" t="s">
        <v>77</v>
      </c>
      <c r="B28" s="233">
        <v>96.0</v>
      </c>
    </row>
    <row r="29">
      <c r="A29" s="1231" t="s">
        <v>575</v>
      </c>
      <c r="B29" s="233">
        <v>200.0</v>
      </c>
    </row>
    <row r="30">
      <c r="A30" s="1231" t="s">
        <v>578</v>
      </c>
      <c r="B30" s="233">
        <v>190.0</v>
      </c>
    </row>
    <row r="31">
      <c r="A31" s="1231" t="s">
        <v>303</v>
      </c>
      <c r="B31" s="233">
        <v>11.0</v>
      </c>
    </row>
    <row r="32">
      <c r="A32" s="1231" t="s">
        <v>1972</v>
      </c>
      <c r="B32" s="233">
        <v>85.0</v>
      </c>
    </row>
    <row r="33">
      <c r="A33" s="1231" t="s">
        <v>1973</v>
      </c>
      <c r="B33" s="233">
        <v>196.0</v>
      </c>
    </row>
    <row r="34">
      <c r="A34" s="1231" t="s">
        <v>79</v>
      </c>
      <c r="B34" s="233" t="s">
        <v>29</v>
      </c>
    </row>
    <row r="35">
      <c r="A35" s="1231" t="s">
        <v>81</v>
      </c>
      <c r="B35" s="233" t="s">
        <v>29</v>
      </c>
    </row>
    <row r="36">
      <c r="A36" s="1231" t="s">
        <v>799</v>
      </c>
      <c r="B36" s="233">
        <v>99.0</v>
      </c>
    </row>
    <row r="37">
      <c r="A37" s="1231" t="s">
        <v>618</v>
      </c>
      <c r="B37" s="233">
        <v>161.0</v>
      </c>
    </row>
    <row r="38">
      <c r="A38" s="1231" t="s">
        <v>802</v>
      </c>
      <c r="B38" s="233" t="s">
        <v>29</v>
      </c>
    </row>
    <row r="39">
      <c r="A39" s="1231" t="s">
        <v>1974</v>
      </c>
      <c r="B39" s="233" t="s">
        <v>29</v>
      </c>
    </row>
    <row r="40">
      <c r="A40" s="1231" t="s">
        <v>674</v>
      </c>
      <c r="B40" s="233" t="s">
        <v>29</v>
      </c>
    </row>
    <row r="41">
      <c r="A41" s="1231" t="s">
        <v>1975</v>
      </c>
      <c r="B41" s="233">
        <v>114.0</v>
      </c>
    </row>
    <row r="42">
      <c r="A42" s="1231" t="s">
        <v>380</v>
      </c>
      <c r="B42" s="233">
        <v>136.0</v>
      </c>
    </row>
    <row r="43">
      <c r="A43" s="1231" t="s">
        <v>1976</v>
      </c>
      <c r="B43" s="233">
        <v>120.0</v>
      </c>
    </row>
    <row r="44">
      <c r="A44" s="1231" t="s">
        <v>85</v>
      </c>
      <c r="B44" s="233">
        <v>113.0</v>
      </c>
    </row>
    <row r="45">
      <c r="A45" s="1231" t="s">
        <v>1977</v>
      </c>
      <c r="B45" s="233">
        <v>73.0</v>
      </c>
    </row>
    <row r="46">
      <c r="A46" s="1231" t="s">
        <v>1664</v>
      </c>
      <c r="B46" s="233">
        <v>81.0</v>
      </c>
    </row>
    <row r="47">
      <c r="A47" s="1231" t="s">
        <v>1978</v>
      </c>
      <c r="B47" s="233">
        <v>4.0</v>
      </c>
    </row>
    <row r="48">
      <c r="A48" s="1231" t="s">
        <v>387</v>
      </c>
      <c r="B48" s="233">
        <v>77.0</v>
      </c>
    </row>
    <row r="49">
      <c r="A49" s="1231" t="s">
        <v>1979</v>
      </c>
      <c r="B49" s="233" t="s">
        <v>29</v>
      </c>
    </row>
    <row r="50">
      <c r="A50" s="1231" t="s">
        <v>1810</v>
      </c>
      <c r="B50" s="233" t="s">
        <v>29</v>
      </c>
    </row>
    <row r="51">
      <c r="A51" s="1231" t="s">
        <v>1811</v>
      </c>
      <c r="B51" s="233">
        <v>98.0</v>
      </c>
    </row>
    <row r="52">
      <c r="A52" s="1231" t="s">
        <v>494</v>
      </c>
      <c r="B52" s="233">
        <v>158.0</v>
      </c>
    </row>
    <row r="53">
      <c r="A53" s="1231" t="s">
        <v>495</v>
      </c>
      <c r="B53" s="233">
        <v>21.0</v>
      </c>
    </row>
    <row r="54">
      <c r="A54" s="1231" t="s">
        <v>1980</v>
      </c>
      <c r="B54" s="233">
        <v>88.0</v>
      </c>
    </row>
    <row r="55">
      <c r="A55" s="1231" t="s">
        <v>1981</v>
      </c>
      <c r="B55" s="233" t="s">
        <v>29</v>
      </c>
    </row>
    <row r="56">
      <c r="A56" s="1231" t="s">
        <v>1451</v>
      </c>
      <c r="B56" s="233">
        <v>325.0</v>
      </c>
    </row>
    <row r="57">
      <c r="A57" s="1231" t="s">
        <v>1316</v>
      </c>
      <c r="B57" s="233">
        <v>68.0</v>
      </c>
    </row>
    <row r="58">
      <c r="A58" s="785" t="s">
        <v>2217</v>
      </c>
      <c r="B58" s="236">
        <v>6094.0</v>
      </c>
    </row>
    <row r="61">
      <c r="A61" s="287" t="s">
        <v>2134</v>
      </c>
      <c r="B61" s="288"/>
      <c r="C61" s="288"/>
      <c r="D61" s="288"/>
      <c r="E61" s="287" t="s">
        <v>2117</v>
      </c>
      <c r="F61" s="288"/>
      <c r="G61" s="288"/>
      <c r="H61" s="288"/>
      <c r="I61" s="287" t="s">
        <v>2119</v>
      </c>
      <c r="J61" s="288"/>
      <c r="K61" s="287" t="s">
        <v>2120</v>
      </c>
      <c r="L61" s="288"/>
      <c r="M61" s="288"/>
    </row>
    <row r="111">
      <c r="A111" s="287" t="s">
        <v>2186</v>
      </c>
      <c r="B111" s="288"/>
      <c r="C111" s="288"/>
      <c r="D111" s="288"/>
      <c r="E111" s="287" t="s">
        <v>2117</v>
      </c>
      <c r="F111" s="288"/>
      <c r="G111" s="288"/>
      <c r="H111" s="288"/>
      <c r="I111" s="287" t="s">
        <v>2119</v>
      </c>
      <c r="J111" s="1405">
        <v>45292.0</v>
      </c>
      <c r="K111" s="287" t="s">
        <v>2120</v>
      </c>
      <c r="L111" s="288"/>
      <c r="M111" s="288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01"/>
      <c r="B75" s="202"/>
      <c r="C75" s="203"/>
      <c r="D75" s="204"/>
      <c r="E75" s="204"/>
      <c r="F75" s="204"/>
      <c r="G75" s="204"/>
      <c r="H75" s="205"/>
      <c r="I75" s="206"/>
      <c r="J75" s="207"/>
      <c r="K75" s="203"/>
      <c r="L75" s="208"/>
      <c r="M75" s="209"/>
      <c r="N75" s="210"/>
      <c r="O75" s="204"/>
      <c r="P75" s="205"/>
      <c r="Q75" s="281"/>
    </row>
    <row r="76">
      <c r="A76" s="212" t="s">
        <v>2059</v>
      </c>
      <c r="B76" s="213"/>
      <c r="C76" s="1129">
        <f>'WI Data'!J6</f>
        <v>6887</v>
      </c>
      <c r="D76" s="680" t="s">
        <v>29</v>
      </c>
      <c r="E76" s="1129">
        <f>'WI Data'!B156</f>
        <v>3230</v>
      </c>
      <c r="F76" s="219">
        <f>'WI Data'!C156</f>
        <v>2717</v>
      </c>
      <c r="G76" s="680" t="s">
        <v>29</v>
      </c>
      <c r="H76" s="1129">
        <f>AFCARSCSC!D53</f>
        <v>2968</v>
      </c>
      <c r="I76" s="220">
        <f>AFCARSCSC!C53</f>
        <v>667</v>
      </c>
      <c r="J76" s="282" t="s">
        <v>29</v>
      </c>
      <c r="K76" s="680" t="s">
        <v>29</v>
      </c>
      <c r="L76" s="680" t="s">
        <v>29</v>
      </c>
      <c r="M76" s="342" t="s">
        <v>29</v>
      </c>
      <c r="N76" s="342" t="s">
        <v>29</v>
      </c>
      <c r="O76" s="342" t="s">
        <v>29</v>
      </c>
      <c r="P76" s="216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23" t="s">
        <v>2232</v>
      </c>
      <c r="B1" s="224"/>
      <c r="C1" s="1434"/>
      <c r="D1" s="224"/>
      <c r="E1" s="225" t="s">
        <v>2117</v>
      </c>
      <c r="F1" s="1435" t="s">
        <v>4246</v>
      </c>
      <c r="G1" s="75"/>
      <c r="H1" s="75"/>
      <c r="I1" s="225" t="s">
        <v>2119</v>
      </c>
      <c r="J1" s="241">
        <v>44988.0</v>
      </c>
      <c r="K1" s="225" t="s">
        <v>2120</v>
      </c>
      <c r="L1" s="1436">
        <v>44561.0</v>
      </c>
      <c r="M1" s="595"/>
      <c r="Y1" s="371"/>
    </row>
    <row r="2">
      <c r="C2" s="66"/>
      <c r="Y2" s="371"/>
    </row>
    <row r="3">
      <c r="C3" s="66"/>
      <c r="Y3" s="371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1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33">
        <v>9.0</v>
      </c>
      <c r="C37" s="233">
        <v>0.5</v>
      </c>
      <c r="D37" s="233">
        <v>0.0</v>
      </c>
      <c r="E37" s="233">
        <v>0.0</v>
      </c>
      <c r="F37" s="233">
        <v>8.0</v>
      </c>
      <c r="G37" s="233">
        <v>0.444</v>
      </c>
      <c r="H37" s="233">
        <v>1.0</v>
      </c>
      <c r="I37" s="233">
        <v>0.056</v>
      </c>
      <c r="J37" s="233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1"/>
    </row>
    <row r="81">
      <c r="C81" s="66"/>
      <c r="Y81" s="371"/>
    </row>
    <row r="82">
      <c r="A82" s="326"/>
      <c r="B82" s="324" t="s">
        <v>1397</v>
      </c>
      <c r="C82" s="324" t="s">
        <v>3715</v>
      </c>
      <c r="D82" s="324" t="s">
        <v>4255</v>
      </c>
      <c r="E82" s="324" t="s">
        <v>2319</v>
      </c>
      <c r="Y82" s="371"/>
    </row>
    <row r="83">
      <c r="A83" s="1123" t="s">
        <v>267</v>
      </c>
      <c r="B83" s="326">
        <f t="shared" ref="B83:B155" si="3">B7</f>
        <v>4</v>
      </c>
      <c r="C83" s="1454">
        <f t="shared" ref="C83:C155" si="4">F7</f>
        <v>1</v>
      </c>
      <c r="D83" s="326">
        <f t="shared" ref="D83:D155" si="5">D7</f>
        <v>0</v>
      </c>
      <c r="E83" s="326">
        <f t="shared" ref="E83:E155" si="6">H7</f>
        <v>0</v>
      </c>
      <c r="Y83" s="371"/>
    </row>
    <row r="84">
      <c r="A84" s="1123" t="s">
        <v>1418</v>
      </c>
      <c r="B84" s="326">
        <f t="shared" si="3"/>
        <v>15</v>
      </c>
      <c r="C84" s="1454">
        <f t="shared" si="4"/>
        <v>19</v>
      </c>
      <c r="D84" s="326">
        <f t="shared" si="5"/>
        <v>2</v>
      </c>
      <c r="E84" s="326">
        <f t="shared" si="6"/>
        <v>5</v>
      </c>
      <c r="Y84" s="371"/>
    </row>
    <row r="85">
      <c r="A85" s="1123" t="s">
        <v>1985</v>
      </c>
      <c r="B85" s="326">
        <f t="shared" si="3"/>
        <v>33</v>
      </c>
      <c r="C85" s="1454">
        <f t="shared" si="4"/>
        <v>35</v>
      </c>
      <c r="D85" s="326">
        <f t="shared" si="5"/>
        <v>3</v>
      </c>
      <c r="E85" s="326">
        <f t="shared" si="6"/>
        <v>8</v>
      </c>
      <c r="Y85" s="371"/>
    </row>
    <row r="86">
      <c r="A86" s="1123" t="s">
        <v>1987</v>
      </c>
      <c r="B86" s="326">
        <f t="shared" si="3"/>
        <v>11</v>
      </c>
      <c r="C86" s="1454">
        <f t="shared" si="4"/>
        <v>36</v>
      </c>
      <c r="D86" s="326">
        <f t="shared" si="5"/>
        <v>2</v>
      </c>
      <c r="E86" s="326">
        <f t="shared" si="6"/>
        <v>0</v>
      </c>
      <c r="Y86" s="371"/>
    </row>
    <row r="87">
      <c r="A87" s="1123" t="s">
        <v>545</v>
      </c>
      <c r="B87" s="326">
        <f t="shared" si="3"/>
        <v>145</v>
      </c>
      <c r="C87" s="1454">
        <f t="shared" si="4"/>
        <v>147</v>
      </c>
      <c r="D87" s="326">
        <f t="shared" si="5"/>
        <v>22</v>
      </c>
      <c r="E87" s="326">
        <f t="shared" si="6"/>
        <v>12</v>
      </c>
      <c r="Y87" s="371"/>
    </row>
    <row r="88">
      <c r="A88" s="1123" t="s">
        <v>1191</v>
      </c>
      <c r="B88" s="326">
        <f t="shared" si="3"/>
        <v>8</v>
      </c>
      <c r="C88" s="1454">
        <f t="shared" si="4"/>
        <v>1</v>
      </c>
      <c r="D88" s="326">
        <f t="shared" si="5"/>
        <v>0</v>
      </c>
      <c r="E88" s="326">
        <f t="shared" si="6"/>
        <v>3</v>
      </c>
      <c r="Y88" s="371"/>
    </row>
    <row r="89">
      <c r="A89" s="1123" t="s">
        <v>1990</v>
      </c>
      <c r="B89" s="326">
        <f t="shared" si="3"/>
        <v>7</v>
      </c>
      <c r="C89" s="1454">
        <f t="shared" si="4"/>
        <v>0</v>
      </c>
      <c r="D89" s="326">
        <f t="shared" si="5"/>
        <v>2</v>
      </c>
      <c r="E89" s="326">
        <f t="shared" si="6"/>
        <v>3</v>
      </c>
      <c r="Y89" s="371"/>
    </row>
    <row r="90">
      <c r="A90" s="1123" t="s">
        <v>1992</v>
      </c>
      <c r="B90" s="326">
        <f t="shared" si="3"/>
        <v>7</v>
      </c>
      <c r="C90" s="1454">
        <f t="shared" si="4"/>
        <v>11</v>
      </c>
      <c r="D90" s="326">
        <f t="shared" si="5"/>
        <v>0</v>
      </c>
      <c r="E90" s="326">
        <f t="shared" si="6"/>
        <v>1</v>
      </c>
      <c r="Y90" s="371"/>
    </row>
    <row r="91">
      <c r="A91" s="1123" t="s">
        <v>917</v>
      </c>
      <c r="B91" s="326">
        <f t="shared" si="3"/>
        <v>62</v>
      </c>
      <c r="C91" s="1454">
        <f t="shared" si="4"/>
        <v>50</v>
      </c>
      <c r="D91" s="326">
        <f t="shared" si="5"/>
        <v>10</v>
      </c>
      <c r="E91" s="326">
        <f t="shared" si="6"/>
        <v>8</v>
      </c>
      <c r="Y91" s="371"/>
    </row>
    <row r="92">
      <c r="A92" s="1123" t="s">
        <v>155</v>
      </c>
      <c r="B92" s="326">
        <f t="shared" si="3"/>
        <v>9</v>
      </c>
      <c r="C92" s="1454">
        <f t="shared" si="4"/>
        <v>14</v>
      </c>
      <c r="D92" s="326">
        <f t="shared" si="5"/>
        <v>1</v>
      </c>
      <c r="E92" s="326">
        <f t="shared" si="6"/>
        <v>0</v>
      </c>
      <c r="Y92" s="371"/>
    </row>
    <row r="93">
      <c r="A93" s="1123" t="s">
        <v>157</v>
      </c>
      <c r="B93" s="326">
        <f t="shared" si="3"/>
        <v>14</v>
      </c>
      <c r="C93" s="1454">
        <f t="shared" si="4"/>
        <v>12</v>
      </c>
      <c r="D93" s="326">
        <f t="shared" si="5"/>
        <v>4</v>
      </c>
      <c r="E93" s="326">
        <f t="shared" si="6"/>
        <v>5</v>
      </c>
      <c r="Y93" s="371"/>
    </row>
    <row r="94">
      <c r="A94" s="1123" t="s">
        <v>160</v>
      </c>
      <c r="B94" s="326">
        <f t="shared" si="3"/>
        <v>3</v>
      </c>
      <c r="C94" s="1454">
        <f t="shared" si="4"/>
        <v>11</v>
      </c>
      <c r="D94" s="326">
        <f t="shared" si="5"/>
        <v>3</v>
      </c>
      <c r="E94" s="326">
        <f t="shared" si="6"/>
        <v>2</v>
      </c>
      <c r="Y94" s="371"/>
    </row>
    <row r="95">
      <c r="A95" s="1123" t="s">
        <v>1995</v>
      </c>
      <c r="B95" s="326">
        <f t="shared" si="3"/>
        <v>118</v>
      </c>
      <c r="C95" s="1454">
        <f t="shared" si="4"/>
        <v>69</v>
      </c>
      <c r="D95" s="326">
        <f t="shared" si="5"/>
        <v>23</v>
      </c>
      <c r="E95" s="326">
        <f t="shared" si="6"/>
        <v>13</v>
      </c>
      <c r="Y95" s="371"/>
    </row>
    <row r="96">
      <c r="A96" s="1123" t="s">
        <v>425</v>
      </c>
      <c r="B96" s="326">
        <f t="shared" si="3"/>
        <v>41</v>
      </c>
      <c r="C96" s="1454">
        <f t="shared" si="4"/>
        <v>42</v>
      </c>
      <c r="D96" s="326">
        <f t="shared" si="5"/>
        <v>15</v>
      </c>
      <c r="E96" s="326">
        <f t="shared" si="6"/>
        <v>1</v>
      </c>
      <c r="Y96" s="371"/>
    </row>
    <row r="97">
      <c r="A97" s="1123" t="s">
        <v>1998</v>
      </c>
      <c r="B97" s="326">
        <f t="shared" si="3"/>
        <v>5</v>
      </c>
      <c r="C97" s="1454">
        <f t="shared" si="4"/>
        <v>9</v>
      </c>
      <c r="D97" s="326">
        <f t="shared" si="5"/>
        <v>1</v>
      </c>
      <c r="E97" s="326">
        <f t="shared" si="6"/>
        <v>0</v>
      </c>
      <c r="Y97" s="371"/>
    </row>
    <row r="98">
      <c r="A98" s="1123" t="s">
        <v>286</v>
      </c>
      <c r="B98" s="326">
        <f t="shared" si="3"/>
        <v>35</v>
      </c>
      <c r="C98" s="1454">
        <f t="shared" si="4"/>
        <v>42</v>
      </c>
      <c r="D98" s="326">
        <f t="shared" si="5"/>
        <v>4</v>
      </c>
      <c r="E98" s="326">
        <f t="shared" si="6"/>
        <v>6</v>
      </c>
      <c r="Y98" s="371"/>
    </row>
    <row r="99">
      <c r="A99" s="1123" t="s">
        <v>1395</v>
      </c>
      <c r="B99" s="326">
        <f t="shared" si="3"/>
        <v>14</v>
      </c>
      <c r="C99" s="1454">
        <f t="shared" si="4"/>
        <v>15</v>
      </c>
      <c r="D99" s="326">
        <f t="shared" si="5"/>
        <v>0</v>
      </c>
      <c r="E99" s="326">
        <f t="shared" si="6"/>
        <v>2</v>
      </c>
      <c r="Y99" s="371"/>
    </row>
    <row r="100">
      <c r="A100" s="1123" t="s">
        <v>2001</v>
      </c>
      <c r="B100" s="326">
        <f t="shared" si="3"/>
        <v>72</v>
      </c>
      <c r="C100" s="1454">
        <f t="shared" si="4"/>
        <v>36</v>
      </c>
      <c r="D100" s="326">
        <f t="shared" si="5"/>
        <v>9</v>
      </c>
      <c r="E100" s="326">
        <f t="shared" si="6"/>
        <v>2</v>
      </c>
      <c r="Y100" s="371"/>
    </row>
    <row r="101">
      <c r="A101" s="1123" t="s">
        <v>1587</v>
      </c>
      <c r="B101" s="326">
        <f t="shared" si="3"/>
        <v>1</v>
      </c>
      <c r="C101" s="1454">
        <f t="shared" si="4"/>
        <v>7</v>
      </c>
      <c r="D101" s="326">
        <f t="shared" si="5"/>
        <v>0</v>
      </c>
      <c r="E101" s="326">
        <f t="shared" si="6"/>
        <v>0</v>
      </c>
      <c r="Y101" s="371"/>
    </row>
    <row r="102">
      <c r="A102" s="1123" t="s">
        <v>2002</v>
      </c>
      <c r="B102" s="326">
        <f t="shared" si="3"/>
        <v>57</v>
      </c>
      <c r="C102" s="1454">
        <f t="shared" si="4"/>
        <v>73</v>
      </c>
      <c r="D102" s="326">
        <f t="shared" si="5"/>
        <v>15</v>
      </c>
      <c r="E102" s="326">
        <f t="shared" si="6"/>
        <v>3</v>
      </c>
      <c r="Y102" s="371"/>
    </row>
    <row r="103">
      <c r="A103" s="1123" t="s">
        <v>1547</v>
      </c>
      <c r="B103" s="326">
        <f t="shared" si="3"/>
        <v>4</v>
      </c>
      <c r="C103" s="1454">
        <f t="shared" si="4"/>
        <v>15</v>
      </c>
      <c r="D103" s="326">
        <f t="shared" si="5"/>
        <v>2</v>
      </c>
      <c r="E103" s="326">
        <f t="shared" si="6"/>
        <v>1</v>
      </c>
      <c r="Y103" s="371"/>
    </row>
    <row r="104">
      <c r="A104" s="1123" t="s">
        <v>168</v>
      </c>
      <c r="B104" s="326">
        <f t="shared" si="3"/>
        <v>13</v>
      </c>
      <c r="C104" s="1454">
        <f t="shared" si="4"/>
        <v>11</v>
      </c>
      <c r="D104" s="326">
        <f t="shared" si="5"/>
        <v>1</v>
      </c>
      <c r="E104" s="326">
        <f t="shared" si="6"/>
        <v>3</v>
      </c>
      <c r="Y104" s="371"/>
    </row>
    <row r="105">
      <c r="A105" s="1123" t="s">
        <v>780</v>
      </c>
      <c r="B105" s="326">
        <f t="shared" si="3"/>
        <v>7</v>
      </c>
      <c r="C105" s="1454">
        <f t="shared" si="4"/>
        <v>2</v>
      </c>
      <c r="D105" s="326">
        <f t="shared" si="5"/>
        <v>2</v>
      </c>
      <c r="E105" s="326">
        <f t="shared" si="6"/>
        <v>0</v>
      </c>
      <c r="Y105" s="371"/>
    </row>
    <row r="106">
      <c r="A106" s="1123" t="s">
        <v>2004</v>
      </c>
      <c r="B106" s="326">
        <f t="shared" si="3"/>
        <v>4</v>
      </c>
      <c r="C106" s="1454">
        <f t="shared" si="4"/>
        <v>8</v>
      </c>
      <c r="D106" s="326">
        <f t="shared" si="5"/>
        <v>0</v>
      </c>
      <c r="E106" s="326">
        <f t="shared" si="6"/>
        <v>0</v>
      </c>
      <c r="Y106" s="371"/>
    </row>
    <row r="107">
      <c r="A107" s="1123" t="s">
        <v>639</v>
      </c>
      <c r="B107" s="326">
        <f t="shared" si="3"/>
        <v>1</v>
      </c>
      <c r="C107" s="1454">
        <f t="shared" si="4"/>
        <v>3</v>
      </c>
      <c r="D107" s="326">
        <f t="shared" si="5"/>
        <v>0</v>
      </c>
      <c r="E107" s="326">
        <f t="shared" si="6"/>
        <v>0</v>
      </c>
      <c r="Y107" s="371"/>
    </row>
    <row r="108">
      <c r="A108" s="1123" t="s">
        <v>931</v>
      </c>
      <c r="B108" s="326">
        <f t="shared" si="3"/>
        <v>14</v>
      </c>
      <c r="C108" s="1454">
        <f t="shared" si="4"/>
        <v>0</v>
      </c>
      <c r="D108" s="326">
        <f t="shared" si="5"/>
        <v>2</v>
      </c>
      <c r="E108" s="326">
        <f t="shared" si="6"/>
        <v>1</v>
      </c>
      <c r="Y108" s="371"/>
    </row>
    <row r="109">
      <c r="A109" s="1123" t="s">
        <v>65</v>
      </c>
      <c r="B109" s="326">
        <f t="shared" si="3"/>
        <v>19</v>
      </c>
      <c r="C109" s="1454">
        <f t="shared" si="4"/>
        <v>25</v>
      </c>
      <c r="D109" s="326">
        <f t="shared" si="5"/>
        <v>4</v>
      </c>
      <c r="E109" s="326">
        <f t="shared" si="6"/>
        <v>1</v>
      </c>
      <c r="Y109" s="371"/>
    </row>
    <row r="110">
      <c r="A110" s="1123" t="s">
        <v>66</v>
      </c>
      <c r="B110" s="326">
        <f t="shared" si="3"/>
        <v>31</v>
      </c>
      <c r="C110" s="1454">
        <f t="shared" si="4"/>
        <v>17</v>
      </c>
      <c r="D110" s="326">
        <f t="shared" si="5"/>
        <v>6</v>
      </c>
      <c r="E110" s="326">
        <f t="shared" si="6"/>
        <v>3</v>
      </c>
      <c r="Y110" s="371"/>
    </row>
    <row r="111">
      <c r="A111" s="1123" t="s">
        <v>111</v>
      </c>
      <c r="B111" s="326">
        <f t="shared" si="3"/>
        <v>16</v>
      </c>
      <c r="C111" s="1454">
        <f t="shared" si="4"/>
        <v>8</v>
      </c>
      <c r="D111" s="326">
        <f t="shared" si="5"/>
        <v>5</v>
      </c>
      <c r="E111" s="326">
        <f t="shared" si="6"/>
        <v>2</v>
      </c>
      <c r="Y111" s="371"/>
    </row>
    <row r="112">
      <c r="A112" s="1123" t="s">
        <v>2007</v>
      </c>
      <c r="B112" s="326">
        <f t="shared" si="3"/>
        <v>124</v>
      </c>
      <c r="C112" s="1454">
        <f t="shared" si="4"/>
        <v>92</v>
      </c>
      <c r="D112" s="326">
        <f t="shared" si="5"/>
        <v>14</v>
      </c>
      <c r="E112" s="326">
        <f t="shared" si="6"/>
        <v>24</v>
      </c>
      <c r="Y112" s="371"/>
    </row>
    <row r="113">
      <c r="A113" s="1123" t="s">
        <v>2009</v>
      </c>
      <c r="B113" s="326">
        <f t="shared" si="3"/>
        <v>9</v>
      </c>
      <c r="C113" s="1454">
        <f t="shared" si="4"/>
        <v>8</v>
      </c>
      <c r="D113" s="326">
        <f t="shared" si="5"/>
        <v>0</v>
      </c>
      <c r="E113" s="326">
        <f t="shared" si="6"/>
        <v>1</v>
      </c>
      <c r="Y113" s="371"/>
    </row>
    <row r="114">
      <c r="A114" s="1123" t="s">
        <v>2010</v>
      </c>
      <c r="B114" s="326">
        <f t="shared" si="3"/>
        <v>41</v>
      </c>
      <c r="C114" s="1454">
        <f t="shared" si="4"/>
        <v>36</v>
      </c>
      <c r="D114" s="326">
        <f t="shared" si="5"/>
        <v>6</v>
      </c>
      <c r="E114" s="326">
        <f t="shared" si="6"/>
        <v>7</v>
      </c>
      <c r="Y114" s="371"/>
    </row>
    <row r="115">
      <c r="A115" s="1123" t="s">
        <v>175</v>
      </c>
      <c r="B115" s="326">
        <f t="shared" si="3"/>
        <v>5</v>
      </c>
      <c r="C115" s="1454">
        <f t="shared" si="4"/>
        <v>6</v>
      </c>
      <c r="D115" s="326">
        <f t="shared" si="5"/>
        <v>1</v>
      </c>
      <c r="E115" s="326">
        <f t="shared" si="6"/>
        <v>1</v>
      </c>
      <c r="Y115" s="371"/>
    </row>
    <row r="116">
      <c r="A116" s="1123" t="s">
        <v>2011</v>
      </c>
      <c r="B116" s="326">
        <f t="shared" si="3"/>
        <v>35</v>
      </c>
      <c r="C116" s="1454">
        <f t="shared" si="4"/>
        <v>30</v>
      </c>
      <c r="D116" s="326">
        <f t="shared" si="5"/>
        <v>4</v>
      </c>
      <c r="E116" s="326">
        <f t="shared" si="6"/>
        <v>2</v>
      </c>
      <c r="Y116" s="371"/>
    </row>
    <row r="117">
      <c r="A117" s="1123" t="s">
        <v>176</v>
      </c>
      <c r="B117" s="326">
        <f t="shared" si="3"/>
        <v>14</v>
      </c>
      <c r="C117" s="1454">
        <f t="shared" si="4"/>
        <v>45</v>
      </c>
      <c r="D117" s="326">
        <f t="shared" si="5"/>
        <v>3</v>
      </c>
      <c r="E117" s="326">
        <f t="shared" si="6"/>
        <v>5</v>
      </c>
      <c r="Y117" s="371"/>
    </row>
    <row r="118">
      <c r="A118" s="1123" t="s">
        <v>2014</v>
      </c>
      <c r="B118" s="326">
        <f t="shared" si="3"/>
        <v>86</v>
      </c>
      <c r="C118" s="1454">
        <f t="shared" si="4"/>
        <v>83</v>
      </c>
      <c r="D118" s="326">
        <f t="shared" si="5"/>
        <v>3</v>
      </c>
      <c r="E118" s="326">
        <f t="shared" si="6"/>
        <v>5</v>
      </c>
      <c r="Y118" s="371"/>
    </row>
    <row r="119">
      <c r="A119" s="1123" t="s">
        <v>2016</v>
      </c>
      <c r="B119" s="326">
        <f t="shared" si="3"/>
        <v>98</v>
      </c>
      <c r="C119" s="1454">
        <f t="shared" si="4"/>
        <v>84</v>
      </c>
      <c r="D119" s="326">
        <f t="shared" si="5"/>
        <v>15</v>
      </c>
      <c r="E119" s="326">
        <f t="shared" si="6"/>
        <v>10</v>
      </c>
      <c r="Y119" s="371"/>
    </row>
    <row r="120">
      <c r="A120" s="1123" t="s">
        <v>2017</v>
      </c>
      <c r="B120" s="326">
        <f t="shared" si="3"/>
        <v>26</v>
      </c>
      <c r="C120" s="1454">
        <f t="shared" si="4"/>
        <v>18</v>
      </c>
      <c r="D120" s="326">
        <f t="shared" si="5"/>
        <v>5</v>
      </c>
      <c r="E120" s="326">
        <f t="shared" si="6"/>
        <v>4</v>
      </c>
      <c r="Y120" s="371"/>
    </row>
    <row r="121">
      <c r="A121" s="1123" t="s">
        <v>943</v>
      </c>
      <c r="B121" s="326">
        <f t="shared" si="3"/>
        <v>4</v>
      </c>
      <c r="C121" s="1454">
        <f t="shared" si="4"/>
        <v>3</v>
      </c>
      <c r="D121" s="326">
        <f t="shared" si="5"/>
        <v>1</v>
      </c>
      <c r="E121" s="326">
        <f t="shared" si="6"/>
        <v>0</v>
      </c>
      <c r="Y121" s="371"/>
    </row>
    <row r="122">
      <c r="A122" s="1123" t="s">
        <v>945</v>
      </c>
      <c r="B122" s="326">
        <f t="shared" si="3"/>
        <v>6</v>
      </c>
      <c r="C122" s="1454">
        <f t="shared" si="4"/>
        <v>15</v>
      </c>
      <c r="D122" s="326">
        <f t="shared" si="5"/>
        <v>1</v>
      </c>
      <c r="E122" s="326">
        <f t="shared" si="6"/>
        <v>0</v>
      </c>
      <c r="Y122" s="371"/>
    </row>
    <row r="123">
      <c r="A123" s="1123" t="s">
        <v>2019</v>
      </c>
      <c r="B123" s="326">
        <f t="shared" si="3"/>
        <v>809</v>
      </c>
      <c r="C123" s="1454">
        <f t="shared" si="4"/>
        <v>696</v>
      </c>
      <c r="D123" s="326">
        <f t="shared" si="5"/>
        <v>184</v>
      </c>
      <c r="E123" s="326">
        <f t="shared" si="6"/>
        <v>143</v>
      </c>
      <c r="Y123" s="371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26">
        <f t="shared" si="5"/>
        <v>11</v>
      </c>
      <c r="E124" s="326">
        <f t="shared" si="6"/>
        <v>5</v>
      </c>
      <c r="Y124" s="371"/>
    </row>
    <row r="125">
      <c r="A125" s="1123" t="s">
        <v>2021</v>
      </c>
      <c r="B125" s="326">
        <f t="shared" si="3"/>
        <v>16</v>
      </c>
      <c r="C125" s="1454">
        <f t="shared" si="4"/>
        <v>29</v>
      </c>
      <c r="D125" s="326">
        <f t="shared" si="5"/>
        <v>1</v>
      </c>
      <c r="E125" s="326">
        <f t="shared" si="6"/>
        <v>0</v>
      </c>
      <c r="Y125" s="371"/>
    </row>
    <row r="126">
      <c r="A126" s="1123" t="s">
        <v>533</v>
      </c>
      <c r="B126" s="326">
        <f t="shared" si="3"/>
        <v>24</v>
      </c>
      <c r="C126" s="1454">
        <f t="shared" si="4"/>
        <v>29</v>
      </c>
      <c r="D126" s="326">
        <f t="shared" si="5"/>
        <v>5</v>
      </c>
      <c r="E126" s="326">
        <f t="shared" si="6"/>
        <v>3</v>
      </c>
      <c r="Y126" s="371"/>
    </row>
    <row r="127">
      <c r="A127" s="1123" t="s">
        <v>2023</v>
      </c>
      <c r="B127" s="326">
        <f t="shared" si="3"/>
        <v>131</v>
      </c>
      <c r="C127" s="1454">
        <f t="shared" si="4"/>
        <v>119</v>
      </c>
      <c r="D127" s="326">
        <f t="shared" si="5"/>
        <v>22</v>
      </c>
      <c r="E127" s="326">
        <f t="shared" si="6"/>
        <v>8</v>
      </c>
      <c r="Y127" s="371"/>
    </row>
    <row r="128">
      <c r="A128" s="1123" t="s">
        <v>2025</v>
      </c>
      <c r="B128" s="326">
        <f t="shared" si="3"/>
        <v>7</v>
      </c>
      <c r="C128" s="1454">
        <f t="shared" si="4"/>
        <v>9</v>
      </c>
      <c r="D128" s="326">
        <f t="shared" si="5"/>
        <v>5</v>
      </c>
      <c r="E128" s="326">
        <f t="shared" si="6"/>
        <v>3</v>
      </c>
      <c r="Y128" s="371"/>
    </row>
    <row r="129">
      <c r="A129" s="1123" t="s">
        <v>2026</v>
      </c>
      <c r="B129" s="326">
        <f t="shared" si="3"/>
        <v>2</v>
      </c>
      <c r="C129" s="1454">
        <f t="shared" si="4"/>
        <v>1</v>
      </c>
      <c r="D129" s="326">
        <f t="shared" si="5"/>
        <v>2</v>
      </c>
      <c r="E129" s="326">
        <f t="shared" si="6"/>
        <v>2</v>
      </c>
      <c r="Y129" s="371"/>
    </row>
    <row r="130">
      <c r="A130" s="1123" t="s">
        <v>468</v>
      </c>
      <c r="B130" s="326">
        <f t="shared" si="3"/>
        <v>15</v>
      </c>
      <c r="C130" s="1454">
        <f t="shared" si="4"/>
        <v>15</v>
      </c>
      <c r="D130" s="326">
        <f t="shared" si="5"/>
        <v>1</v>
      </c>
      <c r="E130" s="326">
        <f t="shared" si="6"/>
        <v>4</v>
      </c>
      <c r="Y130" s="371"/>
    </row>
    <row r="131">
      <c r="A131" s="1123" t="s">
        <v>187</v>
      </c>
      <c r="B131" s="326">
        <f t="shared" si="3"/>
        <v>19</v>
      </c>
      <c r="C131" s="1454">
        <f t="shared" si="4"/>
        <v>9</v>
      </c>
      <c r="D131" s="326">
        <f t="shared" si="5"/>
        <v>5</v>
      </c>
      <c r="E131" s="326">
        <f t="shared" si="6"/>
        <v>7</v>
      </c>
      <c r="Y131" s="371"/>
    </row>
    <row r="132">
      <c r="A132" s="1123" t="s">
        <v>1442</v>
      </c>
      <c r="B132" s="326">
        <f t="shared" si="3"/>
        <v>49</v>
      </c>
      <c r="C132" s="1454">
        <f t="shared" si="4"/>
        <v>48</v>
      </c>
      <c r="D132" s="326">
        <f t="shared" si="5"/>
        <v>6</v>
      </c>
      <c r="E132" s="326">
        <f t="shared" si="6"/>
        <v>0</v>
      </c>
      <c r="Y132" s="371"/>
    </row>
    <row r="133">
      <c r="A133" s="1123" t="s">
        <v>2029</v>
      </c>
      <c r="B133" s="326">
        <f t="shared" si="3"/>
        <v>5</v>
      </c>
      <c r="C133" s="1454">
        <f t="shared" si="4"/>
        <v>12</v>
      </c>
      <c r="D133" s="326">
        <f t="shared" si="5"/>
        <v>3</v>
      </c>
      <c r="E133" s="326">
        <f t="shared" si="6"/>
        <v>1</v>
      </c>
      <c r="Y133" s="371"/>
    </row>
    <row r="134">
      <c r="A134" s="1123" t="s">
        <v>2031</v>
      </c>
      <c r="B134" s="326">
        <f t="shared" si="3"/>
        <v>57</v>
      </c>
      <c r="C134" s="1454">
        <f t="shared" si="4"/>
        <v>69</v>
      </c>
      <c r="D134" s="326">
        <f t="shared" si="5"/>
        <v>11</v>
      </c>
      <c r="E134" s="326">
        <f t="shared" si="6"/>
        <v>10</v>
      </c>
      <c r="Y134" s="371"/>
    </row>
    <row r="135">
      <c r="A135" s="1123" t="s">
        <v>583</v>
      </c>
      <c r="B135" s="326">
        <f t="shared" si="3"/>
        <v>13</v>
      </c>
      <c r="C135" s="1454">
        <f t="shared" si="4"/>
        <v>5</v>
      </c>
      <c r="D135" s="326">
        <f t="shared" si="5"/>
        <v>2</v>
      </c>
      <c r="E135" s="326">
        <f t="shared" si="6"/>
        <v>0</v>
      </c>
      <c r="Y135" s="371"/>
    </row>
    <row r="136">
      <c r="A136" s="1123" t="s">
        <v>1014</v>
      </c>
      <c r="B136" s="326">
        <f t="shared" si="3"/>
        <v>64</v>
      </c>
      <c r="C136" s="1454">
        <f t="shared" si="4"/>
        <v>54</v>
      </c>
      <c r="D136" s="326">
        <f t="shared" si="5"/>
        <v>15</v>
      </c>
      <c r="E136" s="326">
        <f t="shared" si="6"/>
        <v>7</v>
      </c>
      <c r="Y136" s="371"/>
    </row>
    <row r="137">
      <c r="A137" s="1123" t="s">
        <v>1790</v>
      </c>
      <c r="B137" s="326">
        <f t="shared" si="3"/>
        <v>11</v>
      </c>
      <c r="C137" s="1454">
        <f t="shared" si="4"/>
        <v>15</v>
      </c>
      <c r="D137" s="326">
        <f t="shared" si="5"/>
        <v>0</v>
      </c>
      <c r="E137" s="326">
        <f t="shared" si="6"/>
        <v>2</v>
      </c>
      <c r="Y137" s="371"/>
    </row>
    <row r="138">
      <c r="A138" s="1123" t="s">
        <v>4245</v>
      </c>
      <c r="B138" s="326">
        <f t="shared" si="3"/>
        <v>40</v>
      </c>
      <c r="C138" s="1454">
        <f t="shared" si="4"/>
        <v>29</v>
      </c>
      <c r="D138" s="326">
        <f t="shared" si="5"/>
        <v>4</v>
      </c>
      <c r="E138" s="326">
        <f t="shared" si="6"/>
        <v>6</v>
      </c>
      <c r="Y138" s="371"/>
    </row>
    <row r="139">
      <c r="A139" s="1123" t="s">
        <v>2035</v>
      </c>
      <c r="B139" s="326">
        <f t="shared" si="3"/>
        <v>26</v>
      </c>
      <c r="C139" s="1454">
        <f t="shared" si="4"/>
        <v>20</v>
      </c>
      <c r="D139" s="326">
        <f t="shared" si="5"/>
        <v>3</v>
      </c>
      <c r="E139" s="326">
        <f t="shared" si="6"/>
        <v>0</v>
      </c>
      <c r="Y139" s="371"/>
    </row>
    <row r="140">
      <c r="A140" s="1123" t="s">
        <v>2036</v>
      </c>
      <c r="B140" s="326">
        <f t="shared" si="3"/>
        <v>21</v>
      </c>
      <c r="C140" s="1454">
        <f t="shared" si="4"/>
        <v>6</v>
      </c>
      <c r="D140" s="326">
        <f t="shared" si="5"/>
        <v>4</v>
      </c>
      <c r="E140" s="326">
        <f t="shared" si="6"/>
        <v>0</v>
      </c>
      <c r="Y140" s="371"/>
    </row>
    <row r="141">
      <c r="A141" s="1123" t="s">
        <v>2037</v>
      </c>
      <c r="B141" s="326">
        <f t="shared" si="3"/>
        <v>8</v>
      </c>
      <c r="C141" s="1454">
        <f t="shared" si="4"/>
        <v>25</v>
      </c>
      <c r="D141" s="326">
        <f t="shared" si="5"/>
        <v>1</v>
      </c>
      <c r="E141" s="326">
        <f t="shared" si="6"/>
        <v>2</v>
      </c>
      <c r="Y141" s="371"/>
    </row>
    <row r="142">
      <c r="A142" s="1123" t="s">
        <v>2039</v>
      </c>
      <c r="B142" s="326">
        <f t="shared" si="3"/>
        <v>69</v>
      </c>
      <c r="C142" s="1454">
        <f t="shared" si="4"/>
        <v>57</v>
      </c>
      <c r="D142" s="326">
        <f t="shared" si="5"/>
        <v>20</v>
      </c>
      <c r="E142" s="326">
        <f t="shared" si="6"/>
        <v>4</v>
      </c>
      <c r="Y142" s="371"/>
    </row>
    <row r="143">
      <c r="A143" s="1123" t="s">
        <v>4254</v>
      </c>
      <c r="B143" s="326">
        <f t="shared" si="3"/>
        <v>283</v>
      </c>
      <c r="C143" s="1454">
        <f t="shared" si="4"/>
        <v>67</v>
      </c>
      <c r="D143" s="326">
        <f t="shared" si="5"/>
        <v>3</v>
      </c>
      <c r="E143" s="326">
        <f t="shared" si="6"/>
        <v>0</v>
      </c>
      <c r="Y143" s="371"/>
    </row>
    <row r="144">
      <c r="A144" s="1123" t="s">
        <v>387</v>
      </c>
      <c r="B144" s="326">
        <f t="shared" si="3"/>
        <v>2</v>
      </c>
      <c r="C144" s="1454">
        <f t="shared" si="4"/>
        <v>12</v>
      </c>
      <c r="D144" s="326">
        <f t="shared" si="5"/>
        <v>3</v>
      </c>
      <c r="E144" s="326">
        <f t="shared" si="6"/>
        <v>1</v>
      </c>
      <c r="Y144" s="371"/>
    </row>
    <row r="145">
      <c r="A145" s="1123" t="s">
        <v>2041</v>
      </c>
      <c r="B145" s="326">
        <f t="shared" si="3"/>
        <v>8</v>
      </c>
      <c r="C145" s="1454">
        <f t="shared" si="4"/>
        <v>10</v>
      </c>
      <c r="D145" s="326">
        <f t="shared" si="5"/>
        <v>1</v>
      </c>
      <c r="E145" s="326">
        <f t="shared" si="6"/>
        <v>0</v>
      </c>
      <c r="Y145" s="371"/>
    </row>
    <row r="146">
      <c r="A146" s="1123" t="s">
        <v>855</v>
      </c>
      <c r="B146" s="326">
        <f t="shared" si="3"/>
        <v>11</v>
      </c>
      <c r="C146" s="1454">
        <f t="shared" si="4"/>
        <v>11</v>
      </c>
      <c r="D146" s="326">
        <f t="shared" si="5"/>
        <v>2</v>
      </c>
      <c r="E146" s="326">
        <f t="shared" si="6"/>
        <v>1</v>
      </c>
      <c r="Y146" s="371"/>
    </row>
    <row r="147">
      <c r="A147" s="1123" t="s">
        <v>2042</v>
      </c>
      <c r="B147" s="326">
        <f t="shared" si="3"/>
        <v>34</v>
      </c>
      <c r="C147" s="1454">
        <f t="shared" si="4"/>
        <v>13</v>
      </c>
      <c r="D147" s="326">
        <f t="shared" si="5"/>
        <v>7</v>
      </c>
      <c r="E147" s="326">
        <f t="shared" si="6"/>
        <v>1</v>
      </c>
      <c r="Y147" s="371"/>
    </row>
    <row r="148">
      <c r="A148" s="1123" t="s">
        <v>1638</v>
      </c>
      <c r="B148" s="326">
        <f t="shared" si="3"/>
        <v>16</v>
      </c>
      <c r="C148" s="1454">
        <f t="shared" si="4"/>
        <v>29</v>
      </c>
      <c r="D148" s="326">
        <f t="shared" si="5"/>
        <v>9</v>
      </c>
      <c r="E148" s="326">
        <f t="shared" si="6"/>
        <v>2</v>
      </c>
      <c r="Y148" s="371"/>
    </row>
    <row r="149">
      <c r="A149" s="1123" t="s">
        <v>2043</v>
      </c>
      <c r="B149" s="326">
        <f t="shared" si="3"/>
        <v>4</v>
      </c>
      <c r="C149" s="1454">
        <f t="shared" si="4"/>
        <v>7</v>
      </c>
      <c r="D149" s="326">
        <f t="shared" si="5"/>
        <v>4</v>
      </c>
      <c r="E149" s="326">
        <f t="shared" si="6"/>
        <v>2</v>
      </c>
      <c r="Y149" s="371"/>
    </row>
    <row r="150">
      <c r="A150" s="1123" t="s">
        <v>94</v>
      </c>
      <c r="B150" s="326">
        <f t="shared" si="3"/>
        <v>37</v>
      </c>
      <c r="C150" s="1454">
        <f t="shared" si="4"/>
        <v>21</v>
      </c>
      <c r="D150" s="326">
        <f t="shared" si="5"/>
        <v>17</v>
      </c>
      <c r="E150" s="326">
        <f t="shared" si="6"/>
        <v>1</v>
      </c>
      <c r="Y150" s="371"/>
    </row>
    <row r="151">
      <c r="A151" s="1123" t="s">
        <v>2044</v>
      </c>
      <c r="B151" s="326">
        <f t="shared" si="3"/>
        <v>44</v>
      </c>
      <c r="C151" s="1454">
        <f t="shared" si="4"/>
        <v>43</v>
      </c>
      <c r="D151" s="326">
        <f t="shared" si="5"/>
        <v>8</v>
      </c>
      <c r="E151" s="326">
        <f t="shared" si="6"/>
        <v>2</v>
      </c>
      <c r="Y151" s="371"/>
    </row>
    <row r="152">
      <c r="A152" s="1123" t="s">
        <v>2045</v>
      </c>
      <c r="B152" s="326">
        <f t="shared" si="3"/>
        <v>11</v>
      </c>
      <c r="C152" s="1454">
        <f t="shared" si="4"/>
        <v>21</v>
      </c>
      <c r="D152" s="326">
        <f t="shared" si="5"/>
        <v>4</v>
      </c>
      <c r="E152" s="326">
        <f t="shared" si="6"/>
        <v>2</v>
      </c>
      <c r="Y152" s="371"/>
    </row>
    <row r="153">
      <c r="A153" s="1123" t="s">
        <v>2046</v>
      </c>
      <c r="B153" s="326">
        <f t="shared" si="3"/>
        <v>14</v>
      </c>
      <c r="C153" s="1454">
        <f t="shared" si="4"/>
        <v>12</v>
      </c>
      <c r="D153" s="326">
        <f t="shared" si="5"/>
        <v>4</v>
      </c>
      <c r="E153" s="326">
        <f t="shared" si="6"/>
        <v>0</v>
      </c>
      <c r="Y153" s="371"/>
    </row>
    <row r="154">
      <c r="A154" s="1123" t="s">
        <v>595</v>
      </c>
      <c r="B154" s="326">
        <f t="shared" si="3"/>
        <v>68</v>
      </c>
      <c r="C154" s="1454">
        <f t="shared" si="4"/>
        <v>30</v>
      </c>
      <c r="D154" s="326">
        <f t="shared" si="5"/>
        <v>6</v>
      </c>
      <c r="E154" s="326">
        <f t="shared" si="6"/>
        <v>3</v>
      </c>
      <c r="Y154" s="371"/>
    </row>
    <row r="155">
      <c r="A155" s="1123" t="s">
        <v>1451</v>
      </c>
      <c r="B155" s="326">
        <f t="shared" si="3"/>
        <v>70</v>
      </c>
      <c r="C155" s="1454">
        <f t="shared" si="4"/>
        <v>38</v>
      </c>
      <c r="D155" s="326">
        <f t="shared" si="5"/>
        <v>5</v>
      </c>
      <c r="E155" s="326">
        <f t="shared" si="6"/>
        <v>5</v>
      </c>
      <c r="Y155" s="371"/>
    </row>
    <row r="156">
      <c r="A156" s="231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1"/>
    </row>
    <row r="157">
      <c r="C157" s="66"/>
      <c r="Y157" s="371"/>
    </row>
    <row r="158">
      <c r="C158" s="66"/>
      <c r="Y158" s="371"/>
    </row>
    <row r="159">
      <c r="C159" s="66"/>
      <c r="Y159" s="371"/>
    </row>
    <row r="160">
      <c r="C160" s="66"/>
      <c r="Y160" s="371"/>
    </row>
    <row r="161">
      <c r="C161" s="66"/>
      <c r="Y161" s="371"/>
    </row>
    <row r="162">
      <c r="C162" s="66"/>
      <c r="Y162" s="371"/>
    </row>
    <row r="163">
      <c r="C163" s="66"/>
      <c r="Y163" s="371"/>
    </row>
    <row r="164">
      <c r="C164" s="66"/>
      <c r="Y164" s="371"/>
    </row>
    <row r="165">
      <c r="C165" s="66"/>
      <c r="Y165" s="371"/>
    </row>
    <row r="166">
      <c r="C166" s="66"/>
      <c r="Y166" s="371"/>
    </row>
    <row r="167">
      <c r="C167" s="66"/>
      <c r="Y167" s="371"/>
    </row>
    <row r="168">
      <c r="C168" s="66"/>
      <c r="Y168" s="371"/>
    </row>
    <row r="169">
      <c r="C169" s="66"/>
      <c r="Y169" s="371"/>
    </row>
    <row r="170">
      <c r="C170" s="66"/>
      <c r="Y170" s="371"/>
    </row>
    <row r="171">
      <c r="C171" s="66"/>
      <c r="Y171" s="371"/>
    </row>
    <row r="172">
      <c r="C172" s="66"/>
      <c r="Y172" s="371"/>
    </row>
    <row r="173">
      <c r="C173" s="66"/>
      <c r="Y173" s="371"/>
    </row>
    <row r="174">
      <c r="C174" s="66"/>
      <c r="Y174" s="371"/>
    </row>
    <row r="175">
      <c r="C175" s="66"/>
      <c r="Y175" s="371"/>
    </row>
    <row r="176">
      <c r="C176" s="66"/>
      <c r="Y176" s="371"/>
    </row>
    <row r="177">
      <c r="C177" s="66"/>
      <c r="Y177" s="371"/>
    </row>
    <row r="178">
      <c r="C178" s="66"/>
      <c r="Y178" s="371"/>
    </row>
    <row r="179">
      <c r="C179" s="66"/>
      <c r="Y179" s="371"/>
    </row>
    <row r="180">
      <c r="C180" s="66"/>
      <c r="Y180" s="371"/>
    </row>
    <row r="181">
      <c r="C181" s="66"/>
      <c r="Y181" s="371"/>
    </row>
    <row r="182">
      <c r="C182" s="66"/>
      <c r="Y182" s="371"/>
    </row>
    <row r="183">
      <c r="C183" s="66"/>
      <c r="Y183" s="371"/>
    </row>
    <row r="184">
      <c r="C184" s="66"/>
      <c r="Y184" s="371"/>
    </row>
    <row r="185">
      <c r="C185" s="66"/>
      <c r="Y185" s="371"/>
    </row>
    <row r="186">
      <c r="C186" s="66"/>
      <c r="Y186" s="371"/>
    </row>
    <row r="187">
      <c r="C187" s="66"/>
      <c r="Y187" s="371"/>
    </row>
    <row r="188">
      <c r="C188" s="66"/>
      <c r="Y188" s="371"/>
    </row>
    <row r="189">
      <c r="C189" s="66"/>
      <c r="Y189" s="371"/>
    </row>
    <row r="190">
      <c r="C190" s="66"/>
      <c r="Y190" s="371"/>
    </row>
    <row r="191">
      <c r="C191" s="66"/>
      <c r="Y191" s="371"/>
    </row>
    <row r="192">
      <c r="C192" s="66"/>
      <c r="Y192" s="371"/>
    </row>
    <row r="193">
      <c r="C193" s="66"/>
      <c r="Y193" s="371"/>
    </row>
    <row r="194">
      <c r="C194" s="66"/>
      <c r="Y194" s="371"/>
    </row>
    <row r="195">
      <c r="C195" s="66"/>
      <c r="Y195" s="371"/>
    </row>
    <row r="196">
      <c r="C196" s="66"/>
      <c r="Y196" s="371"/>
    </row>
    <row r="197">
      <c r="C197" s="66"/>
      <c r="Y197" s="371"/>
    </row>
    <row r="198">
      <c r="C198" s="66"/>
      <c r="Y198" s="371"/>
    </row>
    <row r="199">
      <c r="C199" s="66"/>
      <c r="Y199" s="371"/>
    </row>
    <row r="200">
      <c r="C200" s="66"/>
      <c r="Y200" s="371"/>
    </row>
    <row r="201">
      <c r="C201" s="66"/>
      <c r="Y201" s="371"/>
    </row>
    <row r="202">
      <c r="C202" s="66"/>
      <c r="Y202" s="371"/>
    </row>
    <row r="203">
      <c r="C203" s="66"/>
      <c r="Y203" s="371"/>
    </row>
    <row r="204">
      <c r="C204" s="66"/>
      <c r="Y204" s="371"/>
    </row>
    <row r="205">
      <c r="C205" s="66"/>
      <c r="Y205" s="371"/>
    </row>
    <row r="206">
      <c r="C206" s="66"/>
      <c r="Y206" s="371"/>
    </row>
    <row r="207">
      <c r="C207" s="66"/>
      <c r="Y207" s="371"/>
    </row>
    <row r="208">
      <c r="C208" s="66"/>
      <c r="Y208" s="371"/>
    </row>
    <row r="209">
      <c r="C209" s="66"/>
      <c r="Y209" s="371"/>
    </row>
    <row r="210">
      <c r="C210" s="66"/>
      <c r="Y210" s="371"/>
    </row>
    <row r="211">
      <c r="C211" s="66"/>
      <c r="Y211" s="371"/>
    </row>
    <row r="212">
      <c r="C212" s="66"/>
      <c r="Y212" s="371"/>
    </row>
    <row r="213">
      <c r="C213" s="66"/>
      <c r="Y213" s="371"/>
    </row>
    <row r="214">
      <c r="C214" s="66"/>
      <c r="Y214" s="371"/>
    </row>
    <row r="215">
      <c r="C215" s="66"/>
      <c r="Y215" s="371"/>
    </row>
    <row r="216">
      <c r="C216" s="66"/>
      <c r="Y216" s="371"/>
    </row>
    <row r="217">
      <c r="C217" s="66"/>
      <c r="Y217" s="371"/>
    </row>
    <row r="218">
      <c r="C218" s="66"/>
      <c r="Y218" s="371"/>
    </row>
    <row r="219">
      <c r="C219" s="66"/>
      <c r="Y219" s="371"/>
    </row>
    <row r="220">
      <c r="C220" s="66"/>
      <c r="Y220" s="371"/>
    </row>
    <row r="221">
      <c r="C221" s="66"/>
      <c r="Y221" s="371"/>
    </row>
    <row r="222">
      <c r="C222" s="66"/>
      <c r="Y222" s="371"/>
    </row>
    <row r="223">
      <c r="C223" s="66"/>
      <c r="Y223" s="371"/>
    </row>
    <row r="224">
      <c r="C224" s="66"/>
      <c r="Y224" s="371"/>
    </row>
    <row r="225">
      <c r="C225" s="66"/>
      <c r="Y225" s="371"/>
    </row>
    <row r="226">
      <c r="C226" s="66"/>
      <c r="Y226" s="371"/>
    </row>
    <row r="227">
      <c r="C227" s="66"/>
      <c r="Y227" s="371"/>
    </row>
    <row r="228">
      <c r="C228" s="66"/>
      <c r="Y228" s="371"/>
    </row>
    <row r="229">
      <c r="C229" s="66"/>
      <c r="Y229" s="371"/>
    </row>
    <row r="230">
      <c r="C230" s="66"/>
      <c r="Y230" s="371"/>
    </row>
    <row r="231">
      <c r="C231" s="66"/>
      <c r="Y231" s="371"/>
    </row>
    <row r="232">
      <c r="C232" s="66"/>
      <c r="Y232" s="371"/>
    </row>
    <row r="233">
      <c r="C233" s="66"/>
      <c r="Y233" s="371"/>
    </row>
    <row r="234">
      <c r="C234" s="66"/>
      <c r="Y234" s="371"/>
    </row>
    <row r="235">
      <c r="C235" s="66"/>
      <c r="Y235" s="371"/>
    </row>
    <row r="236">
      <c r="C236" s="66"/>
      <c r="Y236" s="371"/>
    </row>
    <row r="237">
      <c r="C237" s="66"/>
      <c r="Y237" s="371"/>
    </row>
    <row r="238">
      <c r="C238" s="66"/>
      <c r="Y238" s="371"/>
    </row>
    <row r="239">
      <c r="C239" s="66"/>
      <c r="Y239" s="371"/>
    </row>
    <row r="240">
      <c r="C240" s="66"/>
      <c r="Y240" s="371"/>
    </row>
    <row r="241">
      <c r="C241" s="66"/>
      <c r="Y241" s="371"/>
    </row>
    <row r="242">
      <c r="C242" s="66"/>
      <c r="Y242" s="371"/>
    </row>
    <row r="243">
      <c r="C243" s="66"/>
      <c r="Y243" s="371"/>
    </row>
    <row r="244">
      <c r="C244" s="66"/>
      <c r="Y244" s="371"/>
    </row>
    <row r="245">
      <c r="C245" s="66"/>
      <c r="Y245" s="371"/>
    </row>
    <row r="246">
      <c r="C246" s="66"/>
      <c r="Y246" s="371"/>
    </row>
    <row r="247">
      <c r="C247" s="66"/>
      <c r="Y247" s="371"/>
    </row>
    <row r="248">
      <c r="C248" s="66"/>
      <c r="Y248" s="371"/>
    </row>
    <row r="249">
      <c r="C249" s="66"/>
      <c r="Y249" s="371"/>
    </row>
    <row r="250">
      <c r="C250" s="66"/>
      <c r="Y250" s="371"/>
    </row>
    <row r="251">
      <c r="C251" s="66"/>
      <c r="Y251" s="371"/>
    </row>
    <row r="252">
      <c r="C252" s="66"/>
      <c r="Y252" s="371"/>
    </row>
    <row r="253">
      <c r="C253" s="66"/>
      <c r="Y253" s="371"/>
    </row>
    <row r="254">
      <c r="C254" s="66"/>
      <c r="Y254" s="371"/>
    </row>
    <row r="255">
      <c r="C255" s="66"/>
      <c r="Y255" s="371"/>
    </row>
    <row r="256">
      <c r="C256" s="66"/>
      <c r="Y256" s="371"/>
    </row>
    <row r="257">
      <c r="C257" s="66"/>
      <c r="Y257" s="371"/>
    </row>
    <row r="258">
      <c r="C258" s="66"/>
      <c r="Y258" s="371"/>
    </row>
    <row r="259">
      <c r="C259" s="66"/>
      <c r="Y259" s="371"/>
    </row>
    <row r="260">
      <c r="C260" s="66"/>
      <c r="Y260" s="371"/>
    </row>
    <row r="261">
      <c r="C261" s="66"/>
      <c r="Y261" s="371"/>
    </row>
    <row r="262">
      <c r="C262" s="66"/>
      <c r="Y262" s="371"/>
    </row>
    <row r="263">
      <c r="C263" s="66"/>
      <c r="Y263" s="371"/>
    </row>
    <row r="264">
      <c r="C264" s="66"/>
      <c r="Y264" s="371"/>
    </row>
    <row r="265">
      <c r="C265" s="66"/>
      <c r="Y265" s="371"/>
    </row>
    <row r="266">
      <c r="C266" s="66"/>
      <c r="Y266" s="371"/>
    </row>
    <row r="267">
      <c r="C267" s="66"/>
      <c r="Y267" s="371"/>
    </row>
    <row r="268">
      <c r="C268" s="66"/>
      <c r="Y268" s="371"/>
    </row>
    <row r="269">
      <c r="C269" s="66"/>
      <c r="Y269" s="371"/>
    </row>
    <row r="270">
      <c r="C270" s="66"/>
      <c r="Y270" s="371"/>
    </row>
    <row r="271">
      <c r="C271" s="66"/>
      <c r="Y271" s="371"/>
    </row>
    <row r="272">
      <c r="C272" s="66"/>
      <c r="Y272" s="371"/>
    </row>
    <row r="273">
      <c r="C273" s="66"/>
      <c r="Y273" s="371"/>
    </row>
    <row r="274">
      <c r="C274" s="66"/>
      <c r="Y274" s="371"/>
    </row>
    <row r="275">
      <c r="C275" s="66"/>
      <c r="Y275" s="371"/>
    </row>
    <row r="276">
      <c r="C276" s="66"/>
      <c r="Y276" s="371"/>
    </row>
    <row r="277">
      <c r="C277" s="66"/>
      <c r="Y277" s="371"/>
    </row>
    <row r="278">
      <c r="C278" s="66"/>
      <c r="Y278" s="371"/>
    </row>
    <row r="279">
      <c r="C279" s="66"/>
      <c r="Y279" s="371"/>
    </row>
    <row r="280">
      <c r="C280" s="66"/>
      <c r="Y280" s="371"/>
    </row>
    <row r="281">
      <c r="C281" s="66"/>
      <c r="Y281" s="371"/>
    </row>
    <row r="282">
      <c r="C282" s="66"/>
      <c r="Y282" s="371"/>
    </row>
    <row r="283">
      <c r="C283" s="66"/>
      <c r="Y283" s="371"/>
    </row>
    <row r="284">
      <c r="C284" s="66"/>
      <c r="Y284" s="371"/>
    </row>
    <row r="285">
      <c r="C285" s="66"/>
      <c r="Y285" s="371"/>
    </row>
    <row r="286">
      <c r="C286" s="66"/>
      <c r="Y286" s="371"/>
    </row>
    <row r="287">
      <c r="C287" s="66"/>
      <c r="Y287" s="371"/>
    </row>
    <row r="288">
      <c r="C288" s="66"/>
      <c r="Y288" s="371"/>
    </row>
    <row r="289">
      <c r="C289" s="66"/>
      <c r="Y289" s="371"/>
    </row>
    <row r="290">
      <c r="C290" s="66"/>
      <c r="Y290" s="371"/>
    </row>
    <row r="291">
      <c r="C291" s="66"/>
      <c r="Y291" s="371"/>
    </row>
    <row r="292">
      <c r="C292" s="66"/>
      <c r="Y292" s="371"/>
    </row>
    <row r="293">
      <c r="C293" s="66"/>
      <c r="Y293" s="371"/>
    </row>
    <row r="294">
      <c r="C294" s="66"/>
      <c r="Y294" s="371"/>
    </row>
    <row r="295">
      <c r="C295" s="66"/>
      <c r="Y295" s="371"/>
    </row>
    <row r="296">
      <c r="C296" s="66"/>
      <c r="Y296" s="371"/>
    </row>
    <row r="297">
      <c r="C297" s="66"/>
      <c r="Y297" s="371"/>
    </row>
    <row r="298">
      <c r="C298" s="66"/>
      <c r="Y298" s="371"/>
    </row>
    <row r="299">
      <c r="C299" s="66"/>
      <c r="Y299" s="371"/>
    </row>
    <row r="300">
      <c r="C300" s="66"/>
      <c r="Y300" s="371"/>
    </row>
    <row r="301">
      <c r="C301" s="66"/>
      <c r="Y301" s="371"/>
    </row>
    <row r="302">
      <c r="C302" s="66"/>
      <c r="Y302" s="371"/>
    </row>
    <row r="303">
      <c r="C303" s="66"/>
      <c r="Y303" s="371"/>
    </row>
    <row r="304">
      <c r="C304" s="66"/>
      <c r="Y304" s="371"/>
    </row>
    <row r="305">
      <c r="C305" s="66"/>
      <c r="Y305" s="371"/>
    </row>
    <row r="306">
      <c r="C306" s="66"/>
      <c r="Y306" s="371"/>
    </row>
    <row r="307">
      <c r="C307" s="66"/>
      <c r="Y307" s="371"/>
    </row>
    <row r="308">
      <c r="C308" s="66"/>
      <c r="Y308" s="371"/>
    </row>
    <row r="309">
      <c r="C309" s="66"/>
      <c r="Y309" s="371"/>
    </row>
    <row r="310">
      <c r="C310" s="66"/>
      <c r="Y310" s="371"/>
    </row>
    <row r="311">
      <c r="C311" s="66"/>
      <c r="Y311" s="371"/>
    </row>
    <row r="312">
      <c r="C312" s="66"/>
      <c r="Y312" s="371"/>
    </row>
    <row r="313">
      <c r="C313" s="66"/>
      <c r="Y313" s="371"/>
    </row>
    <row r="314">
      <c r="C314" s="66"/>
      <c r="Y314" s="371"/>
    </row>
    <row r="315">
      <c r="C315" s="66"/>
      <c r="Y315" s="371"/>
    </row>
    <row r="316">
      <c r="C316" s="66"/>
      <c r="Y316" s="371"/>
    </row>
    <row r="317">
      <c r="C317" s="66"/>
      <c r="Y317" s="371"/>
    </row>
    <row r="318">
      <c r="C318" s="66"/>
      <c r="Y318" s="371"/>
    </row>
    <row r="319">
      <c r="C319" s="66"/>
      <c r="Y319" s="371"/>
    </row>
    <row r="320">
      <c r="C320" s="66"/>
      <c r="Y320" s="371"/>
    </row>
    <row r="321">
      <c r="C321" s="66"/>
      <c r="Y321" s="371"/>
    </row>
    <row r="322">
      <c r="C322" s="66"/>
      <c r="Y322" s="371"/>
    </row>
    <row r="323">
      <c r="C323" s="66"/>
      <c r="Y323" s="371"/>
    </row>
    <row r="324">
      <c r="C324" s="66"/>
      <c r="Y324" s="371"/>
    </row>
    <row r="325">
      <c r="C325" s="66"/>
      <c r="Y325" s="371"/>
    </row>
    <row r="326">
      <c r="C326" s="66"/>
      <c r="Y326" s="371"/>
    </row>
    <row r="327">
      <c r="C327" s="66"/>
      <c r="Y327" s="371"/>
    </row>
    <row r="328">
      <c r="C328" s="66"/>
      <c r="Y328" s="371"/>
    </row>
    <row r="329">
      <c r="C329" s="66"/>
      <c r="Y329" s="371"/>
    </row>
    <row r="330">
      <c r="C330" s="66"/>
      <c r="Y330" s="371"/>
    </row>
    <row r="331">
      <c r="C331" s="66"/>
      <c r="Y331" s="371"/>
    </row>
    <row r="332">
      <c r="C332" s="66"/>
      <c r="Y332" s="371"/>
    </row>
    <row r="333">
      <c r="C333" s="66"/>
      <c r="Y333" s="371"/>
    </row>
    <row r="334">
      <c r="C334" s="66"/>
      <c r="Y334" s="371"/>
    </row>
    <row r="335">
      <c r="C335" s="66"/>
      <c r="Y335" s="371"/>
    </row>
    <row r="336">
      <c r="C336" s="66"/>
      <c r="Y336" s="371"/>
    </row>
    <row r="337">
      <c r="C337" s="66"/>
      <c r="Y337" s="371"/>
    </row>
    <row r="338">
      <c r="C338" s="66"/>
      <c r="Y338" s="371"/>
    </row>
    <row r="339">
      <c r="C339" s="66"/>
      <c r="Y339" s="371"/>
    </row>
    <row r="340">
      <c r="C340" s="66"/>
      <c r="Y340" s="371"/>
    </row>
    <row r="341">
      <c r="C341" s="66"/>
      <c r="Y341" s="371"/>
    </row>
    <row r="342">
      <c r="C342" s="66"/>
      <c r="Y342" s="371"/>
    </row>
    <row r="343">
      <c r="C343" s="66"/>
      <c r="Y343" s="371"/>
    </row>
    <row r="344">
      <c r="C344" s="66"/>
      <c r="Y344" s="371"/>
    </row>
    <row r="345">
      <c r="C345" s="66"/>
      <c r="Y345" s="371"/>
    </row>
    <row r="346">
      <c r="C346" s="66"/>
      <c r="Y346" s="371"/>
    </row>
    <row r="347">
      <c r="C347" s="66"/>
      <c r="Y347" s="371"/>
    </row>
    <row r="348">
      <c r="C348" s="66"/>
      <c r="Y348" s="371"/>
    </row>
    <row r="349">
      <c r="C349" s="66"/>
      <c r="Y349" s="371"/>
    </row>
    <row r="350">
      <c r="C350" s="66"/>
      <c r="Y350" s="371"/>
    </row>
    <row r="351">
      <c r="C351" s="66"/>
      <c r="Y351" s="371"/>
    </row>
    <row r="352">
      <c r="C352" s="66"/>
      <c r="Y352" s="371"/>
    </row>
    <row r="353">
      <c r="C353" s="66"/>
      <c r="Y353" s="371"/>
    </row>
    <row r="354">
      <c r="C354" s="66"/>
      <c r="Y354" s="371"/>
    </row>
    <row r="355">
      <c r="C355" s="66"/>
      <c r="Y355" s="371"/>
    </row>
    <row r="356">
      <c r="C356" s="66"/>
      <c r="Y356" s="371"/>
    </row>
    <row r="357">
      <c r="C357" s="66"/>
      <c r="Y357" s="371"/>
    </row>
    <row r="358">
      <c r="C358" s="66"/>
      <c r="Y358" s="371"/>
    </row>
    <row r="359">
      <c r="C359" s="66"/>
      <c r="Y359" s="371"/>
    </row>
    <row r="360">
      <c r="C360" s="66"/>
      <c r="Y360" s="371"/>
    </row>
    <row r="361">
      <c r="C361" s="66"/>
      <c r="Y361" s="371"/>
    </row>
    <row r="362">
      <c r="C362" s="66"/>
      <c r="Y362" s="371"/>
    </row>
    <row r="363">
      <c r="C363" s="66"/>
      <c r="Y363" s="371"/>
    </row>
    <row r="364">
      <c r="C364" s="66"/>
      <c r="Y364" s="371"/>
    </row>
    <row r="365">
      <c r="C365" s="66"/>
      <c r="Y365" s="371"/>
    </row>
    <row r="366">
      <c r="C366" s="66"/>
      <c r="Y366" s="371"/>
    </row>
    <row r="367">
      <c r="C367" s="66"/>
      <c r="Y367" s="371"/>
    </row>
    <row r="368">
      <c r="C368" s="66"/>
      <c r="Y368" s="371"/>
    </row>
    <row r="369">
      <c r="C369" s="66"/>
      <c r="Y369" s="371"/>
    </row>
    <row r="370">
      <c r="C370" s="66"/>
      <c r="Y370" s="371"/>
    </row>
    <row r="371">
      <c r="C371" s="66"/>
      <c r="Y371" s="371"/>
    </row>
    <row r="372">
      <c r="C372" s="66"/>
      <c r="Y372" s="371"/>
    </row>
    <row r="373">
      <c r="C373" s="66"/>
      <c r="Y373" s="371"/>
    </row>
    <row r="374">
      <c r="C374" s="66"/>
      <c r="Y374" s="371"/>
    </row>
    <row r="375">
      <c r="C375" s="66"/>
      <c r="Y375" s="371"/>
    </row>
    <row r="376">
      <c r="C376" s="66"/>
      <c r="Y376" s="371"/>
    </row>
    <row r="377">
      <c r="C377" s="66"/>
      <c r="Y377" s="371"/>
    </row>
    <row r="378">
      <c r="C378" s="66"/>
      <c r="Y378" s="371"/>
    </row>
    <row r="379">
      <c r="C379" s="66"/>
      <c r="Y379" s="371"/>
    </row>
    <row r="380">
      <c r="C380" s="66"/>
      <c r="Y380" s="371"/>
    </row>
    <row r="381">
      <c r="C381" s="66"/>
      <c r="Y381" s="371"/>
    </row>
    <row r="382">
      <c r="C382" s="66"/>
      <c r="Y382" s="371"/>
    </row>
    <row r="383">
      <c r="C383" s="66"/>
      <c r="Y383" s="371"/>
    </row>
    <row r="384">
      <c r="C384" s="66"/>
      <c r="Y384" s="371"/>
    </row>
    <row r="385">
      <c r="C385" s="66"/>
      <c r="Y385" s="371"/>
    </row>
    <row r="386">
      <c r="C386" s="66"/>
      <c r="Y386" s="371"/>
    </row>
    <row r="387">
      <c r="C387" s="66"/>
      <c r="Y387" s="371"/>
    </row>
    <row r="388">
      <c r="C388" s="66"/>
      <c r="Y388" s="371"/>
    </row>
    <row r="389">
      <c r="C389" s="66"/>
      <c r="Y389" s="371"/>
    </row>
    <row r="390">
      <c r="C390" s="66"/>
      <c r="Y390" s="371"/>
    </row>
    <row r="391">
      <c r="C391" s="66"/>
      <c r="Y391" s="371"/>
    </row>
    <row r="392">
      <c r="C392" s="66"/>
      <c r="Y392" s="371"/>
    </row>
    <row r="393">
      <c r="C393" s="66"/>
      <c r="Y393" s="371"/>
    </row>
    <row r="394">
      <c r="C394" s="66"/>
      <c r="Y394" s="371"/>
    </row>
    <row r="395">
      <c r="C395" s="66"/>
      <c r="Y395" s="371"/>
    </row>
    <row r="396">
      <c r="C396" s="66"/>
      <c r="Y396" s="371"/>
    </row>
    <row r="397">
      <c r="C397" s="66"/>
      <c r="Y397" s="371"/>
    </row>
    <row r="398">
      <c r="C398" s="66"/>
      <c r="Y398" s="371"/>
    </row>
    <row r="399">
      <c r="C399" s="66"/>
      <c r="Y399" s="371"/>
    </row>
    <row r="400">
      <c r="C400" s="66"/>
      <c r="Y400" s="371"/>
    </row>
    <row r="401">
      <c r="C401" s="66"/>
      <c r="Y401" s="371"/>
    </row>
    <row r="402">
      <c r="C402" s="66"/>
      <c r="Y402" s="371"/>
    </row>
    <row r="403">
      <c r="C403" s="66"/>
      <c r="Y403" s="371"/>
    </row>
    <row r="404">
      <c r="C404" s="66"/>
      <c r="Y404" s="371"/>
    </row>
    <row r="405">
      <c r="C405" s="66"/>
      <c r="Y405" s="371"/>
    </row>
    <row r="406">
      <c r="C406" s="66"/>
      <c r="Y406" s="371"/>
    </row>
    <row r="407">
      <c r="C407" s="66"/>
      <c r="Y407" s="371"/>
    </row>
    <row r="408">
      <c r="C408" s="66"/>
      <c r="Y408" s="371"/>
    </row>
    <row r="409">
      <c r="C409" s="66"/>
      <c r="Y409" s="371"/>
    </row>
    <row r="410">
      <c r="C410" s="66"/>
      <c r="Y410" s="371"/>
    </row>
    <row r="411">
      <c r="C411" s="66"/>
      <c r="Y411" s="371"/>
    </row>
    <row r="412">
      <c r="C412" s="66"/>
      <c r="Y412" s="371"/>
    </row>
    <row r="413">
      <c r="C413" s="66"/>
      <c r="Y413" s="371"/>
    </row>
    <row r="414">
      <c r="C414" s="66"/>
      <c r="Y414" s="371"/>
    </row>
    <row r="415">
      <c r="C415" s="66"/>
      <c r="Y415" s="371"/>
    </row>
    <row r="416">
      <c r="C416" s="66"/>
      <c r="Y416" s="371"/>
    </row>
    <row r="417">
      <c r="C417" s="66"/>
      <c r="Y417" s="371"/>
    </row>
    <row r="418">
      <c r="C418" s="66"/>
      <c r="Y418" s="371"/>
    </row>
    <row r="419">
      <c r="C419" s="66"/>
      <c r="Y419" s="371"/>
    </row>
    <row r="420">
      <c r="C420" s="66"/>
      <c r="Y420" s="371"/>
    </row>
    <row r="421">
      <c r="C421" s="66"/>
      <c r="Y421" s="371"/>
    </row>
    <row r="422">
      <c r="C422" s="66"/>
      <c r="Y422" s="371"/>
    </row>
    <row r="423">
      <c r="C423" s="66"/>
      <c r="Y423" s="371"/>
    </row>
    <row r="424">
      <c r="C424" s="66"/>
      <c r="Y424" s="371"/>
    </row>
    <row r="425">
      <c r="C425" s="66"/>
      <c r="Y425" s="371"/>
    </row>
    <row r="426">
      <c r="C426" s="66"/>
      <c r="Y426" s="371"/>
    </row>
    <row r="427">
      <c r="C427" s="66"/>
      <c r="Y427" s="371"/>
    </row>
    <row r="428">
      <c r="C428" s="66"/>
      <c r="Y428" s="371"/>
    </row>
    <row r="429">
      <c r="C429" s="66"/>
      <c r="Y429" s="371"/>
    </row>
    <row r="430">
      <c r="C430" s="66"/>
      <c r="Y430" s="371"/>
    </row>
    <row r="431">
      <c r="C431" s="66"/>
      <c r="Y431" s="371"/>
    </row>
    <row r="432">
      <c r="C432" s="66"/>
      <c r="Y432" s="371"/>
    </row>
    <row r="433">
      <c r="C433" s="66"/>
      <c r="Y433" s="371"/>
    </row>
    <row r="434">
      <c r="C434" s="66"/>
      <c r="Y434" s="371"/>
    </row>
    <row r="435">
      <c r="C435" s="66"/>
      <c r="Y435" s="371"/>
    </row>
    <row r="436">
      <c r="C436" s="66"/>
      <c r="Y436" s="371"/>
    </row>
    <row r="437">
      <c r="C437" s="66"/>
      <c r="Y437" s="371"/>
    </row>
    <row r="438">
      <c r="C438" s="66"/>
      <c r="Y438" s="371"/>
    </row>
    <row r="439">
      <c r="C439" s="66"/>
      <c r="Y439" s="371"/>
    </row>
    <row r="440">
      <c r="C440" s="66"/>
      <c r="Y440" s="371"/>
    </row>
    <row r="441">
      <c r="C441" s="66"/>
      <c r="Y441" s="371"/>
    </row>
    <row r="442">
      <c r="C442" s="66"/>
      <c r="Y442" s="371"/>
    </row>
    <row r="443">
      <c r="C443" s="66"/>
      <c r="Y443" s="371"/>
    </row>
    <row r="444">
      <c r="C444" s="66"/>
      <c r="Y444" s="371"/>
    </row>
    <row r="445">
      <c r="C445" s="66"/>
      <c r="Y445" s="371"/>
    </row>
    <row r="446">
      <c r="C446" s="66"/>
      <c r="Y446" s="371"/>
    </row>
    <row r="447">
      <c r="C447" s="66"/>
      <c r="Y447" s="371"/>
    </row>
    <row r="448">
      <c r="C448" s="66"/>
      <c r="Y448" s="371"/>
    </row>
    <row r="449">
      <c r="C449" s="66"/>
      <c r="Y449" s="371"/>
    </row>
    <row r="450">
      <c r="C450" s="66"/>
      <c r="Y450" s="371"/>
    </row>
    <row r="451">
      <c r="C451" s="66"/>
      <c r="Y451" s="371"/>
    </row>
    <row r="452">
      <c r="C452" s="66"/>
      <c r="Y452" s="371"/>
    </row>
    <row r="453">
      <c r="C453" s="66"/>
      <c r="Y453" s="371"/>
    </row>
    <row r="454">
      <c r="C454" s="66"/>
      <c r="Y454" s="371"/>
    </row>
    <row r="455">
      <c r="C455" s="66"/>
      <c r="Y455" s="371"/>
    </row>
    <row r="456">
      <c r="C456" s="66"/>
      <c r="Y456" s="371"/>
    </row>
    <row r="457">
      <c r="C457" s="66"/>
      <c r="Y457" s="371"/>
    </row>
    <row r="458">
      <c r="C458" s="66"/>
      <c r="Y458" s="371"/>
    </row>
    <row r="459">
      <c r="C459" s="66"/>
      <c r="Y459" s="371"/>
    </row>
    <row r="460">
      <c r="C460" s="66"/>
      <c r="Y460" s="371"/>
    </row>
    <row r="461">
      <c r="C461" s="66"/>
      <c r="Y461" s="371"/>
    </row>
    <row r="462">
      <c r="C462" s="66"/>
      <c r="Y462" s="371"/>
    </row>
    <row r="463">
      <c r="C463" s="66"/>
      <c r="Y463" s="371"/>
    </row>
    <row r="464">
      <c r="C464" s="66"/>
      <c r="Y464" s="371"/>
    </row>
    <row r="465">
      <c r="C465" s="66"/>
      <c r="Y465" s="371"/>
    </row>
    <row r="466">
      <c r="C466" s="66"/>
      <c r="Y466" s="371"/>
    </row>
    <row r="467">
      <c r="C467" s="66"/>
      <c r="Y467" s="371"/>
    </row>
    <row r="468">
      <c r="C468" s="66"/>
      <c r="Y468" s="371"/>
    </row>
    <row r="469">
      <c r="C469" s="66"/>
      <c r="Y469" s="371"/>
    </row>
    <row r="470">
      <c r="C470" s="66"/>
      <c r="Y470" s="371"/>
    </row>
    <row r="471">
      <c r="C471" s="66"/>
      <c r="Y471" s="371"/>
    </row>
    <row r="472">
      <c r="C472" s="66"/>
      <c r="Y472" s="371"/>
    </row>
    <row r="473">
      <c r="C473" s="66"/>
      <c r="Y473" s="371"/>
    </row>
    <row r="474">
      <c r="C474" s="66"/>
      <c r="Y474" s="371"/>
    </row>
    <row r="475">
      <c r="C475" s="66"/>
      <c r="Y475" s="371"/>
    </row>
    <row r="476">
      <c r="C476" s="66"/>
      <c r="Y476" s="371"/>
    </row>
    <row r="477">
      <c r="C477" s="66"/>
      <c r="Y477" s="371"/>
    </row>
    <row r="478">
      <c r="C478" s="66"/>
      <c r="Y478" s="371"/>
    </row>
    <row r="479">
      <c r="C479" s="66"/>
      <c r="Y479" s="371"/>
    </row>
    <row r="480">
      <c r="C480" s="66"/>
      <c r="Y480" s="371"/>
    </row>
    <row r="481">
      <c r="C481" s="66"/>
      <c r="Y481" s="371"/>
    </row>
    <row r="482">
      <c r="C482" s="66"/>
      <c r="Y482" s="371"/>
    </row>
    <row r="483">
      <c r="C483" s="66"/>
      <c r="Y483" s="371"/>
    </row>
    <row r="484">
      <c r="C484" s="66"/>
      <c r="Y484" s="371"/>
    </row>
    <row r="485">
      <c r="C485" s="66"/>
      <c r="Y485" s="371"/>
    </row>
    <row r="486">
      <c r="C486" s="66"/>
      <c r="Y486" s="371"/>
    </row>
    <row r="487">
      <c r="C487" s="66"/>
      <c r="Y487" s="371"/>
    </row>
    <row r="488">
      <c r="C488" s="66"/>
      <c r="Y488" s="371"/>
    </row>
    <row r="489">
      <c r="C489" s="66"/>
      <c r="Y489" s="371"/>
    </row>
    <row r="490">
      <c r="C490" s="66"/>
      <c r="Y490" s="371"/>
    </row>
    <row r="491">
      <c r="C491" s="66"/>
      <c r="Y491" s="371"/>
    </row>
    <row r="492">
      <c r="C492" s="66"/>
      <c r="Y492" s="371"/>
    </row>
    <row r="493">
      <c r="C493" s="66"/>
      <c r="Y493" s="371"/>
    </row>
    <row r="494">
      <c r="C494" s="66"/>
      <c r="Y494" s="371"/>
    </row>
    <row r="495">
      <c r="C495" s="66"/>
      <c r="Y495" s="371"/>
    </row>
    <row r="496">
      <c r="C496" s="66"/>
      <c r="Y496" s="371"/>
    </row>
    <row r="497">
      <c r="C497" s="66"/>
      <c r="Y497" s="371"/>
    </row>
    <row r="498">
      <c r="C498" s="66"/>
      <c r="Y498" s="371"/>
    </row>
    <row r="499">
      <c r="C499" s="66"/>
      <c r="Y499" s="371"/>
    </row>
    <row r="500">
      <c r="C500" s="66"/>
      <c r="Y500" s="371"/>
    </row>
    <row r="501">
      <c r="C501" s="66"/>
      <c r="Y501" s="371"/>
    </row>
    <row r="502">
      <c r="C502" s="66"/>
      <c r="Y502" s="371"/>
    </row>
    <row r="503">
      <c r="C503" s="66"/>
      <c r="Y503" s="371"/>
    </row>
    <row r="504">
      <c r="C504" s="66"/>
      <c r="Y504" s="371"/>
    </row>
    <row r="505">
      <c r="C505" s="66"/>
      <c r="Y505" s="371"/>
    </row>
    <row r="506">
      <c r="C506" s="66"/>
      <c r="Y506" s="371"/>
    </row>
    <row r="507">
      <c r="C507" s="66"/>
      <c r="Y507" s="371"/>
    </row>
    <row r="508">
      <c r="C508" s="66"/>
      <c r="Y508" s="371"/>
    </row>
    <row r="509">
      <c r="C509" s="66"/>
      <c r="Y509" s="371"/>
    </row>
    <row r="510">
      <c r="C510" s="66"/>
      <c r="Y510" s="371"/>
    </row>
    <row r="511">
      <c r="C511" s="66"/>
      <c r="Y511" s="371"/>
    </row>
    <row r="512">
      <c r="C512" s="66"/>
      <c r="Y512" s="371"/>
    </row>
    <row r="513">
      <c r="C513" s="66"/>
      <c r="Y513" s="371"/>
    </row>
    <row r="514">
      <c r="C514" s="66"/>
      <c r="Y514" s="371"/>
    </row>
    <row r="515">
      <c r="C515" s="66"/>
      <c r="Y515" s="371"/>
    </row>
    <row r="516">
      <c r="C516" s="66"/>
      <c r="Y516" s="371"/>
    </row>
    <row r="517">
      <c r="C517" s="66"/>
      <c r="Y517" s="371"/>
    </row>
    <row r="518">
      <c r="C518" s="66"/>
      <c r="Y518" s="371"/>
    </row>
    <row r="519">
      <c r="C519" s="66"/>
      <c r="Y519" s="371"/>
    </row>
    <row r="520">
      <c r="C520" s="66"/>
      <c r="Y520" s="371"/>
    </row>
    <row r="521">
      <c r="C521" s="66"/>
      <c r="Y521" s="371"/>
    </row>
    <row r="522">
      <c r="C522" s="66"/>
      <c r="Y522" s="371"/>
    </row>
    <row r="523">
      <c r="C523" s="66"/>
      <c r="Y523" s="371"/>
    </row>
    <row r="524">
      <c r="C524" s="66"/>
      <c r="Y524" s="371"/>
    </row>
    <row r="525">
      <c r="C525" s="66"/>
      <c r="Y525" s="371"/>
    </row>
    <row r="526">
      <c r="C526" s="66"/>
      <c r="Y526" s="371"/>
    </row>
    <row r="527">
      <c r="C527" s="66"/>
      <c r="Y527" s="371"/>
    </row>
    <row r="528">
      <c r="C528" s="66"/>
      <c r="Y528" s="371"/>
    </row>
    <row r="529">
      <c r="C529" s="66"/>
      <c r="Y529" s="371"/>
    </row>
    <row r="530">
      <c r="C530" s="66"/>
      <c r="Y530" s="371"/>
    </row>
    <row r="531">
      <c r="C531" s="66"/>
      <c r="Y531" s="371"/>
    </row>
    <row r="532">
      <c r="C532" s="66"/>
      <c r="Y532" s="371"/>
    </row>
    <row r="533">
      <c r="C533" s="66"/>
      <c r="Y533" s="371"/>
    </row>
    <row r="534">
      <c r="C534" s="66"/>
      <c r="Y534" s="371"/>
    </row>
    <row r="535">
      <c r="C535" s="66"/>
      <c r="Y535" s="371"/>
    </row>
    <row r="536">
      <c r="C536" s="66"/>
      <c r="Y536" s="371"/>
    </row>
    <row r="537">
      <c r="C537" s="66"/>
      <c r="Y537" s="371"/>
    </row>
    <row r="538">
      <c r="C538" s="66"/>
      <c r="Y538" s="371"/>
    </row>
    <row r="539">
      <c r="C539" s="66"/>
      <c r="Y539" s="371"/>
    </row>
    <row r="540">
      <c r="C540" s="66"/>
      <c r="Y540" s="371"/>
    </row>
    <row r="541">
      <c r="C541" s="66"/>
      <c r="Y541" s="371"/>
    </row>
    <row r="542">
      <c r="C542" s="66"/>
      <c r="Y542" s="371"/>
    </row>
    <row r="543">
      <c r="C543" s="66"/>
      <c r="Y543" s="371"/>
    </row>
    <row r="544">
      <c r="C544" s="66"/>
      <c r="Y544" s="371"/>
    </row>
    <row r="545">
      <c r="C545" s="66"/>
      <c r="Y545" s="371"/>
    </row>
    <row r="546">
      <c r="C546" s="66"/>
      <c r="Y546" s="371"/>
    </row>
    <row r="547">
      <c r="C547" s="66"/>
      <c r="Y547" s="371"/>
    </row>
    <row r="548">
      <c r="C548" s="66"/>
      <c r="Y548" s="371"/>
    </row>
    <row r="549">
      <c r="C549" s="66"/>
      <c r="Y549" s="371"/>
    </row>
    <row r="550">
      <c r="C550" s="66"/>
      <c r="Y550" s="371"/>
    </row>
    <row r="551">
      <c r="C551" s="66"/>
      <c r="Y551" s="371"/>
    </row>
    <row r="552">
      <c r="C552" s="66"/>
      <c r="Y552" s="371"/>
    </row>
    <row r="553">
      <c r="C553" s="66"/>
      <c r="Y553" s="371"/>
    </row>
    <row r="554">
      <c r="C554" s="66"/>
      <c r="Y554" s="371"/>
    </row>
    <row r="555">
      <c r="C555" s="66"/>
      <c r="Y555" s="371"/>
    </row>
    <row r="556">
      <c r="C556" s="66"/>
      <c r="Y556" s="371"/>
    </row>
    <row r="557">
      <c r="C557" s="66"/>
      <c r="Y557" s="371"/>
    </row>
    <row r="558">
      <c r="C558" s="66"/>
      <c r="Y558" s="371"/>
    </row>
    <row r="559">
      <c r="C559" s="66"/>
      <c r="Y559" s="371"/>
    </row>
    <row r="560">
      <c r="C560" s="66"/>
      <c r="Y560" s="371"/>
    </row>
    <row r="561">
      <c r="C561" s="66"/>
      <c r="Y561" s="371"/>
    </row>
    <row r="562">
      <c r="C562" s="66"/>
      <c r="Y562" s="371"/>
    </row>
    <row r="563">
      <c r="C563" s="66"/>
      <c r="Y563" s="371"/>
    </row>
    <row r="564">
      <c r="C564" s="66"/>
      <c r="Y564" s="371"/>
    </row>
    <row r="565">
      <c r="C565" s="66"/>
      <c r="Y565" s="371"/>
    </row>
    <row r="566">
      <c r="C566" s="66"/>
      <c r="Y566" s="371"/>
    </row>
    <row r="567">
      <c r="C567" s="66"/>
      <c r="Y567" s="371"/>
    </row>
    <row r="568">
      <c r="C568" s="66"/>
      <c r="Y568" s="371"/>
    </row>
    <row r="569">
      <c r="C569" s="66"/>
      <c r="Y569" s="371"/>
    </row>
    <row r="570">
      <c r="C570" s="66"/>
      <c r="Y570" s="371"/>
    </row>
    <row r="571">
      <c r="C571" s="66"/>
      <c r="Y571" s="371"/>
    </row>
    <row r="572">
      <c r="C572" s="66"/>
      <c r="Y572" s="371"/>
    </row>
    <row r="573">
      <c r="C573" s="66"/>
      <c r="Y573" s="371"/>
    </row>
    <row r="574">
      <c r="C574" s="66"/>
      <c r="Y574" s="371"/>
    </row>
    <row r="575">
      <c r="C575" s="66"/>
      <c r="Y575" s="371"/>
    </row>
    <row r="576">
      <c r="C576" s="66"/>
      <c r="Y576" s="371"/>
    </row>
    <row r="577">
      <c r="C577" s="66"/>
      <c r="Y577" s="371"/>
    </row>
    <row r="578">
      <c r="C578" s="66"/>
      <c r="Y578" s="371"/>
    </row>
    <row r="579">
      <c r="C579" s="66"/>
      <c r="Y579" s="371"/>
    </row>
    <row r="580">
      <c r="C580" s="66"/>
      <c r="Y580" s="371"/>
    </row>
    <row r="581">
      <c r="C581" s="66"/>
      <c r="Y581" s="371"/>
    </row>
    <row r="582">
      <c r="C582" s="66"/>
      <c r="Y582" s="371"/>
    </row>
    <row r="583">
      <c r="C583" s="66"/>
      <c r="Y583" s="371"/>
    </row>
    <row r="584">
      <c r="C584" s="66"/>
      <c r="Y584" s="371"/>
    </row>
    <row r="585">
      <c r="C585" s="66"/>
      <c r="Y585" s="371"/>
    </row>
    <row r="586">
      <c r="C586" s="66"/>
      <c r="Y586" s="371"/>
    </row>
    <row r="587">
      <c r="C587" s="66"/>
      <c r="Y587" s="371"/>
    </row>
    <row r="588">
      <c r="C588" s="66"/>
      <c r="Y588" s="371"/>
    </row>
    <row r="589">
      <c r="C589" s="66"/>
      <c r="Y589" s="371"/>
    </row>
    <row r="590">
      <c r="C590" s="66"/>
      <c r="Y590" s="371"/>
    </row>
    <row r="591">
      <c r="C591" s="66"/>
      <c r="Y591" s="371"/>
    </row>
    <row r="592">
      <c r="C592" s="66"/>
      <c r="Y592" s="371"/>
    </row>
    <row r="593">
      <c r="C593" s="66"/>
      <c r="Y593" s="371"/>
    </row>
    <row r="594">
      <c r="C594" s="66"/>
      <c r="Y594" s="371"/>
    </row>
    <row r="595">
      <c r="C595" s="66"/>
      <c r="Y595" s="371"/>
    </row>
    <row r="596">
      <c r="C596" s="66"/>
      <c r="Y596" s="371"/>
    </row>
    <row r="597">
      <c r="C597" s="66"/>
      <c r="Y597" s="371"/>
    </row>
    <row r="598">
      <c r="C598" s="66"/>
      <c r="Y598" s="371"/>
    </row>
    <row r="599">
      <c r="C599" s="66"/>
      <c r="Y599" s="371"/>
    </row>
    <row r="600">
      <c r="C600" s="66"/>
      <c r="Y600" s="371"/>
    </row>
    <row r="601">
      <c r="C601" s="66"/>
      <c r="Y601" s="371"/>
    </row>
    <row r="602">
      <c r="C602" s="66"/>
      <c r="Y602" s="371"/>
    </row>
    <row r="603">
      <c r="C603" s="66"/>
      <c r="Y603" s="371"/>
    </row>
    <row r="604">
      <c r="C604" s="66"/>
      <c r="Y604" s="371"/>
    </row>
    <row r="605">
      <c r="C605" s="66"/>
      <c r="Y605" s="371"/>
    </row>
    <row r="606">
      <c r="C606" s="66"/>
      <c r="Y606" s="371"/>
    </row>
    <row r="607">
      <c r="C607" s="66"/>
      <c r="Y607" s="371"/>
    </row>
    <row r="608">
      <c r="C608" s="66"/>
      <c r="Y608" s="371"/>
    </row>
    <row r="609">
      <c r="C609" s="66"/>
      <c r="Y609" s="371"/>
    </row>
    <row r="610">
      <c r="C610" s="66"/>
      <c r="Y610" s="371"/>
    </row>
    <row r="611">
      <c r="C611" s="66"/>
      <c r="Y611" s="371"/>
    </row>
    <row r="612">
      <c r="C612" s="66"/>
      <c r="Y612" s="371"/>
    </row>
    <row r="613">
      <c r="C613" s="66"/>
      <c r="Y613" s="371"/>
    </row>
    <row r="614">
      <c r="C614" s="66"/>
      <c r="Y614" s="371"/>
    </row>
    <row r="615">
      <c r="C615" s="66"/>
      <c r="Y615" s="371"/>
    </row>
    <row r="616">
      <c r="C616" s="66"/>
      <c r="Y616" s="371"/>
    </row>
    <row r="617">
      <c r="C617" s="66"/>
      <c r="Y617" s="371"/>
    </row>
    <row r="618">
      <c r="C618" s="66"/>
      <c r="Y618" s="371"/>
    </row>
    <row r="619">
      <c r="C619" s="66"/>
      <c r="Y619" s="371"/>
    </row>
    <row r="620">
      <c r="C620" s="66"/>
      <c r="Y620" s="371"/>
    </row>
    <row r="621">
      <c r="C621" s="66"/>
      <c r="Y621" s="371"/>
    </row>
    <row r="622">
      <c r="C622" s="66"/>
      <c r="Y622" s="371"/>
    </row>
    <row r="623">
      <c r="C623" s="66"/>
      <c r="Y623" s="371"/>
    </row>
    <row r="624">
      <c r="C624" s="66"/>
      <c r="Y624" s="371"/>
    </row>
    <row r="625">
      <c r="C625" s="66"/>
      <c r="Y625" s="371"/>
    </row>
    <row r="626">
      <c r="C626" s="66"/>
      <c r="Y626" s="371"/>
    </row>
    <row r="627">
      <c r="C627" s="66"/>
      <c r="Y627" s="371"/>
    </row>
    <row r="628">
      <c r="C628" s="66"/>
      <c r="Y628" s="371"/>
    </row>
    <row r="629">
      <c r="C629" s="66"/>
      <c r="Y629" s="371"/>
    </row>
    <row r="630">
      <c r="C630" s="66"/>
      <c r="Y630" s="371"/>
    </row>
    <row r="631">
      <c r="C631" s="66"/>
      <c r="Y631" s="371"/>
    </row>
    <row r="632">
      <c r="C632" s="66"/>
      <c r="Y632" s="371"/>
    </row>
    <row r="633">
      <c r="C633" s="66"/>
      <c r="Y633" s="371"/>
    </row>
    <row r="634">
      <c r="C634" s="66"/>
      <c r="Y634" s="371"/>
    </row>
    <row r="635">
      <c r="C635" s="66"/>
      <c r="Y635" s="371"/>
    </row>
    <row r="636">
      <c r="C636" s="66"/>
      <c r="Y636" s="371"/>
    </row>
    <row r="637">
      <c r="C637" s="66"/>
      <c r="Y637" s="371"/>
    </row>
    <row r="638">
      <c r="C638" s="66"/>
      <c r="Y638" s="371"/>
    </row>
    <row r="639">
      <c r="C639" s="66"/>
      <c r="Y639" s="371"/>
    </row>
    <row r="640">
      <c r="C640" s="66"/>
      <c r="Y640" s="371"/>
    </row>
    <row r="641">
      <c r="C641" s="66"/>
      <c r="Y641" s="371"/>
    </row>
    <row r="642">
      <c r="C642" s="66"/>
      <c r="Y642" s="371"/>
    </row>
    <row r="643">
      <c r="C643" s="66"/>
      <c r="Y643" s="371"/>
    </row>
    <row r="644">
      <c r="C644" s="66"/>
      <c r="Y644" s="371"/>
    </row>
    <row r="645">
      <c r="C645" s="66"/>
      <c r="Y645" s="371"/>
    </row>
    <row r="646">
      <c r="C646" s="66"/>
      <c r="Y646" s="371"/>
    </row>
    <row r="647">
      <c r="C647" s="66"/>
      <c r="Y647" s="371"/>
    </row>
    <row r="648">
      <c r="C648" s="66"/>
      <c r="Y648" s="371"/>
    </row>
    <row r="649">
      <c r="C649" s="66"/>
      <c r="Y649" s="371"/>
    </row>
    <row r="650">
      <c r="C650" s="66"/>
      <c r="Y650" s="371"/>
    </row>
    <row r="651">
      <c r="C651" s="66"/>
      <c r="Y651" s="371"/>
    </row>
    <row r="652">
      <c r="C652" s="66"/>
      <c r="Y652" s="371"/>
    </row>
    <row r="653">
      <c r="C653" s="66"/>
      <c r="Y653" s="371"/>
    </row>
    <row r="654">
      <c r="C654" s="66"/>
      <c r="Y654" s="371"/>
    </row>
    <row r="655">
      <c r="C655" s="66"/>
      <c r="Y655" s="371"/>
    </row>
    <row r="656">
      <c r="C656" s="66"/>
      <c r="Y656" s="371"/>
    </row>
    <row r="657">
      <c r="C657" s="66"/>
      <c r="Y657" s="371"/>
    </row>
    <row r="658">
      <c r="C658" s="66"/>
      <c r="Y658" s="371"/>
    </row>
    <row r="659">
      <c r="C659" s="66"/>
      <c r="Y659" s="371"/>
    </row>
    <row r="660">
      <c r="C660" s="66"/>
      <c r="Y660" s="371"/>
    </row>
    <row r="661">
      <c r="C661" s="66"/>
      <c r="Y661" s="371"/>
    </row>
    <row r="662">
      <c r="C662" s="66"/>
      <c r="Y662" s="371"/>
    </row>
    <row r="663">
      <c r="C663" s="66"/>
      <c r="Y663" s="371"/>
    </row>
    <row r="664">
      <c r="C664" s="66"/>
      <c r="Y664" s="371"/>
    </row>
    <row r="665">
      <c r="C665" s="66"/>
      <c r="Y665" s="371"/>
    </row>
    <row r="666">
      <c r="C666" s="66"/>
      <c r="Y666" s="371"/>
    </row>
    <row r="667">
      <c r="C667" s="66"/>
      <c r="Y667" s="371"/>
    </row>
    <row r="668">
      <c r="C668" s="66"/>
      <c r="Y668" s="371"/>
    </row>
    <row r="669">
      <c r="C669" s="66"/>
      <c r="Y669" s="371"/>
    </row>
    <row r="670">
      <c r="C670" s="66"/>
      <c r="Y670" s="371"/>
    </row>
    <row r="671">
      <c r="C671" s="66"/>
      <c r="Y671" s="371"/>
    </row>
    <row r="672">
      <c r="C672" s="66"/>
      <c r="Y672" s="371"/>
    </row>
    <row r="673">
      <c r="C673" s="66"/>
      <c r="Y673" s="371"/>
    </row>
    <row r="674">
      <c r="C674" s="66"/>
      <c r="Y674" s="371"/>
    </row>
    <row r="675">
      <c r="C675" s="66"/>
      <c r="Y675" s="371"/>
    </row>
    <row r="676">
      <c r="C676" s="66"/>
      <c r="Y676" s="371"/>
    </row>
    <row r="677">
      <c r="C677" s="66"/>
      <c r="Y677" s="371"/>
    </row>
    <row r="678">
      <c r="C678" s="66"/>
      <c r="Y678" s="371"/>
    </row>
    <row r="679">
      <c r="C679" s="66"/>
      <c r="Y679" s="371"/>
    </row>
    <row r="680">
      <c r="C680" s="66"/>
      <c r="Y680" s="371"/>
    </row>
    <row r="681">
      <c r="C681" s="66"/>
      <c r="Y681" s="371"/>
    </row>
    <row r="682">
      <c r="C682" s="66"/>
      <c r="Y682" s="371"/>
    </row>
    <row r="683">
      <c r="C683" s="66"/>
      <c r="Y683" s="371"/>
    </row>
    <row r="684">
      <c r="C684" s="66"/>
      <c r="Y684" s="371"/>
    </row>
    <row r="685">
      <c r="C685" s="66"/>
      <c r="Y685" s="371"/>
    </row>
    <row r="686">
      <c r="C686" s="66"/>
      <c r="Y686" s="371"/>
    </row>
    <row r="687">
      <c r="C687" s="66"/>
      <c r="Y687" s="371"/>
    </row>
    <row r="688">
      <c r="C688" s="66"/>
      <c r="Y688" s="371"/>
    </row>
    <row r="689">
      <c r="C689" s="66"/>
      <c r="Y689" s="371"/>
    </row>
    <row r="690">
      <c r="C690" s="66"/>
      <c r="Y690" s="371"/>
    </row>
    <row r="691">
      <c r="C691" s="66"/>
      <c r="Y691" s="371"/>
    </row>
    <row r="692">
      <c r="C692" s="66"/>
      <c r="Y692" s="371"/>
    </row>
    <row r="693">
      <c r="C693" s="66"/>
      <c r="Y693" s="371"/>
    </row>
    <row r="694">
      <c r="C694" s="66"/>
      <c r="Y694" s="371"/>
    </row>
    <row r="695">
      <c r="C695" s="66"/>
      <c r="Y695" s="371"/>
    </row>
    <row r="696">
      <c r="C696" s="66"/>
      <c r="Y696" s="371"/>
    </row>
    <row r="697">
      <c r="C697" s="66"/>
      <c r="Y697" s="371"/>
    </row>
    <row r="698">
      <c r="C698" s="66"/>
      <c r="Y698" s="371"/>
    </row>
    <row r="699">
      <c r="C699" s="66"/>
      <c r="Y699" s="371"/>
    </row>
    <row r="700">
      <c r="C700" s="66"/>
      <c r="Y700" s="371"/>
    </row>
    <row r="701">
      <c r="C701" s="66"/>
      <c r="Y701" s="371"/>
    </row>
    <row r="702">
      <c r="C702" s="66"/>
      <c r="Y702" s="371"/>
    </row>
    <row r="703">
      <c r="C703" s="66"/>
      <c r="Y703" s="371"/>
    </row>
    <row r="704">
      <c r="C704" s="66"/>
      <c r="Y704" s="371"/>
    </row>
    <row r="705">
      <c r="C705" s="66"/>
      <c r="Y705" s="371"/>
    </row>
    <row r="706">
      <c r="C706" s="66"/>
      <c r="Y706" s="371"/>
    </row>
    <row r="707">
      <c r="C707" s="66"/>
      <c r="Y707" s="371"/>
    </row>
    <row r="708">
      <c r="C708" s="66"/>
      <c r="Y708" s="371"/>
    </row>
    <row r="709">
      <c r="C709" s="66"/>
      <c r="Y709" s="371"/>
    </row>
    <row r="710">
      <c r="C710" s="66"/>
      <c r="Y710" s="371"/>
    </row>
    <row r="711">
      <c r="C711" s="66"/>
      <c r="Y711" s="371"/>
    </row>
    <row r="712">
      <c r="C712" s="66"/>
      <c r="Y712" s="371"/>
    </row>
    <row r="713">
      <c r="C713" s="66"/>
      <c r="Y713" s="371"/>
    </row>
    <row r="714">
      <c r="C714" s="66"/>
      <c r="Y714" s="371"/>
    </row>
    <row r="715">
      <c r="C715" s="66"/>
      <c r="Y715" s="371"/>
    </row>
    <row r="716">
      <c r="C716" s="66"/>
      <c r="Y716" s="371"/>
    </row>
    <row r="717">
      <c r="C717" s="66"/>
      <c r="Y717" s="371"/>
    </row>
    <row r="718">
      <c r="C718" s="66"/>
      <c r="Y718" s="371"/>
    </row>
    <row r="719">
      <c r="C719" s="66"/>
      <c r="Y719" s="371"/>
    </row>
    <row r="720">
      <c r="C720" s="66"/>
      <c r="Y720" s="371"/>
    </row>
    <row r="721">
      <c r="C721" s="66"/>
      <c r="Y721" s="371"/>
    </row>
    <row r="722">
      <c r="C722" s="66"/>
      <c r="Y722" s="371"/>
    </row>
    <row r="723">
      <c r="C723" s="66"/>
      <c r="Y723" s="371"/>
    </row>
    <row r="724">
      <c r="C724" s="66"/>
      <c r="Y724" s="371"/>
    </row>
    <row r="725">
      <c r="C725" s="66"/>
      <c r="Y725" s="371"/>
    </row>
    <row r="726">
      <c r="C726" s="66"/>
      <c r="Y726" s="371"/>
    </row>
    <row r="727">
      <c r="C727" s="66"/>
      <c r="Y727" s="371"/>
    </row>
    <row r="728">
      <c r="C728" s="66"/>
      <c r="Y728" s="371"/>
    </row>
    <row r="729">
      <c r="C729" s="66"/>
      <c r="Y729" s="371"/>
    </row>
    <row r="730">
      <c r="C730" s="66"/>
      <c r="Y730" s="371"/>
    </row>
    <row r="731">
      <c r="C731" s="66"/>
      <c r="Y731" s="371"/>
    </row>
    <row r="732">
      <c r="C732" s="66"/>
      <c r="Y732" s="371"/>
    </row>
    <row r="733">
      <c r="C733" s="66"/>
      <c r="Y733" s="371"/>
    </row>
    <row r="734">
      <c r="C734" s="66"/>
      <c r="Y734" s="371"/>
    </row>
    <row r="735">
      <c r="C735" s="66"/>
      <c r="Y735" s="371"/>
    </row>
    <row r="736">
      <c r="C736" s="66"/>
      <c r="Y736" s="371"/>
    </row>
    <row r="737">
      <c r="C737" s="66"/>
      <c r="Y737" s="371"/>
    </row>
    <row r="738">
      <c r="C738" s="66"/>
      <c r="Y738" s="371"/>
    </row>
    <row r="739">
      <c r="C739" s="66"/>
      <c r="Y739" s="371"/>
    </row>
    <row r="740">
      <c r="C740" s="66"/>
      <c r="Y740" s="371"/>
    </row>
    <row r="741">
      <c r="C741" s="66"/>
      <c r="Y741" s="371"/>
    </row>
    <row r="742">
      <c r="C742" s="66"/>
      <c r="Y742" s="371"/>
    </row>
    <row r="743">
      <c r="C743" s="66"/>
      <c r="Y743" s="371"/>
    </row>
    <row r="744">
      <c r="C744" s="66"/>
      <c r="Y744" s="371"/>
    </row>
    <row r="745">
      <c r="C745" s="66"/>
      <c r="Y745" s="371"/>
    </row>
    <row r="746">
      <c r="C746" s="66"/>
      <c r="Y746" s="371"/>
    </row>
    <row r="747">
      <c r="C747" s="66"/>
      <c r="Y747" s="371"/>
    </row>
    <row r="748">
      <c r="C748" s="66"/>
      <c r="Y748" s="371"/>
    </row>
    <row r="749">
      <c r="C749" s="66"/>
      <c r="Y749" s="371"/>
    </row>
    <row r="750">
      <c r="C750" s="66"/>
      <c r="Y750" s="371"/>
    </row>
    <row r="751">
      <c r="C751" s="66"/>
      <c r="Y751" s="371"/>
    </row>
    <row r="752">
      <c r="C752" s="66"/>
      <c r="Y752" s="371"/>
    </row>
    <row r="753">
      <c r="C753" s="66"/>
      <c r="Y753" s="371"/>
    </row>
    <row r="754">
      <c r="C754" s="66"/>
      <c r="Y754" s="371"/>
    </row>
    <row r="755">
      <c r="C755" s="66"/>
      <c r="Y755" s="371"/>
    </row>
    <row r="756">
      <c r="C756" s="66"/>
      <c r="Y756" s="371"/>
    </row>
    <row r="757">
      <c r="C757" s="66"/>
      <c r="Y757" s="371"/>
    </row>
    <row r="758">
      <c r="C758" s="66"/>
      <c r="Y758" s="371"/>
    </row>
    <row r="759">
      <c r="C759" s="66"/>
      <c r="Y759" s="371"/>
    </row>
    <row r="760">
      <c r="C760" s="66"/>
      <c r="Y760" s="371"/>
    </row>
    <row r="761">
      <c r="C761" s="66"/>
      <c r="Y761" s="371"/>
    </row>
    <row r="762">
      <c r="C762" s="66"/>
      <c r="Y762" s="371"/>
    </row>
    <row r="763">
      <c r="C763" s="66"/>
      <c r="Y763" s="371"/>
    </row>
    <row r="764">
      <c r="C764" s="66"/>
      <c r="Y764" s="371"/>
    </row>
    <row r="765">
      <c r="C765" s="66"/>
      <c r="Y765" s="371"/>
    </row>
    <row r="766">
      <c r="C766" s="66"/>
      <c r="Y766" s="371"/>
    </row>
    <row r="767">
      <c r="C767" s="66"/>
      <c r="Y767" s="371"/>
    </row>
    <row r="768">
      <c r="C768" s="66"/>
      <c r="Y768" s="371"/>
    </row>
    <row r="769">
      <c r="C769" s="66"/>
      <c r="Y769" s="371"/>
    </row>
    <row r="770">
      <c r="C770" s="66"/>
      <c r="Y770" s="371"/>
    </row>
    <row r="771">
      <c r="C771" s="66"/>
      <c r="Y771" s="371"/>
    </row>
    <row r="772">
      <c r="C772" s="66"/>
      <c r="Y772" s="371"/>
    </row>
    <row r="773">
      <c r="C773" s="66"/>
      <c r="Y773" s="371"/>
    </row>
    <row r="774">
      <c r="C774" s="66"/>
      <c r="Y774" s="371"/>
    </row>
    <row r="775">
      <c r="C775" s="66"/>
      <c r="Y775" s="371"/>
    </row>
    <row r="776">
      <c r="C776" s="66"/>
      <c r="Y776" s="371"/>
    </row>
    <row r="777">
      <c r="C777" s="66"/>
      <c r="Y777" s="371"/>
    </row>
    <row r="778">
      <c r="C778" s="66"/>
      <c r="Y778" s="371"/>
    </row>
    <row r="779">
      <c r="C779" s="66"/>
      <c r="Y779" s="371"/>
    </row>
    <row r="780">
      <c r="C780" s="66"/>
      <c r="Y780" s="371"/>
    </row>
    <row r="781">
      <c r="C781" s="66"/>
      <c r="Y781" s="371"/>
    </row>
    <row r="782">
      <c r="C782" s="66"/>
      <c r="Y782" s="371"/>
    </row>
    <row r="783">
      <c r="C783" s="66"/>
      <c r="Y783" s="371"/>
    </row>
    <row r="784">
      <c r="C784" s="66"/>
      <c r="Y784" s="371"/>
    </row>
    <row r="785">
      <c r="C785" s="66"/>
      <c r="Y785" s="371"/>
    </row>
    <row r="786">
      <c r="C786" s="66"/>
      <c r="Y786" s="371"/>
    </row>
    <row r="787">
      <c r="C787" s="66"/>
      <c r="Y787" s="371"/>
    </row>
    <row r="788">
      <c r="C788" s="66"/>
      <c r="Y788" s="371"/>
    </row>
    <row r="789">
      <c r="C789" s="66"/>
      <c r="Y789" s="371"/>
    </row>
    <row r="790">
      <c r="C790" s="66"/>
      <c r="Y790" s="371"/>
    </row>
    <row r="791">
      <c r="C791" s="66"/>
      <c r="Y791" s="371"/>
    </row>
    <row r="792">
      <c r="C792" s="66"/>
      <c r="Y792" s="371"/>
    </row>
    <row r="793">
      <c r="C793" s="66"/>
      <c r="Y793" s="371"/>
    </row>
    <row r="794">
      <c r="C794" s="66"/>
      <c r="Y794" s="371"/>
    </row>
    <row r="795">
      <c r="C795" s="66"/>
      <c r="Y795" s="371"/>
    </row>
    <row r="796">
      <c r="C796" s="66"/>
      <c r="Y796" s="371"/>
    </row>
    <row r="797">
      <c r="C797" s="66"/>
      <c r="Y797" s="371"/>
    </row>
    <row r="798">
      <c r="C798" s="66"/>
      <c r="Y798" s="371"/>
    </row>
    <row r="799">
      <c r="C799" s="66"/>
      <c r="Y799" s="371"/>
    </row>
    <row r="800">
      <c r="C800" s="66"/>
      <c r="Y800" s="371"/>
    </row>
    <row r="801">
      <c r="C801" s="66"/>
      <c r="Y801" s="371"/>
    </row>
    <row r="802">
      <c r="C802" s="66"/>
      <c r="Y802" s="371"/>
    </row>
    <row r="803">
      <c r="C803" s="66"/>
      <c r="Y803" s="371"/>
    </row>
    <row r="804">
      <c r="C804" s="66"/>
      <c r="Y804" s="371"/>
    </row>
    <row r="805">
      <c r="C805" s="66"/>
      <c r="Y805" s="371"/>
    </row>
    <row r="806">
      <c r="C806" s="66"/>
      <c r="Y806" s="371"/>
    </row>
    <row r="807">
      <c r="C807" s="66"/>
      <c r="Y807" s="371"/>
    </row>
    <row r="808">
      <c r="C808" s="66"/>
      <c r="Y808" s="371"/>
    </row>
    <row r="809">
      <c r="C809" s="66"/>
      <c r="Y809" s="371"/>
    </row>
    <row r="810">
      <c r="C810" s="66"/>
      <c r="Y810" s="371"/>
    </row>
    <row r="811">
      <c r="C811" s="66"/>
      <c r="Y811" s="371"/>
    </row>
    <row r="812">
      <c r="C812" s="66"/>
      <c r="Y812" s="371"/>
    </row>
    <row r="813">
      <c r="C813" s="66"/>
      <c r="Y813" s="371"/>
    </row>
    <row r="814">
      <c r="C814" s="66"/>
      <c r="Y814" s="371"/>
    </row>
    <row r="815">
      <c r="C815" s="66"/>
      <c r="Y815" s="371"/>
    </row>
    <row r="816">
      <c r="C816" s="66"/>
      <c r="Y816" s="371"/>
    </row>
    <row r="817">
      <c r="C817" s="66"/>
      <c r="Y817" s="371"/>
    </row>
    <row r="818">
      <c r="C818" s="66"/>
      <c r="Y818" s="371"/>
    </row>
    <row r="819">
      <c r="C819" s="66"/>
      <c r="Y819" s="371"/>
    </row>
    <row r="820">
      <c r="C820" s="66"/>
      <c r="Y820" s="371"/>
    </row>
    <row r="821">
      <c r="C821" s="66"/>
      <c r="Y821" s="371"/>
    </row>
    <row r="822">
      <c r="C822" s="66"/>
      <c r="Y822" s="371"/>
    </row>
    <row r="823">
      <c r="C823" s="66"/>
      <c r="Y823" s="371"/>
    </row>
    <row r="824">
      <c r="C824" s="66"/>
      <c r="Y824" s="371"/>
    </row>
    <row r="825">
      <c r="C825" s="66"/>
      <c r="Y825" s="371"/>
    </row>
    <row r="826">
      <c r="C826" s="66"/>
      <c r="Y826" s="371"/>
    </row>
    <row r="827">
      <c r="C827" s="66"/>
      <c r="Y827" s="371"/>
    </row>
    <row r="828">
      <c r="C828" s="66"/>
      <c r="Y828" s="371"/>
    </row>
    <row r="829">
      <c r="C829" s="66"/>
      <c r="Y829" s="371"/>
    </row>
    <row r="830">
      <c r="C830" s="66"/>
      <c r="Y830" s="371"/>
    </row>
    <row r="831">
      <c r="C831" s="66"/>
      <c r="Y831" s="371"/>
    </row>
    <row r="832">
      <c r="C832" s="66"/>
      <c r="Y832" s="371"/>
    </row>
    <row r="833">
      <c r="C833" s="66"/>
      <c r="Y833" s="371"/>
    </row>
    <row r="834">
      <c r="C834" s="66"/>
      <c r="Y834" s="371"/>
    </row>
    <row r="835">
      <c r="C835" s="66"/>
      <c r="Y835" s="371"/>
    </row>
    <row r="836">
      <c r="C836" s="66"/>
      <c r="Y836" s="371"/>
    </row>
    <row r="837">
      <c r="C837" s="66"/>
      <c r="Y837" s="371"/>
    </row>
    <row r="838">
      <c r="C838" s="66"/>
      <c r="Y838" s="371"/>
    </row>
    <row r="839">
      <c r="C839" s="66"/>
      <c r="Y839" s="371"/>
    </row>
    <row r="840">
      <c r="C840" s="66"/>
      <c r="Y840" s="371"/>
    </row>
    <row r="841">
      <c r="C841" s="66"/>
      <c r="Y841" s="371"/>
    </row>
    <row r="842">
      <c r="C842" s="66"/>
      <c r="Y842" s="371"/>
    </row>
    <row r="843">
      <c r="C843" s="66"/>
      <c r="Y843" s="371"/>
    </row>
    <row r="844">
      <c r="C844" s="66"/>
      <c r="Y844" s="371"/>
    </row>
    <row r="845">
      <c r="C845" s="66"/>
      <c r="Y845" s="371"/>
    </row>
    <row r="846">
      <c r="C846" s="66"/>
      <c r="Y846" s="371"/>
    </row>
    <row r="847">
      <c r="C847" s="66"/>
      <c r="Y847" s="371"/>
    </row>
    <row r="848">
      <c r="C848" s="66"/>
      <c r="Y848" s="371"/>
    </row>
    <row r="849">
      <c r="C849" s="66"/>
      <c r="Y849" s="371"/>
    </row>
    <row r="850">
      <c r="C850" s="66"/>
      <c r="Y850" s="371"/>
    </row>
    <row r="851">
      <c r="C851" s="66"/>
      <c r="Y851" s="371"/>
    </row>
    <row r="852">
      <c r="C852" s="66"/>
      <c r="Y852" s="371"/>
    </row>
    <row r="853">
      <c r="C853" s="66"/>
      <c r="Y853" s="371"/>
    </row>
    <row r="854">
      <c r="C854" s="66"/>
      <c r="Y854" s="371"/>
    </row>
    <row r="855">
      <c r="C855" s="66"/>
      <c r="Y855" s="371"/>
    </row>
    <row r="856">
      <c r="C856" s="66"/>
      <c r="Y856" s="371"/>
    </row>
    <row r="857">
      <c r="C857" s="66"/>
      <c r="Y857" s="371"/>
    </row>
    <row r="858">
      <c r="C858" s="66"/>
      <c r="Y858" s="371"/>
    </row>
    <row r="859">
      <c r="C859" s="66"/>
      <c r="Y859" s="371"/>
    </row>
    <row r="860">
      <c r="C860" s="66"/>
      <c r="Y860" s="371"/>
    </row>
    <row r="861">
      <c r="C861" s="66"/>
      <c r="Y861" s="371"/>
    </row>
    <row r="862">
      <c r="C862" s="66"/>
      <c r="Y862" s="371"/>
    </row>
    <row r="863">
      <c r="C863" s="66"/>
      <c r="Y863" s="371"/>
    </row>
    <row r="864">
      <c r="C864" s="66"/>
      <c r="Y864" s="371"/>
    </row>
    <row r="865">
      <c r="C865" s="66"/>
      <c r="Y865" s="371"/>
    </row>
    <row r="866">
      <c r="C866" s="66"/>
      <c r="Y866" s="371"/>
    </row>
    <row r="867">
      <c r="C867" s="66"/>
      <c r="Y867" s="371"/>
    </row>
    <row r="868">
      <c r="C868" s="66"/>
      <c r="Y868" s="371"/>
    </row>
    <row r="869">
      <c r="C869" s="66"/>
      <c r="Y869" s="371"/>
    </row>
    <row r="870">
      <c r="C870" s="66"/>
      <c r="Y870" s="371"/>
    </row>
    <row r="871">
      <c r="C871" s="66"/>
      <c r="Y871" s="371"/>
    </row>
    <row r="872">
      <c r="C872" s="66"/>
      <c r="Y872" s="371"/>
    </row>
    <row r="873">
      <c r="C873" s="66"/>
      <c r="Y873" s="371"/>
    </row>
    <row r="874">
      <c r="C874" s="66"/>
      <c r="Y874" s="371"/>
    </row>
    <row r="875">
      <c r="C875" s="66"/>
      <c r="Y875" s="371"/>
    </row>
    <row r="876">
      <c r="C876" s="66"/>
      <c r="Y876" s="371"/>
    </row>
    <row r="877">
      <c r="C877" s="66"/>
      <c r="Y877" s="371"/>
    </row>
    <row r="878">
      <c r="C878" s="66"/>
      <c r="Y878" s="371"/>
    </row>
    <row r="879">
      <c r="C879" s="66"/>
      <c r="Y879" s="371"/>
    </row>
    <row r="880">
      <c r="C880" s="66"/>
      <c r="Y880" s="371"/>
    </row>
    <row r="881">
      <c r="C881" s="66"/>
      <c r="Y881" s="371"/>
    </row>
    <row r="882">
      <c r="C882" s="66"/>
      <c r="Y882" s="371"/>
    </row>
    <row r="883">
      <c r="C883" s="66"/>
      <c r="Y883" s="371"/>
    </row>
    <row r="884">
      <c r="C884" s="66"/>
      <c r="Y884" s="371"/>
    </row>
    <row r="885">
      <c r="C885" s="66"/>
      <c r="Y885" s="371"/>
    </row>
    <row r="886">
      <c r="C886" s="66"/>
      <c r="Y886" s="371"/>
    </row>
    <row r="887">
      <c r="C887" s="66"/>
      <c r="Y887" s="371"/>
    </row>
    <row r="888">
      <c r="C888" s="66"/>
      <c r="Y888" s="371"/>
    </row>
    <row r="889">
      <c r="C889" s="66"/>
      <c r="Y889" s="371"/>
    </row>
    <row r="890">
      <c r="C890" s="66"/>
      <c r="Y890" s="371"/>
    </row>
    <row r="891">
      <c r="C891" s="66"/>
      <c r="Y891" s="371"/>
    </row>
    <row r="892">
      <c r="C892" s="66"/>
      <c r="Y892" s="371"/>
    </row>
    <row r="893">
      <c r="C893" s="66"/>
      <c r="Y893" s="371"/>
    </row>
    <row r="894">
      <c r="C894" s="66"/>
      <c r="Y894" s="371"/>
    </row>
    <row r="895">
      <c r="C895" s="66"/>
      <c r="Y895" s="371"/>
    </row>
    <row r="896">
      <c r="C896" s="66"/>
      <c r="Y896" s="371"/>
    </row>
    <row r="897">
      <c r="C897" s="66"/>
      <c r="Y897" s="371"/>
    </row>
    <row r="898">
      <c r="C898" s="66"/>
      <c r="Y898" s="371"/>
    </row>
    <row r="899">
      <c r="C899" s="66"/>
      <c r="Y899" s="371"/>
    </row>
    <row r="900">
      <c r="C900" s="66"/>
      <c r="Y900" s="371"/>
    </row>
    <row r="901">
      <c r="C901" s="66"/>
      <c r="Y901" s="371"/>
    </row>
    <row r="902">
      <c r="C902" s="66"/>
      <c r="Y902" s="371"/>
    </row>
    <row r="903">
      <c r="C903" s="66"/>
      <c r="Y903" s="371"/>
    </row>
    <row r="904">
      <c r="C904" s="66"/>
      <c r="Y904" s="371"/>
    </row>
    <row r="905">
      <c r="C905" s="66"/>
      <c r="Y905" s="371"/>
    </row>
    <row r="906">
      <c r="C906" s="66"/>
      <c r="Y906" s="371"/>
    </row>
    <row r="907">
      <c r="C907" s="66"/>
      <c r="Y907" s="371"/>
    </row>
    <row r="908">
      <c r="C908" s="66"/>
      <c r="Y908" s="371"/>
    </row>
    <row r="909">
      <c r="C909" s="66"/>
      <c r="Y909" s="371"/>
    </row>
    <row r="910">
      <c r="C910" s="66"/>
      <c r="Y910" s="371"/>
    </row>
    <row r="911">
      <c r="C911" s="66"/>
      <c r="Y911" s="371"/>
    </row>
    <row r="912">
      <c r="C912" s="66"/>
      <c r="Y912" s="371"/>
    </row>
    <row r="913">
      <c r="C913" s="66"/>
      <c r="Y913" s="371"/>
    </row>
    <row r="914">
      <c r="C914" s="66"/>
      <c r="Y914" s="371"/>
    </row>
    <row r="915">
      <c r="C915" s="66"/>
      <c r="Y915" s="371"/>
    </row>
    <row r="916">
      <c r="C916" s="66"/>
      <c r="Y916" s="371"/>
    </row>
    <row r="917">
      <c r="C917" s="66"/>
      <c r="Y917" s="371"/>
    </row>
    <row r="918">
      <c r="C918" s="66"/>
      <c r="Y918" s="371"/>
    </row>
    <row r="919">
      <c r="C919" s="66"/>
      <c r="Y919" s="371"/>
    </row>
    <row r="920">
      <c r="C920" s="66"/>
      <c r="Y920" s="371"/>
    </row>
    <row r="921">
      <c r="C921" s="66"/>
      <c r="Y921" s="371"/>
    </row>
    <row r="922">
      <c r="C922" s="66"/>
      <c r="Y922" s="371"/>
    </row>
    <row r="923">
      <c r="C923" s="66"/>
      <c r="Y923" s="371"/>
    </row>
    <row r="924">
      <c r="C924" s="66"/>
      <c r="Y924" s="371"/>
    </row>
    <row r="925">
      <c r="C925" s="66"/>
      <c r="Y925" s="371"/>
    </row>
    <row r="926">
      <c r="C926" s="66"/>
      <c r="Y926" s="371"/>
    </row>
    <row r="927">
      <c r="C927" s="66"/>
      <c r="Y927" s="371"/>
    </row>
    <row r="928">
      <c r="C928" s="66"/>
      <c r="Y928" s="371"/>
    </row>
    <row r="929">
      <c r="C929" s="66"/>
      <c r="Y929" s="371"/>
    </row>
    <row r="930">
      <c r="C930" s="66"/>
      <c r="Y930" s="371"/>
    </row>
    <row r="931">
      <c r="C931" s="66"/>
      <c r="Y931" s="371"/>
    </row>
    <row r="932">
      <c r="C932" s="66"/>
      <c r="Y932" s="371"/>
    </row>
    <row r="933">
      <c r="C933" s="66"/>
      <c r="Y933" s="371"/>
    </row>
    <row r="934">
      <c r="C934" s="66"/>
      <c r="Y934" s="371"/>
    </row>
    <row r="935">
      <c r="C935" s="66"/>
      <c r="Y935" s="371"/>
    </row>
    <row r="936">
      <c r="C936" s="66"/>
      <c r="Y936" s="371"/>
    </row>
    <row r="937">
      <c r="C937" s="66"/>
      <c r="Y937" s="371"/>
    </row>
    <row r="938">
      <c r="C938" s="66"/>
      <c r="Y938" s="371"/>
    </row>
    <row r="939">
      <c r="C939" s="66"/>
      <c r="Y939" s="371"/>
    </row>
    <row r="940">
      <c r="C940" s="66"/>
      <c r="Y940" s="371"/>
    </row>
    <row r="941">
      <c r="C941" s="66"/>
      <c r="Y941" s="371"/>
    </row>
    <row r="942">
      <c r="C942" s="66"/>
      <c r="Y942" s="371"/>
    </row>
    <row r="943">
      <c r="C943" s="66"/>
      <c r="Y943" s="371"/>
    </row>
    <row r="944">
      <c r="C944" s="66"/>
      <c r="Y944" s="371"/>
    </row>
    <row r="945">
      <c r="C945" s="66"/>
      <c r="Y945" s="371"/>
    </row>
    <row r="946">
      <c r="C946" s="66"/>
      <c r="Y946" s="371"/>
    </row>
    <row r="947">
      <c r="C947" s="66"/>
      <c r="Y947" s="371"/>
    </row>
    <row r="948">
      <c r="C948" s="66"/>
      <c r="Y948" s="371"/>
    </row>
    <row r="949">
      <c r="C949" s="66"/>
      <c r="Y949" s="371"/>
    </row>
    <row r="950">
      <c r="C950" s="66"/>
      <c r="Y950" s="371"/>
    </row>
    <row r="951">
      <c r="C951" s="66"/>
      <c r="Y951" s="371"/>
    </row>
    <row r="952">
      <c r="C952" s="66"/>
      <c r="Y952" s="371"/>
    </row>
    <row r="953">
      <c r="C953" s="66"/>
      <c r="Y953" s="371"/>
    </row>
    <row r="954">
      <c r="C954" s="66"/>
      <c r="Y954" s="371"/>
    </row>
    <row r="955">
      <c r="C955" s="66"/>
      <c r="Y955" s="371"/>
    </row>
    <row r="956">
      <c r="C956" s="66"/>
      <c r="Y956" s="371"/>
    </row>
    <row r="957">
      <c r="C957" s="66"/>
      <c r="Y957" s="371"/>
    </row>
    <row r="958">
      <c r="C958" s="66"/>
      <c r="Y958" s="371"/>
    </row>
    <row r="959">
      <c r="C959" s="66"/>
      <c r="Y959" s="371"/>
    </row>
    <row r="960">
      <c r="C960" s="66"/>
      <c r="Y960" s="371"/>
    </row>
    <row r="961">
      <c r="C961" s="66"/>
      <c r="Y961" s="371"/>
    </row>
    <row r="962">
      <c r="C962" s="66"/>
      <c r="Y962" s="371"/>
    </row>
    <row r="963">
      <c r="C963" s="66"/>
      <c r="Y963" s="371"/>
    </row>
    <row r="964">
      <c r="C964" s="66"/>
      <c r="Y964" s="371"/>
    </row>
    <row r="965">
      <c r="C965" s="66"/>
      <c r="Y965" s="371"/>
    </row>
    <row r="966">
      <c r="C966" s="66"/>
      <c r="Y966" s="371"/>
    </row>
    <row r="967">
      <c r="C967" s="66"/>
      <c r="Y967" s="371"/>
    </row>
    <row r="968">
      <c r="C968" s="66"/>
      <c r="Y968" s="371"/>
    </row>
    <row r="969">
      <c r="C969" s="66"/>
      <c r="Y969" s="371"/>
    </row>
    <row r="970">
      <c r="C970" s="66"/>
      <c r="Y970" s="371"/>
    </row>
    <row r="971">
      <c r="C971" s="66"/>
      <c r="Y971" s="371"/>
    </row>
    <row r="972">
      <c r="C972" s="66"/>
      <c r="Y972" s="371"/>
    </row>
    <row r="973">
      <c r="C973" s="66"/>
      <c r="Y973" s="371"/>
    </row>
    <row r="974">
      <c r="C974" s="66"/>
      <c r="Y974" s="371"/>
    </row>
    <row r="975">
      <c r="C975" s="66"/>
      <c r="Y975" s="371"/>
    </row>
    <row r="976">
      <c r="C976" s="66"/>
      <c r="Y976" s="371"/>
    </row>
    <row r="977">
      <c r="C977" s="66"/>
      <c r="Y977" s="371"/>
    </row>
    <row r="978">
      <c r="C978" s="66"/>
      <c r="Y978" s="371"/>
    </row>
    <row r="979">
      <c r="C979" s="66"/>
      <c r="Y979" s="371"/>
    </row>
    <row r="980">
      <c r="C980" s="66"/>
      <c r="Y980" s="371"/>
    </row>
    <row r="981">
      <c r="C981" s="66"/>
      <c r="Y981" s="371"/>
    </row>
    <row r="982">
      <c r="C982" s="66"/>
      <c r="Y982" s="371"/>
    </row>
    <row r="983">
      <c r="C983" s="66"/>
      <c r="Y983" s="371"/>
    </row>
    <row r="984">
      <c r="C984" s="66"/>
      <c r="Y984" s="371"/>
    </row>
    <row r="985">
      <c r="C985" s="66"/>
      <c r="Y985" s="371"/>
    </row>
    <row r="986">
      <c r="C986" s="66"/>
      <c r="Y986" s="371"/>
    </row>
    <row r="987">
      <c r="C987" s="66"/>
      <c r="Y987" s="371"/>
    </row>
    <row r="988">
      <c r="C988" s="66"/>
      <c r="Y988" s="371"/>
    </row>
    <row r="989">
      <c r="C989" s="66"/>
      <c r="Y989" s="371"/>
    </row>
    <row r="990">
      <c r="C990" s="66"/>
      <c r="Y990" s="371"/>
    </row>
    <row r="991">
      <c r="C991" s="66"/>
      <c r="Y991" s="371"/>
    </row>
    <row r="992">
      <c r="C992" s="66"/>
      <c r="Y992" s="371"/>
    </row>
    <row r="993">
      <c r="C993" s="66"/>
      <c r="Y993" s="371"/>
    </row>
    <row r="994">
      <c r="C994" s="66"/>
      <c r="Y994" s="371"/>
    </row>
    <row r="995">
      <c r="C995" s="66"/>
      <c r="Y995" s="371"/>
    </row>
    <row r="996">
      <c r="C996" s="66"/>
      <c r="Y996" s="371"/>
    </row>
    <row r="997">
      <c r="C997" s="66"/>
      <c r="Y997" s="371"/>
    </row>
    <row r="998">
      <c r="C998" s="66"/>
      <c r="Y998" s="371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3" t="s">
        <v>2114</v>
      </c>
    </row>
    <row r="3">
      <c r="A3" s="334" t="s">
        <v>1289</v>
      </c>
      <c r="B3" s="256">
        <f t="array" ref="B3">VLOOKUP($A3,WY_DEMO,2,FALSE)</f>
        <v>37066</v>
      </c>
      <c r="C3" s="257">
        <f>IF(vlookup(A3,'WY Data'!$A$4:$B$28,2,FALSE)="&lt;5","NULL",vlookup(A3,'WY Data'!$A$4:$B$28,2,FALSE))</f>
        <v>23</v>
      </c>
      <c r="D3" s="258" t="s">
        <v>29</v>
      </c>
      <c r="E3" s="258" t="s">
        <v>29</v>
      </c>
      <c r="F3" s="258" t="str">
        <f>iferror(IF(vlookup(A3,'WY Data'!$A$34:$B$54,2,FALSE)="&lt;5","NULL",vlookup(A3,'WY Data'!$A$34:$B$54,2,FALSE)),"NULL")</f>
        <v>NULL</v>
      </c>
      <c r="G3" s="258" t="s">
        <v>29</v>
      </c>
      <c r="H3" s="259">
        <f>VLOOKUP(A3,'WY Data'!$A$112:$D$136,4,FALSE)</f>
        <v>13</v>
      </c>
      <c r="I3" s="260" t="str">
        <f>iferror(IF(vlookup(A3,'WY Data'!$B$60:$E$79,4,FALSE)="&lt;5","NULL",vlookup(A3,'WY Data'!$B$60:$E$79,4,FALSE)),"NULL")</f>
        <v>NULL</v>
      </c>
      <c r="J3" s="261" t="s">
        <v>29</v>
      </c>
      <c r="K3" s="279" t="s">
        <v>29</v>
      </c>
      <c r="L3" s="259">
        <f>iferror(IF(vlookup(A3,'WY Data'!$A$83:$C$108,3,FALSE)="&lt;5","NULL",vlookup(A3,'WY Data'!$A$83:$C$108,3,FALSE)),"NULL")</f>
        <v>40</v>
      </c>
      <c r="M3" s="263" t="s">
        <v>29</v>
      </c>
      <c r="N3" s="258" t="s">
        <v>29</v>
      </c>
      <c r="O3" s="258" t="s">
        <v>29</v>
      </c>
      <c r="P3" s="266">
        <f>ifna(vlookup(A3,'Population &amp; Church Numbers'!$A$3122:$D$3144,4,FALSE),"NULL")</f>
        <v>29</v>
      </c>
      <c r="Q3" s="336" t="s">
        <v>29</v>
      </c>
    </row>
    <row r="4">
      <c r="A4" s="193" t="s">
        <v>1150</v>
      </c>
      <c r="B4" s="194">
        <f t="array" ref="B4">VLOOKUP($A4,WY_DEMO,2,FALSE)</f>
        <v>11521</v>
      </c>
      <c r="C4" s="269">
        <f>IF(vlookup(A4,'WY Data'!$A$4:$B$28,2,FALSE)="&lt;5","NULL",vlookup(A4,'WY Data'!$A$4:$B$28,2,FALSE))</f>
        <v>15</v>
      </c>
      <c r="D4" s="270" t="s">
        <v>29</v>
      </c>
      <c r="E4" s="270" t="s">
        <v>29</v>
      </c>
      <c r="F4" s="270">
        <f>iferror(IF(vlookup(A4,'WY Data'!$A$34:$B$54,2,FALSE)="&lt;5","NULL",vlookup(A4,'WY Data'!$A$34:$B$54,2,FALSE)),"NULL")</f>
        <v>11</v>
      </c>
      <c r="G4" s="270" t="s">
        <v>29</v>
      </c>
      <c r="H4" s="271">
        <f>VLOOKUP(A4,'WY Data'!$A$112:$D$136,4,FALSE)</f>
        <v>10</v>
      </c>
      <c r="I4" s="272" t="str">
        <f>iferror(IF(vlookup(A4,'WY Data'!$B$60:$E$79,4,FALSE)="&lt;5","NULL",vlookup(A4,'WY Data'!$B$60:$E$79,4,FALSE)),"NULL")</f>
        <v>NULL</v>
      </c>
      <c r="J4" s="273" t="s">
        <v>29</v>
      </c>
      <c r="K4" s="280" t="s">
        <v>29</v>
      </c>
      <c r="L4" s="271">
        <f>iferror(IF(vlookup(A4,'WY Data'!$A$83:$C$108,3,FALSE)="&lt;5","NULL",vlookup(A4,'WY Data'!$A$83:$C$108,3,FALSE)),"NULL")</f>
        <v>16</v>
      </c>
      <c r="M4" s="272" t="s">
        <v>29</v>
      </c>
      <c r="N4" s="270" t="s">
        <v>29</v>
      </c>
      <c r="O4" s="270" t="s">
        <v>29</v>
      </c>
      <c r="P4" s="277">
        <f>ifna(vlookup(A4,'Population &amp; Church Numbers'!$A$3122:$D$3144,4,FALSE),"NULL")</f>
        <v>21</v>
      </c>
      <c r="Q4" s="338" t="s">
        <v>29</v>
      </c>
    </row>
    <row r="5">
      <c r="A5" s="334" t="s">
        <v>769</v>
      </c>
      <c r="B5" s="256">
        <f t="array" ref="B5">VLOOKUP($A5,WY_DEMO,2,FALSE)</f>
        <v>47026</v>
      </c>
      <c r="C5" s="257">
        <f>IF(vlookup(A5,'WY Data'!$A$4:$B$28,2,FALSE)="&lt;5","NULL",vlookup(A5,'WY Data'!$A$4:$B$28,2,FALSE))</f>
        <v>61</v>
      </c>
      <c r="D5" s="258" t="s">
        <v>29</v>
      </c>
      <c r="E5" s="258" t="s">
        <v>29</v>
      </c>
      <c r="F5" s="258">
        <f>iferror(IF(vlookup(A5,'WY Data'!$A$34:$B$54,2,FALSE)="&lt;5","NULL",vlookup(A5,'WY Data'!$A$34:$B$54,2,FALSE)),"NULL")</f>
        <v>16</v>
      </c>
      <c r="G5" s="258" t="s">
        <v>29</v>
      </c>
      <c r="H5" s="259">
        <f>VLOOKUP(A5,'WY Data'!$A$112:$D$136,4,FALSE)</f>
        <v>38</v>
      </c>
      <c r="I5" s="260">
        <f>iferror(IF(vlookup(A5,'WY Data'!$B$60:$E$79,4,FALSE)="&lt;5","NULL",vlookup(A5,'WY Data'!$B$60:$E$79,4,FALSE)),"NULL")</f>
        <v>16</v>
      </c>
      <c r="J5" s="261" t="s">
        <v>29</v>
      </c>
      <c r="K5" s="279" t="s">
        <v>29</v>
      </c>
      <c r="L5" s="259">
        <f>iferror(IF(vlookup(A5,'WY Data'!$A$83:$C$108,3,FALSE)="&lt;5","NULL",vlookup(A5,'WY Data'!$A$83:$C$108,3,FALSE)),"NULL")</f>
        <v>143</v>
      </c>
      <c r="M5" s="260" t="s">
        <v>29</v>
      </c>
      <c r="N5" s="258" t="s">
        <v>29</v>
      </c>
      <c r="O5" s="258" t="s">
        <v>29</v>
      </c>
      <c r="P5" s="266">
        <f>ifna(vlookup(A5,'Population &amp; Church Numbers'!$A$3122:$D$3144,4,FALSE),"NULL")</f>
        <v>35</v>
      </c>
      <c r="Q5" s="336" t="s">
        <v>29</v>
      </c>
    </row>
    <row r="6">
      <c r="A6" s="193" t="s">
        <v>1152</v>
      </c>
      <c r="B6" s="194">
        <f t="array" ref="B6">VLOOKUP($A6,WY_DEMO,2,FALSE)</f>
        <v>14537</v>
      </c>
      <c r="C6" s="269">
        <f>IF(vlookup(A6,'WY Data'!$A$4:$B$28,2,FALSE)="&lt;5","NULL",vlookup(A6,'WY Data'!$A$4:$B$28,2,FALSE))</f>
        <v>41</v>
      </c>
      <c r="D6" s="270" t="s">
        <v>29</v>
      </c>
      <c r="E6" s="270" t="s">
        <v>29</v>
      </c>
      <c r="F6" s="270">
        <f>iferror(IF(vlookup(A6,'WY Data'!$A$34:$B$54,2,FALSE)="&lt;5","NULL",vlookup(A6,'WY Data'!$A$34:$B$54,2,FALSE)),"NULL")</f>
        <v>14</v>
      </c>
      <c r="G6" s="270" t="s">
        <v>29</v>
      </c>
      <c r="H6" s="271">
        <f>VLOOKUP(A6,'WY Data'!$A$112:$D$136,4,FALSE)</f>
        <v>11</v>
      </c>
      <c r="I6" s="272">
        <f>iferror(IF(vlookup(A6,'WY Data'!$B$60:$E$79,4,FALSE)="&lt;5","NULL",vlookup(A6,'WY Data'!$B$60:$E$79,4,FALSE)),"NULL")</f>
        <v>6</v>
      </c>
      <c r="J6" s="273" t="s">
        <v>29</v>
      </c>
      <c r="K6" s="280" t="s">
        <v>29</v>
      </c>
      <c r="L6" s="271">
        <f>iferror(IF(vlookup(A6,'WY Data'!$A$83:$C$108,3,FALSE)="&lt;5","NULL",vlookup(A6,'WY Data'!$A$83:$C$108,3,FALSE)),"NULL")</f>
        <v>23</v>
      </c>
      <c r="M6" s="272" t="s">
        <v>29</v>
      </c>
      <c r="N6" s="270" t="s">
        <v>29</v>
      </c>
      <c r="O6" s="270" t="s">
        <v>29</v>
      </c>
      <c r="P6" s="277">
        <f>ifna(vlookup(A6,'Population &amp; Church Numbers'!$A$3122:$D$3144,4,FALSE),"NULL")</f>
        <v>27</v>
      </c>
      <c r="Q6" s="338" t="s">
        <v>29</v>
      </c>
    </row>
    <row r="7">
      <c r="A7" s="334" t="s">
        <v>2048</v>
      </c>
      <c r="B7" s="256">
        <f t="array" ref="B7">VLOOKUP($A7,WY_DEMO,2,FALSE)</f>
        <v>13751</v>
      </c>
      <c r="C7" s="257">
        <f>IF(vlookup(A7,'WY Data'!$A$4:$B$28,2,FALSE)="&lt;5","NULL",vlookup(A7,'WY Data'!$A$4:$B$28,2,FALSE))</f>
        <v>19</v>
      </c>
      <c r="D7" s="258" t="s">
        <v>29</v>
      </c>
      <c r="E7" s="258" t="s">
        <v>29</v>
      </c>
      <c r="F7" s="258" t="str">
        <f>iferror(IF(vlookup(A7,'WY Data'!$A$34:$B$54,2,FALSE)="&lt;5","NULL",vlookup(A7,'WY Data'!$A$34:$B$54,2,FALSE)),"NULL")</f>
        <v>NULL</v>
      </c>
      <c r="G7" s="258" t="s">
        <v>29</v>
      </c>
      <c r="H7" s="259">
        <f>VLOOKUP(A7,'WY Data'!$A$112:$D$136,4,FALSE)</f>
        <v>11</v>
      </c>
      <c r="I7" s="260" t="str">
        <f>iferror(IF(vlookup(A7,'WY Data'!$B$60:$E$79,4,FALSE)="&lt;5","NULL",vlookup(A7,'WY Data'!$B$60:$E$79,4,FALSE)),"NULL")</f>
        <v>NULL</v>
      </c>
      <c r="J7" s="261" t="s">
        <v>29</v>
      </c>
      <c r="K7" s="279" t="s">
        <v>29</v>
      </c>
      <c r="L7" s="259">
        <f>iferror(IF(vlookup(A7,'WY Data'!$A$83:$C$108,3,FALSE)="&lt;5","NULL",vlookup(A7,'WY Data'!$A$83:$C$108,3,FALSE)),"NULL")</f>
        <v>31</v>
      </c>
      <c r="M7" s="260" t="s">
        <v>29</v>
      </c>
      <c r="N7" s="258" t="s">
        <v>29</v>
      </c>
      <c r="O7" s="258" t="s">
        <v>29</v>
      </c>
      <c r="P7" s="266">
        <f>ifna(vlookup(A7,'Population &amp; Church Numbers'!$A$3122:$D$3144,4,FALSE),"NULL")</f>
        <v>20</v>
      </c>
      <c r="Q7" s="336" t="s">
        <v>29</v>
      </c>
    </row>
    <row r="8">
      <c r="A8" s="193" t="s">
        <v>1502</v>
      </c>
      <c r="B8" s="194">
        <f t="array" ref="B8">VLOOKUP($A8,WY_DEMO,2,FALSE)</f>
        <v>7181</v>
      </c>
      <c r="C8" s="269">
        <f>IF(vlookup(A8,'WY Data'!$A$4:$B$28,2,FALSE)="&lt;5","NULL",vlookup(A8,'WY Data'!$A$4:$B$28,2,FALSE))</f>
        <v>7</v>
      </c>
      <c r="D8" s="270" t="s">
        <v>29</v>
      </c>
      <c r="E8" s="270" t="s">
        <v>29</v>
      </c>
      <c r="F8" s="270" t="str">
        <f>iferror(IF(vlookup(A8,'WY Data'!$A$34:$B$54,2,FALSE)="&lt;5","NULL",vlookup(A8,'WY Data'!$A$34:$B$54,2,FALSE)),"NULL")</f>
        <v>NULL</v>
      </c>
      <c r="G8" s="270" t="s">
        <v>29</v>
      </c>
      <c r="H8" s="271">
        <f>VLOOKUP(A8,'WY Data'!$A$112:$D$136,4,FALSE)</f>
        <v>4</v>
      </c>
      <c r="I8" s="272" t="str">
        <f>iferror(IF(vlookup(A8,'WY Data'!$B$60:$E$79,4,FALSE)="&lt;5","NULL",vlookup(A8,'WY Data'!$B$60:$E$79,4,FALSE)),"NULL")</f>
        <v>NULL</v>
      </c>
      <c r="J8" s="273" t="s">
        <v>29</v>
      </c>
      <c r="K8" s="280" t="s">
        <v>29</v>
      </c>
      <c r="L8" s="271">
        <f>iferror(IF(vlookup(A8,'WY Data'!$A$83:$C$108,3,FALSE)="&lt;5","NULL",vlookup(A8,'WY Data'!$A$83:$C$108,3,FALSE)),"NULL")</f>
        <v>20</v>
      </c>
      <c r="M8" s="272" t="s">
        <v>29</v>
      </c>
      <c r="N8" s="270" t="s">
        <v>29</v>
      </c>
      <c r="O8" s="270" t="s">
        <v>29</v>
      </c>
      <c r="P8" s="277">
        <f>ifna(vlookup(A8,'Population &amp; Church Numbers'!$A$3122:$D$3144,4,FALSE),"NULL")</f>
        <v>16</v>
      </c>
      <c r="Q8" s="338" t="s">
        <v>29</v>
      </c>
    </row>
    <row r="9">
      <c r="A9" s="334" t="s">
        <v>290</v>
      </c>
      <c r="B9" s="256">
        <f t="array" ref="B9">VLOOKUP($A9,WY_DEMO,2,FALSE)</f>
        <v>39234</v>
      </c>
      <c r="C9" s="257">
        <f>IF(vlookup(A9,'WY Data'!$A$4:$B$28,2,FALSE)="&lt;5","NULL",vlookup(A9,'WY Data'!$A$4:$B$28,2,FALSE))</f>
        <v>38</v>
      </c>
      <c r="D9" s="258" t="s">
        <v>29</v>
      </c>
      <c r="E9" s="258" t="s">
        <v>29</v>
      </c>
      <c r="F9" s="258">
        <f>iferror(IF(vlookup(A9,'WY Data'!$A$34:$B$54,2,FALSE)="&lt;5","NULL",vlookup(A9,'WY Data'!$A$34:$B$54,2,FALSE)),"NULL")</f>
        <v>18</v>
      </c>
      <c r="G9" s="258" t="s">
        <v>29</v>
      </c>
      <c r="H9" s="259">
        <f>VLOOKUP(A9,'WY Data'!$A$112:$D$136,4,FALSE)</f>
        <v>25</v>
      </c>
      <c r="I9" s="260">
        <f>iferror(IF(vlookup(A9,'WY Data'!$B$60:$E$79,4,FALSE)="&lt;5","NULL",vlookup(A9,'WY Data'!$B$60:$E$79,4,FALSE)),"NULL")</f>
        <v>5</v>
      </c>
      <c r="J9" s="261" t="s">
        <v>29</v>
      </c>
      <c r="K9" s="279" t="s">
        <v>29</v>
      </c>
      <c r="L9" s="259">
        <f>iferror(IF(vlookup(A9,'WY Data'!$A$83:$C$108,3,FALSE)="&lt;5","NULL",vlookup(A9,'WY Data'!$A$83:$C$108,3,FALSE)),"NULL")</f>
        <v>72</v>
      </c>
      <c r="M9" s="260" t="s">
        <v>29</v>
      </c>
      <c r="N9" s="258" t="s">
        <v>29</v>
      </c>
      <c r="O9" s="258" t="s">
        <v>29</v>
      </c>
      <c r="P9" s="266">
        <f>ifna(vlookup(A9,'Population &amp; Church Numbers'!$A$3122:$D$3144,4,FALSE),"NULL")</f>
        <v>49</v>
      </c>
      <c r="Q9" s="336" t="s">
        <v>29</v>
      </c>
    </row>
    <row r="10">
      <c r="A10" s="193" t="s">
        <v>2049</v>
      </c>
      <c r="B10" s="194">
        <f t="array" ref="B10">VLOOKUP($A10,WY_DEMO,2,FALSE)</f>
        <v>12498</v>
      </c>
      <c r="C10" s="269">
        <f>IF(vlookup(A10,'WY Data'!$A$4:$B$28,2,FALSE)="&lt;5","NULL",vlookup(A10,'WY Data'!$A$4:$B$28,2,FALSE))</f>
        <v>25</v>
      </c>
      <c r="D10" s="270" t="s">
        <v>29</v>
      </c>
      <c r="E10" s="270" t="s">
        <v>29</v>
      </c>
      <c r="F10" s="270" t="str">
        <f>iferror(IF(vlookup(A10,'WY Data'!$A$34:$B$54,2,FALSE)="&lt;5","NULL",vlookup(A10,'WY Data'!$A$34:$B$54,2,FALSE)),"NULL")</f>
        <v>NULL</v>
      </c>
      <c r="G10" s="270" t="s">
        <v>29</v>
      </c>
      <c r="H10" s="271">
        <f>VLOOKUP(A10,'WY Data'!$A$112:$D$136,4,FALSE)</f>
        <v>18</v>
      </c>
      <c r="I10" s="272" t="str">
        <f>iferror(IF(vlookup(A10,'WY Data'!$B$60:$E$79,4,FALSE)="&lt;5","NULL",vlookup(A10,'WY Data'!$B$60:$E$79,4,FALSE)),"NULL")</f>
        <v>NULL</v>
      </c>
      <c r="J10" s="273" t="s">
        <v>29</v>
      </c>
      <c r="K10" s="280" t="s">
        <v>29</v>
      </c>
      <c r="L10" s="271">
        <f>iferror(IF(vlookup(A10,'WY Data'!$A$83:$C$108,3,FALSE)="&lt;5","NULL",vlookup(A10,'WY Data'!$A$83:$C$108,3,FALSE)),"NULL")</f>
        <v>29</v>
      </c>
      <c r="M10" s="272" t="s">
        <v>29</v>
      </c>
      <c r="N10" s="270" t="s">
        <v>29</v>
      </c>
      <c r="O10" s="270" t="s">
        <v>29</v>
      </c>
      <c r="P10" s="277">
        <f>ifna(vlookup(A10,'Population &amp; Church Numbers'!$A$3122:$D$3144,4,FALSE),"NULL")</f>
        <v>17</v>
      </c>
      <c r="Q10" s="338" t="s">
        <v>29</v>
      </c>
    </row>
    <row r="11">
      <c r="A11" s="334" t="s">
        <v>2050</v>
      </c>
      <c r="B11" s="256">
        <f t="array" ref="B11">VLOOKUP($A11,WY_DEMO,2,FALSE)</f>
        <v>4621</v>
      </c>
      <c r="C11" s="257">
        <f>IF(vlookup(A11,'WY Data'!$A$4:$B$28,2,FALSE)="&lt;5","NULL",vlookup(A11,'WY Data'!$A$4:$B$28,2,FALSE))</f>
        <v>6</v>
      </c>
      <c r="D11" s="258" t="s">
        <v>29</v>
      </c>
      <c r="E11" s="258" t="s">
        <v>29</v>
      </c>
      <c r="F11" s="258" t="str">
        <f>iferror(IF(vlookup(A11,'WY Data'!$A$34:$B$54,2,FALSE)="&lt;5","NULL",vlookup(A11,'WY Data'!$A$34:$B$54,2,FALSE)),"NULL")</f>
        <v>NULL</v>
      </c>
      <c r="G11" s="258" t="s">
        <v>29</v>
      </c>
      <c r="H11" s="259">
        <f>VLOOKUP(A11,'WY Data'!$A$112:$D$136,4,FALSE)</f>
        <v>6</v>
      </c>
      <c r="I11" s="260" t="str">
        <f>iferror(IF(vlookup(A11,'WY Data'!$B$60:$E$79,4,FALSE)="&lt;5","NULL",vlookup(A11,'WY Data'!$B$60:$E$79,4,FALSE)),"NULL")</f>
        <v>NULL</v>
      </c>
      <c r="J11" s="261" t="s">
        <v>29</v>
      </c>
      <c r="K11" s="279" t="s">
        <v>29</v>
      </c>
      <c r="L11" s="259">
        <f>iferror(IF(vlookup(A11,'WY Data'!$A$83:$C$108,3,FALSE)="&lt;5","NULL",vlookup(A11,'WY Data'!$A$83:$C$108,3,FALSE)),"NULL")</f>
        <v>27</v>
      </c>
      <c r="M11" s="260" t="s">
        <v>29</v>
      </c>
      <c r="N11" s="258" t="s">
        <v>29</v>
      </c>
      <c r="O11" s="258" t="s">
        <v>29</v>
      </c>
      <c r="P11" s="266">
        <f>ifna(vlookup(A11,'Population &amp; Church Numbers'!$A$3122:$D$3144,4,FALSE),"NULL")</f>
        <v>9</v>
      </c>
      <c r="Q11" s="336" t="s">
        <v>29</v>
      </c>
    </row>
    <row r="12">
      <c r="A12" s="193" t="s">
        <v>174</v>
      </c>
      <c r="B12" s="194">
        <f t="array" ref="B12">VLOOKUP($A12,WY_DEMO,2,FALSE)</f>
        <v>8447</v>
      </c>
      <c r="C12" s="269">
        <f>IF(vlookup(A12,'WY Data'!$A$4:$B$28,2,FALSE)="&lt;5","NULL",vlookup(A12,'WY Data'!$A$4:$B$28,2,FALSE))</f>
        <v>10</v>
      </c>
      <c r="D12" s="270" t="s">
        <v>29</v>
      </c>
      <c r="E12" s="270" t="s">
        <v>29</v>
      </c>
      <c r="F12" s="270" t="str">
        <f>iferror(IF(vlookup(A12,'WY Data'!$A$34:$B$54,2,FALSE)="&lt;5","NULL",vlookup(A12,'WY Data'!$A$34:$B$54,2,FALSE)),"NULL")</f>
        <v>NULL</v>
      </c>
      <c r="G12" s="270" t="s">
        <v>29</v>
      </c>
      <c r="H12" s="271">
        <f>VLOOKUP(A12,'WY Data'!$A$112:$D$136,4,FALSE)</f>
        <v>8</v>
      </c>
      <c r="I12" s="272" t="str">
        <f>iferror(IF(vlookup(A12,'WY Data'!$B$60:$E$79,4,FALSE)="&lt;5","NULL",vlookup(A12,'WY Data'!$B$60:$E$79,4,FALSE)),"NULL")</f>
        <v>NULL</v>
      </c>
      <c r="J12" s="273" t="s">
        <v>29</v>
      </c>
      <c r="K12" s="280" t="s">
        <v>29</v>
      </c>
      <c r="L12" s="271">
        <f>iferror(IF(vlookup(A12,'WY Data'!$A$83:$C$108,3,FALSE)="&lt;5","NULL",vlookup(A12,'WY Data'!$A$83:$C$108,3,FALSE)),"NULL")</f>
        <v>19</v>
      </c>
      <c r="M12" s="272" t="s">
        <v>29</v>
      </c>
      <c r="N12" s="270" t="s">
        <v>29</v>
      </c>
      <c r="O12" s="270" t="s">
        <v>29</v>
      </c>
      <c r="P12" s="277">
        <f>ifna(vlookup(A12,'Population &amp; Church Numbers'!$A$3122:$D$3144,4,FALSE),"NULL")</f>
        <v>18</v>
      </c>
      <c r="Q12" s="338" t="s">
        <v>29</v>
      </c>
    </row>
    <row r="13">
      <c r="A13" s="334" t="s">
        <v>2051</v>
      </c>
      <c r="B13" s="256">
        <f t="array" ref="B13">VLOOKUP($A13,WY_DEMO,2,FALSE)</f>
        <v>100512</v>
      </c>
      <c r="C13" s="257">
        <f>IF(vlookup(A13,'WY Data'!$A$4:$B$28,2,FALSE)="&lt;5","NULL",vlookup(A13,'WY Data'!$A$4:$B$28,2,FALSE))</f>
        <v>141</v>
      </c>
      <c r="D13" s="258" t="s">
        <v>29</v>
      </c>
      <c r="E13" s="258" t="s">
        <v>29</v>
      </c>
      <c r="F13" s="258">
        <f>iferror(IF(vlookup(A13,'WY Data'!$A$34:$B$54,2,FALSE)="&lt;5","NULL",vlookup(A13,'WY Data'!$A$34:$B$54,2,FALSE)),"NULL")</f>
        <v>48</v>
      </c>
      <c r="G13" s="258" t="s">
        <v>29</v>
      </c>
      <c r="H13" s="259">
        <f>VLOOKUP(A13,'WY Data'!$A$112:$D$136,4,FALSE)</f>
        <v>190</v>
      </c>
      <c r="I13" s="260">
        <f>iferror(IF(vlookup(A13,'WY Data'!$B$60:$E$79,4,FALSE)="&lt;5","NULL",vlookup(A13,'WY Data'!$B$60:$E$79,4,FALSE)),"NULL")</f>
        <v>15</v>
      </c>
      <c r="J13" s="261" t="s">
        <v>29</v>
      </c>
      <c r="K13" s="279" t="s">
        <v>29</v>
      </c>
      <c r="L13" s="259">
        <f>iferror(IF(vlookup(A13,'WY Data'!$A$83:$C$108,3,FALSE)="&lt;5","NULL",vlookup(A13,'WY Data'!$A$83:$C$108,3,FALSE)),"NULL")</f>
        <v>148</v>
      </c>
      <c r="M13" s="260" t="s">
        <v>29</v>
      </c>
      <c r="N13" s="258" t="s">
        <v>29</v>
      </c>
      <c r="O13" s="258" t="s">
        <v>29</v>
      </c>
      <c r="P13" s="266">
        <f>ifna(vlookup(A13,'Population &amp; Church Numbers'!$A$3122:$D$3144,4,FALSE),"NULL")</f>
        <v>92</v>
      </c>
      <c r="Q13" s="336" t="s">
        <v>29</v>
      </c>
    </row>
    <row r="14">
      <c r="A14" s="193" t="s">
        <v>176</v>
      </c>
      <c r="B14" s="194">
        <f t="array" ref="B14">VLOOKUP($A14,WY_DEMO,2,FALSE)</f>
        <v>19581</v>
      </c>
      <c r="C14" s="269" t="str">
        <f>IF(vlookup(A14,'WY Data'!$A$4:$B$28,2,FALSE)="&lt;5","NULL",vlookup(A14,'WY Data'!$A$4:$B$28,2,FALSE))</f>
        <v>NULL</v>
      </c>
      <c r="D14" s="270" t="s">
        <v>29</v>
      </c>
      <c r="E14" s="270" t="s">
        <v>29</v>
      </c>
      <c r="F14" s="270" t="str">
        <f>iferror(IF(vlookup(A14,'WY Data'!$A$34:$B$54,2,FALSE)="&lt;5","NULL",vlookup(A14,'WY Data'!$A$34:$B$54,2,FALSE)),"NULL")</f>
        <v>NULL</v>
      </c>
      <c r="G14" s="270" t="s">
        <v>29</v>
      </c>
      <c r="H14" s="271">
        <f>VLOOKUP(A14,'WY Data'!$A$112:$D$136,4,FALSE)</f>
        <v>15</v>
      </c>
      <c r="I14" s="272" t="str">
        <f>iferror(IF(vlookup(A14,'WY Data'!$B$60:$E$79,4,FALSE)="&lt;5","NULL",vlookup(A14,'WY Data'!$B$60:$E$79,4,FALSE)),"NULL")</f>
        <v>NULL</v>
      </c>
      <c r="J14" s="273" t="s">
        <v>29</v>
      </c>
      <c r="K14" s="280" t="s">
        <v>29</v>
      </c>
      <c r="L14" s="271">
        <f>iferror(IF(vlookup(A14,'WY Data'!$A$83:$C$108,3,FALSE)="&lt;5","NULL",vlookup(A14,'WY Data'!$A$83:$C$108,3,FALSE)),"NULL")</f>
        <v>19</v>
      </c>
      <c r="M14" s="272" t="s">
        <v>29</v>
      </c>
      <c r="N14" s="270" t="s">
        <v>29</v>
      </c>
      <c r="O14" s="270" t="s">
        <v>29</v>
      </c>
      <c r="P14" s="277">
        <f>ifna(vlookup(A14,'Population &amp; Church Numbers'!$A$3122:$D$3144,4,FALSE),"NULL")</f>
        <v>23</v>
      </c>
      <c r="Q14" s="338" t="s">
        <v>29</v>
      </c>
    </row>
    <row r="15">
      <c r="A15" s="334" t="s">
        <v>2052</v>
      </c>
      <c r="B15" s="256">
        <f t="array" ref="B15">VLOOKUP($A15,WY_DEMO,2,FALSE)</f>
        <v>79955</v>
      </c>
      <c r="C15" s="257">
        <f>IF(vlookup(A15,'WY Data'!$A$4:$B$28,2,FALSE)="&lt;5","NULL",vlookup(A15,'WY Data'!$A$4:$B$28,2,FALSE))</f>
        <v>153</v>
      </c>
      <c r="D15" s="258" t="s">
        <v>29</v>
      </c>
      <c r="E15" s="258" t="s">
        <v>29</v>
      </c>
      <c r="F15" s="258">
        <f>iferror(IF(vlookup(A15,'WY Data'!$A$34:$B$54,2,FALSE)="&lt;5","NULL",vlookup(A15,'WY Data'!$A$34:$B$54,2,FALSE)),"NULL")</f>
        <v>51</v>
      </c>
      <c r="G15" s="258" t="s">
        <v>29</v>
      </c>
      <c r="H15" s="259">
        <f>VLOOKUP(A15,'WY Data'!$A$112:$D$136,4,FALSE)</f>
        <v>67</v>
      </c>
      <c r="I15" s="260">
        <f>iferror(IF(vlookup(A15,'WY Data'!$B$60:$E$79,4,FALSE)="&lt;5","NULL",vlookup(A15,'WY Data'!$B$60:$E$79,4,FALSE)),"NULL")</f>
        <v>13</v>
      </c>
      <c r="J15" s="261" t="s">
        <v>29</v>
      </c>
      <c r="K15" s="279" t="s">
        <v>29</v>
      </c>
      <c r="L15" s="259">
        <f>iferror(IF(vlookup(A15,'WY Data'!$A$83:$C$108,3,FALSE)="&lt;5","NULL",vlookup(A15,'WY Data'!$A$83:$C$108,3,FALSE)),"NULL")</f>
        <v>162</v>
      </c>
      <c r="M15" s="260" t="s">
        <v>29</v>
      </c>
      <c r="N15" s="258" t="s">
        <v>29</v>
      </c>
      <c r="O15" s="258" t="s">
        <v>29</v>
      </c>
      <c r="P15" s="266">
        <f>ifna(vlookup(A15,'Population &amp; Church Numbers'!$A$3122:$D$3144,4,FALSE),"NULL")</f>
        <v>61</v>
      </c>
      <c r="Q15" s="336" t="s">
        <v>29</v>
      </c>
    </row>
    <row r="16">
      <c r="A16" s="193" t="s">
        <v>2053</v>
      </c>
      <c r="B16" s="194">
        <f t="array" ref="B16">VLOOKUP($A16,WY_DEMO,2,FALSE)</f>
        <v>2467</v>
      </c>
      <c r="C16" s="269">
        <f>IF(vlookup(A16,'WY Data'!$A$4:$B$28,2,FALSE)="&lt;5","NULL",vlookup(A16,'WY Data'!$A$4:$B$28,2,FALSE))</f>
        <v>7</v>
      </c>
      <c r="D16" s="270" t="s">
        <v>29</v>
      </c>
      <c r="E16" s="270" t="s">
        <v>29</v>
      </c>
      <c r="F16" s="270" t="str">
        <f>iferror(IF(vlookup(A16,'WY Data'!$A$34:$B$54,2,FALSE)="&lt;5","NULL",vlookup(A16,'WY Data'!$A$34:$B$54,2,FALSE)),"NULL")</f>
        <v>NULL</v>
      </c>
      <c r="G16" s="270" t="s">
        <v>29</v>
      </c>
      <c r="H16" s="271">
        <f>VLOOKUP(A16,'WY Data'!$A$112:$D$136,4,FALSE)</f>
        <v>1</v>
      </c>
      <c r="I16" s="272" t="str">
        <f>iferror(IF(vlookup(A16,'WY Data'!$B$60:$E$79,4,FALSE)="&lt;5","NULL",vlookup(A16,'WY Data'!$B$60:$E$79,4,FALSE)),"NULL")</f>
        <v>NULL</v>
      </c>
      <c r="J16" s="273" t="s">
        <v>29</v>
      </c>
      <c r="K16" s="280" t="s">
        <v>29</v>
      </c>
      <c r="L16" s="271" t="str">
        <f>iferror(IF(vlookup(A16,'WY Data'!$A$83:$C$108,3,FALSE)="&lt;5","NULL",vlookup(A16,'WY Data'!$A$83:$C$108,3,FALSE)),"NULL")</f>
        <v>NULL</v>
      </c>
      <c r="M16" s="272" t="s">
        <v>29</v>
      </c>
      <c r="N16" s="270" t="s">
        <v>29</v>
      </c>
      <c r="O16" s="270" t="s">
        <v>29</v>
      </c>
      <c r="P16" s="277">
        <f>ifna(vlookup(A16,'Population &amp; Church Numbers'!$A$3122:$D$3144,4,FALSE),"NULL")</f>
        <v>4</v>
      </c>
      <c r="Q16" s="338" t="s">
        <v>29</v>
      </c>
    </row>
    <row r="17">
      <c r="A17" s="334" t="s">
        <v>309</v>
      </c>
      <c r="B17" s="256">
        <f t="array" ref="B17">VLOOKUP($A17,WY_DEMO,2,FALSE)</f>
        <v>29624</v>
      </c>
      <c r="C17" s="257">
        <f>IF(vlookup(A17,'WY Data'!$A$4:$B$28,2,FALSE)="&lt;5","NULL",vlookup(A17,'WY Data'!$A$4:$B$28,2,FALSE))</f>
        <v>24</v>
      </c>
      <c r="D17" s="258" t="s">
        <v>29</v>
      </c>
      <c r="E17" s="258" t="s">
        <v>29</v>
      </c>
      <c r="F17" s="258">
        <f>iferror(IF(vlookup(A17,'WY Data'!$A$34:$B$54,2,FALSE)="&lt;5","NULL",vlookup(A17,'WY Data'!$A$34:$B$54,2,FALSE)),"NULL")</f>
        <v>11</v>
      </c>
      <c r="G17" s="258" t="s">
        <v>29</v>
      </c>
      <c r="H17" s="259">
        <f>VLOOKUP(A17,'WY Data'!$A$112:$D$136,4,FALSE)</f>
        <v>117</v>
      </c>
      <c r="I17" s="260" t="str">
        <f>iferror(IF(vlookup(A17,'WY Data'!$B$60:$E$79,4,FALSE)="&lt;5","NULL",vlookup(A17,'WY Data'!$B$60:$E$79,4,FALSE)),"NULL")</f>
        <v>NULL</v>
      </c>
      <c r="J17" s="261" t="s">
        <v>29</v>
      </c>
      <c r="K17" s="279" t="s">
        <v>29</v>
      </c>
      <c r="L17" s="259">
        <f>iferror(IF(vlookup(A17,'WY Data'!$A$83:$C$108,3,FALSE)="&lt;5","NULL",vlookup(A17,'WY Data'!$A$83:$C$108,3,FALSE)),"NULL")</f>
        <v>57</v>
      </c>
      <c r="M17" s="260" t="s">
        <v>29</v>
      </c>
      <c r="N17" s="258" t="s">
        <v>29</v>
      </c>
      <c r="O17" s="258" t="s">
        <v>29</v>
      </c>
      <c r="P17" s="266">
        <f>ifna(vlookup(A17,'Population &amp; Church Numbers'!$A$3122:$D$3144,4,FALSE),"NULL")</f>
        <v>51</v>
      </c>
      <c r="Q17" s="336" t="s">
        <v>29</v>
      </c>
    </row>
    <row r="18">
      <c r="A18" s="193" t="s">
        <v>1135</v>
      </c>
      <c r="B18" s="194">
        <f t="array" ref="B18">VLOOKUP($A18,WY_DEMO,2,FALSE)</f>
        <v>8605</v>
      </c>
      <c r="C18" s="269">
        <f>IF(vlookup(A18,'WY Data'!$A$4:$B$28,2,FALSE)="&lt;5","NULL",vlookup(A18,'WY Data'!$A$4:$B$28,2,FALSE))</f>
        <v>11</v>
      </c>
      <c r="D18" s="270" t="s">
        <v>29</v>
      </c>
      <c r="E18" s="270" t="s">
        <v>29</v>
      </c>
      <c r="F18" s="270">
        <f>iferror(IF(vlookup(A18,'WY Data'!$A$34:$B$54,2,FALSE)="&lt;5","NULL",vlookup(A18,'WY Data'!$A$34:$B$54,2,FALSE)),"NULL")</f>
        <v>7</v>
      </c>
      <c r="G18" s="270" t="s">
        <v>29</v>
      </c>
      <c r="H18" s="271">
        <f>VLOOKUP(A18,'WY Data'!$A$112:$D$136,4,FALSE)</f>
        <v>8</v>
      </c>
      <c r="I18" s="272">
        <f>iferror(IF(vlookup(A18,'WY Data'!$B$60:$E$79,4,FALSE)="&lt;5","NULL",vlookup(A18,'WY Data'!$B$60:$E$79,4,FALSE)),"NULL")</f>
        <v>5</v>
      </c>
      <c r="J18" s="273" t="s">
        <v>29</v>
      </c>
      <c r="K18" s="280" t="s">
        <v>29</v>
      </c>
      <c r="L18" s="271">
        <f>iferror(IF(vlookup(A18,'WY Data'!$A$83:$C$108,3,FALSE)="&lt;5","NULL",vlookup(A18,'WY Data'!$A$83:$C$108,3,FALSE)),"NULL")</f>
        <v>18</v>
      </c>
      <c r="M18" s="272" t="s">
        <v>29</v>
      </c>
      <c r="N18" s="270" t="s">
        <v>29</v>
      </c>
      <c r="O18" s="270" t="s">
        <v>29</v>
      </c>
      <c r="P18" s="277">
        <f>ifna(vlookup(A18,'Population &amp; Church Numbers'!$A$3122:$D$3144,4,FALSE),"NULL")</f>
        <v>19</v>
      </c>
      <c r="Q18" s="338" t="s">
        <v>29</v>
      </c>
    </row>
    <row r="19">
      <c r="A19" s="334" t="s">
        <v>741</v>
      </c>
      <c r="B19" s="256">
        <f t="array" ref="B19">VLOOKUP($A19,WY_DEMO,2,FALSE)</f>
        <v>30921</v>
      </c>
      <c r="C19" s="257">
        <f>IF(vlookup(A19,'WY Data'!$A$4:$B$28,2,FALSE)="&lt;5","NULL",vlookup(A19,'WY Data'!$A$4:$B$28,2,FALSE))</f>
        <v>46</v>
      </c>
      <c r="D19" s="258" t="s">
        <v>29</v>
      </c>
      <c r="E19" s="258" t="s">
        <v>29</v>
      </c>
      <c r="F19" s="258">
        <f>iferror(IF(vlookup(A19,'WY Data'!$A$34:$B$54,2,FALSE)="&lt;5","NULL",vlookup(A19,'WY Data'!$A$34:$B$54,2,FALSE)),"NULL")</f>
        <v>6</v>
      </c>
      <c r="G19" s="258" t="s">
        <v>29</v>
      </c>
      <c r="H19" s="259">
        <f>VLOOKUP(A19,'WY Data'!$A$112:$D$136,4,FALSE)</f>
        <v>49</v>
      </c>
      <c r="I19" s="260">
        <f>iferror(IF(vlookup(A19,'WY Data'!$B$60:$E$79,4,FALSE)="&lt;5","NULL",vlookup(A19,'WY Data'!$B$60:$E$79,4,FALSE)),"NULL")</f>
        <v>7</v>
      </c>
      <c r="J19" s="261" t="s">
        <v>29</v>
      </c>
      <c r="K19" s="279" t="s">
        <v>29</v>
      </c>
      <c r="L19" s="259">
        <f>iferror(IF(vlookup(A19,'WY Data'!$A$83:$C$108,3,FALSE)="&lt;5","NULL",vlookup(A19,'WY Data'!$A$83:$C$108,3,FALSE)),"NULL")</f>
        <v>57</v>
      </c>
      <c r="M19" s="260" t="s">
        <v>29</v>
      </c>
      <c r="N19" s="258" t="s">
        <v>29</v>
      </c>
      <c r="O19" s="258" t="s">
        <v>29</v>
      </c>
      <c r="P19" s="266">
        <f>ifna(vlookup(A19,'Population &amp; Church Numbers'!$A$3122:$D$3144,4,FALSE),"NULL")</f>
        <v>39</v>
      </c>
      <c r="Q19" s="336" t="s">
        <v>29</v>
      </c>
    </row>
    <row r="20">
      <c r="A20" s="193" t="s">
        <v>2054</v>
      </c>
      <c r="B20" s="194">
        <f t="array" ref="B20">VLOOKUP($A20,WY_DEMO,2,FALSE)</f>
        <v>8728</v>
      </c>
      <c r="C20" s="269" t="str">
        <f>IF(vlookup(A20,'WY Data'!$A$4:$B$28,2,FALSE)="&lt;5","NULL",vlookup(A20,'WY Data'!$A$4:$B$28,2,FALSE))</f>
        <v>NULL</v>
      </c>
      <c r="D20" s="270" t="s">
        <v>29</v>
      </c>
      <c r="E20" s="270" t="s">
        <v>29</v>
      </c>
      <c r="F20" s="270" t="str">
        <f>iferror(IF(vlookup(A20,'WY Data'!$A$34:$B$54,2,FALSE)="&lt;5","NULL",vlookup(A20,'WY Data'!$A$34:$B$54,2,FALSE)),"NULL")</f>
        <v>NULL</v>
      </c>
      <c r="G20" s="270" t="s">
        <v>29</v>
      </c>
      <c r="H20" s="271">
        <f>VLOOKUP(A20,'WY Data'!$A$112:$D$136,4,FALSE)</f>
        <v>5</v>
      </c>
      <c r="I20" s="272" t="str">
        <f>iferror(IF(vlookup(A20,'WY Data'!$B$60:$E$79,4,FALSE)="&lt;5","NULL",vlookup(A20,'WY Data'!$B$60:$E$79,4,FALSE)),"NULL")</f>
        <v>NULL</v>
      </c>
      <c r="J20" s="273" t="s">
        <v>29</v>
      </c>
      <c r="K20" s="280" t="s">
        <v>29</v>
      </c>
      <c r="L20" s="271">
        <f>iferror(IF(vlookup(A20,'WY Data'!$A$83:$C$108,3,FALSE)="&lt;5","NULL",vlookup(A20,'WY Data'!$A$83:$C$108,3,FALSE)),"NULL")</f>
        <v>9</v>
      </c>
      <c r="M20" s="272" t="s">
        <v>29</v>
      </c>
      <c r="N20" s="270" t="s">
        <v>29</v>
      </c>
      <c r="O20" s="270" t="s">
        <v>29</v>
      </c>
      <c r="P20" s="277">
        <f>ifna(vlookup(A20,'Population &amp; Church Numbers'!$A$3122:$D$3144,4,FALSE),"NULL")</f>
        <v>13</v>
      </c>
      <c r="Q20" s="338" t="s">
        <v>29</v>
      </c>
    </row>
    <row r="21">
      <c r="A21" s="334" t="s">
        <v>2055</v>
      </c>
      <c r="B21" s="256">
        <f t="array" ref="B21">VLOOKUP($A21,WY_DEMO,2,FALSE)</f>
        <v>42272</v>
      </c>
      <c r="C21" s="257">
        <f>IF(vlookup(A21,'WY Data'!$A$4:$B$28,2,FALSE)="&lt;5","NULL",vlookup(A21,'WY Data'!$A$4:$B$28,2,FALSE))</f>
        <v>70</v>
      </c>
      <c r="D21" s="258" t="s">
        <v>29</v>
      </c>
      <c r="E21" s="258" t="s">
        <v>29</v>
      </c>
      <c r="F21" s="258">
        <f>iferror(IF(vlookup(A21,'WY Data'!$A$34:$B$54,2,FALSE)="&lt;5","NULL",vlookup(A21,'WY Data'!$A$34:$B$54,2,FALSE)),"NULL")</f>
        <v>18</v>
      </c>
      <c r="G21" s="258" t="s">
        <v>29</v>
      </c>
      <c r="H21" s="259">
        <f>VLOOKUP(A21,'WY Data'!$A$112:$D$136,4,FALSE)</f>
        <v>28</v>
      </c>
      <c r="I21" s="260">
        <f>iferror(IF(vlookup(A21,'WY Data'!$B$60:$E$79,4,FALSE)="&lt;5","NULL",vlookup(A21,'WY Data'!$B$60:$E$79,4,FALSE)),"NULL")</f>
        <v>10</v>
      </c>
      <c r="J21" s="261" t="s">
        <v>29</v>
      </c>
      <c r="K21" s="279" t="s">
        <v>29</v>
      </c>
      <c r="L21" s="259">
        <f>iferror(IF(vlookup(A21,'WY Data'!$A$83:$C$108,3,FALSE)="&lt;5","NULL",vlookup(A21,'WY Data'!$A$83:$C$108,3,FALSE)),"NULL")</f>
        <v>126</v>
      </c>
      <c r="M21" s="260" t="s">
        <v>29</v>
      </c>
      <c r="N21" s="258" t="s">
        <v>29</v>
      </c>
      <c r="O21" s="258" t="s">
        <v>29</v>
      </c>
      <c r="P21" s="266">
        <f>ifna(vlookup(A21,'Population &amp; Church Numbers'!$A$3122:$D$3144,4,FALSE),"NULL")</f>
        <v>41</v>
      </c>
      <c r="Q21" s="336" t="s">
        <v>29</v>
      </c>
    </row>
    <row r="22">
      <c r="A22" s="193" t="s">
        <v>538</v>
      </c>
      <c r="B22" s="194">
        <f t="array" ref="B22">VLOOKUP($A22,WY_DEMO,2,FALSE)</f>
        <v>23331</v>
      </c>
      <c r="C22" s="269">
        <f>IF(vlookup(A22,'WY Data'!$A$4:$B$28,2,FALSE)="&lt;5","NULL",vlookup(A22,'WY Data'!$A$4:$B$28,2,FALSE))</f>
        <v>5</v>
      </c>
      <c r="D22" s="270" t="s">
        <v>29</v>
      </c>
      <c r="E22" s="270" t="s">
        <v>29</v>
      </c>
      <c r="F22" s="270" t="str">
        <f>iferror(IF(vlookup(A22,'WY Data'!$A$34:$B$54,2,FALSE)="&lt;5","NULL",vlookup(A22,'WY Data'!$A$34:$B$54,2,FALSE)),"NULL")</f>
        <v>NULL</v>
      </c>
      <c r="G22" s="270" t="s">
        <v>29</v>
      </c>
      <c r="H22" s="271">
        <f>VLOOKUP(A22,'WY Data'!$A$112:$D$136,4,FALSE)</f>
        <v>5</v>
      </c>
      <c r="I22" s="272" t="str">
        <f>iferror(IF(vlookup(A22,'WY Data'!$B$60:$E$79,4,FALSE)="&lt;5","NULL",vlookup(A22,'WY Data'!$B$60:$E$79,4,FALSE)),"NULL")</f>
        <v>NULL</v>
      </c>
      <c r="J22" s="273" t="s">
        <v>29</v>
      </c>
      <c r="K22" s="280" t="s">
        <v>29</v>
      </c>
      <c r="L22" s="271">
        <f>iferror(IF(vlookup(A22,'WY Data'!$A$83:$C$108,3,FALSE)="&lt;5","NULL",vlookup(A22,'WY Data'!$A$83:$C$108,3,FALSE)),"NULL")</f>
        <v>28</v>
      </c>
      <c r="M22" s="272" t="s">
        <v>29</v>
      </c>
      <c r="N22" s="270" t="s">
        <v>29</v>
      </c>
      <c r="O22" s="270" t="s">
        <v>29</v>
      </c>
      <c r="P22" s="277">
        <f>ifna(vlookup(A22,'Population &amp; Church Numbers'!$A$3122:$D$3144,4,FALSE),"NULL")</f>
        <v>16</v>
      </c>
      <c r="Q22" s="338" t="s">
        <v>29</v>
      </c>
    </row>
    <row r="23">
      <c r="A23" s="334" t="s">
        <v>2056</v>
      </c>
      <c r="B23" s="256">
        <f t="array" ref="B23">VLOOKUP($A23,WY_DEMO,2,FALSE)</f>
        <v>20450</v>
      </c>
      <c r="C23" s="257">
        <f>IF(vlookup(A23,'WY Data'!$A$4:$B$28,2,FALSE)="&lt;5","NULL",vlookup(A23,'WY Data'!$A$4:$B$28,2,FALSE))</f>
        <v>28</v>
      </c>
      <c r="D23" s="258" t="s">
        <v>29</v>
      </c>
      <c r="E23" s="258" t="s">
        <v>29</v>
      </c>
      <c r="F23" s="258">
        <f>iferror(IF(vlookup(A23,'WY Data'!$A$34:$B$54,2,FALSE)="&lt;5","NULL",vlookup(A23,'WY Data'!$A$34:$B$54,2,FALSE)),"NULL")</f>
        <v>10</v>
      </c>
      <c r="G23" s="258" t="s">
        <v>29</v>
      </c>
      <c r="H23" s="259">
        <f>VLOOKUP(A23,'WY Data'!$A$112:$D$136,4,FALSE)</f>
        <v>10</v>
      </c>
      <c r="I23" s="260" t="str">
        <f>iferror(IF(vlookup(A23,'WY Data'!$B$60:$E$79,4,FALSE)="&lt;5","NULL",vlookup(A23,'WY Data'!$B$60:$E$79,4,FALSE)),"NULL")</f>
        <v>NULL</v>
      </c>
      <c r="J23" s="261" t="s">
        <v>29</v>
      </c>
      <c r="K23" s="279" t="s">
        <v>29</v>
      </c>
      <c r="L23" s="259">
        <f>iferror(IF(vlookup(A23,'WY Data'!$A$83:$C$108,3,FALSE)="&lt;5","NULL",vlookup(A23,'WY Data'!$A$83:$C$108,3,FALSE)),"NULL")</f>
        <v>58</v>
      </c>
      <c r="M23" s="260" t="s">
        <v>29</v>
      </c>
      <c r="N23" s="258" t="s">
        <v>29</v>
      </c>
      <c r="O23" s="258" t="s">
        <v>29</v>
      </c>
      <c r="P23" s="266">
        <f>ifna(vlookup(A23,'Population &amp; Church Numbers'!$A$3122:$D$3144,4,FALSE),"NULL")</f>
        <v>32</v>
      </c>
      <c r="Q23" s="336" t="s">
        <v>29</v>
      </c>
    </row>
    <row r="24">
      <c r="A24" s="193" t="s">
        <v>2057</v>
      </c>
      <c r="B24" s="194">
        <f t="array" ref="B24">VLOOKUP($A24,WY_DEMO,2,FALSE)</f>
        <v>7685</v>
      </c>
      <c r="C24" s="269" t="str">
        <f>IF(vlookup(A24,'WY Data'!$A$4:$B$28,2,FALSE)="&lt;5","NULL",vlookup(A24,'WY Data'!$A$4:$B$28,2,FALSE))</f>
        <v>NULL</v>
      </c>
      <c r="D24" s="270" t="s">
        <v>29</v>
      </c>
      <c r="E24" s="270" t="s">
        <v>29</v>
      </c>
      <c r="F24" s="270" t="str">
        <f>iferror(IF(vlookup(A24,'WY Data'!$A$34:$B$54,2,FALSE)="&lt;5","NULL",vlookup(A24,'WY Data'!$A$34:$B$54,2,FALSE)),"NULL")</f>
        <v>NULL</v>
      </c>
      <c r="G24" s="270" t="s">
        <v>29</v>
      </c>
      <c r="H24" s="271">
        <f>VLOOKUP(A24,'WY Data'!$A$112:$D$136,4,FALSE)</f>
        <v>4</v>
      </c>
      <c r="I24" s="272" t="str">
        <f>iferror(IF(vlookup(A24,'WY Data'!$B$60:$E$79,4,FALSE)="&lt;5","NULL",vlookup(A24,'WY Data'!$B$60:$E$79,4,FALSE)),"NULL")</f>
        <v>NULL</v>
      </c>
      <c r="J24" s="273" t="s">
        <v>29</v>
      </c>
      <c r="K24" s="280" t="s">
        <v>29</v>
      </c>
      <c r="L24" s="271">
        <f>iferror(IF(vlookup(A24,'WY Data'!$A$83:$C$108,3,FALSE)="&lt;5","NULL",vlookup(A24,'WY Data'!$A$83:$C$108,3,FALSE)),"NULL")</f>
        <v>33</v>
      </c>
      <c r="M24" s="272" t="s">
        <v>29</v>
      </c>
      <c r="N24" s="270" t="s">
        <v>29</v>
      </c>
      <c r="O24" s="270" t="s">
        <v>29</v>
      </c>
      <c r="P24" s="277">
        <f>ifna(vlookup(A24,'Population &amp; Church Numbers'!$A$3122:$D$3144,4,FALSE),"NULL")</f>
        <v>21</v>
      </c>
      <c r="Q24" s="338" t="s">
        <v>29</v>
      </c>
    </row>
    <row r="25">
      <c r="A25" s="334" t="s">
        <v>2058</v>
      </c>
      <c r="B25" s="256">
        <f t="array" ref="B25">VLOOKUP($A25,WY_DEMO,2,FALSE)</f>
        <v>6838</v>
      </c>
      <c r="C25" s="257">
        <f>IF(vlookup(A25,'WY Data'!$A$4:$B$28,2,FALSE)="&lt;5","NULL",vlookup(A25,'WY Data'!$A$4:$B$28,2,FALSE))</f>
        <v>14</v>
      </c>
      <c r="D25" s="258" t="s">
        <v>29</v>
      </c>
      <c r="E25" s="258" t="s">
        <v>29</v>
      </c>
      <c r="F25" s="258">
        <f>iferror(IF(vlookup(A25,'WY Data'!$A$34:$B$54,2,FALSE)="&lt;5","NULL",vlookup(A25,'WY Data'!$A$34:$B$54,2,FALSE)),"NULL")</f>
        <v>8</v>
      </c>
      <c r="G25" s="258" t="s">
        <v>29</v>
      </c>
      <c r="H25" s="259">
        <f>VLOOKUP(A25,'WY Data'!$A$112:$D$136,4,FALSE)</f>
        <v>3</v>
      </c>
      <c r="I25" s="260" t="str">
        <f>iferror(IF(vlookup(A25,'WY Data'!$B$60:$E$79,4,FALSE)="&lt;5","NULL",vlookup(A25,'WY Data'!$B$60:$E$79,4,FALSE)),"NULL")</f>
        <v>NULL</v>
      </c>
      <c r="J25" s="261" t="s">
        <v>29</v>
      </c>
      <c r="K25" s="279" t="s">
        <v>29</v>
      </c>
      <c r="L25" s="259">
        <f>iferror(IF(vlookup(A25,'WY Data'!$A$83:$C$108,3,FALSE)="&lt;5","NULL",vlookup(A25,'WY Data'!$A$83:$C$108,3,FALSE)),"NULL")</f>
        <v>29</v>
      </c>
      <c r="M25" s="260" t="s">
        <v>29</v>
      </c>
      <c r="N25" s="258" t="s">
        <v>29</v>
      </c>
      <c r="O25" s="258" t="s">
        <v>29</v>
      </c>
      <c r="P25" s="266">
        <f>ifna(vlookup(A25,'Population &amp; Church Numbers'!$A$3122:$D$3144,4,FALSE),"NULL")</f>
        <v>13</v>
      </c>
      <c r="Q25" s="336" t="s">
        <v>29</v>
      </c>
    </row>
    <row r="26">
      <c r="A26" s="201"/>
      <c r="B26" s="202"/>
      <c r="C26" s="203"/>
      <c r="D26" s="204"/>
      <c r="E26" s="204"/>
      <c r="F26" s="204"/>
      <c r="G26" s="204"/>
      <c r="H26" s="205"/>
      <c r="I26" s="206"/>
      <c r="J26" s="207"/>
      <c r="K26" s="203"/>
      <c r="L26" s="208"/>
      <c r="M26" s="209"/>
      <c r="N26" s="210"/>
      <c r="O26" s="204"/>
      <c r="P26" s="205"/>
      <c r="Q26" s="281"/>
    </row>
    <row r="27">
      <c r="A27" s="212" t="s">
        <v>2059</v>
      </c>
      <c r="B27" s="213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2">
        <f>'WY Data'!E79</f>
        <v>91</v>
      </c>
      <c r="J27" s="282" t="s">
        <v>29</v>
      </c>
      <c r="K27" s="680" t="s">
        <v>29</v>
      </c>
      <c r="L27" s="1129">
        <f>'WY Data'!C108</f>
        <v>1172</v>
      </c>
      <c r="M27" s="342" t="s">
        <v>29</v>
      </c>
      <c r="N27" s="342" t="s">
        <v>29</v>
      </c>
      <c r="O27" s="342" t="s">
        <v>29</v>
      </c>
      <c r="P27" s="216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7" t="s">
        <v>2232</v>
      </c>
      <c r="B1" s="288"/>
      <c r="C1" s="288"/>
      <c r="D1" s="288"/>
      <c r="E1" s="287" t="s">
        <v>2117</v>
      </c>
      <c r="F1" s="287" t="s">
        <v>4256</v>
      </c>
      <c r="G1" s="288"/>
      <c r="H1" s="288"/>
      <c r="I1" s="287" t="s">
        <v>2119</v>
      </c>
      <c r="J1" s="289">
        <v>45453.0</v>
      </c>
      <c r="K1" s="287" t="s">
        <v>2120</v>
      </c>
      <c r="L1" s="289">
        <v>45352.0</v>
      </c>
      <c r="M1" s="288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87" t="s">
        <v>4260</v>
      </c>
      <c r="B32" s="288"/>
      <c r="C32" s="288"/>
      <c r="D32" s="288"/>
      <c r="E32" s="287" t="s">
        <v>2117</v>
      </c>
      <c r="F32" s="288"/>
      <c r="G32" s="288"/>
      <c r="H32" s="288"/>
      <c r="I32" s="287" t="s">
        <v>2119</v>
      </c>
      <c r="J32" s="289">
        <v>45453.0</v>
      </c>
      <c r="K32" s="287" t="s">
        <v>2120</v>
      </c>
      <c r="L32" s="289">
        <v>45352.0</v>
      </c>
      <c r="M32" s="288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87" t="s">
        <v>2134</v>
      </c>
      <c r="B57" s="288"/>
      <c r="C57" s="288"/>
      <c r="D57" s="288"/>
      <c r="E57" s="287" t="s">
        <v>2117</v>
      </c>
      <c r="F57" s="288"/>
      <c r="G57" s="288"/>
      <c r="H57" s="288"/>
      <c r="I57" s="287" t="s">
        <v>2119</v>
      </c>
      <c r="J57" s="289">
        <v>45453.0</v>
      </c>
      <c r="K57" s="287" t="s">
        <v>2120</v>
      </c>
      <c r="L57" s="289">
        <v>45352.0</v>
      </c>
      <c r="M57" s="288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87" t="s">
        <v>2530</v>
      </c>
      <c r="B81" s="288"/>
      <c r="C81" s="288"/>
      <c r="D81" s="288"/>
      <c r="E81" s="287" t="s">
        <v>2117</v>
      </c>
      <c r="F81" s="288"/>
      <c r="G81" s="288"/>
      <c r="H81" s="288"/>
      <c r="I81" s="287" t="s">
        <v>2119</v>
      </c>
      <c r="J81" s="289">
        <v>45453.0</v>
      </c>
      <c r="K81" s="287" t="s">
        <v>2120</v>
      </c>
      <c r="L81" s="289">
        <v>45352.0</v>
      </c>
      <c r="M81" s="288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3">
        <v>1172.0</v>
      </c>
    </row>
    <row r="110">
      <c r="A110" s="287" t="s">
        <v>2525</v>
      </c>
      <c r="B110" s="288"/>
      <c r="C110" s="288"/>
      <c r="D110" s="288"/>
      <c r="E110" s="287" t="s">
        <v>2117</v>
      </c>
      <c r="F110" s="288"/>
      <c r="G110" s="288"/>
      <c r="H110" s="288"/>
      <c r="I110" s="287" t="s">
        <v>2119</v>
      </c>
      <c r="J110" s="289">
        <v>45453.0</v>
      </c>
      <c r="K110" s="287" t="s">
        <v>2120</v>
      </c>
      <c r="L110" s="289">
        <v>45352.0</v>
      </c>
      <c r="M110" s="288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5" t="s">
        <v>2093</v>
      </c>
      <c r="B1" s="355" t="s">
        <v>2070</v>
      </c>
      <c r="C1" s="1483" t="s">
        <v>4276</v>
      </c>
      <c r="D1" s="355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2" t="s">
        <v>99</v>
      </c>
      <c r="B70" s="362" t="s">
        <v>98</v>
      </c>
      <c r="C70" s="1500">
        <v>3515.0</v>
      </c>
      <c r="D70" s="362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2" t="s">
        <v>100</v>
      </c>
      <c r="B71" s="362" t="s">
        <v>98</v>
      </c>
      <c r="C71" s="1500">
        <v>5723.0</v>
      </c>
      <c r="D71" s="362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2" t="s">
        <v>101</v>
      </c>
      <c r="B72" s="362" t="s">
        <v>98</v>
      </c>
      <c r="C72" s="1500">
        <v>291538.0</v>
      </c>
      <c r="D72" s="362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2" t="s">
        <v>102</v>
      </c>
      <c r="B73" s="362" t="s">
        <v>98</v>
      </c>
      <c r="C73" s="1500">
        <v>18216.0</v>
      </c>
      <c r="D73" s="362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2" t="s">
        <v>103</v>
      </c>
      <c r="B74" s="362" t="s">
        <v>98</v>
      </c>
      <c r="C74" s="1500">
        <v>877.0</v>
      </c>
      <c r="D74" s="362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2" t="s">
        <v>106</v>
      </c>
      <c r="B75" s="362" t="s">
        <v>98</v>
      </c>
      <c r="C75" s="1500">
        <v>2059.0</v>
      </c>
      <c r="D75" s="362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2" t="s">
        <v>107</v>
      </c>
      <c r="B76" s="362" t="s">
        <v>98</v>
      </c>
      <c r="C76" s="1500">
        <v>5000.0</v>
      </c>
      <c r="D76" s="362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2" t="s">
        <v>108</v>
      </c>
      <c r="B77" s="362" t="s">
        <v>98</v>
      </c>
      <c r="C77" s="1500">
        <v>98971.0</v>
      </c>
      <c r="D77" s="362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2" t="s">
        <v>109</v>
      </c>
      <c r="B78" s="362" t="s">
        <v>98</v>
      </c>
      <c r="C78" s="1500">
        <v>2474.0</v>
      </c>
      <c r="D78" s="362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2" t="s">
        <v>110</v>
      </c>
      <c r="B79" s="362" t="s">
        <v>98</v>
      </c>
      <c r="C79" s="1500">
        <v>2151.0</v>
      </c>
      <c r="D79" s="362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2" t="s">
        <v>111</v>
      </c>
      <c r="B80" s="362" t="s">
        <v>98</v>
      </c>
      <c r="C80" s="1500">
        <v>32113.0</v>
      </c>
      <c r="D80" s="362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2" t="s">
        <v>112</v>
      </c>
      <c r="B81" s="362" t="s">
        <v>98</v>
      </c>
      <c r="C81" s="1500">
        <v>58533.0</v>
      </c>
      <c r="D81" s="362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2" t="s">
        <v>113</v>
      </c>
      <c r="B82" s="362" t="s">
        <v>98</v>
      </c>
      <c r="C82" s="1500">
        <v>13918.0</v>
      </c>
      <c r="D82" s="362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2" t="s">
        <v>114</v>
      </c>
      <c r="B83" s="362" t="s">
        <v>98</v>
      </c>
      <c r="C83" s="1500">
        <v>13345.0</v>
      </c>
      <c r="D83" s="362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2" t="s">
        <v>115</v>
      </c>
      <c r="B84" s="362" t="s">
        <v>98</v>
      </c>
      <c r="C84" s="1500">
        <v>8303.0</v>
      </c>
      <c r="D84" s="362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2" t="s">
        <v>116</v>
      </c>
      <c r="B85" s="362" t="s">
        <v>98</v>
      </c>
      <c r="C85" s="1500">
        <v>1587.0</v>
      </c>
      <c r="D85" s="362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2" t="s">
        <v>117</v>
      </c>
      <c r="B86" s="362" t="s">
        <v>98</v>
      </c>
      <c r="C86" s="1500">
        <v>107610.0</v>
      </c>
      <c r="D86" s="362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2" t="s">
        <v>118</v>
      </c>
      <c r="B87" s="362" t="s">
        <v>98</v>
      </c>
      <c r="C87" s="1500">
        <v>10008.0</v>
      </c>
      <c r="D87" s="362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2" t="s">
        <v>119</v>
      </c>
      <c r="B88" s="362" t="s">
        <v>98</v>
      </c>
      <c r="C88" s="1500">
        <v>9872.0</v>
      </c>
      <c r="D88" s="362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2" t="s">
        <v>120</v>
      </c>
      <c r="B89" s="362" t="s">
        <v>98</v>
      </c>
      <c r="C89" s="1500">
        <v>7671.0</v>
      </c>
      <c r="D89" s="362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2" t="s">
        <v>121</v>
      </c>
      <c r="B90" s="362" t="s">
        <v>98</v>
      </c>
      <c r="C90" s="1500">
        <v>3221.0</v>
      </c>
      <c r="D90" s="362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2" t="s">
        <v>2231</v>
      </c>
      <c r="B91" s="362" t="s">
        <v>98</v>
      </c>
      <c r="C91" s="1500">
        <v>6422.0</v>
      </c>
      <c r="D91" s="362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2" t="s">
        <v>123</v>
      </c>
      <c r="B92" s="362" t="s">
        <v>98</v>
      </c>
      <c r="C92" s="1500">
        <v>8647.0</v>
      </c>
      <c r="D92" s="362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2" t="s">
        <v>124</v>
      </c>
      <c r="B93" s="362" t="s">
        <v>98</v>
      </c>
      <c r="C93" s="1500">
        <v>1148.0</v>
      </c>
      <c r="D93" s="362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2" t="s">
        <v>125</v>
      </c>
      <c r="B94" s="362" t="s">
        <v>98</v>
      </c>
      <c r="C94" s="1500">
        <v>6918.0</v>
      </c>
      <c r="D94" s="362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2" t="s">
        <v>4278</v>
      </c>
      <c r="B95" s="362" t="s">
        <v>98</v>
      </c>
      <c r="C95" s="1500">
        <v>9164.0</v>
      </c>
      <c r="D95" s="362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2" t="s">
        <v>126</v>
      </c>
      <c r="B96" s="362" t="s">
        <v>98</v>
      </c>
      <c r="C96" s="1500">
        <v>2503.0</v>
      </c>
      <c r="D96" s="362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2" t="s">
        <v>127</v>
      </c>
      <c r="B97" s="362" t="s">
        <v>98</v>
      </c>
      <c r="C97" s="1500">
        <v>604.0</v>
      </c>
      <c r="D97" s="362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2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2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2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2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2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2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2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2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2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2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2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2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2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2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2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2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2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2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2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2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2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2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2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2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2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2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2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2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2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2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2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2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2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2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2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2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2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2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2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2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2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2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2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2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2" t="s">
        <v>76</v>
      </c>
      <c r="B158" s="362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2" t="s">
        <v>180</v>
      </c>
      <c r="B159" s="362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2" t="s">
        <v>181</v>
      </c>
      <c r="B160" s="362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2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2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2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2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2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2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2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2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2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2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2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2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2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2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2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2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2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2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2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2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2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2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2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2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2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2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2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2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2" t="s">
        <v>268</v>
      </c>
      <c r="B248" s="362" t="s">
        <v>266</v>
      </c>
      <c r="C248" s="1514">
        <v>16683.0</v>
      </c>
      <c r="D248" s="362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2" t="s">
        <v>269</v>
      </c>
      <c r="B249" s="362" t="s">
        <v>266</v>
      </c>
      <c r="C249" s="1514">
        <v>651215.0</v>
      </c>
      <c r="D249" s="362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2" t="s">
        <v>270</v>
      </c>
      <c r="B250" s="362" t="s">
        <v>266</v>
      </c>
      <c r="C250" s="1514">
        <v>13765.0</v>
      </c>
      <c r="D250" s="362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2" t="s">
        <v>272</v>
      </c>
      <c r="B251" s="362" t="s">
        <v>266</v>
      </c>
      <c r="C251" s="1514">
        <v>3585.0</v>
      </c>
      <c r="D251" s="362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2" t="s">
        <v>273</v>
      </c>
      <c r="B252" s="362" t="s">
        <v>266</v>
      </c>
      <c r="C252" s="1514">
        <v>5882.0</v>
      </c>
      <c r="D252" s="362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2" t="s">
        <v>274</v>
      </c>
      <c r="B253" s="362" t="s">
        <v>266</v>
      </c>
      <c r="C253" s="1514">
        <v>326078.0</v>
      </c>
      <c r="D253" s="362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2" t="s">
        <v>275</v>
      </c>
      <c r="B254" s="362" t="s">
        <v>266</v>
      </c>
      <c r="C254" s="1514">
        <v>69267.0</v>
      </c>
      <c r="D254" s="362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2" t="s">
        <v>276</v>
      </c>
      <c r="B255" s="362" t="s">
        <v>266</v>
      </c>
      <c r="C255" s="1514">
        <v>20027.0</v>
      </c>
      <c r="D255" s="362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2" t="s">
        <v>277</v>
      </c>
      <c r="B256" s="362" t="s">
        <v>266</v>
      </c>
      <c r="C256" s="1514">
        <v>1876.0</v>
      </c>
      <c r="D256" s="362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2" t="s">
        <v>278</v>
      </c>
      <c r="B257" s="362" t="s">
        <v>266</v>
      </c>
      <c r="C257" s="1514">
        <v>9605.0</v>
      </c>
      <c r="D257" s="362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2" t="s">
        <v>279</v>
      </c>
      <c r="B258" s="362" t="s">
        <v>266</v>
      </c>
      <c r="C258" s="1514">
        <v>8200.0</v>
      </c>
      <c r="D258" s="362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2" t="s">
        <v>280</v>
      </c>
      <c r="B259" s="362" t="s">
        <v>266</v>
      </c>
      <c r="C259" s="1514">
        <v>3828.0</v>
      </c>
      <c r="D259" s="362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2" t="s">
        <v>281</v>
      </c>
      <c r="B260" s="362" t="s">
        <v>266</v>
      </c>
      <c r="C260" s="1514">
        <v>5858.0</v>
      </c>
      <c r="D260" s="362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2" t="s">
        <v>282</v>
      </c>
      <c r="B261" s="362" t="s">
        <v>266</v>
      </c>
      <c r="C261" s="1514">
        <v>4954.0</v>
      </c>
      <c r="D261" s="362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2" t="s">
        <v>283</v>
      </c>
      <c r="B262" s="362" t="s">
        <v>266</v>
      </c>
      <c r="C262" s="1514">
        <v>30953.0</v>
      </c>
      <c r="D262" s="362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2" t="s">
        <v>284</v>
      </c>
      <c r="B263" s="362" t="s">
        <v>266</v>
      </c>
      <c r="C263" s="1514">
        <v>716492.0</v>
      </c>
      <c r="D263" s="362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2" t="s">
        <v>285</v>
      </c>
      <c r="B264" s="362" t="s">
        <v>266</v>
      </c>
      <c r="C264" s="1514">
        <v>2074.0</v>
      </c>
      <c r="D264" s="362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2" t="s">
        <v>286</v>
      </c>
      <c r="B265" s="362" t="s">
        <v>266</v>
      </c>
      <c r="C265" s="1514">
        <v>342776.0</v>
      </c>
      <c r="D265" s="362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2" t="s">
        <v>287</v>
      </c>
      <c r="B266" s="362" t="s">
        <v>266</v>
      </c>
      <c r="C266" s="1514">
        <v>54993.0</v>
      </c>
      <c r="D266" s="362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2" t="s">
        <v>288</v>
      </c>
      <c r="B267" s="362" t="s">
        <v>266</v>
      </c>
      <c r="C267" s="1514">
        <v>26282.0</v>
      </c>
      <c r="D267" s="362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2" t="s">
        <v>289</v>
      </c>
      <c r="B268" s="362" t="s">
        <v>266</v>
      </c>
      <c r="C268" s="1514">
        <v>713856.0</v>
      </c>
      <c r="D268" s="362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2" t="s">
        <v>290</v>
      </c>
      <c r="B269" s="362" t="s">
        <v>266</v>
      </c>
      <c r="C269" s="1514">
        <v>48021.0</v>
      </c>
      <c r="D269" s="362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2" t="s">
        <v>291</v>
      </c>
      <c r="B270" s="362" t="s">
        <v>266</v>
      </c>
      <c r="C270" s="1514">
        <v>59770.0</v>
      </c>
      <c r="D270" s="362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2" t="s">
        <v>292</v>
      </c>
      <c r="B271" s="362" t="s">
        <v>266</v>
      </c>
      <c r="C271" s="1514">
        <v>6121.0</v>
      </c>
      <c r="D271" s="362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2" t="s">
        <v>293</v>
      </c>
      <c r="B272" s="362" t="s">
        <v>266</v>
      </c>
      <c r="C272" s="1514">
        <v>15525.0</v>
      </c>
      <c r="D272" s="362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2" t="s">
        <v>294</v>
      </c>
      <c r="B273" s="362" t="s">
        <v>266</v>
      </c>
      <c r="C273" s="1514">
        <v>17246.0</v>
      </c>
      <c r="D273" s="362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2" t="s">
        <v>295</v>
      </c>
      <c r="B274" s="362" t="s">
        <v>266</v>
      </c>
      <c r="C274" s="1514">
        <v>811.0</v>
      </c>
      <c r="D274" s="362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2" t="s">
        <v>296</v>
      </c>
      <c r="B275" s="362" t="s">
        <v>266</v>
      </c>
      <c r="C275" s="1514">
        <v>6889.0</v>
      </c>
      <c r="D275" s="362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2" t="s">
        <v>65</v>
      </c>
      <c r="B276" s="362" t="s">
        <v>266</v>
      </c>
      <c r="C276" s="1514">
        <v>1399.0</v>
      </c>
      <c r="D276" s="362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2" t="s">
        <v>66</v>
      </c>
      <c r="B277" s="362" t="s">
        <v>266</v>
      </c>
      <c r="C277" s="1514">
        <v>580233.0</v>
      </c>
      <c r="D277" s="362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2" t="s">
        <v>297</v>
      </c>
      <c r="B278" s="362" t="s">
        <v>266</v>
      </c>
      <c r="C278" s="1514">
        <v>1383.0</v>
      </c>
      <c r="D278" s="362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2" t="s">
        <v>298</v>
      </c>
      <c r="B279" s="362" t="s">
        <v>266</v>
      </c>
      <c r="C279" s="1514">
        <v>7163.0</v>
      </c>
      <c r="D279" s="362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2" t="s">
        <v>224</v>
      </c>
      <c r="B280" s="362" t="s">
        <v>266</v>
      </c>
      <c r="C280" s="1514">
        <v>7824.0</v>
      </c>
      <c r="D280" s="362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2" t="s">
        <v>299</v>
      </c>
      <c r="B281" s="362" t="s">
        <v>266</v>
      </c>
      <c r="C281" s="1514">
        <v>56310.0</v>
      </c>
      <c r="D281" s="362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2" t="s">
        <v>300</v>
      </c>
      <c r="B282" s="362" t="s">
        <v>266</v>
      </c>
      <c r="C282" s="1514">
        <v>350518.0</v>
      </c>
      <c r="D282" s="362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2" t="s">
        <v>301</v>
      </c>
      <c r="B283" s="362" t="s">
        <v>266</v>
      </c>
      <c r="C283" s="1514">
        <v>14503.0</v>
      </c>
      <c r="D283" s="362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2" t="s">
        <v>176</v>
      </c>
      <c r="B284" s="362" t="s">
        <v>266</v>
      </c>
      <c r="C284" s="1514">
        <v>5610.0</v>
      </c>
      <c r="D284" s="362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2" t="s">
        <v>178</v>
      </c>
      <c r="B285" s="362" t="s">
        <v>266</v>
      </c>
      <c r="C285" s="1514">
        <v>21528.0</v>
      </c>
      <c r="D285" s="362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2" t="s">
        <v>302</v>
      </c>
      <c r="B286" s="362" t="s">
        <v>266</v>
      </c>
      <c r="C286" s="1514">
        <v>153207.0</v>
      </c>
      <c r="D286" s="362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2" t="s">
        <v>303</v>
      </c>
      <c r="B287" s="362" t="s">
        <v>266</v>
      </c>
      <c r="C287" s="1514">
        <v>776.0</v>
      </c>
      <c r="D287" s="362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2" t="s">
        <v>304</v>
      </c>
      <c r="B288" s="362" t="s">
        <v>266</v>
      </c>
      <c r="C288" s="1514">
        <v>13188.0</v>
      </c>
      <c r="D288" s="362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2" t="s">
        <v>305</v>
      </c>
      <c r="B289" s="362" t="s">
        <v>266</v>
      </c>
      <c r="C289" s="1514">
        <v>26158.0</v>
      </c>
      <c r="D289" s="362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2" t="s">
        <v>306</v>
      </c>
      <c r="B290" s="362" t="s">
        <v>266</v>
      </c>
      <c r="C290" s="1514">
        <v>42214.0</v>
      </c>
      <c r="D290" s="362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2" t="s">
        <v>81</v>
      </c>
      <c r="B291" s="362" t="s">
        <v>266</v>
      </c>
      <c r="C291" s="1514">
        <v>28558.0</v>
      </c>
      <c r="D291" s="362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2" t="s">
        <v>307</v>
      </c>
      <c r="B292" s="362" t="s">
        <v>266</v>
      </c>
      <c r="C292" s="1514">
        <v>18432.0</v>
      </c>
      <c r="D292" s="362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2" t="s">
        <v>308</v>
      </c>
      <c r="B293" s="362" t="s">
        <v>266</v>
      </c>
      <c r="C293" s="1514">
        <v>4833.0</v>
      </c>
      <c r="D293" s="362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2" t="s">
        <v>309</v>
      </c>
      <c r="B294" s="362" t="s">
        <v>266</v>
      </c>
      <c r="C294" s="1514">
        <v>18556.0</v>
      </c>
      <c r="D294" s="362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2" t="s">
        <v>185</v>
      </c>
      <c r="B295" s="362" t="s">
        <v>266</v>
      </c>
      <c r="C295" s="1514">
        <v>4286.0</v>
      </c>
      <c r="D295" s="362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2" t="s">
        <v>310</v>
      </c>
      <c r="B296" s="362" t="s">
        <v>266</v>
      </c>
      <c r="C296" s="1514">
        <v>17950.0</v>
      </c>
      <c r="D296" s="362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2" t="s">
        <v>311</v>
      </c>
      <c r="B297" s="362" t="s">
        <v>266</v>
      </c>
      <c r="C297" s="1514">
        <v>12164.0</v>
      </c>
      <c r="D297" s="362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2" t="s">
        <v>312</v>
      </c>
      <c r="B298" s="362" t="s">
        <v>266</v>
      </c>
      <c r="C298" s="1514">
        <v>167529.0</v>
      </c>
      <c r="D298" s="362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2" t="s">
        <v>313</v>
      </c>
      <c r="B299" s="362" t="s">
        <v>266</v>
      </c>
      <c r="C299" s="1514">
        <v>6336.0</v>
      </c>
      <c r="D299" s="362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2" t="s">
        <v>314</v>
      </c>
      <c r="B300" s="362" t="s">
        <v>266</v>
      </c>
      <c r="C300" s="1514">
        <v>11250.0</v>
      </c>
      <c r="D300" s="362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2" t="s">
        <v>315</v>
      </c>
      <c r="B301" s="362" t="s">
        <v>266</v>
      </c>
      <c r="C301" s="1514">
        <v>25733.0</v>
      </c>
      <c r="D301" s="362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2" t="s">
        <v>316</v>
      </c>
      <c r="B302" s="362" t="s">
        <v>266</v>
      </c>
      <c r="C302" s="1514">
        <v>6843.0</v>
      </c>
      <c r="D302" s="362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2" t="s">
        <v>317</v>
      </c>
      <c r="B303" s="362" t="s">
        <v>266</v>
      </c>
      <c r="C303" s="1514">
        <v>762.0</v>
      </c>
      <c r="D303" s="362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2" t="s">
        <v>318</v>
      </c>
      <c r="B304" s="362" t="s">
        <v>266</v>
      </c>
      <c r="C304" s="1514">
        <v>8191.0</v>
      </c>
      <c r="D304" s="362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2" t="s">
        <v>319</v>
      </c>
      <c r="B305" s="362" t="s">
        <v>266</v>
      </c>
      <c r="C305" s="1514">
        <v>2303.0</v>
      </c>
      <c r="D305" s="362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2" t="s">
        <v>320</v>
      </c>
      <c r="B306" s="362" t="s">
        <v>266</v>
      </c>
      <c r="C306" s="1514">
        <v>31007.0</v>
      </c>
      <c r="D306" s="362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2" t="s">
        <v>321</v>
      </c>
      <c r="B307" s="362" t="s">
        <v>266</v>
      </c>
      <c r="C307" s="1514">
        <v>25083.0</v>
      </c>
      <c r="D307" s="362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2" t="s">
        <v>94</v>
      </c>
      <c r="B308" s="362" t="s">
        <v>266</v>
      </c>
      <c r="C308" s="1514">
        <v>4909.0</v>
      </c>
      <c r="D308" s="362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2" t="s">
        <v>322</v>
      </c>
      <c r="B309" s="362" t="s">
        <v>266</v>
      </c>
      <c r="C309" s="1514">
        <v>314305.0</v>
      </c>
      <c r="D309" s="362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2" t="s">
        <v>393</v>
      </c>
      <c r="B390" s="362" t="s">
        <v>392</v>
      </c>
      <c r="C390" s="1514">
        <v>18507.0</v>
      </c>
      <c r="D390" s="362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2" t="s">
        <v>394</v>
      </c>
      <c r="B391" s="362" t="s">
        <v>392</v>
      </c>
      <c r="C391" s="1514">
        <v>8297.0</v>
      </c>
      <c r="D391" s="362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2" t="s">
        <v>395</v>
      </c>
      <c r="B392" s="362" t="s">
        <v>392</v>
      </c>
      <c r="C392" s="1514">
        <v>11185.0</v>
      </c>
      <c r="D392" s="362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2" t="s">
        <v>343</v>
      </c>
      <c r="B393" s="362" t="s">
        <v>392</v>
      </c>
      <c r="C393" s="1514">
        <v>3092.0</v>
      </c>
      <c r="D393" s="362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2" t="s">
        <v>31</v>
      </c>
      <c r="B394" s="362" t="s">
        <v>392</v>
      </c>
      <c r="C394" s="1514">
        <v>44823.0</v>
      </c>
      <c r="D394" s="362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2" t="s">
        <v>396</v>
      </c>
      <c r="B395" s="362" t="s">
        <v>392</v>
      </c>
      <c r="C395" s="1514">
        <v>18988.0</v>
      </c>
      <c r="D395" s="362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2" t="s">
        <v>397</v>
      </c>
      <c r="B396" s="362" t="s">
        <v>392</v>
      </c>
      <c r="C396" s="1514">
        <v>80809.0</v>
      </c>
      <c r="D396" s="362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2" t="s">
        <v>398</v>
      </c>
      <c r="B397" s="362" t="s">
        <v>392</v>
      </c>
      <c r="C397" s="1514">
        <v>106408.0</v>
      </c>
      <c r="D397" s="362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2" t="s">
        <v>399</v>
      </c>
      <c r="B398" s="362" t="s">
        <v>392</v>
      </c>
      <c r="C398" s="1514">
        <v>16787.0</v>
      </c>
      <c r="D398" s="362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2" t="s">
        <v>400</v>
      </c>
      <c r="B399" s="362" t="s">
        <v>392</v>
      </c>
      <c r="C399" s="1514">
        <v>19252.0</v>
      </c>
      <c r="D399" s="362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2" t="s">
        <v>33</v>
      </c>
      <c r="B400" s="362" t="s">
        <v>392</v>
      </c>
      <c r="C400" s="1514">
        <v>153095.0</v>
      </c>
      <c r="D400" s="362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2" t="s">
        <v>401</v>
      </c>
      <c r="B401" s="362" t="s">
        <v>392</v>
      </c>
      <c r="C401" s="1514">
        <v>12838.0</v>
      </c>
      <c r="D401" s="362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2" t="s">
        <v>402</v>
      </c>
      <c r="B402" s="362" t="s">
        <v>392</v>
      </c>
      <c r="C402" s="1514">
        <v>18897.0</v>
      </c>
      <c r="D402" s="362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2" t="s">
        <v>403</v>
      </c>
      <c r="B403" s="362" t="s">
        <v>392</v>
      </c>
      <c r="C403" s="1514">
        <v>15513.0</v>
      </c>
      <c r="D403" s="362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2" t="s">
        <v>404</v>
      </c>
      <c r="B404" s="362" t="s">
        <v>392</v>
      </c>
      <c r="C404" s="1514">
        <v>38109.0</v>
      </c>
      <c r="D404" s="362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2" t="s">
        <v>405</v>
      </c>
      <c r="B405" s="362" t="s">
        <v>392</v>
      </c>
      <c r="C405" s="1514">
        <v>77296.0</v>
      </c>
      <c r="D405" s="362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2" t="s">
        <v>406</v>
      </c>
      <c r="B406" s="362" t="s">
        <v>392</v>
      </c>
      <c r="C406" s="1514">
        <v>22423.0</v>
      </c>
      <c r="D406" s="362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2" t="s">
        <v>407</v>
      </c>
      <c r="B407" s="362" t="s">
        <v>392</v>
      </c>
      <c r="C407" s="1514">
        <v>24193.0</v>
      </c>
      <c r="D407" s="362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2" t="s">
        <v>37</v>
      </c>
      <c r="B408" s="362" t="s">
        <v>392</v>
      </c>
      <c r="C408" s="1514">
        <v>6352.0</v>
      </c>
      <c r="D408" s="362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2" t="s">
        <v>408</v>
      </c>
      <c r="B409" s="362" t="s">
        <v>392</v>
      </c>
      <c r="C409" s="1514">
        <v>53677.0</v>
      </c>
      <c r="D409" s="362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2" t="s">
        <v>409</v>
      </c>
      <c r="B410" s="362" t="s">
        <v>392</v>
      </c>
      <c r="C410" s="1514">
        <v>10836.0</v>
      </c>
      <c r="D410" s="362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2" t="s">
        <v>153</v>
      </c>
      <c r="B411" s="362" t="s">
        <v>392</v>
      </c>
      <c r="C411" s="1514">
        <v>118121.0</v>
      </c>
      <c r="D411" s="362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2" t="s">
        <v>410</v>
      </c>
      <c r="B412" s="362" t="s">
        <v>392</v>
      </c>
      <c r="C412" s="1514">
        <v>67420.0</v>
      </c>
      <c r="D412" s="362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2" t="s">
        <v>411</v>
      </c>
      <c r="B413" s="362" t="s">
        <v>392</v>
      </c>
      <c r="C413" s="1514">
        <v>12968.0</v>
      </c>
      <c r="D413" s="362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2" t="s">
        <v>412</v>
      </c>
      <c r="B414" s="362" t="s">
        <v>392</v>
      </c>
      <c r="C414" s="1514">
        <v>289195.0</v>
      </c>
      <c r="D414" s="362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2" t="s">
        <v>413</v>
      </c>
      <c r="B415" s="362" t="s">
        <v>392</v>
      </c>
      <c r="C415" s="1514">
        <v>10684.0</v>
      </c>
      <c r="D415" s="362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2" t="s">
        <v>414</v>
      </c>
      <c r="B416" s="362" t="s">
        <v>392</v>
      </c>
      <c r="C416" s="1514">
        <v>24790.0</v>
      </c>
      <c r="D416" s="362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2" t="s">
        <v>39</v>
      </c>
      <c r="B417" s="362" t="s">
        <v>392</v>
      </c>
      <c r="C417" s="1514">
        <v>254149.0</v>
      </c>
      <c r="D417" s="362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2" t="s">
        <v>42</v>
      </c>
      <c r="B418" s="362" t="s">
        <v>392</v>
      </c>
      <c r="C418" s="1514">
        <v>127330.0</v>
      </c>
      <c r="D418" s="362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2" t="s">
        <v>43</v>
      </c>
      <c r="B419" s="362" t="s">
        <v>392</v>
      </c>
      <c r="C419" s="1514">
        <v>2887.0</v>
      </c>
      <c r="D419" s="362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2" t="s">
        <v>415</v>
      </c>
      <c r="B420" s="362" t="s">
        <v>392</v>
      </c>
      <c r="C420" s="1514">
        <v>289615.0</v>
      </c>
      <c r="D420" s="362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2" t="s">
        <v>416</v>
      </c>
      <c r="B421" s="362" t="s">
        <v>392</v>
      </c>
      <c r="C421" s="1514">
        <v>6648.0</v>
      </c>
      <c r="D421" s="362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2" t="s">
        <v>417</v>
      </c>
      <c r="B422" s="362" t="s">
        <v>392</v>
      </c>
      <c r="C422" s="1514">
        <v>756865.0</v>
      </c>
      <c r="D422" s="362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2" t="s">
        <v>45</v>
      </c>
      <c r="B423" s="362" t="s">
        <v>392</v>
      </c>
      <c r="C423" s="1514">
        <v>43093.0</v>
      </c>
      <c r="D423" s="362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2" t="s">
        <v>418</v>
      </c>
      <c r="B424" s="362" t="s">
        <v>392</v>
      </c>
      <c r="C424" s="1514">
        <v>45592.0</v>
      </c>
      <c r="D424" s="362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2" t="s">
        <v>157</v>
      </c>
      <c r="B425" s="362" t="s">
        <v>392</v>
      </c>
      <c r="C425" s="1514">
        <v>154291.0</v>
      </c>
      <c r="D425" s="362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2" t="s">
        <v>419</v>
      </c>
      <c r="B426" s="362" t="s">
        <v>392</v>
      </c>
      <c r="C426" s="1514">
        <v>17162.0</v>
      </c>
      <c r="D426" s="362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2" t="s">
        <v>420</v>
      </c>
      <c r="B427" s="362" t="s">
        <v>392</v>
      </c>
      <c r="C427" s="1514">
        <v>145864.0</v>
      </c>
      <c r="D427" s="362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2" t="s">
        <v>160</v>
      </c>
      <c r="B428" s="362" t="s">
        <v>392</v>
      </c>
      <c r="C428" s="1514">
        <v>12318.0</v>
      </c>
      <c r="D428" s="362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2" t="s">
        <v>421</v>
      </c>
      <c r="B429" s="362" t="s">
        <v>392</v>
      </c>
      <c r="C429" s="1514">
        <v>22601.0</v>
      </c>
      <c r="D429" s="362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2" t="s">
        <v>422</v>
      </c>
      <c r="B430" s="362" t="s">
        <v>392</v>
      </c>
      <c r="C430" s="1514">
        <v>16226.0</v>
      </c>
      <c r="D430" s="362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2" t="s">
        <v>423</v>
      </c>
      <c r="B431" s="362" t="s">
        <v>392</v>
      </c>
      <c r="C431" s="1514">
        <v>25083.0</v>
      </c>
      <c r="D431" s="362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2" t="s">
        <v>424</v>
      </c>
      <c r="B432" s="362" t="s">
        <v>392</v>
      </c>
      <c r="C432" s="1514">
        <v>26575.0</v>
      </c>
      <c r="D432" s="362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2" t="s">
        <v>54</v>
      </c>
      <c r="B433" s="362" t="s">
        <v>392</v>
      </c>
      <c r="C433" s="1514">
        <v>756558.0</v>
      </c>
      <c r="D433" s="362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2" t="s">
        <v>425</v>
      </c>
      <c r="B434" s="362" t="s">
        <v>392</v>
      </c>
      <c r="C434" s="1514">
        <v>20705.0</v>
      </c>
      <c r="D434" s="362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2" t="s">
        <v>426</v>
      </c>
      <c r="B435" s="362" t="s">
        <v>392</v>
      </c>
      <c r="C435" s="1514">
        <v>13706.0</v>
      </c>
      <c r="D435" s="362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2" t="s">
        <v>427</v>
      </c>
      <c r="B436" s="362" t="s">
        <v>392</v>
      </c>
      <c r="C436" s="1514">
        <v>91243.0</v>
      </c>
      <c r="D436" s="362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2" t="s">
        <v>286</v>
      </c>
      <c r="B437" s="362" t="s">
        <v>392</v>
      </c>
      <c r="C437" s="1514">
        <v>145331.0</v>
      </c>
      <c r="D437" s="362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2" t="s">
        <v>428</v>
      </c>
      <c r="B438" s="362" t="s">
        <v>392</v>
      </c>
      <c r="C438" s="1514">
        <v>10247.0</v>
      </c>
      <c r="D438" s="362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2" t="s">
        <v>429</v>
      </c>
      <c r="B439" s="362" t="s">
        <v>392</v>
      </c>
      <c r="C439" s="1514">
        <v>4000.0</v>
      </c>
      <c r="D439" s="362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2" t="s">
        <v>430</v>
      </c>
      <c r="B440" s="362" t="s">
        <v>392</v>
      </c>
      <c r="C440" s="1514">
        <v>62190.0</v>
      </c>
      <c r="D440" s="362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2" t="s">
        <v>288</v>
      </c>
      <c r="B441" s="362" t="s">
        <v>392</v>
      </c>
      <c r="C441" s="1514">
        <v>19120.0</v>
      </c>
      <c r="D441" s="362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2" t="s">
        <v>431</v>
      </c>
      <c r="B442" s="362" t="s">
        <v>392</v>
      </c>
      <c r="C442" s="1514">
        <v>22612.0</v>
      </c>
      <c r="D442" s="362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2" t="s">
        <v>432</v>
      </c>
      <c r="B443" s="362" t="s">
        <v>392</v>
      </c>
      <c r="C443" s="1514">
        <v>10721.0</v>
      </c>
      <c r="D443" s="362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2" t="s">
        <v>433</v>
      </c>
      <c r="B444" s="362" t="s">
        <v>392</v>
      </c>
      <c r="C444" s="1514">
        <v>25964.0</v>
      </c>
      <c r="D444" s="362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2" t="s">
        <v>58</v>
      </c>
      <c r="B445" s="362" t="s">
        <v>392</v>
      </c>
      <c r="C445" s="1514">
        <v>113459.0</v>
      </c>
      <c r="D445" s="362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2" t="s">
        <v>434</v>
      </c>
      <c r="B446" s="362" t="s">
        <v>392</v>
      </c>
      <c r="C446" s="1514">
        <v>97927.0</v>
      </c>
      <c r="D446" s="362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2" t="s">
        <v>435</v>
      </c>
      <c r="B447" s="362" t="s">
        <v>392</v>
      </c>
      <c r="C447" s="1514">
        <v>236612.0</v>
      </c>
      <c r="D447" s="362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2" t="s">
        <v>59</v>
      </c>
      <c r="B448" s="362" t="s">
        <v>392</v>
      </c>
      <c r="C448" s="1514">
        <v>23023.0</v>
      </c>
      <c r="D448" s="362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2" t="s">
        <v>166</v>
      </c>
      <c r="B449" s="362" t="s">
        <v>392</v>
      </c>
      <c r="C449" s="1514">
        <v>1050114.0</v>
      </c>
      <c r="D449" s="362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2" t="s">
        <v>436</v>
      </c>
      <c r="B450" s="362" t="s">
        <v>392</v>
      </c>
      <c r="C450" s="1514">
        <v>30816.0</v>
      </c>
      <c r="D450" s="362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2" t="s">
        <v>437</v>
      </c>
      <c r="B451" s="362" t="s">
        <v>392</v>
      </c>
      <c r="C451" s="1514">
        <v>2995.0</v>
      </c>
      <c r="D451" s="362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2" t="s">
        <v>438</v>
      </c>
      <c r="B452" s="362" t="s">
        <v>392</v>
      </c>
      <c r="C452" s="1514">
        <v>85219.0</v>
      </c>
      <c r="D452" s="362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2" t="s">
        <v>439</v>
      </c>
      <c r="B453" s="362" t="s">
        <v>392</v>
      </c>
      <c r="C453" s="1514">
        <v>57685.0</v>
      </c>
      <c r="D453" s="362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2" t="s">
        <v>440</v>
      </c>
      <c r="B454" s="362" t="s">
        <v>392</v>
      </c>
      <c r="C454" s="1514">
        <v>24748.0</v>
      </c>
      <c r="D454" s="362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2" t="s">
        <v>61</v>
      </c>
      <c r="B455" s="362" t="s">
        <v>392</v>
      </c>
      <c r="C455" s="1514">
        <v>17698.0</v>
      </c>
      <c r="D455" s="362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2" t="s">
        <v>441</v>
      </c>
      <c r="B456" s="362" t="s">
        <v>392</v>
      </c>
      <c r="C456" s="1514">
        <v>927781.0</v>
      </c>
      <c r="D456" s="362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2" t="s">
        <v>442</v>
      </c>
      <c r="B457" s="362" t="s">
        <v>392</v>
      </c>
      <c r="C457" s="1514">
        <v>45388.0</v>
      </c>
      <c r="D457" s="362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2" t="s">
        <v>443</v>
      </c>
      <c r="B458" s="362" t="s">
        <v>392</v>
      </c>
      <c r="C458" s="1514">
        <v>202148.0</v>
      </c>
      <c r="D458" s="362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2" t="s">
        <v>444</v>
      </c>
      <c r="B459" s="362" t="s">
        <v>392</v>
      </c>
      <c r="C459" s="1514">
        <v>8348.0</v>
      </c>
      <c r="D459" s="362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2" t="s">
        <v>445</v>
      </c>
      <c r="B460" s="362" t="s">
        <v>392</v>
      </c>
      <c r="C460" s="1514">
        <v>29533.0</v>
      </c>
      <c r="D460" s="362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2" t="s">
        <v>446</v>
      </c>
      <c r="B461" s="362" t="s">
        <v>392</v>
      </c>
      <c r="C461" s="1514">
        <v>34475.0</v>
      </c>
      <c r="D461" s="362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2" t="s">
        <v>447</v>
      </c>
      <c r="B462" s="362" t="s">
        <v>392</v>
      </c>
      <c r="C462" s="1514">
        <v>26099.0</v>
      </c>
      <c r="D462" s="362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2" t="s">
        <v>448</v>
      </c>
      <c r="B463" s="362" t="s">
        <v>392</v>
      </c>
      <c r="C463" s="1514">
        <v>11879.0</v>
      </c>
      <c r="D463" s="362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2" t="s">
        <v>63</v>
      </c>
      <c r="B464" s="362" t="s">
        <v>392</v>
      </c>
      <c r="C464" s="1514">
        <v>230220.0</v>
      </c>
      <c r="D464" s="362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2" t="s">
        <v>64</v>
      </c>
      <c r="B465" s="362" t="s">
        <v>392</v>
      </c>
      <c r="C465" s="1514">
        <v>155469.0</v>
      </c>
      <c r="D465" s="362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2" t="s">
        <v>449</v>
      </c>
      <c r="B466" s="362" t="s">
        <v>392</v>
      </c>
      <c r="C466" s="1514">
        <v>9398.0</v>
      </c>
      <c r="D466" s="362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2" t="s">
        <v>65</v>
      </c>
      <c r="B467" s="362" t="s">
        <v>392</v>
      </c>
      <c r="C467" s="1514">
        <v>70422.0</v>
      </c>
      <c r="D467" s="362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2" t="s">
        <v>450</v>
      </c>
      <c r="B468" s="362" t="s">
        <v>392</v>
      </c>
      <c r="C468" s="1514">
        <v>14040.0</v>
      </c>
      <c r="D468" s="362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2" t="s">
        <v>451</v>
      </c>
      <c r="B469" s="362" t="s">
        <v>392</v>
      </c>
      <c r="C469" s="1514">
        <v>15029.0</v>
      </c>
      <c r="D469" s="362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2" t="s">
        <v>66</v>
      </c>
      <c r="B470" s="362" t="s">
        <v>392</v>
      </c>
      <c r="C470" s="1514">
        <v>15430.0</v>
      </c>
      <c r="D470" s="362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2" t="s">
        <v>452</v>
      </c>
      <c r="B471" s="362" t="s">
        <v>392</v>
      </c>
      <c r="C471" s="1514">
        <v>8683.0</v>
      </c>
      <c r="D471" s="362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2" t="s">
        <v>174</v>
      </c>
      <c r="B472" s="362" t="s">
        <v>392</v>
      </c>
      <c r="C472" s="1514">
        <v>9708.0</v>
      </c>
      <c r="D472" s="362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2" t="s">
        <v>453</v>
      </c>
      <c r="B473" s="362" t="s">
        <v>392</v>
      </c>
      <c r="C473" s="1514">
        <v>28616.0</v>
      </c>
      <c r="D473" s="362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2" t="s">
        <v>67</v>
      </c>
      <c r="B474" s="362" t="s">
        <v>392</v>
      </c>
      <c r="C474" s="1514">
        <v>19000.0</v>
      </c>
      <c r="D474" s="362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2" t="s">
        <v>454</v>
      </c>
      <c r="B475" s="362" t="s">
        <v>392</v>
      </c>
      <c r="C475" s="1514">
        <v>10340.0</v>
      </c>
      <c r="D475" s="362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2" t="s">
        <v>455</v>
      </c>
      <c r="B476" s="362" t="s">
        <v>392</v>
      </c>
      <c r="C476" s="1514">
        <v>47325.0</v>
      </c>
      <c r="D476" s="362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2" t="s">
        <v>70</v>
      </c>
      <c r="B477" s="362" t="s">
        <v>392</v>
      </c>
      <c r="C477" s="1514">
        <v>29764.0</v>
      </c>
      <c r="D477" s="362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2" t="s">
        <v>369</v>
      </c>
      <c r="B478" s="362" t="s">
        <v>392</v>
      </c>
      <c r="C478" s="1514">
        <v>61497.0</v>
      </c>
      <c r="D478" s="362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2" t="s">
        <v>176</v>
      </c>
      <c r="B479" s="362" t="s">
        <v>392</v>
      </c>
      <c r="C479" s="1514">
        <v>7915.0</v>
      </c>
      <c r="D479" s="362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2" t="s">
        <v>456</v>
      </c>
      <c r="B480" s="362" t="s">
        <v>392</v>
      </c>
      <c r="C480" s="1514">
        <v>18998.0</v>
      </c>
      <c r="D480" s="362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2" t="s">
        <v>72</v>
      </c>
      <c r="B481" s="362" t="s">
        <v>392</v>
      </c>
      <c r="C481" s="1514">
        <v>116321.0</v>
      </c>
      <c r="D481" s="362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2" t="s">
        <v>457</v>
      </c>
      <c r="B482" s="362" t="s">
        <v>392</v>
      </c>
      <c r="C482" s="1514">
        <v>32955.0</v>
      </c>
      <c r="D482" s="362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2" t="s">
        <v>458</v>
      </c>
      <c r="B483" s="362" t="s">
        <v>392</v>
      </c>
      <c r="C483" s="1514">
        <v>21531.0</v>
      </c>
      <c r="D483" s="362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2" t="s">
        <v>459</v>
      </c>
      <c r="B484" s="362" t="s">
        <v>392</v>
      </c>
      <c r="C484" s="1514">
        <v>14340.0</v>
      </c>
      <c r="D484" s="362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2" t="s">
        <v>73</v>
      </c>
      <c r="B485" s="362" t="s">
        <v>392</v>
      </c>
      <c r="C485" s="1514">
        <v>13143.0</v>
      </c>
      <c r="D485" s="362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2" t="s">
        <v>74</v>
      </c>
      <c r="B486" s="362" t="s">
        <v>392</v>
      </c>
      <c r="C486" s="1514">
        <v>29650.0</v>
      </c>
      <c r="D486" s="362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2" t="s">
        <v>76</v>
      </c>
      <c r="B487" s="362" t="s">
        <v>392</v>
      </c>
      <c r="C487" s="1514">
        <v>8351.0</v>
      </c>
      <c r="D487" s="362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2" t="s">
        <v>460</v>
      </c>
      <c r="B488" s="362" t="s">
        <v>392</v>
      </c>
      <c r="C488" s="1514">
        <v>21068.0</v>
      </c>
      <c r="D488" s="362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2" t="s">
        <v>180</v>
      </c>
      <c r="B489" s="362" t="s">
        <v>392</v>
      </c>
      <c r="C489" s="1514">
        <v>5686.0</v>
      </c>
      <c r="D489" s="362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2" t="s">
        <v>461</v>
      </c>
      <c r="B490" s="362" t="s">
        <v>392</v>
      </c>
      <c r="C490" s="1514">
        <v>22192.0</v>
      </c>
      <c r="D490" s="362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2" t="s">
        <v>79</v>
      </c>
      <c r="B491" s="362" t="s">
        <v>392</v>
      </c>
      <c r="C491" s="1514">
        <v>27520.0</v>
      </c>
      <c r="D491" s="362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2" t="s">
        <v>80</v>
      </c>
      <c r="B492" s="362" t="s">
        <v>392</v>
      </c>
      <c r="C492" s="1514">
        <v>9193.0</v>
      </c>
      <c r="D492" s="362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2" t="s">
        <v>81</v>
      </c>
      <c r="B493" s="362" t="s">
        <v>392</v>
      </c>
      <c r="C493" s="1514">
        <v>18853.0</v>
      </c>
      <c r="D493" s="362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2" t="s">
        <v>462</v>
      </c>
      <c r="B494" s="362" t="s">
        <v>392</v>
      </c>
      <c r="C494" s="1514">
        <v>39921.0</v>
      </c>
      <c r="D494" s="362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2" t="s">
        <v>463</v>
      </c>
      <c r="B495" s="362" t="s">
        <v>392</v>
      </c>
      <c r="C495" s="1514">
        <v>194160.0</v>
      </c>
      <c r="D495" s="362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2" t="s">
        <v>183</v>
      </c>
      <c r="B496" s="362" t="s">
        <v>392</v>
      </c>
      <c r="C496" s="1514">
        <v>109541.0</v>
      </c>
      <c r="D496" s="362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2" t="s">
        <v>464</v>
      </c>
      <c r="B497" s="362" t="s">
        <v>392</v>
      </c>
      <c r="C497" s="1514">
        <v>39272.0</v>
      </c>
      <c r="D497" s="362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2" t="s">
        <v>465</v>
      </c>
      <c r="B498" s="362" t="s">
        <v>392</v>
      </c>
      <c r="C498" s="1514">
        <v>15054.0</v>
      </c>
      <c r="D498" s="362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2" t="s">
        <v>466</v>
      </c>
      <c r="B499" s="362" t="s">
        <v>392</v>
      </c>
      <c r="C499" s="1514">
        <v>164044.0</v>
      </c>
      <c r="D499" s="362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2" t="s">
        <v>467</v>
      </c>
      <c r="B500" s="362" t="s">
        <v>392</v>
      </c>
      <c r="C500" s="1514">
        <v>27297.0</v>
      </c>
      <c r="D500" s="362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2" t="s">
        <v>83</v>
      </c>
      <c r="B501" s="362" t="s">
        <v>392</v>
      </c>
      <c r="C501" s="1514">
        <v>31980.0</v>
      </c>
      <c r="D501" s="362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2" t="s">
        <v>468</v>
      </c>
      <c r="B502" s="362" t="s">
        <v>392</v>
      </c>
      <c r="C502" s="1514">
        <v>19389.0</v>
      </c>
      <c r="D502" s="362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2" t="s">
        <v>84</v>
      </c>
      <c r="B503" s="362" t="s">
        <v>392</v>
      </c>
      <c r="C503" s="1514">
        <v>18634.0</v>
      </c>
      <c r="D503" s="362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2" t="s">
        <v>187</v>
      </c>
      <c r="B504" s="362" t="s">
        <v>392</v>
      </c>
      <c r="C504" s="1514">
        <v>42470.0</v>
      </c>
      <c r="D504" s="362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2" t="s">
        <v>190</v>
      </c>
      <c r="B505" s="362" t="s">
        <v>392</v>
      </c>
      <c r="C505" s="1514">
        <v>11069.0</v>
      </c>
      <c r="D505" s="362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2" t="s">
        <v>380</v>
      </c>
      <c r="B506" s="362" t="s">
        <v>392</v>
      </c>
      <c r="C506" s="1514">
        <v>21809.0</v>
      </c>
      <c r="D506" s="362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2" t="s">
        <v>469</v>
      </c>
      <c r="B507" s="362" t="s">
        <v>392</v>
      </c>
      <c r="C507" s="1514">
        <v>2279.0</v>
      </c>
      <c r="D507" s="362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2" t="s">
        <v>470</v>
      </c>
      <c r="B508" s="362" t="s">
        <v>392</v>
      </c>
      <c r="C508" s="1514">
        <v>16867.0</v>
      </c>
      <c r="D508" s="362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2" t="s">
        <v>85</v>
      </c>
      <c r="B509" s="362" t="s">
        <v>392</v>
      </c>
      <c r="C509" s="1514">
        <v>6833.0</v>
      </c>
      <c r="D509" s="362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2" t="s">
        <v>471</v>
      </c>
      <c r="B510" s="362" t="s">
        <v>392</v>
      </c>
      <c r="C510" s="1514">
        <v>201554.0</v>
      </c>
      <c r="D510" s="362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2" t="s">
        <v>472</v>
      </c>
      <c r="B511" s="362" t="s">
        <v>392</v>
      </c>
      <c r="C511" s="1514">
        <v>90594.0</v>
      </c>
      <c r="D511" s="362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2" t="s">
        <v>473</v>
      </c>
      <c r="B512" s="362" t="s">
        <v>392</v>
      </c>
      <c r="C512" s="1514">
        <v>5236.0</v>
      </c>
      <c r="D512" s="362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2" t="s">
        <v>474</v>
      </c>
      <c r="B513" s="362" t="s">
        <v>392</v>
      </c>
      <c r="C513" s="1514">
        <v>13938.0</v>
      </c>
      <c r="D513" s="362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2" t="s">
        <v>385</v>
      </c>
      <c r="B514" s="362" t="s">
        <v>392</v>
      </c>
      <c r="C514" s="1514">
        <v>8315.0</v>
      </c>
      <c r="D514" s="362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2" t="s">
        <v>475</v>
      </c>
      <c r="B515" s="362" t="s">
        <v>392</v>
      </c>
      <c r="C515" s="1514">
        <v>66100.0</v>
      </c>
      <c r="D515" s="362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2" t="s">
        <v>476</v>
      </c>
      <c r="B516" s="362" t="s">
        <v>392</v>
      </c>
      <c r="C516" s="1514">
        <v>26035.0</v>
      </c>
      <c r="D516" s="362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2" t="s">
        <v>477</v>
      </c>
      <c r="B517" s="362" t="s">
        <v>392</v>
      </c>
      <c r="C517" s="1514">
        <v>6199.0</v>
      </c>
      <c r="D517" s="362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2" t="s">
        <v>89</v>
      </c>
      <c r="B518" s="362" t="s">
        <v>392</v>
      </c>
      <c r="C518" s="1514">
        <v>29733.0</v>
      </c>
      <c r="D518" s="362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2" t="s">
        <v>478</v>
      </c>
      <c r="B519" s="362" t="s">
        <v>392</v>
      </c>
      <c r="C519" s="1514">
        <v>6272.0</v>
      </c>
      <c r="D519" s="362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2" t="s">
        <v>479</v>
      </c>
      <c r="B520" s="362" t="s">
        <v>392</v>
      </c>
      <c r="C520" s="1514">
        <v>1608.0</v>
      </c>
      <c r="D520" s="362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2" t="s">
        <v>480</v>
      </c>
      <c r="B521" s="362" t="s">
        <v>392</v>
      </c>
      <c r="C521" s="1514">
        <v>25391.0</v>
      </c>
      <c r="D521" s="362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2" t="s">
        <v>387</v>
      </c>
      <c r="B522" s="362" t="s">
        <v>392</v>
      </c>
      <c r="C522" s="1514">
        <v>8039.0</v>
      </c>
      <c r="D522" s="362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2" t="s">
        <v>481</v>
      </c>
      <c r="B523" s="362" t="s">
        <v>392</v>
      </c>
      <c r="C523" s="1514">
        <v>15876.0</v>
      </c>
      <c r="D523" s="362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2" t="s">
        <v>482</v>
      </c>
      <c r="B524" s="362" t="s">
        <v>392</v>
      </c>
      <c r="C524" s="1514">
        <v>8611.0</v>
      </c>
      <c r="D524" s="362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2" t="s">
        <v>483</v>
      </c>
      <c r="B525" s="362" t="s">
        <v>392</v>
      </c>
      <c r="C525" s="1514">
        <v>44448.0</v>
      </c>
      <c r="D525" s="362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2" t="s">
        <v>484</v>
      </c>
      <c r="B526" s="362" t="s">
        <v>392</v>
      </c>
      <c r="C526" s="1514">
        <v>40571.0</v>
      </c>
      <c r="D526" s="362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2" t="s">
        <v>485</v>
      </c>
      <c r="B527" s="362" t="s">
        <v>392</v>
      </c>
      <c r="C527" s="1514">
        <v>26887.0</v>
      </c>
      <c r="D527" s="362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2" t="s">
        <v>486</v>
      </c>
      <c r="B528" s="362" t="s">
        <v>392</v>
      </c>
      <c r="C528" s="1514">
        <v>11852.0</v>
      </c>
      <c r="D528" s="362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2" t="s">
        <v>487</v>
      </c>
      <c r="B529" s="362" t="s">
        <v>392</v>
      </c>
      <c r="C529" s="1514">
        <v>6809.0</v>
      </c>
      <c r="D529" s="362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2" t="s">
        <v>488</v>
      </c>
      <c r="B530" s="362" t="s">
        <v>392</v>
      </c>
      <c r="C530" s="1514">
        <v>70034.0</v>
      </c>
      <c r="D530" s="362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2" t="s">
        <v>489</v>
      </c>
      <c r="B531" s="362" t="s">
        <v>392</v>
      </c>
      <c r="C531" s="1514">
        <v>7912.0</v>
      </c>
      <c r="D531" s="362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2" t="s">
        <v>490</v>
      </c>
      <c r="B532" s="362" t="s">
        <v>392</v>
      </c>
      <c r="C532" s="1514">
        <v>8188.0</v>
      </c>
      <c r="D532" s="362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2" t="s">
        <v>199</v>
      </c>
      <c r="B533" s="362" t="s">
        <v>392</v>
      </c>
      <c r="C533" s="1514">
        <v>24001.0</v>
      </c>
      <c r="D533" s="362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2" t="s">
        <v>491</v>
      </c>
      <c r="B534" s="362" t="s">
        <v>392</v>
      </c>
      <c r="C534" s="1514">
        <v>26215.0</v>
      </c>
      <c r="D534" s="362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2" t="s">
        <v>93</v>
      </c>
      <c r="B535" s="362" t="s">
        <v>392</v>
      </c>
      <c r="C535" s="1514">
        <v>69410.0</v>
      </c>
      <c r="D535" s="362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2" t="s">
        <v>390</v>
      </c>
      <c r="B536" s="362" t="s">
        <v>392</v>
      </c>
      <c r="C536" s="1514">
        <v>93503.0</v>
      </c>
      <c r="D536" s="362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2" t="s">
        <v>492</v>
      </c>
      <c r="B537" s="362" t="s">
        <v>392</v>
      </c>
      <c r="C537" s="1514">
        <v>35680.0</v>
      </c>
      <c r="D537" s="362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2" t="s">
        <v>493</v>
      </c>
      <c r="B538" s="362" t="s">
        <v>392</v>
      </c>
      <c r="C538" s="1514">
        <v>5251.0</v>
      </c>
      <c r="D538" s="362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2" t="s">
        <v>94</v>
      </c>
      <c r="B539" s="362" t="s">
        <v>392</v>
      </c>
      <c r="C539" s="1514">
        <v>20386.0</v>
      </c>
      <c r="D539" s="362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2" t="s">
        <v>494</v>
      </c>
      <c r="B540" s="362" t="s">
        <v>392</v>
      </c>
      <c r="C540" s="1514">
        <v>29808.0</v>
      </c>
      <c r="D540" s="362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2" t="s">
        <v>495</v>
      </c>
      <c r="B541" s="362" t="s">
        <v>392</v>
      </c>
      <c r="C541" s="1514">
        <v>2611.0</v>
      </c>
      <c r="D541" s="362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2" t="s">
        <v>496</v>
      </c>
      <c r="B542" s="362" t="s">
        <v>392</v>
      </c>
      <c r="C542" s="1514">
        <v>7879.0</v>
      </c>
      <c r="D542" s="362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2" t="s">
        <v>201</v>
      </c>
      <c r="B543" s="362" t="s">
        <v>392</v>
      </c>
      <c r="C543" s="1514">
        <v>29970.0</v>
      </c>
      <c r="D543" s="362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2" t="s">
        <v>497</v>
      </c>
      <c r="B544" s="362" t="s">
        <v>392</v>
      </c>
      <c r="C544" s="1514">
        <v>104062.0</v>
      </c>
      <c r="D544" s="362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2" t="s">
        <v>95</v>
      </c>
      <c r="B545" s="362" t="s">
        <v>392</v>
      </c>
      <c r="C545" s="1514">
        <v>8812.0</v>
      </c>
      <c r="D545" s="362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2" t="s">
        <v>498</v>
      </c>
      <c r="B546" s="362" t="s">
        <v>392</v>
      </c>
      <c r="C546" s="1514">
        <v>9876.0</v>
      </c>
      <c r="D546" s="362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2" t="s">
        <v>499</v>
      </c>
      <c r="B547" s="362" t="s">
        <v>392</v>
      </c>
      <c r="C547" s="1514">
        <v>9036.0</v>
      </c>
      <c r="D547" s="362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2" t="s">
        <v>267</v>
      </c>
      <c r="B598" s="362" t="s">
        <v>542</v>
      </c>
      <c r="C598" s="1514">
        <v>65691.0</v>
      </c>
      <c r="D598" s="362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2" t="s">
        <v>543</v>
      </c>
      <c r="B599" s="362" t="s">
        <v>542</v>
      </c>
      <c r="C599" s="1514">
        <v>6060.0</v>
      </c>
      <c r="D599" s="362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2" t="s">
        <v>544</v>
      </c>
      <c r="B600" s="362" t="s">
        <v>542</v>
      </c>
      <c r="C600" s="1514">
        <v>16630.0</v>
      </c>
      <c r="D600" s="362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2" t="s">
        <v>151</v>
      </c>
      <c r="B601" s="362" t="s">
        <v>542</v>
      </c>
      <c r="C601" s="1514">
        <v>53577.0</v>
      </c>
      <c r="D601" s="362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2" t="s">
        <v>545</v>
      </c>
      <c r="B602" s="362" t="s">
        <v>542</v>
      </c>
      <c r="C602" s="1514">
        <v>6556.0</v>
      </c>
      <c r="D602" s="362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2" t="s">
        <v>546</v>
      </c>
      <c r="B603" s="362" t="s">
        <v>542</v>
      </c>
      <c r="C603" s="1514">
        <v>32993.0</v>
      </c>
      <c r="D603" s="362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2" t="s">
        <v>37</v>
      </c>
      <c r="B604" s="362" t="s">
        <v>542</v>
      </c>
      <c r="C604" s="1514">
        <v>4802.0</v>
      </c>
      <c r="D604" s="362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2" t="s">
        <v>153</v>
      </c>
      <c r="B605" s="362" t="s">
        <v>542</v>
      </c>
      <c r="C605" s="1514">
        <v>14312.0</v>
      </c>
      <c r="D605" s="362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2" t="s">
        <v>547</v>
      </c>
      <c r="B606" s="362" t="s">
        <v>542</v>
      </c>
      <c r="C606" s="1514">
        <v>12260.0</v>
      </c>
      <c r="D606" s="362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2" t="s">
        <v>548</v>
      </c>
      <c r="B607" s="362" t="s">
        <v>542</v>
      </c>
      <c r="C607" s="1514">
        <v>209983.0</v>
      </c>
      <c r="D607" s="362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2" t="s">
        <v>549</v>
      </c>
      <c r="B608" s="362" t="s">
        <v>542</v>
      </c>
      <c r="C608" s="1514">
        <v>32661.0</v>
      </c>
      <c r="D608" s="362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2" t="s">
        <v>155</v>
      </c>
      <c r="B609" s="362" t="s">
        <v>542</v>
      </c>
      <c r="C609" s="1514">
        <v>15596.0</v>
      </c>
      <c r="D609" s="362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2" t="s">
        <v>43</v>
      </c>
      <c r="B610" s="362" t="s">
        <v>542</v>
      </c>
      <c r="C610" s="1514">
        <v>13253.0</v>
      </c>
      <c r="D610" s="362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2" t="s">
        <v>550</v>
      </c>
      <c r="B611" s="362" t="s">
        <v>542</v>
      </c>
      <c r="C611" s="1514">
        <v>37639.0</v>
      </c>
      <c r="D611" s="362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2" t="s">
        <v>551</v>
      </c>
      <c r="B612" s="362" t="s">
        <v>542</v>
      </c>
      <c r="C612" s="1514">
        <v>50885.0</v>
      </c>
      <c r="D612" s="362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2" t="s">
        <v>419</v>
      </c>
      <c r="B613" s="362" t="s">
        <v>542</v>
      </c>
      <c r="C613" s="1514">
        <v>5180493.0</v>
      </c>
      <c r="D613" s="368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2" t="s">
        <v>160</v>
      </c>
      <c r="B614" s="362" t="s">
        <v>542</v>
      </c>
      <c r="C614" s="1514">
        <v>18807.0</v>
      </c>
      <c r="D614" s="362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2" t="s">
        <v>552</v>
      </c>
      <c r="B615" s="362" t="s">
        <v>542</v>
      </c>
      <c r="C615" s="1514">
        <v>10808.0</v>
      </c>
      <c r="D615" s="362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2" t="s">
        <v>54</v>
      </c>
      <c r="B616" s="362" t="s">
        <v>542</v>
      </c>
      <c r="C616" s="1514">
        <v>104143.0</v>
      </c>
      <c r="D616" s="362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2" t="s">
        <v>1713</v>
      </c>
      <c r="B617" s="362" t="s">
        <v>542</v>
      </c>
      <c r="C617" s="1514">
        <v>15769.0</v>
      </c>
      <c r="D617" s="362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2" t="s">
        <v>286</v>
      </c>
      <c r="B618" s="362" t="s">
        <v>542</v>
      </c>
      <c r="C618" s="1514">
        <v>19479.0</v>
      </c>
      <c r="D618" s="362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2" t="s">
        <v>2101</v>
      </c>
      <c r="B619" s="362" t="s">
        <v>542</v>
      </c>
      <c r="C619" s="1514">
        <v>928589.0</v>
      </c>
      <c r="D619" s="362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2" t="s">
        <v>555</v>
      </c>
      <c r="B620" s="362" t="s">
        <v>542</v>
      </c>
      <c r="C620" s="1514">
        <v>17360.0</v>
      </c>
      <c r="D620" s="362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2" t="s">
        <v>556</v>
      </c>
      <c r="B621" s="362" t="s">
        <v>542</v>
      </c>
      <c r="C621" s="1514">
        <v>6392.0</v>
      </c>
      <c r="D621" s="362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2" t="s">
        <v>430</v>
      </c>
      <c r="B622" s="362" t="s">
        <v>542</v>
      </c>
      <c r="C622" s="1514">
        <v>34208.0</v>
      </c>
      <c r="D622" s="362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2" t="s">
        <v>58</v>
      </c>
      <c r="B623" s="362" t="s">
        <v>542</v>
      </c>
      <c r="C623" s="1514">
        <v>21416.0</v>
      </c>
      <c r="D623" s="362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2" t="s">
        <v>557</v>
      </c>
      <c r="B624" s="362" t="s">
        <v>542</v>
      </c>
      <c r="C624" s="1514">
        <v>13264.0</v>
      </c>
      <c r="D624" s="362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2" t="s">
        <v>59</v>
      </c>
      <c r="B625" s="362" t="s">
        <v>542</v>
      </c>
      <c r="C625" s="1514">
        <v>38701.0</v>
      </c>
      <c r="D625" s="362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2" t="s">
        <v>166</v>
      </c>
      <c r="B626" s="362" t="s">
        <v>542</v>
      </c>
      <c r="C626" s="1514">
        <v>34844.0</v>
      </c>
      <c r="D626" s="362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2" t="s">
        <v>558</v>
      </c>
      <c r="B627" s="362" t="s">
        <v>542</v>
      </c>
      <c r="C627" s="1514">
        <v>5058.0</v>
      </c>
      <c r="D627" s="362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2" t="s">
        <v>61</v>
      </c>
      <c r="B628" s="362" t="s">
        <v>542</v>
      </c>
      <c r="C628" s="1514">
        <v>13044.0</v>
      </c>
      <c r="D628" s="362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2" t="s">
        <v>559</v>
      </c>
      <c r="B629" s="362" t="s">
        <v>542</v>
      </c>
      <c r="C629" s="1514">
        <v>50972.0</v>
      </c>
      <c r="D629" s="362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2" t="s">
        <v>359</v>
      </c>
      <c r="B630" s="362" t="s">
        <v>542</v>
      </c>
      <c r="C630" s="1514">
        <v>8163.0</v>
      </c>
      <c r="D630" s="362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2" t="s">
        <v>444</v>
      </c>
      <c r="B631" s="362" t="s">
        <v>542</v>
      </c>
      <c r="C631" s="1514">
        <v>17844.0</v>
      </c>
      <c r="D631" s="362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2" t="s">
        <v>560</v>
      </c>
      <c r="B632" s="362" t="s">
        <v>542</v>
      </c>
      <c r="C632" s="1514">
        <v>3910.0</v>
      </c>
      <c r="D632" s="362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2" t="s">
        <v>561</v>
      </c>
      <c r="B633" s="362" t="s">
        <v>542</v>
      </c>
      <c r="C633" s="1514">
        <v>6709.0</v>
      </c>
      <c r="D633" s="362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2" t="s">
        <v>63</v>
      </c>
      <c r="B634" s="362" t="s">
        <v>542</v>
      </c>
      <c r="C634" s="1514">
        <v>49090.0</v>
      </c>
      <c r="D634" s="362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2" t="s">
        <v>562</v>
      </c>
      <c r="B635" s="362" t="s">
        <v>542</v>
      </c>
      <c r="C635" s="1514">
        <v>27604.0</v>
      </c>
      <c r="D635" s="362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2" t="s">
        <v>65</v>
      </c>
      <c r="B636" s="362" t="s">
        <v>542</v>
      </c>
      <c r="C636" s="1514">
        <v>57419.0</v>
      </c>
      <c r="D636" s="362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2" t="s">
        <v>450</v>
      </c>
      <c r="B637" s="362" t="s">
        <v>542</v>
      </c>
      <c r="C637" s="1514">
        <v>9611.0</v>
      </c>
      <c r="D637" s="362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2" t="s">
        <v>66</v>
      </c>
      <c r="B638" s="362" t="s">
        <v>542</v>
      </c>
      <c r="C638" s="1514">
        <v>37820.0</v>
      </c>
      <c r="D638" s="362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2" t="s">
        <v>563</v>
      </c>
      <c r="B639" s="362" t="s">
        <v>542</v>
      </c>
      <c r="C639" s="1514">
        <v>21847.0</v>
      </c>
      <c r="D639" s="362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2" t="s">
        <v>564</v>
      </c>
      <c r="B640" s="362" t="s">
        <v>542</v>
      </c>
      <c r="C640" s="1514">
        <v>21366.0</v>
      </c>
      <c r="D640" s="362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2" t="s">
        <v>174</v>
      </c>
      <c r="B641" s="362" t="s">
        <v>542</v>
      </c>
      <c r="C641" s="1514">
        <v>12456.0</v>
      </c>
      <c r="D641" s="362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2" t="s">
        <v>565</v>
      </c>
      <c r="B642" s="362" t="s">
        <v>542</v>
      </c>
      <c r="C642" s="1514">
        <v>534216.0</v>
      </c>
      <c r="D642" s="362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2" t="s">
        <v>566</v>
      </c>
      <c r="B643" s="362" t="s">
        <v>542</v>
      </c>
      <c r="C643" s="1514">
        <v>110024.0</v>
      </c>
      <c r="D643" s="362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2" t="s">
        <v>567</v>
      </c>
      <c r="B644" s="362" t="s">
        <v>542</v>
      </c>
      <c r="C644" s="1514">
        <v>127915.0</v>
      </c>
      <c r="D644" s="362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2" t="s">
        <v>568</v>
      </c>
      <c r="B645" s="362" t="s">
        <v>542</v>
      </c>
      <c r="C645" s="1514">
        <v>50112.0</v>
      </c>
      <c r="D645" s="362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2" t="s">
        <v>224</v>
      </c>
      <c r="B646" s="362" t="s">
        <v>542</v>
      </c>
      <c r="C646" s="1514">
        <v>700832.0</v>
      </c>
      <c r="D646" s="362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2" t="s">
        <v>569</v>
      </c>
      <c r="B647" s="362" t="s">
        <v>542</v>
      </c>
      <c r="C647" s="1514">
        <v>109430.0</v>
      </c>
      <c r="D647" s="362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2" t="s">
        <v>69</v>
      </c>
      <c r="B648" s="362" t="s">
        <v>542</v>
      </c>
      <c r="C648" s="1514">
        <v>15765.0</v>
      </c>
      <c r="D648" s="362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2" t="s">
        <v>70</v>
      </c>
      <c r="B649" s="362" t="s">
        <v>542</v>
      </c>
      <c r="C649" s="1514">
        <v>34223.0</v>
      </c>
      <c r="D649" s="362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2" t="s">
        <v>570</v>
      </c>
      <c r="B650" s="362" t="s">
        <v>542</v>
      </c>
      <c r="C650" s="1514">
        <v>35761.0</v>
      </c>
      <c r="D650" s="362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2" t="s">
        <v>178</v>
      </c>
      <c r="B651" s="362" t="s">
        <v>542</v>
      </c>
      <c r="C651" s="1514">
        <v>28925.0</v>
      </c>
      <c r="D651" s="362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2" t="s">
        <v>571</v>
      </c>
      <c r="B652" s="362" t="s">
        <v>542</v>
      </c>
      <c r="C652" s="1514">
        <v>29955.0</v>
      </c>
      <c r="D652" s="362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2" t="s">
        <v>572</v>
      </c>
      <c r="B653" s="362" t="s">
        <v>542</v>
      </c>
      <c r="C653" s="1514">
        <v>308570.0</v>
      </c>
      <c r="D653" s="362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2" t="s">
        <v>2541</v>
      </c>
      <c r="B654" s="362" t="s">
        <v>542</v>
      </c>
      <c r="C654" s="1514">
        <v>172828.0</v>
      </c>
      <c r="D654" s="362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2" t="s">
        <v>73</v>
      </c>
      <c r="B655" s="362" t="s">
        <v>542</v>
      </c>
      <c r="C655" s="1514">
        <v>104712.0</v>
      </c>
      <c r="D655" s="362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2" t="s">
        <v>574</v>
      </c>
      <c r="B656" s="362" t="s">
        <v>542</v>
      </c>
      <c r="C656" s="1514">
        <v>45313.0</v>
      </c>
      <c r="D656" s="362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2" t="s">
        <v>74</v>
      </c>
      <c r="B657" s="362" t="s">
        <v>542</v>
      </c>
      <c r="C657" s="1514">
        <v>264461.0</v>
      </c>
      <c r="D657" s="362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2" t="s">
        <v>76</v>
      </c>
      <c r="B658" s="362" t="s">
        <v>542</v>
      </c>
      <c r="C658" s="1514">
        <v>37620.0</v>
      </c>
      <c r="D658" s="362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2" t="s">
        <v>77</v>
      </c>
      <c r="B659" s="362" t="s">
        <v>542</v>
      </c>
      <c r="C659" s="1514">
        <v>11534.0</v>
      </c>
      <c r="D659" s="362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2" t="s">
        <v>575</v>
      </c>
      <c r="B660" s="362" t="s">
        <v>542</v>
      </c>
      <c r="C660" s="1514">
        <v>13565.0</v>
      </c>
      <c r="D660" s="362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2" t="s">
        <v>576</v>
      </c>
      <c r="B661" s="362" t="s">
        <v>542</v>
      </c>
      <c r="C661" s="1514">
        <v>14080.0</v>
      </c>
      <c r="D661" s="362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2" t="s">
        <v>577</v>
      </c>
      <c r="B662" s="362" t="s">
        <v>542</v>
      </c>
      <c r="C662" s="1514">
        <v>12288.0</v>
      </c>
      <c r="D662" s="362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2" t="s">
        <v>578</v>
      </c>
      <c r="B663" s="362" t="s">
        <v>542</v>
      </c>
      <c r="C663" s="1514">
        <v>15601.0</v>
      </c>
      <c r="D663" s="362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2" t="s">
        <v>79</v>
      </c>
      <c r="B664" s="362" t="s">
        <v>542</v>
      </c>
      <c r="C664" s="1514">
        <v>34335.0</v>
      </c>
      <c r="D664" s="362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2" t="s">
        <v>80</v>
      </c>
      <c r="B665" s="362" t="s">
        <v>542</v>
      </c>
      <c r="C665" s="1514">
        <v>28601.0</v>
      </c>
      <c r="D665" s="362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2" t="s">
        <v>81</v>
      </c>
      <c r="B666" s="362" t="s">
        <v>542</v>
      </c>
      <c r="C666" s="1514">
        <v>33976.0</v>
      </c>
      <c r="D666" s="362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2" t="s">
        <v>579</v>
      </c>
      <c r="B667" s="362" t="s">
        <v>542</v>
      </c>
      <c r="C667" s="1514">
        <v>14717.0</v>
      </c>
      <c r="D667" s="362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2" t="s">
        <v>580</v>
      </c>
      <c r="B668" s="362" t="s">
        <v>542</v>
      </c>
      <c r="C668" s="1514">
        <v>50923.0</v>
      </c>
      <c r="D668" s="362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2" t="s">
        <v>581</v>
      </c>
      <c r="B669" s="362" t="s">
        <v>542</v>
      </c>
      <c r="C669" s="1514">
        <v>180621.0</v>
      </c>
      <c r="D669" s="362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2" t="s">
        <v>82</v>
      </c>
      <c r="B670" s="362" t="s">
        <v>542</v>
      </c>
      <c r="C670" s="1514">
        <v>21174.0</v>
      </c>
      <c r="D670" s="362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2" t="s">
        <v>582</v>
      </c>
      <c r="B671" s="362" t="s">
        <v>542</v>
      </c>
      <c r="C671" s="1514">
        <v>16396.0</v>
      </c>
      <c r="D671" s="362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2" t="s">
        <v>84</v>
      </c>
      <c r="B672" s="362" t="s">
        <v>542</v>
      </c>
      <c r="C672" s="1514">
        <v>15611.0</v>
      </c>
      <c r="D672" s="362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2" t="s">
        <v>188</v>
      </c>
      <c r="B673" s="362" t="s">
        <v>542</v>
      </c>
      <c r="C673" s="1514">
        <v>4212.0</v>
      </c>
      <c r="D673" s="362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2" t="s">
        <v>190</v>
      </c>
      <c r="B674" s="362" t="s">
        <v>542</v>
      </c>
      <c r="C674" s="1514">
        <v>5463.0</v>
      </c>
      <c r="D674" s="362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2" t="s">
        <v>380</v>
      </c>
      <c r="B675" s="362" t="s">
        <v>542</v>
      </c>
      <c r="C675" s="1514">
        <v>5740.0</v>
      </c>
      <c r="D675" s="362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2" t="s">
        <v>85</v>
      </c>
      <c r="B676" s="362" t="s">
        <v>542</v>
      </c>
      <c r="C676" s="1514">
        <v>32106.0</v>
      </c>
      <c r="D676" s="362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2" t="s">
        <v>583</v>
      </c>
      <c r="B677" s="362" t="s">
        <v>542</v>
      </c>
      <c r="C677" s="1514">
        <v>15763.0</v>
      </c>
      <c r="D677" s="362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2" t="s">
        <v>584</v>
      </c>
      <c r="B678" s="362" t="s">
        <v>542</v>
      </c>
      <c r="C678" s="1514">
        <v>143477.0</v>
      </c>
      <c r="D678" s="362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2" t="s">
        <v>2115</v>
      </c>
      <c r="B679" s="362" t="s">
        <v>542</v>
      </c>
      <c r="C679" s="1514">
        <v>261059.0</v>
      </c>
      <c r="D679" s="362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2" t="s">
        <v>192</v>
      </c>
      <c r="B680" s="362" t="s">
        <v>542</v>
      </c>
      <c r="C680" s="1514">
        <v>23906.0</v>
      </c>
      <c r="D680" s="362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2" t="s">
        <v>585</v>
      </c>
      <c r="B681" s="362" t="s">
        <v>542</v>
      </c>
      <c r="C681" s="1514">
        <v>195348.0</v>
      </c>
      <c r="D681" s="362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2" t="s">
        <v>586</v>
      </c>
      <c r="B682" s="362" t="s">
        <v>542</v>
      </c>
      <c r="C682" s="1514">
        <v>6907.0</v>
      </c>
      <c r="D682" s="362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2" t="s">
        <v>193</v>
      </c>
      <c r="B683" s="362" t="s">
        <v>542</v>
      </c>
      <c r="C683" s="1514">
        <v>4926.0</v>
      </c>
      <c r="D683" s="362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2" t="s">
        <v>88</v>
      </c>
      <c r="B684" s="362" t="s">
        <v>542</v>
      </c>
      <c r="C684" s="1514">
        <v>21741.0</v>
      </c>
      <c r="D684" s="362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2" t="s">
        <v>587</v>
      </c>
      <c r="B685" s="362" t="s">
        <v>542</v>
      </c>
      <c r="C685" s="1514">
        <v>5427.0</v>
      </c>
      <c r="D685" s="362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2" t="s">
        <v>588</v>
      </c>
      <c r="B686" s="362" t="s">
        <v>542</v>
      </c>
      <c r="C686" s="1514">
        <v>44753.0</v>
      </c>
      <c r="D686" s="362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2" t="s">
        <v>589</v>
      </c>
      <c r="B687" s="362" t="s">
        <v>542</v>
      </c>
      <c r="C687" s="1514">
        <v>132328.0</v>
      </c>
      <c r="D687" s="362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2" t="s">
        <v>199</v>
      </c>
      <c r="B688" s="362" t="s">
        <v>542</v>
      </c>
      <c r="C688" s="1514">
        <v>16841.0</v>
      </c>
      <c r="D688" s="362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2" t="s">
        <v>590</v>
      </c>
      <c r="B689" s="362" t="s">
        <v>542</v>
      </c>
      <c r="C689" s="1514">
        <v>76806.0</v>
      </c>
      <c r="D689" s="362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2" t="s">
        <v>591</v>
      </c>
      <c r="B690" s="362" t="s">
        <v>542</v>
      </c>
      <c r="C690" s="1514">
        <v>11549.0</v>
      </c>
      <c r="D690" s="362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2" t="s">
        <v>493</v>
      </c>
      <c r="B691" s="362" t="s">
        <v>542</v>
      </c>
      <c r="C691" s="1514">
        <v>17032.0</v>
      </c>
      <c r="D691" s="362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2" t="s">
        <v>94</v>
      </c>
      <c r="B692" s="362" t="s">
        <v>542</v>
      </c>
      <c r="C692" s="1514">
        <v>13995.0</v>
      </c>
      <c r="D692" s="362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2" t="s">
        <v>494</v>
      </c>
      <c r="B693" s="362" t="s">
        <v>542</v>
      </c>
      <c r="C693" s="1514">
        <v>16332.0</v>
      </c>
      <c r="D693" s="362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2" t="s">
        <v>201</v>
      </c>
      <c r="B694" s="362" t="s">
        <v>542</v>
      </c>
      <c r="C694" s="1514">
        <v>13665.0</v>
      </c>
      <c r="D694" s="362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2" t="s">
        <v>592</v>
      </c>
      <c r="B695" s="362" t="s">
        <v>542</v>
      </c>
      <c r="C695" s="1514">
        <v>55626.0</v>
      </c>
      <c r="D695" s="362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2" t="s">
        <v>593</v>
      </c>
      <c r="B696" s="362" t="s">
        <v>542</v>
      </c>
      <c r="C696" s="1514">
        <v>692310.0</v>
      </c>
      <c r="D696" s="362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2" t="s">
        <v>594</v>
      </c>
      <c r="B697" s="362" t="s">
        <v>542</v>
      </c>
      <c r="C697" s="1514">
        <v>67056.0</v>
      </c>
      <c r="D697" s="362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2" t="s">
        <v>595</v>
      </c>
      <c r="B698" s="362" t="s">
        <v>542</v>
      </c>
      <c r="C698" s="1514">
        <v>284081.0</v>
      </c>
      <c r="D698" s="362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2" t="s">
        <v>641</v>
      </c>
      <c r="B792" s="362" t="s">
        <v>640</v>
      </c>
      <c r="C792" s="1514">
        <v>7063.0</v>
      </c>
      <c r="D792" s="362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2" t="s">
        <v>267</v>
      </c>
      <c r="B793" s="362" t="s">
        <v>640</v>
      </c>
      <c r="C793" s="1514">
        <v>3645.0</v>
      </c>
      <c r="D793" s="362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2" t="s">
        <v>643</v>
      </c>
      <c r="B794" s="362" t="s">
        <v>640</v>
      </c>
      <c r="C794" s="1514">
        <v>13832.0</v>
      </c>
      <c r="D794" s="362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2" t="s">
        <v>644</v>
      </c>
      <c r="B795" s="362" t="s">
        <v>640</v>
      </c>
      <c r="C795" s="1514">
        <v>12437.0</v>
      </c>
      <c r="D795" s="362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2" t="s">
        <v>645</v>
      </c>
      <c r="B796" s="362" t="s">
        <v>640</v>
      </c>
      <c r="C796" s="1514">
        <v>5506.0</v>
      </c>
      <c r="D796" s="362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2" t="s">
        <v>150</v>
      </c>
      <c r="B797" s="362" t="s">
        <v>640</v>
      </c>
      <c r="C797" s="1514">
        <v>25642.0</v>
      </c>
      <c r="D797" s="362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2" t="s">
        <v>646</v>
      </c>
      <c r="B798" s="362" t="s">
        <v>640</v>
      </c>
      <c r="C798" s="1514">
        <v>132408.0</v>
      </c>
      <c r="D798" s="362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2" t="s">
        <v>151</v>
      </c>
      <c r="B799" s="362" t="s">
        <v>640</v>
      </c>
      <c r="C799" s="1514">
        <v>26346.0</v>
      </c>
      <c r="D799" s="362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2" t="s">
        <v>647</v>
      </c>
      <c r="B800" s="362" t="s">
        <v>640</v>
      </c>
      <c r="C800" s="1514">
        <v>24947.0</v>
      </c>
      <c r="D800" s="362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2" t="s">
        <v>648</v>
      </c>
      <c r="B801" s="362" t="s">
        <v>640</v>
      </c>
      <c r="C801" s="1514">
        <v>21199.0</v>
      </c>
      <c r="D801" s="362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2" t="s">
        <v>649</v>
      </c>
      <c r="B802" s="362" t="s">
        <v>640</v>
      </c>
      <c r="C802" s="1514">
        <v>19874.0</v>
      </c>
      <c r="D802" s="362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2" t="s">
        <v>36</v>
      </c>
      <c r="B803" s="362" t="s">
        <v>640</v>
      </c>
      <c r="C803" s="1514">
        <v>14539.0</v>
      </c>
      <c r="D803" s="362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2" t="s">
        <v>37</v>
      </c>
      <c r="B804" s="362" t="s">
        <v>640</v>
      </c>
      <c r="C804" s="1514">
        <v>9699.0</v>
      </c>
      <c r="D804" s="362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2" t="s">
        <v>153</v>
      </c>
      <c r="B805" s="362" t="s">
        <v>640</v>
      </c>
      <c r="C805" s="1514">
        <v>20154.0</v>
      </c>
      <c r="D805" s="362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2" t="s">
        <v>547</v>
      </c>
      <c r="B806" s="362" t="s">
        <v>640</v>
      </c>
      <c r="C806" s="1514">
        <v>12930.0</v>
      </c>
      <c r="D806" s="362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2" t="s">
        <v>650</v>
      </c>
      <c r="B807" s="362" t="s">
        <v>640</v>
      </c>
      <c r="C807" s="1514">
        <v>18627.0</v>
      </c>
      <c r="D807" s="362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2" t="s">
        <v>651</v>
      </c>
      <c r="B808" s="362" t="s">
        <v>640</v>
      </c>
      <c r="C808" s="1514">
        <v>42647.0</v>
      </c>
      <c r="D808" s="362">
        <v>58.0</v>
      </c>
      <c r="E808" s="1195" t="s">
        <v>640</v>
      </c>
      <c r="F808" s="1208"/>
      <c r="G808" s="1208"/>
    </row>
    <row r="809">
      <c r="A809" s="362" t="s">
        <v>39</v>
      </c>
      <c r="B809" s="362" t="s">
        <v>640</v>
      </c>
      <c r="C809" s="1514">
        <v>11321.0</v>
      </c>
      <c r="D809" s="362">
        <v>25.0</v>
      </c>
      <c r="E809" s="1195" t="s">
        <v>640</v>
      </c>
      <c r="F809" s="1208"/>
      <c r="G809" s="1208"/>
    </row>
    <row r="810">
      <c r="A810" s="362" t="s">
        <v>652</v>
      </c>
      <c r="B810" s="362" t="s">
        <v>640</v>
      </c>
      <c r="C810" s="1514">
        <v>11964.0</v>
      </c>
      <c r="D810" s="362">
        <v>19.0</v>
      </c>
      <c r="E810" s="1195" t="s">
        <v>640</v>
      </c>
      <c r="F810" s="1208"/>
      <c r="G810" s="1208"/>
    </row>
    <row r="811">
      <c r="A811" s="362" t="s">
        <v>42</v>
      </c>
      <c r="B811" s="362" t="s">
        <v>640</v>
      </c>
      <c r="C811" s="1514">
        <v>9423.0</v>
      </c>
      <c r="D811" s="362">
        <v>14.0</v>
      </c>
      <c r="E811" s="55" t="s">
        <v>640</v>
      </c>
    </row>
    <row r="812">
      <c r="A812" s="362" t="s">
        <v>43</v>
      </c>
      <c r="B812" s="362" t="s">
        <v>640</v>
      </c>
      <c r="C812" s="1514">
        <v>16134.0</v>
      </c>
      <c r="D812" s="362">
        <v>26.0</v>
      </c>
      <c r="E812" s="55" t="s">
        <v>640</v>
      </c>
    </row>
    <row r="813">
      <c r="A813" s="362" t="s">
        <v>415</v>
      </c>
      <c r="B813" s="362" t="s">
        <v>640</v>
      </c>
      <c r="C813" s="1514">
        <v>17556.0</v>
      </c>
      <c r="D813" s="362">
        <v>39.0</v>
      </c>
      <c r="E813" s="55" t="s">
        <v>640</v>
      </c>
    </row>
    <row r="814">
      <c r="A814" s="362" t="s">
        <v>550</v>
      </c>
      <c r="B814" s="362" t="s">
        <v>640</v>
      </c>
      <c r="C814" s="1514">
        <v>46518.0</v>
      </c>
      <c r="D814" s="362">
        <v>57.0</v>
      </c>
      <c r="E814" s="55" t="s">
        <v>640</v>
      </c>
    </row>
    <row r="815">
      <c r="A815" s="362" t="s">
        <v>160</v>
      </c>
      <c r="B815" s="362" t="s">
        <v>640</v>
      </c>
      <c r="C815" s="1514">
        <v>17158.0</v>
      </c>
      <c r="D815" s="362">
        <v>27.0</v>
      </c>
      <c r="E815" s="55" t="s">
        <v>640</v>
      </c>
    </row>
    <row r="816">
      <c r="A816" s="362" t="s">
        <v>53</v>
      </c>
      <c r="B816" s="362" t="s">
        <v>640</v>
      </c>
      <c r="C816" s="1514">
        <v>90180.0</v>
      </c>
      <c r="D816" s="362">
        <v>70.0</v>
      </c>
      <c r="E816" s="55" t="s">
        <v>640</v>
      </c>
    </row>
    <row r="817">
      <c r="A817" s="362" t="s">
        <v>653</v>
      </c>
      <c r="B817" s="362" t="s">
        <v>640</v>
      </c>
      <c r="C817" s="1514">
        <v>9017.0</v>
      </c>
      <c r="D817" s="362">
        <v>17.0</v>
      </c>
      <c r="E817" s="55" t="s">
        <v>640</v>
      </c>
    </row>
    <row r="818">
      <c r="A818" s="362" t="s">
        <v>424</v>
      </c>
      <c r="B818" s="362" t="s">
        <v>640</v>
      </c>
      <c r="C818" s="1514">
        <v>7890.0</v>
      </c>
      <c r="D818" s="362">
        <v>15.0</v>
      </c>
      <c r="E818" s="55" t="s">
        <v>640</v>
      </c>
    </row>
    <row r="819">
      <c r="A819" s="362" t="s">
        <v>333</v>
      </c>
      <c r="B819" s="362" t="s">
        <v>640</v>
      </c>
      <c r="C819" s="1514">
        <v>17069.0</v>
      </c>
      <c r="D819" s="362">
        <v>17.0</v>
      </c>
      <c r="E819" s="55" t="s">
        <v>640</v>
      </c>
    </row>
    <row r="820">
      <c r="A820" s="362" t="s">
        <v>654</v>
      </c>
      <c r="B820" s="362" t="s">
        <v>640</v>
      </c>
      <c r="C820" s="1514">
        <v>39138.0</v>
      </c>
      <c r="D820" s="362">
        <v>65.0</v>
      </c>
      <c r="E820" s="55" t="s">
        <v>640</v>
      </c>
    </row>
    <row r="821">
      <c r="A821" s="362" t="s">
        <v>655</v>
      </c>
      <c r="B821" s="362" t="s">
        <v>640</v>
      </c>
      <c r="C821" s="1514">
        <v>17153.0</v>
      </c>
      <c r="D821" s="362">
        <v>23.0</v>
      </c>
      <c r="E821" s="55" t="s">
        <v>640</v>
      </c>
    </row>
    <row r="822">
      <c r="A822" s="362" t="s">
        <v>656</v>
      </c>
      <c r="B822" s="362" t="s">
        <v>640</v>
      </c>
      <c r="C822" s="1514">
        <v>96854.0</v>
      </c>
      <c r="D822" s="362">
        <v>58.0</v>
      </c>
      <c r="E822" s="55" t="s">
        <v>640</v>
      </c>
    </row>
    <row r="823">
      <c r="A823" s="362" t="s">
        <v>657</v>
      </c>
      <c r="B823" s="362" t="s">
        <v>640</v>
      </c>
      <c r="C823" s="1514">
        <v>9253.0</v>
      </c>
      <c r="D823" s="362">
        <v>20.0</v>
      </c>
      <c r="E823" s="55" t="s">
        <v>640</v>
      </c>
    </row>
    <row r="824">
      <c r="A824" s="362" t="s">
        <v>58</v>
      </c>
      <c r="B824" s="362" t="s">
        <v>640</v>
      </c>
      <c r="C824" s="1514">
        <v>19660.0</v>
      </c>
      <c r="D824" s="362">
        <v>34.0</v>
      </c>
      <c r="E824" s="55" t="s">
        <v>640</v>
      </c>
    </row>
    <row r="825">
      <c r="A825" s="362" t="s">
        <v>434</v>
      </c>
      <c r="B825" s="362" t="s">
        <v>640</v>
      </c>
      <c r="C825" s="1514">
        <v>15761.0</v>
      </c>
      <c r="D825" s="362">
        <v>24.0</v>
      </c>
      <c r="E825" s="55" t="s">
        <v>640</v>
      </c>
    </row>
    <row r="826">
      <c r="A826" s="362" t="s">
        <v>59</v>
      </c>
      <c r="B826" s="362" t="s">
        <v>640</v>
      </c>
      <c r="C826" s="1514">
        <v>10124.0</v>
      </c>
      <c r="D826" s="362">
        <v>19.0</v>
      </c>
      <c r="E826" s="55" t="s">
        <v>640</v>
      </c>
    </row>
    <row r="827">
      <c r="A827" s="362" t="s">
        <v>290</v>
      </c>
      <c r="B827" s="362" t="s">
        <v>640</v>
      </c>
      <c r="C827" s="1514">
        <v>6993.0</v>
      </c>
      <c r="D827" s="362">
        <v>14.0</v>
      </c>
      <c r="E827" s="55" t="s">
        <v>640</v>
      </c>
    </row>
    <row r="828">
      <c r="A828" s="362" t="s">
        <v>61</v>
      </c>
      <c r="B828" s="362" t="s">
        <v>640</v>
      </c>
      <c r="C828" s="1514">
        <v>8981.0</v>
      </c>
      <c r="D828" s="362">
        <v>23.0</v>
      </c>
      <c r="E828" s="55" t="s">
        <v>640</v>
      </c>
    </row>
    <row r="829">
      <c r="A829" s="362" t="s">
        <v>559</v>
      </c>
      <c r="B829" s="362" t="s">
        <v>640</v>
      </c>
      <c r="C829" s="1514">
        <v>12304.0</v>
      </c>
      <c r="D829" s="362">
        <v>29.0</v>
      </c>
      <c r="E829" s="55" t="s">
        <v>640</v>
      </c>
    </row>
    <row r="830">
      <c r="A830" s="362" t="s">
        <v>658</v>
      </c>
      <c r="B830" s="362" t="s">
        <v>640</v>
      </c>
      <c r="C830" s="1514">
        <v>10720.0</v>
      </c>
      <c r="D830" s="362">
        <v>24.0</v>
      </c>
      <c r="E830" s="55" t="s">
        <v>640</v>
      </c>
    </row>
    <row r="831">
      <c r="A831" s="362" t="s">
        <v>359</v>
      </c>
      <c r="B831" s="362" t="s">
        <v>640</v>
      </c>
      <c r="C831" s="1514">
        <v>14952.0</v>
      </c>
      <c r="D831" s="362">
        <v>35.0</v>
      </c>
      <c r="E831" s="55" t="s">
        <v>640</v>
      </c>
    </row>
    <row r="832">
      <c r="A832" s="362" t="s">
        <v>444</v>
      </c>
      <c r="B832" s="362" t="s">
        <v>640</v>
      </c>
      <c r="C832" s="1514">
        <v>10712.0</v>
      </c>
      <c r="D832" s="362">
        <v>32.0</v>
      </c>
      <c r="E832" s="55" t="s">
        <v>640</v>
      </c>
    </row>
    <row r="833">
      <c r="A833" s="362" t="s">
        <v>560</v>
      </c>
      <c r="B833" s="362" t="s">
        <v>640</v>
      </c>
      <c r="C833" s="1514">
        <v>16868.0</v>
      </c>
      <c r="D833" s="362">
        <v>43.0</v>
      </c>
      <c r="E833" s="55" t="s">
        <v>640</v>
      </c>
    </row>
    <row r="834">
      <c r="A834" s="362" t="s">
        <v>608</v>
      </c>
      <c r="B834" s="362" t="s">
        <v>640</v>
      </c>
      <c r="C834" s="1514">
        <v>14134.0</v>
      </c>
      <c r="D834" s="362">
        <v>27.0</v>
      </c>
      <c r="E834" s="55" t="s">
        <v>640</v>
      </c>
    </row>
    <row r="835">
      <c r="A835" s="362" t="s">
        <v>63</v>
      </c>
      <c r="B835" s="362" t="s">
        <v>640</v>
      </c>
      <c r="C835" s="1514">
        <v>20067.0</v>
      </c>
      <c r="D835" s="362">
        <v>32.0</v>
      </c>
      <c r="E835" s="55" t="s">
        <v>640</v>
      </c>
    </row>
    <row r="836">
      <c r="A836" s="362" t="s">
        <v>171</v>
      </c>
      <c r="B836" s="362" t="s">
        <v>640</v>
      </c>
      <c r="C836" s="1514">
        <v>9187.0</v>
      </c>
      <c r="D836" s="362">
        <v>20.0</v>
      </c>
      <c r="E836" s="55" t="s">
        <v>640</v>
      </c>
    </row>
    <row r="837">
      <c r="A837" s="362" t="s">
        <v>219</v>
      </c>
      <c r="B837" s="362" t="s">
        <v>640</v>
      </c>
      <c r="C837" s="1514">
        <v>9547.0</v>
      </c>
      <c r="D837" s="362">
        <v>17.0</v>
      </c>
      <c r="E837" s="55" t="s">
        <v>640</v>
      </c>
    </row>
    <row r="838">
      <c r="A838" s="362" t="s">
        <v>659</v>
      </c>
      <c r="B838" s="362" t="s">
        <v>640</v>
      </c>
      <c r="C838" s="1514">
        <v>6841.0</v>
      </c>
      <c r="D838" s="362">
        <v>18.0</v>
      </c>
      <c r="E838" s="55" t="s">
        <v>640</v>
      </c>
    </row>
    <row r="839">
      <c r="A839" s="362" t="s">
        <v>639</v>
      </c>
      <c r="B839" s="362" t="s">
        <v>640</v>
      </c>
      <c r="C839" s="1514">
        <v>16141.0</v>
      </c>
      <c r="D839" s="362">
        <v>32.0</v>
      </c>
      <c r="E839" s="55" t="s">
        <v>640</v>
      </c>
    </row>
    <row r="840">
      <c r="A840" s="362" t="s">
        <v>65</v>
      </c>
      <c r="B840" s="362" t="s">
        <v>640</v>
      </c>
      <c r="C840" s="1514">
        <v>19432.0</v>
      </c>
      <c r="D840" s="362">
        <v>22.0</v>
      </c>
      <c r="E840" s="55" t="s">
        <v>640</v>
      </c>
    </row>
    <row r="841">
      <c r="A841" s="362" t="s">
        <v>450</v>
      </c>
      <c r="B841" s="362" t="s">
        <v>640</v>
      </c>
      <c r="C841" s="1514">
        <v>37147.0</v>
      </c>
      <c r="D841" s="362">
        <v>53.0</v>
      </c>
      <c r="E841" s="55" t="s">
        <v>640</v>
      </c>
    </row>
    <row r="842">
      <c r="A842" s="362" t="s">
        <v>66</v>
      </c>
      <c r="B842" s="362" t="s">
        <v>640</v>
      </c>
      <c r="C842" s="1514">
        <v>18381.0</v>
      </c>
      <c r="D842" s="362">
        <v>18.0</v>
      </c>
      <c r="E842" s="55" t="s">
        <v>640</v>
      </c>
    </row>
    <row r="843">
      <c r="A843" s="362" t="s">
        <v>174</v>
      </c>
      <c r="B843" s="362" t="s">
        <v>640</v>
      </c>
      <c r="C843" s="1514">
        <v>151260.0</v>
      </c>
      <c r="D843" s="362">
        <v>83.0</v>
      </c>
      <c r="E843" s="55" t="s">
        <v>640</v>
      </c>
    </row>
    <row r="844">
      <c r="A844" s="362" t="s">
        <v>453</v>
      </c>
      <c r="B844" s="362" t="s">
        <v>640</v>
      </c>
      <c r="C844" s="1514">
        <v>20744.0</v>
      </c>
      <c r="D844" s="362">
        <v>26.0</v>
      </c>
      <c r="E844" s="55" t="s">
        <v>640</v>
      </c>
    </row>
    <row r="845">
      <c r="A845" s="362" t="s">
        <v>660</v>
      </c>
      <c r="B845" s="362" t="s">
        <v>640</v>
      </c>
      <c r="C845" s="1514">
        <v>10225.0</v>
      </c>
      <c r="D845" s="362">
        <v>22.0</v>
      </c>
      <c r="E845" s="55" t="s">
        <v>640</v>
      </c>
    </row>
    <row r="846">
      <c r="A846" s="362" t="s">
        <v>661</v>
      </c>
      <c r="B846" s="362" t="s">
        <v>640</v>
      </c>
      <c r="C846" s="1514">
        <v>14908.0</v>
      </c>
      <c r="D846" s="362">
        <v>29.0</v>
      </c>
      <c r="E846" s="55" t="s">
        <v>640</v>
      </c>
    </row>
    <row r="847">
      <c r="A847" s="362" t="s">
        <v>70</v>
      </c>
      <c r="B847" s="362" t="s">
        <v>640</v>
      </c>
      <c r="C847" s="1514">
        <v>34055.0</v>
      </c>
      <c r="D847" s="362">
        <v>56.0</v>
      </c>
      <c r="E847" s="55" t="s">
        <v>640</v>
      </c>
    </row>
    <row r="848">
      <c r="A848" s="362" t="s">
        <v>662</v>
      </c>
      <c r="B848" s="362" t="s">
        <v>640</v>
      </c>
      <c r="C848" s="1514">
        <v>225909.0</v>
      </c>
      <c r="D848" s="362">
        <v>148.0</v>
      </c>
      <c r="E848" s="55" t="s">
        <v>640</v>
      </c>
    </row>
    <row r="849">
      <c r="A849" s="362" t="s">
        <v>663</v>
      </c>
      <c r="B849" s="362" t="s">
        <v>640</v>
      </c>
      <c r="C849" s="1514">
        <v>11169.0</v>
      </c>
      <c r="D849" s="362">
        <v>15.0</v>
      </c>
      <c r="E849" s="55" t="s">
        <v>640</v>
      </c>
    </row>
    <row r="850">
      <c r="A850" s="362" t="s">
        <v>664</v>
      </c>
      <c r="B850" s="362" t="s">
        <v>640</v>
      </c>
      <c r="C850" s="1514">
        <v>8645.0</v>
      </c>
      <c r="D850" s="362">
        <v>18.0</v>
      </c>
      <c r="E850" s="55" t="s">
        <v>640</v>
      </c>
    </row>
    <row r="851">
      <c r="A851" s="362" t="s">
        <v>665</v>
      </c>
      <c r="B851" s="362" t="s">
        <v>640</v>
      </c>
      <c r="C851" s="1514">
        <v>11811.0</v>
      </c>
      <c r="D851" s="362">
        <v>32.0</v>
      </c>
      <c r="E851" s="55" t="s">
        <v>640</v>
      </c>
    </row>
    <row r="852">
      <c r="A852" s="362" t="s">
        <v>74</v>
      </c>
      <c r="B852" s="362" t="s">
        <v>640</v>
      </c>
      <c r="C852" s="1514">
        <v>16249.0</v>
      </c>
      <c r="D852" s="362">
        <v>25.0</v>
      </c>
      <c r="E852" s="55" t="s">
        <v>640</v>
      </c>
    </row>
    <row r="853">
      <c r="A853" s="362" t="s">
        <v>666</v>
      </c>
      <c r="B853" s="362" t="s">
        <v>640</v>
      </c>
      <c r="C853" s="1514">
        <v>22000.0</v>
      </c>
      <c r="D853" s="362">
        <v>48.0</v>
      </c>
      <c r="E853" s="55" t="s">
        <v>640</v>
      </c>
    </row>
    <row r="854">
      <c r="A854" s="362" t="s">
        <v>76</v>
      </c>
      <c r="B854" s="362" t="s">
        <v>640</v>
      </c>
      <c r="C854" s="1514">
        <v>33407.0</v>
      </c>
      <c r="D854" s="362">
        <v>61.0</v>
      </c>
      <c r="E854" s="55" t="s">
        <v>640</v>
      </c>
    </row>
    <row r="855">
      <c r="A855" s="362" t="s">
        <v>77</v>
      </c>
      <c r="B855" s="362" t="s">
        <v>640</v>
      </c>
      <c r="C855" s="1514">
        <v>39981.0</v>
      </c>
      <c r="D855" s="362">
        <v>55.0</v>
      </c>
      <c r="E855" s="55" t="s">
        <v>640</v>
      </c>
    </row>
    <row r="856">
      <c r="A856" s="362" t="s">
        <v>667</v>
      </c>
      <c r="B856" s="362" t="s">
        <v>640</v>
      </c>
      <c r="C856" s="1514">
        <v>15063.0</v>
      </c>
      <c r="D856" s="362">
        <v>18.0</v>
      </c>
      <c r="E856" s="55" t="s">
        <v>640</v>
      </c>
    </row>
    <row r="857">
      <c r="A857" s="362" t="s">
        <v>461</v>
      </c>
      <c r="B857" s="362" t="s">
        <v>640</v>
      </c>
      <c r="C857" s="1514">
        <v>10569.0</v>
      </c>
      <c r="D857" s="362">
        <v>21.0</v>
      </c>
      <c r="E857" s="55" t="s">
        <v>640</v>
      </c>
    </row>
    <row r="858">
      <c r="A858" s="362" t="s">
        <v>668</v>
      </c>
      <c r="B858" s="362" t="s">
        <v>640</v>
      </c>
      <c r="C858" s="1514">
        <v>8679.0</v>
      </c>
      <c r="D858" s="362">
        <v>20.0</v>
      </c>
      <c r="E858" s="55" t="s">
        <v>640</v>
      </c>
    </row>
    <row r="859">
      <c r="A859" s="362" t="s">
        <v>79</v>
      </c>
      <c r="B859" s="362" t="s">
        <v>640</v>
      </c>
      <c r="C859" s="1514">
        <v>7790.0</v>
      </c>
      <c r="D859" s="362">
        <v>11.0</v>
      </c>
      <c r="E859" s="55" t="s">
        <v>640</v>
      </c>
    </row>
    <row r="860">
      <c r="A860" s="362" t="s">
        <v>80</v>
      </c>
      <c r="B860" s="362" t="s">
        <v>640</v>
      </c>
      <c r="C860" s="1514">
        <v>10003.0</v>
      </c>
      <c r="D860" s="362">
        <v>24.0</v>
      </c>
      <c r="E860" s="55" t="s">
        <v>640</v>
      </c>
    </row>
    <row r="861">
      <c r="A861" s="362" t="s">
        <v>669</v>
      </c>
      <c r="B861" s="362" t="s">
        <v>640</v>
      </c>
      <c r="C861" s="1514">
        <v>42929.0</v>
      </c>
      <c r="D861" s="362">
        <v>51.0</v>
      </c>
      <c r="E861" s="55" t="s">
        <v>640</v>
      </c>
    </row>
    <row r="862">
      <c r="A862" s="362" t="s">
        <v>2644</v>
      </c>
      <c r="B862" s="362" t="s">
        <v>640</v>
      </c>
      <c r="C862" s="1514">
        <v>13840.0</v>
      </c>
      <c r="D862" s="362">
        <v>36.0</v>
      </c>
      <c r="E862" s="55" t="s">
        <v>640</v>
      </c>
    </row>
    <row r="863">
      <c r="A863" s="362" t="s">
        <v>376</v>
      </c>
      <c r="B863" s="362" t="s">
        <v>640</v>
      </c>
      <c r="C863" s="1514">
        <v>6040.0</v>
      </c>
      <c r="D863" s="362">
        <v>19.0</v>
      </c>
      <c r="E863" s="55" t="s">
        <v>640</v>
      </c>
    </row>
    <row r="864">
      <c r="A864" s="362" t="s">
        <v>671</v>
      </c>
      <c r="B864" s="362" t="s">
        <v>640</v>
      </c>
      <c r="C864" s="1514">
        <v>15249.0</v>
      </c>
      <c r="D864" s="362">
        <v>35.0</v>
      </c>
      <c r="E864" s="55" t="s">
        <v>640</v>
      </c>
    </row>
    <row r="865">
      <c r="A865" s="362" t="s">
        <v>672</v>
      </c>
      <c r="B865" s="362" t="s">
        <v>640</v>
      </c>
      <c r="C865" s="1514">
        <v>8929.0</v>
      </c>
      <c r="D865" s="362">
        <v>17.0</v>
      </c>
      <c r="E865" s="55" t="s">
        <v>640</v>
      </c>
    </row>
    <row r="866">
      <c r="A866" s="362" t="s">
        <v>673</v>
      </c>
      <c r="B866" s="362" t="s">
        <v>640</v>
      </c>
      <c r="C866" s="1514">
        <v>25095.0</v>
      </c>
      <c r="D866" s="362">
        <v>35.0</v>
      </c>
      <c r="E866" s="55" t="s">
        <v>640</v>
      </c>
    </row>
    <row r="867">
      <c r="A867" s="362" t="s">
        <v>674</v>
      </c>
      <c r="B867" s="362" t="s">
        <v>640</v>
      </c>
      <c r="C867" s="1514">
        <v>6740.0</v>
      </c>
      <c r="D867" s="362">
        <v>17.0</v>
      </c>
      <c r="E867" s="55" t="s">
        <v>640</v>
      </c>
    </row>
    <row r="868">
      <c r="A868" s="362" t="s">
        <v>187</v>
      </c>
      <c r="B868" s="362" t="s">
        <v>640</v>
      </c>
      <c r="C868" s="1514">
        <v>487204.0</v>
      </c>
      <c r="D868" s="362">
        <v>301.0</v>
      </c>
      <c r="E868" s="55" t="s">
        <v>640</v>
      </c>
    </row>
    <row r="869">
      <c r="A869" s="362" t="s">
        <v>675</v>
      </c>
      <c r="B869" s="362" t="s">
        <v>640</v>
      </c>
      <c r="C869" s="1514">
        <v>93533.0</v>
      </c>
      <c r="D869" s="362">
        <v>93.0</v>
      </c>
      <c r="E869" s="55" t="s">
        <v>640</v>
      </c>
    </row>
    <row r="870">
      <c r="A870" s="362" t="s">
        <v>676</v>
      </c>
      <c r="B870" s="362" t="s">
        <v>640</v>
      </c>
      <c r="C870" s="1514">
        <v>18699.0</v>
      </c>
      <c r="D870" s="362">
        <v>32.0</v>
      </c>
      <c r="E870" s="55" t="s">
        <v>640</v>
      </c>
    </row>
    <row r="871">
      <c r="A871" s="362" t="s">
        <v>677</v>
      </c>
      <c r="B871" s="362" t="s">
        <v>640</v>
      </c>
      <c r="C871" s="1514">
        <v>4968.0</v>
      </c>
      <c r="D871" s="362">
        <v>9.0</v>
      </c>
      <c r="E871" s="55" t="s">
        <v>640</v>
      </c>
    </row>
    <row r="872">
      <c r="A872" s="362" t="s">
        <v>678</v>
      </c>
      <c r="B872" s="362" t="s">
        <v>640</v>
      </c>
      <c r="C872" s="1514">
        <v>9719.0</v>
      </c>
      <c r="D872" s="362">
        <v>24.0</v>
      </c>
      <c r="E872" s="55" t="s">
        <v>640</v>
      </c>
    </row>
    <row r="873">
      <c r="A873" s="362" t="s">
        <v>193</v>
      </c>
      <c r="B873" s="362" t="s">
        <v>640</v>
      </c>
      <c r="C873" s="1514">
        <v>173283.0</v>
      </c>
      <c r="D873" s="362">
        <v>116.0</v>
      </c>
      <c r="E873" s="55" t="s">
        <v>640</v>
      </c>
    </row>
    <row r="874">
      <c r="A874" s="362" t="s">
        <v>88</v>
      </c>
      <c r="B874" s="362" t="s">
        <v>640</v>
      </c>
      <c r="C874" s="1514">
        <v>11578.0</v>
      </c>
      <c r="D874" s="362">
        <v>31.0</v>
      </c>
      <c r="E874" s="55" t="s">
        <v>640</v>
      </c>
    </row>
    <row r="875">
      <c r="A875" s="362" t="s">
        <v>679</v>
      </c>
      <c r="B875" s="362" t="s">
        <v>640</v>
      </c>
      <c r="C875" s="1514">
        <v>34909.0</v>
      </c>
      <c r="D875" s="362">
        <v>80.0</v>
      </c>
      <c r="E875" s="55" t="s">
        <v>640</v>
      </c>
    </row>
    <row r="876">
      <c r="A876" s="362" t="s">
        <v>680</v>
      </c>
      <c r="B876" s="362" t="s">
        <v>640</v>
      </c>
      <c r="C876" s="1514">
        <v>98105.0</v>
      </c>
      <c r="D876" s="362">
        <v>74.0</v>
      </c>
      <c r="E876" s="55" t="s">
        <v>640</v>
      </c>
    </row>
    <row r="877">
      <c r="A877" s="362" t="s">
        <v>681</v>
      </c>
      <c r="B877" s="362" t="s">
        <v>640</v>
      </c>
      <c r="C877" s="1514">
        <v>16904.0</v>
      </c>
      <c r="D877" s="362">
        <v>33.0</v>
      </c>
      <c r="E877" s="55" t="s">
        <v>640</v>
      </c>
    </row>
    <row r="878">
      <c r="A878" s="362" t="s">
        <v>387</v>
      </c>
      <c r="B878" s="362" t="s">
        <v>640</v>
      </c>
      <c r="C878" s="1514">
        <v>6191.0</v>
      </c>
      <c r="D878" s="362">
        <v>15.0</v>
      </c>
      <c r="E878" s="55" t="s">
        <v>640</v>
      </c>
    </row>
    <row r="879">
      <c r="A879" s="362" t="s">
        <v>199</v>
      </c>
      <c r="B879" s="362" t="s">
        <v>640</v>
      </c>
      <c r="C879" s="1514">
        <v>12359.0</v>
      </c>
      <c r="D879" s="362">
        <v>19.0</v>
      </c>
      <c r="E879" s="55" t="s">
        <v>640</v>
      </c>
    </row>
    <row r="880">
      <c r="A880" s="362" t="s">
        <v>200</v>
      </c>
      <c r="B880" s="362" t="s">
        <v>640</v>
      </c>
      <c r="C880" s="1514">
        <v>7020.0</v>
      </c>
      <c r="D880" s="362">
        <v>13.0</v>
      </c>
      <c r="E880" s="55" t="s">
        <v>640</v>
      </c>
    </row>
    <row r="881">
      <c r="A881" s="362" t="s">
        <v>682</v>
      </c>
      <c r="B881" s="362" t="s">
        <v>640</v>
      </c>
      <c r="C881" s="1514">
        <v>35205.0</v>
      </c>
      <c r="D881" s="362">
        <v>47.0</v>
      </c>
      <c r="E881" s="55" t="s">
        <v>640</v>
      </c>
    </row>
    <row r="882">
      <c r="A882" s="362" t="s">
        <v>493</v>
      </c>
      <c r="B882" s="362" t="s">
        <v>640</v>
      </c>
      <c r="C882" s="1514">
        <v>51056.0</v>
      </c>
      <c r="D882" s="362">
        <v>53.0</v>
      </c>
      <c r="E882" s="55" t="s">
        <v>640</v>
      </c>
    </row>
    <row r="883">
      <c r="A883" s="362" t="s">
        <v>94</v>
      </c>
      <c r="B883" s="362" t="s">
        <v>640</v>
      </c>
      <c r="C883" s="1514">
        <v>22141.0</v>
      </c>
      <c r="D883" s="362">
        <v>38.0</v>
      </c>
      <c r="E883" s="55" t="s">
        <v>640</v>
      </c>
    </row>
    <row r="884">
      <c r="A884" s="362" t="s">
        <v>494</v>
      </c>
      <c r="B884" s="362" t="s">
        <v>640</v>
      </c>
      <c r="C884" s="1514">
        <v>6401.0</v>
      </c>
      <c r="D884" s="362">
        <v>19.0</v>
      </c>
      <c r="E884" s="55" t="s">
        <v>640</v>
      </c>
    </row>
    <row r="885">
      <c r="A885" s="362" t="s">
        <v>495</v>
      </c>
      <c r="B885" s="362" t="s">
        <v>640</v>
      </c>
      <c r="C885" s="1514">
        <v>36277.0</v>
      </c>
      <c r="D885" s="362">
        <v>52.0</v>
      </c>
      <c r="E885" s="55" t="s">
        <v>640</v>
      </c>
    </row>
    <row r="886">
      <c r="A886" s="362" t="s">
        <v>595</v>
      </c>
      <c r="B886" s="362" t="s">
        <v>640</v>
      </c>
      <c r="C886" s="1514">
        <v>10518.0</v>
      </c>
      <c r="D886" s="362">
        <v>29.0</v>
      </c>
      <c r="E886" s="55" t="s">
        <v>640</v>
      </c>
    </row>
    <row r="887">
      <c r="A887" s="362" t="s">
        <v>683</v>
      </c>
      <c r="B887" s="362" t="s">
        <v>640</v>
      </c>
      <c r="C887" s="1514">
        <v>20029.0</v>
      </c>
      <c r="D887" s="362">
        <v>28.0</v>
      </c>
      <c r="E887" s="55" t="s">
        <v>640</v>
      </c>
    </row>
    <row r="888">
      <c r="A888" s="362" t="s">
        <v>684</v>
      </c>
      <c r="B888" s="362" t="s">
        <v>640</v>
      </c>
      <c r="C888" s="1514">
        <v>102539.0</v>
      </c>
      <c r="D888" s="362">
        <v>102.0</v>
      </c>
      <c r="E888" s="55" t="s">
        <v>640</v>
      </c>
    </row>
    <row r="889">
      <c r="A889" s="362" t="s">
        <v>500</v>
      </c>
      <c r="B889" s="362" t="s">
        <v>640</v>
      </c>
      <c r="C889" s="1514">
        <v>7453.0</v>
      </c>
      <c r="D889" s="362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2" t="s">
        <v>641</v>
      </c>
      <c r="B996" s="362" t="s">
        <v>756</v>
      </c>
      <c r="C996" s="1514">
        <v>19215.0</v>
      </c>
      <c r="D996" s="362">
        <v>28.0</v>
      </c>
      <c r="E996" s="55" t="s">
        <v>756</v>
      </c>
    </row>
    <row r="997">
      <c r="A997" s="362" t="s">
        <v>599</v>
      </c>
      <c r="B997" s="362" t="s">
        <v>756</v>
      </c>
      <c r="C997" s="1514">
        <v>21122.0</v>
      </c>
      <c r="D997" s="362">
        <v>22.0</v>
      </c>
      <c r="E997" s="55" t="s">
        <v>756</v>
      </c>
    </row>
    <row r="998">
      <c r="A998" s="362" t="s">
        <v>688</v>
      </c>
      <c r="B998" s="362" t="s">
        <v>756</v>
      </c>
      <c r="C998" s="1514">
        <v>22663.0</v>
      </c>
      <c r="D998" s="362">
        <v>37.0</v>
      </c>
      <c r="E998" s="55" t="s">
        <v>756</v>
      </c>
    </row>
    <row r="999">
      <c r="A999" s="362" t="s">
        <v>757</v>
      </c>
      <c r="B999" s="362" t="s">
        <v>756</v>
      </c>
      <c r="C999" s="1514">
        <v>7979.0</v>
      </c>
      <c r="D999" s="362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2" t="s">
        <v>758</v>
      </c>
      <c r="B1000" s="362" t="s">
        <v>756</v>
      </c>
      <c r="C1000" s="1514">
        <v>44176.0</v>
      </c>
      <c r="D1000" s="362">
        <v>51.0</v>
      </c>
      <c r="E1000" s="55" t="s">
        <v>756</v>
      </c>
    </row>
    <row r="1001">
      <c r="A1001" s="362" t="s">
        <v>759</v>
      </c>
      <c r="B1001" s="362" t="s">
        <v>756</v>
      </c>
      <c r="C1001" s="1514">
        <v>12383.0</v>
      </c>
      <c r="D1001" s="362">
        <v>21.0</v>
      </c>
      <c r="E1001" s="55" t="s">
        <v>756</v>
      </c>
    </row>
    <row r="1002">
      <c r="A1002" s="362" t="s">
        <v>760</v>
      </c>
      <c r="B1002" s="362" t="s">
        <v>756</v>
      </c>
      <c r="C1002" s="1514">
        <v>26569.0</v>
      </c>
      <c r="D1002" s="362">
        <v>39.0</v>
      </c>
      <c r="E1002" s="55" t="s">
        <v>756</v>
      </c>
    </row>
    <row r="1003">
      <c r="A1003" s="362" t="s">
        <v>151</v>
      </c>
      <c r="B1003" s="362" t="s">
        <v>756</v>
      </c>
      <c r="C1003" s="1514">
        <v>131533.0</v>
      </c>
      <c r="D1003" s="362">
        <v>63.0</v>
      </c>
      <c r="E1003" s="55" t="s">
        <v>756</v>
      </c>
    </row>
    <row r="1004">
      <c r="A1004" s="362" t="s">
        <v>692</v>
      </c>
      <c r="B1004" s="362" t="s">
        <v>756</v>
      </c>
      <c r="C1004" s="1514">
        <v>20184.0</v>
      </c>
      <c r="D1004" s="362">
        <v>33.0</v>
      </c>
      <c r="E1004" s="55" t="s">
        <v>756</v>
      </c>
    </row>
    <row r="1005">
      <c r="A1005" s="362" t="s">
        <v>761</v>
      </c>
      <c r="B1005" s="362" t="s">
        <v>756</v>
      </c>
      <c r="C1005" s="1514">
        <v>47240.0</v>
      </c>
      <c r="D1005" s="362">
        <v>85.0</v>
      </c>
      <c r="E1005" s="55" t="s">
        <v>756</v>
      </c>
    </row>
    <row r="1006">
      <c r="A1006" s="362" t="s">
        <v>762</v>
      </c>
      <c r="B1006" s="362" t="s">
        <v>756</v>
      </c>
      <c r="C1006" s="1514">
        <v>30100.0</v>
      </c>
      <c r="D1006" s="362">
        <v>55.0</v>
      </c>
      <c r="E1006" s="55" t="s">
        <v>756</v>
      </c>
    </row>
    <row r="1007">
      <c r="A1007" s="362" t="s">
        <v>763</v>
      </c>
      <c r="B1007" s="362" t="s">
        <v>756</v>
      </c>
      <c r="C1007" s="1514">
        <v>8239.0</v>
      </c>
      <c r="D1007" s="362">
        <v>24.0</v>
      </c>
      <c r="E1007" s="55" t="s">
        <v>756</v>
      </c>
    </row>
    <row r="1008">
      <c r="A1008" s="362" t="s">
        <v>764</v>
      </c>
      <c r="B1008" s="362" t="s">
        <v>756</v>
      </c>
      <c r="C1008" s="1514">
        <v>12726.0</v>
      </c>
      <c r="D1008" s="362">
        <v>17.0</v>
      </c>
      <c r="E1008" s="55" t="s">
        <v>756</v>
      </c>
    </row>
    <row r="1009">
      <c r="A1009" s="362" t="s">
        <v>765</v>
      </c>
      <c r="B1009" s="362" t="s">
        <v>756</v>
      </c>
      <c r="C1009" s="1514">
        <v>20388.0</v>
      </c>
      <c r="D1009" s="362">
        <v>30.0</v>
      </c>
      <c r="E1009" s="55" t="s">
        <v>756</v>
      </c>
    </row>
    <row r="1010">
      <c r="A1010" s="362" t="s">
        <v>766</v>
      </c>
      <c r="B1010" s="362" t="s">
        <v>756</v>
      </c>
      <c r="C1010" s="1514">
        <v>81069.0</v>
      </c>
      <c r="D1010" s="362">
        <v>73.0</v>
      </c>
      <c r="E1010" s="55" t="s">
        <v>756</v>
      </c>
    </row>
    <row r="1011">
      <c r="A1011" s="362" t="s">
        <v>36</v>
      </c>
      <c r="B1011" s="362" t="s">
        <v>756</v>
      </c>
      <c r="C1011" s="1514">
        <v>12772.0</v>
      </c>
      <c r="D1011" s="362">
        <v>21.0</v>
      </c>
      <c r="E1011" s="55" t="s">
        <v>756</v>
      </c>
    </row>
    <row r="1012">
      <c r="A1012" s="362" t="s">
        <v>767</v>
      </c>
      <c r="B1012" s="362" t="s">
        <v>756</v>
      </c>
      <c r="C1012" s="1514">
        <v>12715.0</v>
      </c>
      <c r="D1012" s="362">
        <v>19.0</v>
      </c>
      <c r="E1012" s="55" t="s">
        <v>756</v>
      </c>
    </row>
    <row r="1013">
      <c r="A1013" s="362" t="s">
        <v>768</v>
      </c>
      <c r="B1013" s="362" t="s">
        <v>756</v>
      </c>
      <c r="C1013" s="1514">
        <v>39135.0</v>
      </c>
      <c r="D1013" s="362">
        <v>46.0</v>
      </c>
      <c r="E1013" s="55" t="s">
        <v>756</v>
      </c>
    </row>
    <row r="1014">
      <c r="A1014" s="362" t="s">
        <v>769</v>
      </c>
      <c r="B1014" s="362" t="s">
        <v>756</v>
      </c>
      <c r="C1014" s="1514">
        <v>93152.0</v>
      </c>
      <c r="D1014" s="362">
        <v>80.0</v>
      </c>
      <c r="E1014" s="55" t="s">
        <v>756</v>
      </c>
    </row>
    <row r="1015">
      <c r="A1015" s="362" t="s">
        <v>770</v>
      </c>
      <c r="B1015" s="362" t="s">
        <v>756</v>
      </c>
      <c r="C1015" s="1514">
        <v>4771.0</v>
      </c>
      <c r="D1015" s="362">
        <v>12.0</v>
      </c>
      <c r="E1015" s="55" t="s">
        <v>756</v>
      </c>
    </row>
    <row r="1016">
      <c r="A1016" s="362" t="s">
        <v>153</v>
      </c>
      <c r="B1016" s="362" t="s">
        <v>756</v>
      </c>
      <c r="C1016" s="1514">
        <v>10737.0</v>
      </c>
      <c r="D1016" s="362">
        <v>18.0</v>
      </c>
      <c r="E1016" s="55" t="s">
        <v>756</v>
      </c>
    </row>
    <row r="1017">
      <c r="A1017" s="362" t="s">
        <v>771</v>
      </c>
      <c r="B1017" s="362" t="s">
        <v>756</v>
      </c>
      <c r="C1017" s="1514">
        <v>27004.0</v>
      </c>
      <c r="D1017" s="362">
        <v>31.0</v>
      </c>
      <c r="E1017" s="55" t="s">
        <v>756</v>
      </c>
    </row>
    <row r="1018">
      <c r="A1018" s="362" t="s">
        <v>772</v>
      </c>
      <c r="B1018" s="362" t="s">
        <v>756</v>
      </c>
      <c r="C1018" s="1514">
        <v>15888.0</v>
      </c>
      <c r="D1018" s="362">
        <v>23.0</v>
      </c>
      <c r="E1018" s="55" t="s">
        <v>756</v>
      </c>
    </row>
    <row r="1019">
      <c r="A1019" s="362" t="s">
        <v>549</v>
      </c>
      <c r="B1019" s="362" t="s">
        <v>756</v>
      </c>
      <c r="C1019" s="1514">
        <v>71671.0</v>
      </c>
      <c r="D1019" s="362">
        <v>100.0</v>
      </c>
      <c r="E1019" s="55" t="s">
        <v>756</v>
      </c>
    </row>
    <row r="1020">
      <c r="A1020" s="362" t="s">
        <v>155</v>
      </c>
      <c r="B1020" s="362" t="s">
        <v>756</v>
      </c>
      <c r="C1020" s="1514">
        <v>36249.0</v>
      </c>
      <c r="D1020" s="362">
        <v>54.0</v>
      </c>
      <c r="E1020" s="55" t="s">
        <v>756</v>
      </c>
    </row>
    <row r="1021">
      <c r="A1021" s="362" t="s">
        <v>43</v>
      </c>
      <c r="B1021" s="362" t="s">
        <v>756</v>
      </c>
      <c r="C1021" s="1514">
        <v>20105.0</v>
      </c>
      <c r="D1021" s="362">
        <v>33.0</v>
      </c>
      <c r="E1021" s="55" t="s">
        <v>756</v>
      </c>
    </row>
    <row r="1022">
      <c r="A1022" s="362" t="s">
        <v>550</v>
      </c>
      <c r="B1022" s="362" t="s">
        <v>756</v>
      </c>
      <c r="C1022" s="1514">
        <v>10206.0</v>
      </c>
      <c r="D1022" s="362">
        <v>11.0</v>
      </c>
      <c r="E1022" s="55" t="s">
        <v>756</v>
      </c>
    </row>
    <row r="1023">
      <c r="A1023" s="362" t="s">
        <v>161</v>
      </c>
      <c r="B1023" s="362" t="s">
        <v>756</v>
      </c>
      <c r="C1023" s="1514">
        <v>8915.0</v>
      </c>
      <c r="D1023" s="362">
        <v>15.0</v>
      </c>
      <c r="E1023" s="55" t="s">
        <v>756</v>
      </c>
    </row>
    <row r="1024">
      <c r="A1024" s="362" t="s">
        <v>552</v>
      </c>
      <c r="B1024" s="362" t="s">
        <v>756</v>
      </c>
      <c r="C1024" s="1514">
        <v>6659.0</v>
      </c>
      <c r="D1024" s="362">
        <v>6.0</v>
      </c>
      <c r="E1024" s="55" t="s">
        <v>756</v>
      </c>
    </row>
    <row r="1025">
      <c r="A1025" s="362" t="s">
        <v>602</v>
      </c>
      <c r="B1025" s="362" t="s">
        <v>756</v>
      </c>
      <c r="C1025" s="1514">
        <v>101104.0</v>
      </c>
      <c r="D1025" s="362">
        <v>106.0</v>
      </c>
      <c r="E1025" s="55" t="s">
        <v>756</v>
      </c>
    </row>
    <row r="1026">
      <c r="A1026" s="362" t="s">
        <v>773</v>
      </c>
      <c r="B1026" s="362" t="s">
        <v>756</v>
      </c>
      <c r="C1026" s="1514">
        <v>12274.0</v>
      </c>
      <c r="D1026" s="362">
        <v>2.0</v>
      </c>
      <c r="E1026" s="55" t="s">
        <v>756</v>
      </c>
    </row>
    <row r="1027">
      <c r="A1027" s="362" t="s">
        <v>774</v>
      </c>
      <c r="B1027" s="362" t="s">
        <v>756</v>
      </c>
      <c r="C1027" s="1514">
        <v>7508.0</v>
      </c>
      <c r="D1027" s="362">
        <v>5.0</v>
      </c>
      <c r="E1027" s="55" t="s">
        <v>756</v>
      </c>
    </row>
    <row r="1028">
      <c r="A1028" s="362" t="s">
        <v>775</v>
      </c>
      <c r="B1028" s="362" t="s">
        <v>756</v>
      </c>
      <c r="C1028" s="1514">
        <v>14198.0</v>
      </c>
      <c r="D1028" s="362">
        <v>21.0</v>
      </c>
      <c r="E1028" s="55" t="s">
        <v>756</v>
      </c>
    </row>
    <row r="1029">
      <c r="A1029" s="362" t="s">
        <v>58</v>
      </c>
      <c r="B1029" s="362" t="s">
        <v>756</v>
      </c>
      <c r="C1029" s="1514">
        <v>323780.0</v>
      </c>
      <c r="D1029" s="362">
        <v>227.0</v>
      </c>
      <c r="E1029" s="55" t="s">
        <v>756</v>
      </c>
    </row>
    <row r="1030">
      <c r="A1030" s="362" t="s">
        <v>776</v>
      </c>
      <c r="B1030" s="362" t="s">
        <v>756</v>
      </c>
      <c r="C1030" s="1514">
        <v>14432.0</v>
      </c>
      <c r="D1030" s="362">
        <v>20.0</v>
      </c>
      <c r="E1030" s="55" t="s">
        <v>756</v>
      </c>
    </row>
    <row r="1031">
      <c r="A1031" s="362" t="s">
        <v>434</v>
      </c>
      <c r="B1031" s="362" t="s">
        <v>756</v>
      </c>
      <c r="C1031" s="1514">
        <v>35845.0</v>
      </c>
      <c r="D1031" s="362">
        <v>46.0</v>
      </c>
      <c r="E1031" s="55" t="s">
        <v>756</v>
      </c>
    </row>
    <row r="1032">
      <c r="A1032" s="362" t="s">
        <v>59</v>
      </c>
      <c r="B1032" s="362" t="s">
        <v>756</v>
      </c>
      <c r="C1032" s="1514">
        <v>50815.0</v>
      </c>
      <c r="D1032" s="362">
        <v>56.0</v>
      </c>
      <c r="E1032" s="55" t="s">
        <v>756</v>
      </c>
    </row>
    <row r="1033">
      <c r="A1033" s="362" t="s">
        <v>166</v>
      </c>
      <c r="B1033" s="362" t="s">
        <v>756</v>
      </c>
      <c r="C1033" s="1514">
        <v>6120.0</v>
      </c>
      <c r="D1033" s="362">
        <v>17.0</v>
      </c>
      <c r="E1033" s="55" t="s">
        <v>756</v>
      </c>
    </row>
    <row r="1034">
      <c r="A1034" s="362" t="s">
        <v>558</v>
      </c>
      <c r="B1034" s="362" t="s">
        <v>756</v>
      </c>
      <c r="C1034" s="1514">
        <v>8832.0</v>
      </c>
      <c r="D1034" s="362">
        <v>9.0</v>
      </c>
      <c r="E1034" s="55" t="s">
        <v>756</v>
      </c>
    </row>
    <row r="1035">
      <c r="A1035" s="362" t="s">
        <v>777</v>
      </c>
      <c r="B1035" s="362" t="s">
        <v>756</v>
      </c>
      <c r="C1035" s="1514">
        <v>17560.0</v>
      </c>
      <c r="D1035" s="362">
        <v>21.0</v>
      </c>
      <c r="E1035" s="55" t="s">
        <v>756</v>
      </c>
    </row>
    <row r="1036">
      <c r="A1036" s="362" t="s">
        <v>168</v>
      </c>
      <c r="B1036" s="362" t="s">
        <v>756</v>
      </c>
      <c r="C1036" s="1514">
        <v>25121.0</v>
      </c>
      <c r="D1036" s="362">
        <v>39.0</v>
      </c>
      <c r="E1036" s="55" t="s">
        <v>756</v>
      </c>
    </row>
    <row r="1037">
      <c r="A1037" s="362" t="s">
        <v>778</v>
      </c>
      <c r="B1037" s="362" t="s">
        <v>756</v>
      </c>
      <c r="C1037" s="1514">
        <v>37317.0</v>
      </c>
      <c r="D1037" s="362">
        <v>63.0</v>
      </c>
      <c r="E1037" s="55" t="s">
        <v>756</v>
      </c>
    </row>
    <row r="1038">
      <c r="A1038" s="362" t="s">
        <v>779</v>
      </c>
      <c r="B1038" s="362" t="s">
        <v>756</v>
      </c>
      <c r="C1038" s="1514">
        <v>26321.0</v>
      </c>
      <c r="D1038" s="362">
        <v>25.0</v>
      </c>
      <c r="E1038" s="55" t="s">
        <v>756</v>
      </c>
    </row>
    <row r="1039">
      <c r="A1039" s="362" t="s">
        <v>780</v>
      </c>
      <c r="B1039" s="362" t="s">
        <v>756</v>
      </c>
      <c r="C1039" s="1514">
        <v>11049.0</v>
      </c>
      <c r="D1039" s="362">
        <v>24.0</v>
      </c>
      <c r="E1039" s="55" t="s">
        <v>756</v>
      </c>
    </row>
    <row r="1040">
      <c r="A1040" s="362" t="s">
        <v>781</v>
      </c>
      <c r="B1040" s="362" t="s">
        <v>756</v>
      </c>
      <c r="C1040" s="1514">
        <v>35268.0</v>
      </c>
      <c r="D1040" s="362">
        <v>53.0</v>
      </c>
      <c r="E1040" s="55" t="s">
        <v>756</v>
      </c>
    </row>
    <row r="1041">
      <c r="A1041" s="362" t="s">
        <v>444</v>
      </c>
      <c r="B1041" s="362" t="s">
        <v>756</v>
      </c>
      <c r="C1041" s="1514">
        <v>8758.0</v>
      </c>
      <c r="D1041" s="362">
        <v>16.0</v>
      </c>
      <c r="E1041" s="55" t="s">
        <v>756</v>
      </c>
    </row>
    <row r="1042">
      <c r="A1042" s="362" t="s">
        <v>560</v>
      </c>
      <c r="B1042" s="362" t="s">
        <v>756</v>
      </c>
      <c r="C1042" s="1514">
        <v>110356.0</v>
      </c>
      <c r="D1042" s="362">
        <v>94.0</v>
      </c>
      <c r="E1042" s="55" t="s">
        <v>756</v>
      </c>
    </row>
    <row r="1043">
      <c r="A1043" s="362" t="s">
        <v>782</v>
      </c>
      <c r="B1043" s="362" t="s">
        <v>756</v>
      </c>
      <c r="C1043" s="1514">
        <v>26409.0</v>
      </c>
      <c r="D1043" s="362">
        <v>38.0</v>
      </c>
      <c r="E1043" s="55" t="s">
        <v>756</v>
      </c>
    </row>
    <row r="1044">
      <c r="A1044" s="362" t="s">
        <v>608</v>
      </c>
      <c r="B1044" s="362" t="s">
        <v>756</v>
      </c>
      <c r="C1044" s="1514">
        <v>18778.0</v>
      </c>
      <c r="D1044" s="362">
        <v>22.0</v>
      </c>
      <c r="E1044" s="55" t="s">
        <v>756</v>
      </c>
    </row>
    <row r="1045">
      <c r="A1045" s="362" t="s">
        <v>447</v>
      </c>
      <c r="B1045" s="362" t="s">
        <v>756</v>
      </c>
      <c r="C1045" s="1514">
        <v>18906.0</v>
      </c>
      <c r="D1045" s="362">
        <v>25.0</v>
      </c>
      <c r="E1045" s="55" t="s">
        <v>756</v>
      </c>
    </row>
    <row r="1046">
      <c r="A1046" s="362" t="s">
        <v>561</v>
      </c>
      <c r="B1046" s="362" t="s">
        <v>756</v>
      </c>
      <c r="C1046" s="1514">
        <v>45591.0</v>
      </c>
      <c r="D1046" s="362">
        <v>56.0</v>
      </c>
      <c r="E1046" s="55" t="s">
        <v>756</v>
      </c>
    </row>
    <row r="1047">
      <c r="A1047" s="362" t="s">
        <v>63</v>
      </c>
      <c r="B1047" s="362" t="s">
        <v>756</v>
      </c>
      <c r="C1047" s="1514">
        <v>16106.0</v>
      </c>
      <c r="D1047" s="362">
        <v>27.0</v>
      </c>
      <c r="E1047" s="55" t="s">
        <v>756</v>
      </c>
    </row>
    <row r="1048">
      <c r="A1048" s="362" t="s">
        <v>783</v>
      </c>
      <c r="B1048" s="362" t="s">
        <v>756</v>
      </c>
      <c r="C1048" s="1514">
        <v>4421.0</v>
      </c>
      <c r="D1048" s="362">
        <v>16.0</v>
      </c>
      <c r="E1048" s="55" t="s">
        <v>756</v>
      </c>
    </row>
    <row r="1049">
      <c r="A1049" s="362" t="s">
        <v>784</v>
      </c>
      <c r="B1049" s="362" t="s">
        <v>756</v>
      </c>
      <c r="C1049" s="1514">
        <v>45068.0</v>
      </c>
      <c r="D1049" s="362">
        <v>72.0</v>
      </c>
      <c r="E1049" s="55" t="s">
        <v>756</v>
      </c>
    </row>
    <row r="1050">
      <c r="A1050" s="362" t="s">
        <v>65</v>
      </c>
      <c r="B1050" s="362" t="s">
        <v>756</v>
      </c>
      <c r="C1050" s="1514">
        <v>13442.0</v>
      </c>
      <c r="D1050" s="362">
        <v>22.0</v>
      </c>
      <c r="E1050" s="55" t="s">
        <v>756</v>
      </c>
    </row>
    <row r="1051">
      <c r="A1051" s="362" t="s">
        <v>66</v>
      </c>
      <c r="B1051" s="362" t="s">
        <v>756</v>
      </c>
      <c r="C1051" s="1514">
        <v>770517.0</v>
      </c>
      <c r="D1051" s="362">
        <v>563.0</v>
      </c>
      <c r="E1051" s="55" t="s">
        <v>756</v>
      </c>
    </row>
    <row r="1052">
      <c r="A1052" s="362" t="s">
        <v>785</v>
      </c>
      <c r="B1052" s="362" t="s">
        <v>756</v>
      </c>
      <c r="C1052" s="1514">
        <v>53920.0</v>
      </c>
      <c r="D1052" s="362">
        <v>43.0</v>
      </c>
      <c r="E1052" s="55" t="s">
        <v>756</v>
      </c>
    </row>
    <row r="1053">
      <c r="A1053" s="362" t="s">
        <v>174</v>
      </c>
      <c r="B1053" s="362" t="s">
        <v>756</v>
      </c>
      <c r="C1053" s="1514">
        <v>22386.0</v>
      </c>
      <c r="D1053" s="362">
        <v>41.0</v>
      </c>
      <c r="E1053" s="55" t="s">
        <v>756</v>
      </c>
    </row>
    <row r="1054">
      <c r="A1054" s="362" t="s">
        <v>786</v>
      </c>
      <c r="B1054" s="362" t="s">
        <v>756</v>
      </c>
      <c r="C1054" s="1514">
        <v>166051.0</v>
      </c>
      <c r="D1054" s="362">
        <v>139.0</v>
      </c>
      <c r="E1054" s="55" t="s">
        <v>756</v>
      </c>
    </row>
    <row r="1055">
      <c r="A1055" s="362" t="s">
        <v>787</v>
      </c>
      <c r="B1055" s="362" t="s">
        <v>756</v>
      </c>
      <c r="C1055" s="1514">
        <v>15126.0</v>
      </c>
      <c r="D1055" s="362">
        <v>15.0</v>
      </c>
      <c r="E1055" s="55" t="s">
        <v>756</v>
      </c>
    </row>
    <row r="1056">
      <c r="A1056" s="362" t="s">
        <v>568</v>
      </c>
      <c r="B1056" s="362" t="s">
        <v>756</v>
      </c>
      <c r="C1056" s="1514">
        <v>31304.0</v>
      </c>
      <c r="D1056" s="362">
        <v>35.0</v>
      </c>
      <c r="E1056" s="55" t="s">
        <v>756</v>
      </c>
    </row>
    <row r="1057">
      <c r="A1057" s="362" t="s">
        <v>788</v>
      </c>
      <c r="B1057" s="362" t="s">
        <v>756</v>
      </c>
      <c r="C1057" s="1514">
        <v>14307.0</v>
      </c>
      <c r="D1057" s="362">
        <v>30.0</v>
      </c>
      <c r="E1057" s="55" t="s">
        <v>756</v>
      </c>
    </row>
    <row r="1058">
      <c r="A1058" s="362" t="s">
        <v>789</v>
      </c>
      <c r="B1058" s="362" t="s">
        <v>756</v>
      </c>
      <c r="C1058" s="1514">
        <v>60669.0</v>
      </c>
      <c r="D1058" s="362">
        <v>70.0</v>
      </c>
      <c r="E1058" s="55" t="s">
        <v>756</v>
      </c>
    </row>
    <row r="1059">
      <c r="A1059" s="362" t="s">
        <v>69</v>
      </c>
      <c r="B1059" s="362" t="s">
        <v>756</v>
      </c>
      <c r="C1059" s="1514">
        <v>15571.0</v>
      </c>
      <c r="D1059" s="362">
        <v>25.0</v>
      </c>
      <c r="E1059" s="55" t="s">
        <v>756</v>
      </c>
    </row>
    <row r="1060">
      <c r="A1060" s="362" t="s">
        <v>70</v>
      </c>
      <c r="B1060" s="362" t="s">
        <v>756</v>
      </c>
      <c r="C1060" s="1514">
        <v>7033.0</v>
      </c>
      <c r="D1060" s="362">
        <v>8.0</v>
      </c>
      <c r="E1060" s="55" t="s">
        <v>756</v>
      </c>
    </row>
    <row r="1061">
      <c r="A1061" s="362" t="s">
        <v>790</v>
      </c>
      <c r="B1061" s="362" t="s">
        <v>756</v>
      </c>
      <c r="C1061" s="1514">
        <v>10143.0</v>
      </c>
      <c r="D1061" s="362">
        <v>26.0</v>
      </c>
      <c r="E1061" s="55" t="s">
        <v>756</v>
      </c>
    </row>
    <row r="1062">
      <c r="A1062" s="362" t="s">
        <v>791</v>
      </c>
      <c r="B1062" s="362" t="s">
        <v>756</v>
      </c>
      <c r="C1062" s="1514">
        <v>21899.0</v>
      </c>
      <c r="D1062" s="362">
        <v>21.0</v>
      </c>
      <c r="E1062" s="55" t="s">
        <v>756</v>
      </c>
    </row>
    <row r="1063">
      <c r="A1063" s="362" t="s">
        <v>530</v>
      </c>
      <c r="B1063" s="362" t="s">
        <v>756</v>
      </c>
      <c r="C1063" s="1514">
        <v>13257.0</v>
      </c>
      <c r="D1063" s="362">
        <v>17.0</v>
      </c>
      <c r="E1063" s="55" t="s">
        <v>756</v>
      </c>
    </row>
    <row r="1064">
      <c r="A1064" s="362" t="s">
        <v>176</v>
      </c>
      <c r="B1064" s="362" t="s">
        <v>756</v>
      </c>
      <c r="C1064" s="1514">
        <v>24644.0</v>
      </c>
      <c r="D1064" s="362">
        <v>28.0</v>
      </c>
      <c r="E1064" s="55" t="s">
        <v>756</v>
      </c>
    </row>
    <row r="1065">
      <c r="A1065" s="362" t="s">
        <v>570</v>
      </c>
      <c r="B1065" s="362" t="s">
        <v>756</v>
      </c>
      <c r="C1065" s="1514">
        <v>9242.0</v>
      </c>
      <c r="D1065" s="362">
        <v>27.0</v>
      </c>
      <c r="E1065" s="55" t="s">
        <v>756</v>
      </c>
    </row>
    <row r="1066">
      <c r="A1066" s="362" t="s">
        <v>178</v>
      </c>
      <c r="B1066" s="362" t="s">
        <v>756</v>
      </c>
      <c r="C1066" s="1514">
        <v>26989.0</v>
      </c>
      <c r="D1066" s="362">
        <v>62.0</v>
      </c>
      <c r="E1066" s="55" t="s">
        <v>756</v>
      </c>
    </row>
    <row r="1067">
      <c r="A1067" s="362" t="s">
        <v>665</v>
      </c>
      <c r="B1067" s="362" t="s">
        <v>756</v>
      </c>
      <c r="C1067" s="1514">
        <v>8009.0</v>
      </c>
      <c r="D1067" s="362">
        <v>12.0</v>
      </c>
      <c r="E1067" s="55" t="s">
        <v>756</v>
      </c>
    </row>
    <row r="1068">
      <c r="A1068" s="362" t="s">
        <v>792</v>
      </c>
      <c r="B1068" s="362" t="s">
        <v>756</v>
      </c>
      <c r="C1068" s="1514">
        <v>65346.0</v>
      </c>
      <c r="D1068" s="362">
        <v>100.0</v>
      </c>
      <c r="E1068" s="55" t="s">
        <v>756</v>
      </c>
    </row>
    <row r="1069">
      <c r="A1069" s="362" t="s">
        <v>793</v>
      </c>
      <c r="B1069" s="362" t="s">
        <v>756</v>
      </c>
      <c r="C1069" s="1514">
        <v>17408.0</v>
      </c>
      <c r="D1069" s="362">
        <v>15.0</v>
      </c>
      <c r="E1069" s="55" t="s">
        <v>756</v>
      </c>
    </row>
    <row r="1070">
      <c r="A1070" s="362" t="s">
        <v>2541</v>
      </c>
      <c r="B1070" s="362" t="s">
        <v>756</v>
      </c>
      <c r="C1070" s="1514">
        <v>9252.0</v>
      </c>
      <c r="D1070" s="362">
        <v>16.0</v>
      </c>
      <c r="E1070" s="55" t="s">
        <v>756</v>
      </c>
    </row>
    <row r="1071">
      <c r="A1071" s="362" t="s">
        <v>74</v>
      </c>
      <c r="B1071" s="362" t="s">
        <v>756</v>
      </c>
      <c r="C1071" s="1514">
        <v>92368.0</v>
      </c>
      <c r="D1071" s="362">
        <v>89.0</v>
      </c>
      <c r="E1071" s="55" t="s">
        <v>756</v>
      </c>
    </row>
    <row r="1072">
      <c r="A1072" s="362" t="s">
        <v>794</v>
      </c>
      <c r="B1072" s="362" t="s">
        <v>756</v>
      </c>
      <c r="C1072" s="1514">
        <v>12362.0</v>
      </c>
      <c r="D1072" s="362">
        <v>27.0</v>
      </c>
      <c r="E1072" s="55" t="s">
        <v>756</v>
      </c>
    </row>
    <row r="1073">
      <c r="A1073" s="362" t="s">
        <v>76</v>
      </c>
      <c r="B1073" s="362" t="s">
        <v>756</v>
      </c>
      <c r="C1073" s="1514">
        <v>19404.0</v>
      </c>
      <c r="D1073" s="362">
        <v>15.0</v>
      </c>
      <c r="E1073" s="55" t="s">
        <v>756</v>
      </c>
    </row>
    <row r="1074">
      <c r="A1074" s="362" t="s">
        <v>77</v>
      </c>
      <c r="B1074" s="362" t="s">
        <v>756</v>
      </c>
      <c r="C1074" s="1514">
        <v>31191.0</v>
      </c>
      <c r="D1074" s="362">
        <v>52.0</v>
      </c>
      <c r="E1074" s="55" t="s">
        <v>756</v>
      </c>
    </row>
    <row r="1075">
      <c r="A1075" s="362" t="s">
        <v>371</v>
      </c>
      <c r="B1075" s="362" t="s">
        <v>756</v>
      </c>
      <c r="C1075" s="1514">
        <v>11323.0</v>
      </c>
      <c r="D1075" s="362">
        <v>15.0</v>
      </c>
      <c r="E1075" s="55" t="s">
        <v>756</v>
      </c>
    </row>
    <row r="1076">
      <c r="A1076" s="362" t="s">
        <v>575</v>
      </c>
      <c r="B1076" s="362" t="s">
        <v>756</v>
      </c>
      <c r="C1076" s="1514">
        <v>17150.0</v>
      </c>
      <c r="D1076" s="362">
        <v>35.0</v>
      </c>
      <c r="E1076" s="55" t="s">
        <v>756</v>
      </c>
    </row>
    <row r="1077">
      <c r="A1077" s="362" t="s">
        <v>720</v>
      </c>
      <c r="B1077" s="362" t="s">
        <v>756</v>
      </c>
      <c r="C1077" s="1514">
        <v>28715.0</v>
      </c>
      <c r="D1077" s="362">
        <v>27.0</v>
      </c>
      <c r="E1077" s="55" t="s">
        <v>756</v>
      </c>
    </row>
    <row r="1078">
      <c r="A1078" s="362" t="s">
        <v>795</v>
      </c>
      <c r="B1078" s="362" t="s">
        <v>756</v>
      </c>
      <c r="C1078" s="1514">
        <v>6451.0</v>
      </c>
      <c r="D1078" s="362">
        <v>10.0</v>
      </c>
      <c r="E1078" s="55" t="s">
        <v>756</v>
      </c>
    </row>
    <row r="1079">
      <c r="A1079" s="362" t="s">
        <v>578</v>
      </c>
      <c r="B1079" s="362" t="s">
        <v>756</v>
      </c>
      <c r="C1079" s="1514">
        <v>21774.0</v>
      </c>
      <c r="D1079" s="362">
        <v>36.0</v>
      </c>
      <c r="E1079" s="55" t="s">
        <v>756</v>
      </c>
    </row>
    <row r="1080">
      <c r="A1080" s="362" t="s">
        <v>796</v>
      </c>
      <c r="B1080" s="362" t="s">
        <v>756</v>
      </c>
      <c r="C1080" s="1514">
        <v>10030.0</v>
      </c>
      <c r="D1080" s="362">
        <v>11.0</v>
      </c>
      <c r="E1080" s="55" t="s">
        <v>756</v>
      </c>
    </row>
    <row r="1081">
      <c r="A1081" s="362" t="s">
        <v>79</v>
      </c>
      <c r="B1081" s="362" t="s">
        <v>756</v>
      </c>
      <c r="C1081" s="1514">
        <v>10718.0</v>
      </c>
      <c r="D1081" s="362">
        <v>16.0</v>
      </c>
      <c r="E1081" s="55" t="s">
        <v>756</v>
      </c>
    </row>
    <row r="1082">
      <c r="A1082" s="362" t="s">
        <v>80</v>
      </c>
      <c r="B1082" s="362" t="s">
        <v>756</v>
      </c>
      <c r="C1082" s="1514">
        <v>28203.0</v>
      </c>
      <c r="D1082" s="362">
        <v>28.0</v>
      </c>
      <c r="E1082" s="55" t="s">
        <v>756</v>
      </c>
    </row>
    <row r="1083">
      <c r="A1083" s="362" t="s">
        <v>81</v>
      </c>
      <c r="B1083" s="362" t="s">
        <v>756</v>
      </c>
      <c r="C1083" s="1514">
        <v>13345.0</v>
      </c>
      <c r="D1083" s="362">
        <v>24.0</v>
      </c>
      <c r="E1083" s="55" t="s">
        <v>756</v>
      </c>
    </row>
    <row r="1084">
      <c r="A1084" s="362" t="s">
        <v>797</v>
      </c>
      <c r="B1084" s="362" t="s">
        <v>756</v>
      </c>
      <c r="C1084" s="1514">
        <v>30774.0</v>
      </c>
      <c r="D1084" s="362">
        <v>52.0</v>
      </c>
      <c r="E1084" s="55" t="s">
        <v>756</v>
      </c>
    </row>
    <row r="1085">
      <c r="A1085" s="362" t="s">
        <v>798</v>
      </c>
      <c r="B1085" s="362" t="s">
        <v>756</v>
      </c>
      <c r="C1085" s="1514">
        <v>45851.0</v>
      </c>
      <c r="D1085" s="362">
        <v>40.0</v>
      </c>
      <c r="E1085" s="55" t="s">
        <v>756</v>
      </c>
    </row>
    <row r="1086">
      <c r="A1086" s="362" t="s">
        <v>799</v>
      </c>
      <c r="B1086" s="362" t="s">
        <v>756</v>
      </c>
      <c r="C1086" s="1514">
        <v>7166.0</v>
      </c>
      <c r="D1086" s="362">
        <v>6.0</v>
      </c>
      <c r="E1086" s="55" t="s">
        <v>756</v>
      </c>
    </row>
    <row r="1087">
      <c r="A1087" s="362" t="s">
        <v>618</v>
      </c>
      <c r="B1087" s="362" t="s">
        <v>756</v>
      </c>
      <c r="C1087" s="1514">
        <v>24087.0</v>
      </c>
      <c r="D1087" s="362">
        <v>32.0</v>
      </c>
      <c r="E1087" s="55" t="s">
        <v>756</v>
      </c>
    </row>
    <row r="1088">
      <c r="A1088" s="362" t="s">
        <v>800</v>
      </c>
      <c r="B1088" s="362" t="s">
        <v>756</v>
      </c>
      <c r="C1088" s="1514">
        <v>66470.0</v>
      </c>
      <c r="D1088" s="362">
        <v>48.0</v>
      </c>
      <c r="E1088" s="55" t="s">
        <v>756</v>
      </c>
    </row>
    <row r="1089">
      <c r="A1089" s="362" t="s">
        <v>619</v>
      </c>
      <c r="B1089" s="362" t="s">
        <v>756</v>
      </c>
      <c r="C1089" s="1514">
        <v>10880.0</v>
      </c>
      <c r="D1089" s="362">
        <v>16.0</v>
      </c>
      <c r="E1089" s="55" t="s">
        <v>756</v>
      </c>
    </row>
    <row r="1090">
      <c r="A1090" s="362" t="s">
        <v>801</v>
      </c>
      <c r="B1090" s="362" t="s">
        <v>756</v>
      </c>
      <c r="C1090" s="1514">
        <v>4472.0</v>
      </c>
      <c r="D1090" s="362">
        <v>6.0</v>
      </c>
      <c r="E1090" s="55" t="s">
        <v>756</v>
      </c>
    </row>
    <row r="1091">
      <c r="A1091" s="362" t="s">
        <v>802</v>
      </c>
      <c r="B1091" s="362" t="s">
        <v>756</v>
      </c>
      <c r="C1091" s="1514">
        <v>14529.0</v>
      </c>
      <c r="D1091" s="362">
        <v>23.0</v>
      </c>
      <c r="E1091" s="55" t="s">
        <v>756</v>
      </c>
    </row>
    <row r="1092">
      <c r="A1092" s="362" t="s">
        <v>82</v>
      </c>
      <c r="B1092" s="362" t="s">
        <v>756</v>
      </c>
      <c r="C1092" s="1514">
        <v>26092.0</v>
      </c>
      <c r="D1092" s="362">
        <v>47.0</v>
      </c>
      <c r="E1092" s="55" t="s">
        <v>756</v>
      </c>
    </row>
    <row r="1093">
      <c r="A1093" s="362" t="s">
        <v>84</v>
      </c>
      <c r="B1093" s="362" t="s">
        <v>756</v>
      </c>
      <c r="C1093" s="1514">
        <v>58402.0</v>
      </c>
      <c r="D1093" s="362">
        <v>83.0</v>
      </c>
      <c r="E1093" s="55" t="s">
        <v>756</v>
      </c>
    </row>
    <row r="1094">
      <c r="A1094" s="362" t="s">
        <v>803</v>
      </c>
      <c r="B1094" s="362" t="s">
        <v>756</v>
      </c>
      <c r="C1094" s="1514">
        <v>12442.0</v>
      </c>
      <c r="D1094" s="362">
        <v>12.0</v>
      </c>
      <c r="E1094" s="55" t="s">
        <v>756</v>
      </c>
    </row>
    <row r="1095">
      <c r="A1095" s="362" t="s">
        <v>190</v>
      </c>
      <c r="B1095" s="362" t="s">
        <v>756</v>
      </c>
      <c r="C1095" s="1514">
        <v>64623.0</v>
      </c>
      <c r="D1095" s="362">
        <v>89.0</v>
      </c>
      <c r="E1095" s="55" t="s">
        <v>756</v>
      </c>
    </row>
    <row r="1096">
      <c r="A1096" s="362" t="s">
        <v>804</v>
      </c>
      <c r="B1096" s="362" t="s">
        <v>756</v>
      </c>
      <c r="C1096" s="1514">
        <v>2135.0</v>
      </c>
      <c r="D1096" s="362">
        <v>1.0</v>
      </c>
      <c r="E1096" s="55" t="s">
        <v>756</v>
      </c>
    </row>
    <row r="1097">
      <c r="A1097" s="362" t="s">
        <v>805</v>
      </c>
      <c r="B1097" s="362" t="s">
        <v>756</v>
      </c>
      <c r="C1097" s="1514">
        <v>16750.0</v>
      </c>
      <c r="D1097" s="362">
        <v>20.0</v>
      </c>
      <c r="E1097" s="55" t="s">
        <v>756</v>
      </c>
    </row>
    <row r="1098">
      <c r="A1098" s="362" t="s">
        <v>806</v>
      </c>
      <c r="B1098" s="362" t="s">
        <v>756</v>
      </c>
      <c r="C1098" s="1514">
        <v>24583.0</v>
      </c>
      <c r="D1098" s="362">
        <v>28.0</v>
      </c>
      <c r="E1098" s="55" t="s">
        <v>756</v>
      </c>
    </row>
    <row r="1099">
      <c r="A1099" s="362" t="s">
        <v>86</v>
      </c>
      <c r="B1099" s="362" t="s">
        <v>756</v>
      </c>
      <c r="C1099" s="1514">
        <v>17821.0</v>
      </c>
      <c r="D1099" s="362">
        <v>46.0</v>
      </c>
      <c r="E1099" s="55" t="s">
        <v>756</v>
      </c>
    </row>
    <row r="1100">
      <c r="A1100" s="362" t="s">
        <v>193</v>
      </c>
      <c r="B1100" s="362" t="s">
        <v>756</v>
      </c>
      <c r="C1100" s="1514">
        <v>56031.0</v>
      </c>
      <c r="D1100" s="362">
        <v>51.0</v>
      </c>
      <c r="E1100" s="55" t="s">
        <v>756</v>
      </c>
    </row>
    <row r="1101">
      <c r="A1101" s="362" t="s">
        <v>88</v>
      </c>
      <c r="B1101" s="362" t="s">
        <v>756</v>
      </c>
      <c r="C1101" s="1514">
        <v>48518.0</v>
      </c>
      <c r="D1101" s="362">
        <v>42.0</v>
      </c>
      <c r="E1101" s="55" t="s">
        <v>756</v>
      </c>
    </row>
    <row r="1102">
      <c r="A1102" s="362" t="s">
        <v>807</v>
      </c>
      <c r="B1102" s="362" t="s">
        <v>756</v>
      </c>
      <c r="C1102" s="1514">
        <v>18529.0</v>
      </c>
      <c r="D1102" s="362">
        <v>29.0</v>
      </c>
      <c r="E1102" s="55" t="s">
        <v>756</v>
      </c>
    </row>
    <row r="1103">
      <c r="A1103" s="362" t="s">
        <v>626</v>
      </c>
      <c r="B1103" s="362" t="s">
        <v>756</v>
      </c>
      <c r="C1103" s="1514">
        <v>18794.0</v>
      </c>
      <c r="D1103" s="362">
        <v>19.0</v>
      </c>
      <c r="E1103" s="55" t="s">
        <v>756</v>
      </c>
    </row>
    <row r="1104">
      <c r="A1104" s="362" t="s">
        <v>387</v>
      </c>
      <c r="B1104" s="362" t="s">
        <v>756</v>
      </c>
      <c r="C1104" s="1514">
        <v>25549.0</v>
      </c>
      <c r="D1104" s="362">
        <v>46.0</v>
      </c>
      <c r="E1104" s="55" t="s">
        <v>756</v>
      </c>
    </row>
    <row r="1105">
      <c r="A1105" s="362" t="s">
        <v>808</v>
      </c>
      <c r="B1105" s="362" t="s">
        <v>756</v>
      </c>
      <c r="C1105" s="1514">
        <v>12311.0</v>
      </c>
      <c r="D1105" s="362">
        <v>19.0</v>
      </c>
      <c r="E1105" s="55" t="s">
        <v>756</v>
      </c>
    </row>
    <row r="1106">
      <c r="A1106" s="362" t="s">
        <v>809</v>
      </c>
      <c r="B1106" s="362" t="s">
        <v>756</v>
      </c>
      <c r="C1106" s="1514">
        <v>14643.0</v>
      </c>
      <c r="D1106" s="362">
        <v>24.0</v>
      </c>
      <c r="E1106" s="55" t="s">
        <v>756</v>
      </c>
    </row>
    <row r="1107">
      <c r="A1107" s="362" t="s">
        <v>810</v>
      </c>
      <c r="B1107" s="362" t="s">
        <v>756</v>
      </c>
      <c r="C1107" s="1514">
        <v>8515.0</v>
      </c>
      <c r="D1107" s="362">
        <v>10.0</v>
      </c>
      <c r="E1107" s="55" t="s">
        <v>756</v>
      </c>
    </row>
    <row r="1108">
      <c r="A1108" s="362" t="s">
        <v>199</v>
      </c>
      <c r="B1108" s="362" t="s">
        <v>756</v>
      </c>
      <c r="C1108" s="1514">
        <v>14505.0</v>
      </c>
      <c r="D1108" s="362">
        <v>20.0</v>
      </c>
      <c r="E1108" s="55" t="s">
        <v>756</v>
      </c>
    </row>
    <row r="1109">
      <c r="A1109" s="362" t="s">
        <v>493</v>
      </c>
      <c r="B1109" s="362" t="s">
        <v>756</v>
      </c>
      <c r="C1109" s="1514">
        <v>131264.0</v>
      </c>
      <c r="D1109" s="362">
        <v>100.0</v>
      </c>
      <c r="E1109" s="55" t="s">
        <v>756</v>
      </c>
    </row>
    <row r="1110">
      <c r="A1110" s="362" t="s">
        <v>94</v>
      </c>
      <c r="B1110" s="362" t="s">
        <v>756</v>
      </c>
      <c r="C1110" s="1514">
        <v>12084.0</v>
      </c>
      <c r="D1110" s="362">
        <v>19.0</v>
      </c>
      <c r="E1110" s="55" t="s">
        <v>756</v>
      </c>
    </row>
    <row r="1111">
      <c r="A1111" s="362" t="s">
        <v>494</v>
      </c>
      <c r="B1111" s="362" t="s">
        <v>756</v>
      </c>
      <c r="C1111" s="1514">
        <v>20468.0</v>
      </c>
      <c r="D1111" s="362">
        <v>16.0</v>
      </c>
      <c r="E1111" s="55" t="s">
        <v>756</v>
      </c>
    </row>
    <row r="1112">
      <c r="A1112" s="362" t="s">
        <v>495</v>
      </c>
      <c r="B1112" s="362" t="s">
        <v>756</v>
      </c>
      <c r="C1112" s="1514">
        <v>13111.0</v>
      </c>
      <c r="D1112" s="362">
        <v>26.0</v>
      </c>
      <c r="E1112" s="55" t="s">
        <v>756</v>
      </c>
    </row>
    <row r="1113">
      <c r="A1113" s="362" t="s">
        <v>638</v>
      </c>
      <c r="B1113" s="362" t="s">
        <v>756</v>
      </c>
      <c r="C1113" s="1514">
        <v>36242.0</v>
      </c>
      <c r="D1113" s="362">
        <v>44.0</v>
      </c>
      <c r="E1113" s="55" t="s">
        <v>756</v>
      </c>
    </row>
    <row r="1114">
      <c r="A1114" s="362" t="s">
        <v>811</v>
      </c>
      <c r="B1114" s="362" t="s">
        <v>756</v>
      </c>
      <c r="C1114" s="1514">
        <v>7177.0</v>
      </c>
      <c r="D1114" s="362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2" t="s">
        <v>874</v>
      </c>
      <c r="B1196" s="362" t="s">
        <v>873</v>
      </c>
      <c r="C1196" s="1514">
        <v>70975.0</v>
      </c>
      <c r="D1196" s="362">
        <v>104.0</v>
      </c>
      <c r="E1196" s="55" t="s">
        <v>873</v>
      </c>
    </row>
    <row r="1197">
      <c r="A1197" s="362" t="s">
        <v>875</v>
      </c>
      <c r="B1197" s="362" t="s">
        <v>873</v>
      </c>
      <c r="C1197" s="1514">
        <v>576031.0</v>
      </c>
      <c r="D1197" s="362">
        <v>286.0</v>
      </c>
      <c r="E1197" s="55" t="s">
        <v>873</v>
      </c>
    </row>
    <row r="1198">
      <c r="A1198" s="362" t="s">
        <v>2103</v>
      </c>
      <c r="B1198" s="362" t="s">
        <v>873</v>
      </c>
      <c r="C1198" s="1514">
        <v>828431.0</v>
      </c>
      <c r="D1198" s="362">
        <v>431.0</v>
      </c>
      <c r="E1198" s="55" t="s">
        <v>873</v>
      </c>
    </row>
    <row r="1199">
      <c r="A1199" s="362" t="s">
        <v>877</v>
      </c>
      <c r="B1199" s="362" t="s">
        <v>873</v>
      </c>
      <c r="C1199" s="1514">
        <v>92003.0</v>
      </c>
      <c r="D1199" s="362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2" t="s">
        <v>878</v>
      </c>
      <c r="B1200" s="362" t="s">
        <v>873</v>
      </c>
      <c r="C1200" s="1514">
        <v>33304.0</v>
      </c>
      <c r="D1200" s="362">
        <v>37.0</v>
      </c>
      <c r="E1200" s="55" t="s">
        <v>873</v>
      </c>
    </row>
    <row r="1201">
      <c r="A1201" s="362" t="s">
        <v>153</v>
      </c>
      <c r="B1201" s="362" t="s">
        <v>873</v>
      </c>
      <c r="C1201" s="1514">
        <v>168429.0</v>
      </c>
      <c r="D1201" s="362">
        <v>115.0</v>
      </c>
      <c r="E1201" s="55" t="s">
        <v>873</v>
      </c>
    </row>
    <row r="1202">
      <c r="A1202" s="362" t="s">
        <v>879</v>
      </c>
      <c r="B1202" s="362" t="s">
        <v>873</v>
      </c>
      <c r="C1202" s="1514">
        <v>102826.0</v>
      </c>
      <c r="D1202" s="362">
        <v>83.0</v>
      </c>
      <c r="E1202" s="55" t="s">
        <v>873</v>
      </c>
    </row>
    <row r="1203">
      <c r="A1203" s="362" t="s">
        <v>880</v>
      </c>
      <c r="B1203" s="362" t="s">
        <v>873</v>
      </c>
      <c r="C1203" s="1514">
        <v>161503.0</v>
      </c>
      <c r="D1203" s="362">
        <v>100.0</v>
      </c>
      <c r="E1203" s="55" t="s">
        <v>873</v>
      </c>
    </row>
    <row r="1204">
      <c r="A1204" s="362" t="s">
        <v>881</v>
      </c>
      <c r="B1204" s="362" t="s">
        <v>873</v>
      </c>
      <c r="C1204" s="1514">
        <v>31998.0</v>
      </c>
      <c r="D1204" s="362">
        <v>47.0</v>
      </c>
      <c r="E1204" s="55" t="s">
        <v>873</v>
      </c>
    </row>
    <row r="1205">
      <c r="A1205" s="362" t="s">
        <v>882</v>
      </c>
      <c r="B1205" s="362" t="s">
        <v>873</v>
      </c>
      <c r="C1205" s="1514">
        <v>255648.0</v>
      </c>
      <c r="D1205" s="362">
        <v>186.0</v>
      </c>
      <c r="E1205" s="55" t="s">
        <v>873</v>
      </c>
    </row>
    <row r="1206">
      <c r="A1206" s="362" t="s">
        <v>883</v>
      </c>
      <c r="B1206" s="362" t="s">
        <v>873</v>
      </c>
      <c r="C1206" s="1514">
        <v>29163.0</v>
      </c>
      <c r="D1206" s="362">
        <v>52.0</v>
      </c>
      <c r="E1206" s="55" t="s">
        <v>873</v>
      </c>
    </row>
    <row r="1207">
      <c r="A1207" s="362" t="s">
        <v>884</v>
      </c>
      <c r="B1207" s="362" t="s">
        <v>873</v>
      </c>
      <c r="C1207" s="1514">
        <v>253956.0</v>
      </c>
      <c r="D1207" s="362">
        <v>166.0</v>
      </c>
      <c r="E1207" s="55" t="s">
        <v>873</v>
      </c>
    </row>
    <row r="1208">
      <c r="A1208" s="362" t="s">
        <v>171</v>
      </c>
      <c r="B1208" s="362" t="s">
        <v>873</v>
      </c>
      <c r="C1208" s="1514">
        <v>323196.0</v>
      </c>
      <c r="D1208" s="362">
        <v>162.0</v>
      </c>
      <c r="E1208" s="55" t="s">
        <v>873</v>
      </c>
    </row>
    <row r="1209">
      <c r="A1209" s="362" t="s">
        <v>335</v>
      </c>
      <c r="B1209" s="362" t="s">
        <v>873</v>
      </c>
      <c r="C1209" s="1514">
        <v>19383.0</v>
      </c>
      <c r="D1209" s="362">
        <v>35.0</v>
      </c>
      <c r="E1209" s="55" t="s">
        <v>873</v>
      </c>
    </row>
    <row r="1210">
      <c r="A1210" s="362" t="s">
        <v>80</v>
      </c>
      <c r="B1210" s="362" t="s">
        <v>873</v>
      </c>
      <c r="C1210" s="1514">
        <v>1052567.0</v>
      </c>
      <c r="D1210" s="362">
        <v>396.0</v>
      </c>
      <c r="E1210" s="55" t="s">
        <v>873</v>
      </c>
    </row>
    <row r="1211">
      <c r="A1211" s="362" t="s">
        <v>2102</v>
      </c>
      <c r="B1211" s="362" t="s">
        <v>873</v>
      </c>
      <c r="C1211" s="1514">
        <v>909308.0</v>
      </c>
      <c r="D1211" s="362">
        <v>617.0</v>
      </c>
      <c r="E1211" s="55" t="s">
        <v>873</v>
      </c>
    </row>
    <row r="1212">
      <c r="A1212" s="362" t="s">
        <v>2818</v>
      </c>
      <c r="B1212" s="362" t="s">
        <v>873</v>
      </c>
      <c r="C1212" s="1514">
        <v>50251.0</v>
      </c>
      <c r="D1212" s="362">
        <v>39.0</v>
      </c>
      <c r="E1212" s="55" t="s">
        <v>873</v>
      </c>
    </row>
    <row r="1213">
      <c r="A1213" s="362" t="s">
        <v>2819</v>
      </c>
      <c r="B1213" s="362" t="s">
        <v>873</v>
      </c>
      <c r="C1213" s="1514">
        <v>112664.0</v>
      </c>
      <c r="D1213" s="362">
        <v>69.0</v>
      </c>
      <c r="E1213" s="55" t="s">
        <v>873</v>
      </c>
    </row>
    <row r="1214">
      <c r="A1214" s="362" t="s">
        <v>869</v>
      </c>
      <c r="B1214" s="362" t="s">
        <v>873</v>
      </c>
      <c r="C1214" s="1514">
        <v>25675.0</v>
      </c>
      <c r="D1214" s="362">
        <v>36.0</v>
      </c>
      <c r="E1214" s="55" t="s">
        <v>873</v>
      </c>
    </row>
    <row r="1215">
      <c r="A1215" s="362" t="s">
        <v>478</v>
      </c>
      <c r="B1215" s="362" t="s">
        <v>873</v>
      </c>
      <c r="C1215" s="1514">
        <v>36968.0</v>
      </c>
      <c r="D1215" s="362">
        <v>50.0</v>
      </c>
      <c r="E1215" s="55" t="s">
        <v>873</v>
      </c>
    </row>
    <row r="1216">
      <c r="A1216" s="362" t="s">
        <v>94</v>
      </c>
      <c r="B1216" s="362" t="s">
        <v>873</v>
      </c>
      <c r="C1216" s="1514">
        <v>150926.0</v>
      </c>
      <c r="D1216" s="362">
        <v>183.0</v>
      </c>
      <c r="E1216" s="55" t="s">
        <v>873</v>
      </c>
    </row>
    <row r="1217">
      <c r="A1217" s="362" t="s">
        <v>888</v>
      </c>
      <c r="B1217" s="362" t="s">
        <v>873</v>
      </c>
      <c r="C1217" s="1514">
        <v>103195.0</v>
      </c>
      <c r="D1217" s="362">
        <v>108.0</v>
      </c>
      <c r="E1217" s="55" t="s">
        <v>873</v>
      </c>
    </row>
    <row r="1218">
      <c r="A1218" s="362" t="s">
        <v>889</v>
      </c>
      <c r="B1218" s="362" t="s">
        <v>873</v>
      </c>
      <c r="C1218" s="1514">
        <v>51823.0</v>
      </c>
      <c r="D1218" s="362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2" t="s">
        <v>905</v>
      </c>
      <c r="B1234" s="362" t="s">
        <v>904</v>
      </c>
      <c r="C1234" s="1514">
        <v>10362.0</v>
      </c>
      <c r="D1234" s="362">
        <v>20.0</v>
      </c>
      <c r="E1234" s="55" t="s">
        <v>904</v>
      </c>
    </row>
    <row r="1235">
      <c r="A1235" s="362" t="s">
        <v>906</v>
      </c>
      <c r="B1235" s="362" t="s">
        <v>904</v>
      </c>
      <c r="C1235" s="1514">
        <v>9097.0</v>
      </c>
      <c r="D1235" s="362">
        <v>24.0</v>
      </c>
      <c r="E1235" s="55" t="s">
        <v>904</v>
      </c>
    </row>
    <row r="1236">
      <c r="A1236" s="362" t="s">
        <v>907</v>
      </c>
      <c r="B1236" s="362" t="s">
        <v>904</v>
      </c>
      <c r="C1236" s="1514">
        <v>117327.0</v>
      </c>
      <c r="D1236" s="362">
        <v>102.0</v>
      </c>
      <c r="E1236" s="55" t="s">
        <v>904</v>
      </c>
    </row>
    <row r="1237">
      <c r="A1237" s="362" t="s">
        <v>908</v>
      </c>
      <c r="B1237" s="362" t="s">
        <v>904</v>
      </c>
      <c r="C1237" s="1514">
        <v>28360.0</v>
      </c>
      <c r="D1237" s="362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2" t="s">
        <v>909</v>
      </c>
      <c r="B1238" s="362" t="s">
        <v>904</v>
      </c>
      <c r="C1238" s="1514">
        <v>23365.0</v>
      </c>
      <c r="D1238" s="362">
        <v>29.0</v>
      </c>
      <c r="E1238" s="55" t="s">
        <v>904</v>
      </c>
    </row>
    <row r="1239">
      <c r="A1239" s="362" t="s">
        <v>910</v>
      </c>
      <c r="B1239" s="362" t="s">
        <v>904</v>
      </c>
      <c r="C1239" s="1514">
        <v>15041.0</v>
      </c>
      <c r="D1239" s="362">
        <v>20.0</v>
      </c>
      <c r="E1239" s="55" t="s">
        <v>904</v>
      </c>
    </row>
    <row r="1240">
      <c r="A1240" s="362" t="s">
        <v>911</v>
      </c>
      <c r="B1240" s="362" t="s">
        <v>904</v>
      </c>
      <c r="C1240" s="1514">
        <v>8320.0</v>
      </c>
      <c r="D1240" s="362">
        <v>9.0</v>
      </c>
      <c r="E1240" s="55" t="s">
        <v>904</v>
      </c>
    </row>
    <row r="1241">
      <c r="A1241" s="362" t="s">
        <v>912</v>
      </c>
      <c r="B1241" s="362" t="s">
        <v>904</v>
      </c>
      <c r="C1241" s="1514">
        <v>61157.0</v>
      </c>
      <c r="D1241" s="362">
        <v>44.0</v>
      </c>
      <c r="E1241" s="55" t="s">
        <v>904</v>
      </c>
    </row>
    <row r="1242">
      <c r="A1242" s="362" t="s">
        <v>344</v>
      </c>
      <c r="B1242" s="362" t="s">
        <v>904</v>
      </c>
      <c r="C1242" s="1514">
        <v>103923.0</v>
      </c>
      <c r="D1242" s="362">
        <v>79.0</v>
      </c>
      <c r="E1242" s="55" t="s">
        <v>904</v>
      </c>
    </row>
    <row r="1243">
      <c r="A1243" s="362" t="s">
        <v>913</v>
      </c>
      <c r="B1243" s="362" t="s">
        <v>904</v>
      </c>
      <c r="C1243" s="1514">
        <v>17753.0</v>
      </c>
      <c r="D1243" s="362">
        <v>26.0</v>
      </c>
      <c r="E1243" s="55" t="s">
        <v>904</v>
      </c>
    </row>
    <row r="1244">
      <c r="A1244" s="362" t="s">
        <v>400</v>
      </c>
      <c r="B1244" s="362" t="s">
        <v>904</v>
      </c>
      <c r="C1244" s="1514">
        <v>154141.0</v>
      </c>
      <c r="D1244" s="362">
        <v>188.0</v>
      </c>
      <c r="E1244" s="55" t="s">
        <v>904</v>
      </c>
    </row>
    <row r="1245">
      <c r="A1245" s="362" t="s">
        <v>914</v>
      </c>
      <c r="B1245" s="362" t="s">
        <v>904</v>
      </c>
      <c r="C1245" s="1514">
        <v>43622.0</v>
      </c>
      <c r="D1245" s="362">
        <v>38.0</v>
      </c>
      <c r="E1245" s="55" t="s">
        <v>904</v>
      </c>
    </row>
    <row r="1246">
      <c r="A1246" s="362" t="s">
        <v>37</v>
      </c>
      <c r="B1246" s="362" t="s">
        <v>904</v>
      </c>
      <c r="C1246" s="1514">
        <v>134487.0</v>
      </c>
      <c r="D1246" s="362">
        <v>140.0</v>
      </c>
      <c r="E1246" s="55" t="s">
        <v>904</v>
      </c>
    </row>
    <row r="1247">
      <c r="A1247" s="362" t="s">
        <v>547</v>
      </c>
      <c r="B1247" s="362" t="s">
        <v>904</v>
      </c>
      <c r="C1247" s="1514">
        <v>51653.0</v>
      </c>
      <c r="D1247" s="362">
        <v>55.0</v>
      </c>
      <c r="E1247" s="55" t="s">
        <v>904</v>
      </c>
    </row>
    <row r="1248">
      <c r="A1248" s="362" t="s">
        <v>915</v>
      </c>
      <c r="B1248" s="362" t="s">
        <v>904</v>
      </c>
      <c r="C1248" s="1514">
        <v>26244.0</v>
      </c>
      <c r="D1248" s="362">
        <v>34.0</v>
      </c>
      <c r="E1248" s="55" t="s">
        <v>904</v>
      </c>
    </row>
    <row r="1249">
      <c r="A1249" s="362" t="s">
        <v>916</v>
      </c>
      <c r="B1249" s="362" t="s">
        <v>904</v>
      </c>
      <c r="C1249" s="1514">
        <v>25413.0</v>
      </c>
      <c r="D1249" s="362">
        <v>32.0</v>
      </c>
      <c r="E1249" s="55" t="s">
        <v>904</v>
      </c>
    </row>
    <row r="1250">
      <c r="A1250" s="362" t="s">
        <v>917</v>
      </c>
      <c r="B1250" s="362" t="s">
        <v>904</v>
      </c>
      <c r="C1250" s="1514">
        <v>37517.0</v>
      </c>
      <c r="D1250" s="362">
        <v>45.0</v>
      </c>
      <c r="E1250" s="55" t="s">
        <v>904</v>
      </c>
    </row>
    <row r="1251">
      <c r="A1251" s="362" t="s">
        <v>918</v>
      </c>
      <c r="B1251" s="362" t="s">
        <v>904</v>
      </c>
      <c r="C1251" s="1514">
        <v>30757.0</v>
      </c>
      <c r="D1251" s="362">
        <v>30.0</v>
      </c>
      <c r="E1251" s="55" t="s">
        <v>904</v>
      </c>
    </row>
    <row r="1252">
      <c r="A1252" s="362" t="s">
        <v>550</v>
      </c>
      <c r="B1252" s="362" t="s">
        <v>904</v>
      </c>
      <c r="C1252" s="1514">
        <v>79332.0</v>
      </c>
      <c r="D1252" s="362">
        <v>52.0</v>
      </c>
      <c r="E1252" s="55" t="s">
        <v>904</v>
      </c>
    </row>
    <row r="1253">
      <c r="A1253" s="362" t="s">
        <v>160</v>
      </c>
      <c r="B1253" s="362" t="s">
        <v>904</v>
      </c>
      <c r="C1253" s="1514">
        <v>13901.0</v>
      </c>
      <c r="D1253" s="362">
        <v>15.0</v>
      </c>
      <c r="E1253" s="55" t="s">
        <v>904</v>
      </c>
    </row>
    <row r="1254">
      <c r="A1254" s="362" t="s">
        <v>283</v>
      </c>
      <c r="B1254" s="362" t="s">
        <v>904</v>
      </c>
      <c r="C1254" s="1514">
        <v>35857.0</v>
      </c>
      <c r="D1254" s="362">
        <v>45.0</v>
      </c>
      <c r="E1254" s="55" t="s">
        <v>904</v>
      </c>
    </row>
    <row r="1255">
      <c r="A1255" s="362" t="s">
        <v>655</v>
      </c>
      <c r="B1255" s="362" t="s">
        <v>904</v>
      </c>
      <c r="C1255" s="1514">
        <v>25383.0</v>
      </c>
      <c r="D1255" s="362">
        <v>35.0</v>
      </c>
      <c r="E1255" s="55" t="s">
        <v>904</v>
      </c>
    </row>
    <row r="1256">
      <c r="A1256" s="362" t="s">
        <v>919</v>
      </c>
      <c r="B1256" s="362" t="s">
        <v>904</v>
      </c>
      <c r="C1256" s="1514">
        <v>109826.0</v>
      </c>
      <c r="D1256" s="362">
        <v>83.0</v>
      </c>
      <c r="E1256" s="55" t="s">
        <v>904</v>
      </c>
    </row>
    <row r="1257">
      <c r="A1257" s="362" t="s">
        <v>657</v>
      </c>
      <c r="B1257" s="362" t="s">
        <v>904</v>
      </c>
      <c r="C1257" s="1514">
        <v>33308.0</v>
      </c>
      <c r="D1257" s="362">
        <v>45.0</v>
      </c>
      <c r="E1257" s="55" t="s">
        <v>904</v>
      </c>
    </row>
    <row r="1258">
      <c r="A1258" s="362" t="s">
        <v>920</v>
      </c>
      <c r="B1258" s="362" t="s">
        <v>904</v>
      </c>
      <c r="C1258" s="1514">
        <v>406892.0</v>
      </c>
      <c r="D1258" s="362">
        <v>377.0</v>
      </c>
      <c r="E1258" s="55" t="s">
        <v>904</v>
      </c>
    </row>
    <row r="1259">
      <c r="A1259" s="362" t="s">
        <v>921</v>
      </c>
      <c r="B1259" s="362" t="s">
        <v>904</v>
      </c>
      <c r="C1259" s="1514">
        <v>25337.0</v>
      </c>
      <c r="D1259" s="362">
        <v>29.0</v>
      </c>
      <c r="E1259" s="55" t="s">
        <v>904</v>
      </c>
    </row>
    <row r="1260">
      <c r="A1260" s="362" t="s">
        <v>922</v>
      </c>
      <c r="B1260" s="362" t="s">
        <v>904</v>
      </c>
      <c r="C1260" s="1514">
        <v>15096.0</v>
      </c>
      <c r="D1260" s="362">
        <v>18.0</v>
      </c>
      <c r="E1260" s="55" t="s">
        <v>904</v>
      </c>
    </row>
    <row r="1261">
      <c r="A1261" s="362" t="s">
        <v>923</v>
      </c>
      <c r="B1261" s="362" t="s">
        <v>904</v>
      </c>
      <c r="C1261" s="1514">
        <v>92573.0</v>
      </c>
      <c r="D1261" s="362">
        <v>66.0</v>
      </c>
      <c r="E1261" s="55" t="s">
        <v>904</v>
      </c>
    </row>
    <row r="1262">
      <c r="A1262" s="362" t="s">
        <v>924</v>
      </c>
      <c r="B1262" s="362" t="s">
        <v>904</v>
      </c>
      <c r="C1262" s="1514">
        <v>40599.0</v>
      </c>
      <c r="D1262" s="362">
        <v>49.0</v>
      </c>
      <c r="E1262" s="55" t="s">
        <v>904</v>
      </c>
    </row>
    <row r="1263">
      <c r="A1263" s="362" t="s">
        <v>925</v>
      </c>
      <c r="B1263" s="362" t="s">
        <v>904</v>
      </c>
      <c r="C1263" s="1514">
        <v>45749.0</v>
      </c>
      <c r="D1263" s="362">
        <v>58.0</v>
      </c>
      <c r="E1263" s="55" t="s">
        <v>904</v>
      </c>
    </row>
    <row r="1264">
      <c r="A1264" s="362" t="s">
        <v>926</v>
      </c>
      <c r="B1264" s="362" t="s">
        <v>904</v>
      </c>
      <c r="C1264" s="1514">
        <v>36219.0</v>
      </c>
      <c r="D1264" s="362">
        <v>45.0</v>
      </c>
      <c r="E1264" s="55" t="s">
        <v>904</v>
      </c>
    </row>
    <row r="1265">
      <c r="A1265" s="362" t="s">
        <v>927</v>
      </c>
      <c r="B1265" s="362" t="s">
        <v>904</v>
      </c>
      <c r="C1265" s="1514">
        <v>31166.0</v>
      </c>
      <c r="D1265" s="362">
        <v>57.0</v>
      </c>
      <c r="E1265" s="55" t="s">
        <v>904</v>
      </c>
    </row>
    <row r="1266">
      <c r="A1266" s="362" t="s">
        <v>928</v>
      </c>
      <c r="B1266" s="362" t="s">
        <v>904</v>
      </c>
      <c r="C1266" s="1514">
        <v>292735.0</v>
      </c>
      <c r="D1266" s="362">
        <v>223.0</v>
      </c>
      <c r="E1266" s="55" t="s">
        <v>904</v>
      </c>
    </row>
    <row r="1267">
      <c r="A1267" s="362" t="s">
        <v>929</v>
      </c>
      <c r="B1267" s="362" t="s">
        <v>904</v>
      </c>
      <c r="C1267" s="1514">
        <v>64210.0</v>
      </c>
      <c r="D1267" s="362">
        <v>61.0</v>
      </c>
      <c r="E1267" s="55" t="s">
        <v>904</v>
      </c>
    </row>
    <row r="1268">
      <c r="A1268" s="362" t="s">
        <v>930</v>
      </c>
      <c r="B1268" s="362" t="s">
        <v>904</v>
      </c>
      <c r="C1268" s="1514">
        <v>25081.0</v>
      </c>
      <c r="D1268" s="362">
        <v>32.0</v>
      </c>
      <c r="E1268" s="55" t="s">
        <v>904</v>
      </c>
    </row>
    <row r="1269">
      <c r="A1269" s="362" t="s">
        <v>931</v>
      </c>
      <c r="B1269" s="362" t="s">
        <v>904</v>
      </c>
      <c r="C1269" s="1514">
        <v>11117.0</v>
      </c>
      <c r="D1269" s="362">
        <v>23.0</v>
      </c>
      <c r="E1269" s="55" t="s">
        <v>904</v>
      </c>
    </row>
    <row r="1270">
      <c r="A1270" s="362" t="s">
        <v>932</v>
      </c>
      <c r="B1270" s="362" t="s">
        <v>904</v>
      </c>
      <c r="C1270" s="1514">
        <v>70562.0</v>
      </c>
      <c r="D1270" s="362">
        <v>41.0</v>
      </c>
      <c r="E1270" s="55" t="s">
        <v>904</v>
      </c>
    </row>
    <row r="1271">
      <c r="A1271" s="362" t="s">
        <v>65</v>
      </c>
      <c r="B1271" s="362" t="s">
        <v>904</v>
      </c>
      <c r="C1271" s="1514">
        <v>158823.0</v>
      </c>
      <c r="D1271" s="362">
        <v>134.0</v>
      </c>
      <c r="E1271" s="55" t="s">
        <v>904</v>
      </c>
    </row>
    <row r="1272">
      <c r="A1272" s="362" t="s">
        <v>933</v>
      </c>
      <c r="B1272" s="362" t="s">
        <v>904</v>
      </c>
      <c r="C1272" s="1514">
        <v>264870.0</v>
      </c>
      <c r="D1272" s="362">
        <v>172.0</v>
      </c>
      <c r="E1272" s="55" t="s">
        <v>904</v>
      </c>
    </row>
    <row r="1273">
      <c r="A1273" s="362" t="s">
        <v>934</v>
      </c>
      <c r="B1273" s="362" t="s">
        <v>904</v>
      </c>
      <c r="C1273" s="1514">
        <v>17824.0</v>
      </c>
      <c r="D1273" s="362">
        <v>19.0</v>
      </c>
      <c r="E1273" s="55" t="s">
        <v>904</v>
      </c>
    </row>
    <row r="1274">
      <c r="A1274" s="362" t="s">
        <v>335</v>
      </c>
      <c r="B1274" s="362" t="s">
        <v>904</v>
      </c>
      <c r="C1274" s="1514">
        <v>653786.0</v>
      </c>
      <c r="D1274" s="362">
        <v>448.0</v>
      </c>
      <c r="E1274" s="55" t="s">
        <v>904</v>
      </c>
    </row>
    <row r="1275">
      <c r="A1275" s="362" t="s">
        <v>935</v>
      </c>
      <c r="B1275" s="362" t="s">
        <v>904</v>
      </c>
      <c r="C1275" s="1514">
        <v>2113.0</v>
      </c>
      <c r="D1275" s="362">
        <v>4.0</v>
      </c>
      <c r="E1275" s="55" t="s">
        <v>904</v>
      </c>
    </row>
    <row r="1276">
      <c r="A1276" s="362" t="s">
        <v>224</v>
      </c>
      <c r="B1276" s="362" t="s">
        <v>904</v>
      </c>
      <c r="C1276" s="1514">
        <v>11881.0</v>
      </c>
      <c r="D1276" s="362">
        <v>24.0</v>
      </c>
      <c r="E1276" s="55" t="s">
        <v>904</v>
      </c>
    </row>
    <row r="1277">
      <c r="A1277" s="362" t="s">
        <v>936</v>
      </c>
      <c r="B1277" s="362" t="s">
        <v>904</v>
      </c>
      <c r="C1277" s="1514">
        <v>88028.0</v>
      </c>
      <c r="D1277" s="362">
        <v>75.0</v>
      </c>
      <c r="E1277" s="55" t="s">
        <v>904</v>
      </c>
    </row>
    <row r="1278">
      <c r="A1278" s="362" t="s">
        <v>937</v>
      </c>
      <c r="B1278" s="362" t="s">
        <v>904</v>
      </c>
      <c r="C1278" s="1514">
        <v>21764.0</v>
      </c>
      <c r="D1278" s="362">
        <v>25.0</v>
      </c>
      <c r="E1278" s="55" t="s">
        <v>904</v>
      </c>
    </row>
    <row r="1279">
      <c r="A1279" s="362" t="s">
        <v>938</v>
      </c>
      <c r="B1279" s="362" t="s">
        <v>904</v>
      </c>
      <c r="C1279" s="1514">
        <v>98266.0</v>
      </c>
      <c r="D1279" s="362">
        <v>117.0</v>
      </c>
      <c r="E1279" s="55" t="s">
        <v>904</v>
      </c>
    </row>
    <row r="1280">
      <c r="A1280" s="362" t="s">
        <v>570</v>
      </c>
      <c r="B1280" s="362" t="s">
        <v>904</v>
      </c>
      <c r="C1280" s="1514">
        <v>191224.0</v>
      </c>
      <c r="D1280" s="362">
        <v>90.0</v>
      </c>
      <c r="E1280" s="55" t="s">
        <v>904</v>
      </c>
    </row>
    <row r="1281">
      <c r="A1281" s="362" t="s">
        <v>939</v>
      </c>
      <c r="B1281" s="362" t="s">
        <v>904</v>
      </c>
      <c r="C1281" s="1514">
        <v>6283.0</v>
      </c>
      <c r="D1281" s="362">
        <v>11.0</v>
      </c>
      <c r="E1281" s="55" t="s">
        <v>904</v>
      </c>
    </row>
    <row r="1282">
      <c r="A1282" s="362" t="s">
        <v>940</v>
      </c>
      <c r="B1282" s="362" t="s">
        <v>904</v>
      </c>
      <c r="C1282" s="1514">
        <v>10787.0</v>
      </c>
      <c r="D1282" s="362">
        <v>24.0</v>
      </c>
      <c r="E1282" s="55" t="s">
        <v>904</v>
      </c>
    </row>
    <row r="1283">
      <c r="A1283" s="362" t="s">
        <v>941</v>
      </c>
      <c r="B1283" s="362" t="s">
        <v>904</v>
      </c>
      <c r="C1283" s="1514">
        <v>874759.0</v>
      </c>
      <c r="D1283" s="362">
        <v>323.0</v>
      </c>
      <c r="E1283" s="55" t="s">
        <v>904</v>
      </c>
    </row>
    <row r="1284">
      <c r="A1284" s="362" t="s">
        <v>942</v>
      </c>
      <c r="B1284" s="362" t="s">
        <v>904</v>
      </c>
      <c r="C1284" s="1514">
        <v>24528.0</v>
      </c>
      <c r="D1284" s="362">
        <v>29.0</v>
      </c>
      <c r="E1284" s="55" t="s">
        <v>904</v>
      </c>
    </row>
    <row r="1285">
      <c r="A1285" s="362" t="s">
        <v>943</v>
      </c>
      <c r="B1285" s="362" t="s">
        <v>904</v>
      </c>
      <c r="C1285" s="1514">
        <v>66516.0</v>
      </c>
      <c r="D1285" s="362">
        <v>73.0</v>
      </c>
      <c r="E1285" s="55" t="s">
        <v>904</v>
      </c>
    </row>
    <row r="1286">
      <c r="A1286" s="362" t="s">
        <v>575</v>
      </c>
      <c r="B1286" s="362" t="s">
        <v>904</v>
      </c>
      <c r="C1286" s="1514">
        <v>29100.0</v>
      </c>
      <c r="D1286" s="362">
        <v>33.0</v>
      </c>
      <c r="E1286" s="55" t="s">
        <v>904</v>
      </c>
    </row>
    <row r="1287">
      <c r="A1287" s="362" t="s">
        <v>944</v>
      </c>
      <c r="B1287" s="362" t="s">
        <v>904</v>
      </c>
      <c r="C1287" s="1514">
        <v>43545.0</v>
      </c>
      <c r="D1287" s="362">
        <v>42.0</v>
      </c>
      <c r="E1287" s="55" t="s">
        <v>904</v>
      </c>
    </row>
    <row r="1288">
      <c r="A1288" s="362" t="s">
        <v>945</v>
      </c>
      <c r="B1288" s="362" t="s">
        <v>904</v>
      </c>
      <c r="C1288" s="1514">
        <v>22983.0</v>
      </c>
      <c r="D1288" s="362">
        <v>26.0</v>
      </c>
      <c r="E1288" s="55" t="s">
        <v>904</v>
      </c>
    </row>
    <row r="1289">
      <c r="A1289" s="362" t="s">
        <v>946</v>
      </c>
      <c r="B1289" s="362" t="s">
        <v>904</v>
      </c>
      <c r="C1289" s="1514">
        <v>83209.0</v>
      </c>
      <c r="D1289" s="362">
        <v>77.0</v>
      </c>
      <c r="E1289" s="55" t="s">
        <v>904</v>
      </c>
    </row>
    <row r="1290">
      <c r="A1290" s="362" t="s">
        <v>947</v>
      </c>
      <c r="B1290" s="362" t="s">
        <v>904</v>
      </c>
      <c r="C1290" s="1514">
        <v>15113.0</v>
      </c>
      <c r="D1290" s="362">
        <v>24.0</v>
      </c>
      <c r="E1290" s="55" t="s">
        <v>904</v>
      </c>
    </row>
    <row r="1291">
      <c r="A1291" s="362" t="s">
        <v>79</v>
      </c>
      <c r="B1291" s="362" t="s">
        <v>904</v>
      </c>
      <c r="C1291" s="1514">
        <v>150439.0</v>
      </c>
      <c r="D1291" s="362">
        <v>109.0</v>
      </c>
      <c r="E1291" s="55" t="s">
        <v>904</v>
      </c>
    </row>
    <row r="1292">
      <c r="A1292" s="362" t="s">
        <v>948</v>
      </c>
      <c r="B1292" s="362" t="s">
        <v>904</v>
      </c>
      <c r="C1292" s="1514">
        <v>63968.0</v>
      </c>
      <c r="D1292" s="362">
        <v>72.0</v>
      </c>
      <c r="E1292" s="55" t="s">
        <v>904</v>
      </c>
    </row>
    <row r="1293">
      <c r="A1293" s="362" t="s">
        <v>949</v>
      </c>
      <c r="B1293" s="362" t="s">
        <v>904</v>
      </c>
      <c r="C1293" s="1514">
        <v>9265.0</v>
      </c>
      <c r="D1293" s="362">
        <v>15.0</v>
      </c>
      <c r="E1293" s="55" t="s">
        <v>904</v>
      </c>
    </row>
    <row r="1294">
      <c r="A1294" s="362" t="s">
        <v>950</v>
      </c>
      <c r="B1294" s="362" t="s">
        <v>904</v>
      </c>
      <c r="C1294" s="1514">
        <v>173588.0</v>
      </c>
      <c r="D1294" s="362">
        <v>160.0</v>
      </c>
      <c r="E1294" s="55" t="s">
        <v>904</v>
      </c>
    </row>
    <row r="1295">
      <c r="A1295" s="362" t="s">
        <v>951</v>
      </c>
      <c r="B1295" s="362" t="s">
        <v>904</v>
      </c>
      <c r="C1295" s="1514">
        <v>48892.0</v>
      </c>
      <c r="D1295" s="362">
        <v>63.0</v>
      </c>
      <c r="E1295" s="55" t="s">
        <v>904</v>
      </c>
    </row>
    <row r="1296">
      <c r="A1296" s="362" t="s">
        <v>952</v>
      </c>
      <c r="B1296" s="362" t="s">
        <v>904</v>
      </c>
      <c r="C1296" s="1514">
        <v>1259201.0</v>
      </c>
      <c r="D1296" s="362">
        <v>531.0</v>
      </c>
      <c r="E1296" s="55" t="s">
        <v>904</v>
      </c>
    </row>
    <row r="1297">
      <c r="A1297" s="362" t="s">
        <v>953</v>
      </c>
      <c r="B1297" s="362" t="s">
        <v>904</v>
      </c>
      <c r="C1297" s="1514">
        <v>26625.0</v>
      </c>
      <c r="D1297" s="362">
        <v>34.0</v>
      </c>
      <c r="E1297" s="55" t="s">
        <v>904</v>
      </c>
    </row>
    <row r="1298">
      <c r="A1298" s="362" t="s">
        <v>954</v>
      </c>
      <c r="B1298" s="362" t="s">
        <v>904</v>
      </c>
      <c r="C1298" s="1514">
        <v>20952.0</v>
      </c>
      <c r="D1298" s="362">
        <v>22.0</v>
      </c>
      <c r="E1298" s="55" t="s">
        <v>904</v>
      </c>
    </row>
    <row r="1299">
      <c r="A1299" s="362" t="s">
        <v>955</v>
      </c>
      <c r="B1299" s="362" t="s">
        <v>904</v>
      </c>
      <c r="C1299" s="1514">
        <v>5795.0</v>
      </c>
      <c r="D1299" s="362">
        <v>24.0</v>
      </c>
      <c r="E1299" s="55" t="s">
        <v>904</v>
      </c>
    </row>
    <row r="1300">
      <c r="A1300" s="362" t="s">
        <v>376</v>
      </c>
      <c r="B1300" s="362" t="s">
        <v>904</v>
      </c>
      <c r="C1300" s="1514">
        <v>23341.0</v>
      </c>
      <c r="D1300" s="362">
        <v>36.0</v>
      </c>
      <c r="E1300" s="55" t="s">
        <v>904</v>
      </c>
    </row>
    <row r="1301">
      <c r="A1301" s="362" t="s">
        <v>956</v>
      </c>
      <c r="B1301" s="362" t="s">
        <v>904</v>
      </c>
      <c r="C1301" s="1514">
        <v>8276.0</v>
      </c>
      <c r="D1301" s="362">
        <v>11.0</v>
      </c>
      <c r="E1301" s="55" t="s">
        <v>904</v>
      </c>
    </row>
    <row r="1302">
      <c r="A1302" s="362" t="s">
        <v>957</v>
      </c>
      <c r="B1302" s="362" t="s">
        <v>904</v>
      </c>
      <c r="C1302" s="1514">
        <v>24665.0</v>
      </c>
      <c r="D1302" s="362">
        <v>23.0</v>
      </c>
      <c r="E1302" s="55" t="s">
        <v>904</v>
      </c>
    </row>
    <row r="1303">
      <c r="A1303" s="362" t="s">
        <v>729</v>
      </c>
      <c r="B1303" s="362" t="s">
        <v>904</v>
      </c>
      <c r="C1303" s="1514">
        <v>290494.0</v>
      </c>
      <c r="D1303" s="362">
        <v>228.0</v>
      </c>
      <c r="E1303" s="55" t="s">
        <v>904</v>
      </c>
    </row>
    <row r="1304">
      <c r="A1304" s="362" t="s">
        <v>958</v>
      </c>
      <c r="B1304" s="362" t="s">
        <v>904</v>
      </c>
      <c r="C1304" s="1514">
        <v>12738.0</v>
      </c>
      <c r="D1304" s="362">
        <v>24.0</v>
      </c>
      <c r="E1304" s="55" t="s">
        <v>904</v>
      </c>
    </row>
    <row r="1305">
      <c r="A1305" s="362" t="s">
        <v>959</v>
      </c>
      <c r="B1305" s="362" t="s">
        <v>904</v>
      </c>
      <c r="C1305" s="1514">
        <v>23884.0</v>
      </c>
      <c r="D1305" s="362">
        <v>31.0</v>
      </c>
      <c r="E1305" s="55" t="s">
        <v>904</v>
      </c>
    </row>
    <row r="1306">
      <c r="A1306" s="362" t="s">
        <v>960</v>
      </c>
      <c r="B1306" s="362" t="s">
        <v>904</v>
      </c>
      <c r="C1306" s="1514">
        <v>190800.0</v>
      </c>
      <c r="D1306" s="362">
        <v>202.0</v>
      </c>
      <c r="E1306" s="55" t="s">
        <v>904</v>
      </c>
    </row>
    <row r="1307">
      <c r="A1307" s="362" t="s">
        <v>2115</v>
      </c>
      <c r="B1307" s="362" t="s">
        <v>904</v>
      </c>
      <c r="C1307" s="1514">
        <v>159337.0</v>
      </c>
      <c r="D1307" s="362">
        <v>129.0</v>
      </c>
      <c r="E1307" s="55" t="s">
        <v>904</v>
      </c>
    </row>
    <row r="1308">
      <c r="A1308" s="362" t="s">
        <v>2635</v>
      </c>
      <c r="B1308" s="362" t="s">
        <v>904</v>
      </c>
      <c r="C1308" s="1514">
        <v>61043.0</v>
      </c>
      <c r="D1308" s="362">
        <v>78.0</v>
      </c>
      <c r="E1308" s="55" t="s">
        <v>904</v>
      </c>
    </row>
    <row r="1309">
      <c r="A1309" s="362" t="s">
        <v>961</v>
      </c>
      <c r="B1309" s="362" t="s">
        <v>904</v>
      </c>
      <c r="C1309" s="1514">
        <v>41182.0</v>
      </c>
      <c r="D1309" s="362">
        <v>52.0</v>
      </c>
      <c r="E1309" s="55" t="s">
        <v>904</v>
      </c>
    </row>
    <row r="1310">
      <c r="A1310" s="362" t="s">
        <v>962</v>
      </c>
      <c r="B1310" s="362" t="s">
        <v>904</v>
      </c>
      <c r="C1310" s="1514">
        <v>8068.0</v>
      </c>
      <c r="D1310" s="362">
        <v>12.0</v>
      </c>
      <c r="E1310" s="55" t="s">
        <v>904</v>
      </c>
    </row>
    <row r="1311">
      <c r="A1311" s="362" t="s">
        <v>963</v>
      </c>
      <c r="B1311" s="362" t="s">
        <v>904</v>
      </c>
      <c r="C1311" s="1514">
        <v>68192.0</v>
      </c>
      <c r="D1311" s="362">
        <v>81.0</v>
      </c>
      <c r="E1311" s="55" t="s">
        <v>904</v>
      </c>
    </row>
    <row r="1312">
      <c r="A1312" s="362" t="s">
        <v>964</v>
      </c>
      <c r="B1312" s="362" t="s">
        <v>904</v>
      </c>
      <c r="C1312" s="1514">
        <v>52516.0</v>
      </c>
      <c r="D1312" s="362">
        <v>74.0</v>
      </c>
      <c r="E1312" s="55" t="s">
        <v>904</v>
      </c>
    </row>
    <row r="1313">
      <c r="A1313" s="362" t="s">
        <v>200</v>
      </c>
      <c r="B1313" s="362" t="s">
        <v>904</v>
      </c>
      <c r="C1313" s="1514">
        <v>75448.0</v>
      </c>
      <c r="D1313" s="362">
        <v>85.0</v>
      </c>
      <c r="E1313" s="55" t="s">
        <v>904</v>
      </c>
    </row>
    <row r="1314">
      <c r="A1314" s="362" t="s">
        <v>965</v>
      </c>
      <c r="B1314" s="362" t="s">
        <v>904</v>
      </c>
      <c r="C1314" s="1514">
        <v>370963.0</v>
      </c>
      <c r="D1314" s="362">
        <v>224.0</v>
      </c>
      <c r="E1314" s="55" t="s">
        <v>904</v>
      </c>
    </row>
    <row r="1315">
      <c r="A1315" s="362" t="s">
        <v>494</v>
      </c>
      <c r="B1315" s="362" t="s">
        <v>904</v>
      </c>
      <c r="C1315" s="1514">
        <v>1753893.0</v>
      </c>
      <c r="D1315" s="368">
        <v>1155.0</v>
      </c>
      <c r="E1315" s="55" t="s">
        <v>904</v>
      </c>
      <c r="G1315" s="313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2" t="s">
        <v>267</v>
      </c>
      <c r="B1404" s="362" t="s">
        <v>1030</v>
      </c>
      <c r="C1404" s="1514">
        <v>31192.0</v>
      </c>
      <c r="D1404" s="362">
        <v>58.0</v>
      </c>
      <c r="E1404" s="55" t="s">
        <v>1030</v>
      </c>
    </row>
    <row r="1405">
      <c r="A1405" s="362" t="s">
        <v>1033</v>
      </c>
      <c r="B1405" s="362" t="s">
        <v>1030</v>
      </c>
      <c r="C1405" s="1514">
        <v>36925.0</v>
      </c>
      <c r="D1405" s="362">
        <v>50.0</v>
      </c>
      <c r="E1405" s="55" t="s">
        <v>1030</v>
      </c>
    </row>
    <row r="1406">
      <c r="A1406" s="362" t="s">
        <v>1035</v>
      </c>
      <c r="B1406" s="362" t="s">
        <v>1030</v>
      </c>
      <c r="C1406" s="1514">
        <v>12326.0</v>
      </c>
      <c r="D1406" s="362">
        <v>22.0</v>
      </c>
      <c r="E1406" s="55" t="s">
        <v>1030</v>
      </c>
    </row>
    <row r="1407">
      <c r="A1407" s="362" t="s">
        <v>1037</v>
      </c>
      <c r="B1407" s="362" t="s">
        <v>1030</v>
      </c>
      <c r="C1407" s="1514">
        <v>18365.0</v>
      </c>
      <c r="D1407" s="362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2" t="s">
        <v>150</v>
      </c>
      <c r="B1408" s="362" t="s">
        <v>1030</v>
      </c>
      <c r="C1408" s="1514">
        <v>8271.0</v>
      </c>
      <c r="D1408" s="362">
        <v>12.0</v>
      </c>
      <c r="E1408" s="55" t="s">
        <v>1030</v>
      </c>
    </row>
    <row r="1409">
      <c r="A1409" s="362" t="s">
        <v>1040</v>
      </c>
      <c r="B1409" s="362" t="s">
        <v>1030</v>
      </c>
      <c r="C1409" s="1514">
        <v>31333.0</v>
      </c>
      <c r="D1409" s="362">
        <v>40.0</v>
      </c>
      <c r="E1409" s="55" t="s">
        <v>1030</v>
      </c>
    </row>
    <row r="1410">
      <c r="A1410" s="362" t="s">
        <v>37</v>
      </c>
      <c r="B1410" s="362" t="s">
        <v>1030</v>
      </c>
      <c r="C1410" s="1514">
        <v>14436.0</v>
      </c>
      <c r="D1410" s="362">
        <v>37.0</v>
      </c>
      <c r="E1410" s="55" t="s">
        <v>1030</v>
      </c>
    </row>
    <row r="1411">
      <c r="A1411" s="362" t="s">
        <v>153</v>
      </c>
      <c r="B1411" s="362" t="s">
        <v>1030</v>
      </c>
      <c r="C1411" s="1514">
        <v>9911.0</v>
      </c>
      <c r="D1411" s="362">
        <v>11.0</v>
      </c>
      <c r="E1411" s="55" t="s">
        <v>1030</v>
      </c>
    </row>
    <row r="1412">
      <c r="A1412" s="362" t="s">
        <v>652</v>
      </c>
      <c r="B1412" s="362" t="s">
        <v>1030</v>
      </c>
      <c r="C1412" s="1514">
        <v>17171.0</v>
      </c>
      <c r="D1412" s="362">
        <v>40.0</v>
      </c>
      <c r="E1412" s="55" t="s">
        <v>1030</v>
      </c>
    </row>
    <row r="1413">
      <c r="A1413" s="362" t="s">
        <v>41</v>
      </c>
      <c r="B1413" s="362" t="s">
        <v>1030</v>
      </c>
      <c r="C1413" s="1514">
        <v>8278.0</v>
      </c>
      <c r="D1413" s="362">
        <v>15.0</v>
      </c>
      <c r="E1413" s="55" t="s">
        <v>1030</v>
      </c>
    </row>
    <row r="1414">
      <c r="A1414" s="362" t="s">
        <v>825</v>
      </c>
      <c r="B1414" s="362" t="s">
        <v>1030</v>
      </c>
      <c r="C1414" s="1514">
        <v>9002.0</v>
      </c>
      <c r="D1414" s="362">
        <v>24.0</v>
      </c>
      <c r="E1414" s="55" t="s">
        <v>1030</v>
      </c>
    </row>
    <row r="1415">
      <c r="A1415" s="362" t="s">
        <v>42</v>
      </c>
      <c r="B1415" s="362" t="s">
        <v>1030</v>
      </c>
      <c r="C1415" s="1514">
        <v>15604.0</v>
      </c>
      <c r="D1415" s="362">
        <v>38.0</v>
      </c>
      <c r="E1415" s="55" t="s">
        <v>1030</v>
      </c>
    </row>
    <row r="1416">
      <c r="A1416" s="362" t="s">
        <v>43</v>
      </c>
      <c r="B1416" s="362" t="s">
        <v>1030</v>
      </c>
      <c r="C1416" s="1514">
        <v>19386.0</v>
      </c>
      <c r="D1416" s="362">
        <v>41.0</v>
      </c>
      <c r="E1416" s="55" t="s">
        <v>1030</v>
      </c>
    </row>
    <row r="1417">
      <c r="A1417" s="362" t="s">
        <v>1046</v>
      </c>
      <c r="B1417" s="362" t="s">
        <v>1030</v>
      </c>
      <c r="C1417" s="1514">
        <v>22628.0</v>
      </c>
      <c r="D1417" s="362">
        <v>27.0</v>
      </c>
      <c r="E1417" s="55" t="s">
        <v>1030</v>
      </c>
    </row>
    <row r="1418">
      <c r="A1418" s="362" t="s">
        <v>1048</v>
      </c>
      <c r="B1418" s="362" t="s">
        <v>1030</v>
      </c>
      <c r="C1418" s="1514">
        <v>28543.0</v>
      </c>
      <c r="D1418" s="362">
        <v>44.0</v>
      </c>
      <c r="E1418" s="55" t="s">
        <v>1030</v>
      </c>
    </row>
    <row r="1419">
      <c r="A1419" s="362" t="s">
        <v>49</v>
      </c>
      <c r="B1419" s="362" t="s">
        <v>1030</v>
      </c>
      <c r="C1419" s="1514">
        <v>18853.0</v>
      </c>
      <c r="D1419" s="362">
        <v>30.0</v>
      </c>
      <c r="E1419" s="55" t="s">
        <v>1030</v>
      </c>
    </row>
    <row r="1420">
      <c r="A1420" s="362" t="s">
        <v>351</v>
      </c>
      <c r="B1420" s="362" t="s">
        <v>1030</v>
      </c>
      <c r="C1420" s="1514">
        <v>182001.0</v>
      </c>
      <c r="D1420" s="362">
        <v>157.0</v>
      </c>
      <c r="E1420" s="55" t="s">
        <v>1030</v>
      </c>
    </row>
    <row r="1421">
      <c r="A1421" s="362" t="s">
        <v>1052</v>
      </c>
      <c r="B1421" s="362" t="s">
        <v>1030</v>
      </c>
      <c r="C1421" s="1514">
        <v>75036.0</v>
      </c>
      <c r="D1421" s="362">
        <v>92.0</v>
      </c>
      <c r="E1421" s="55" t="s">
        <v>1030</v>
      </c>
    </row>
    <row r="1422">
      <c r="A1422" s="362" t="s">
        <v>59</v>
      </c>
      <c r="B1422" s="362" t="s">
        <v>1030</v>
      </c>
      <c r="C1422" s="1514">
        <v>7788.0</v>
      </c>
      <c r="D1422" s="362">
        <v>24.0</v>
      </c>
      <c r="E1422" s="55" t="s">
        <v>1030</v>
      </c>
    </row>
    <row r="1423">
      <c r="A1423" s="362" t="s">
        <v>1053</v>
      </c>
      <c r="B1423" s="362" t="s">
        <v>1030</v>
      </c>
      <c r="C1423" s="1514">
        <v>24250.0</v>
      </c>
      <c r="D1423" s="362">
        <v>20.0</v>
      </c>
      <c r="E1423" s="55" t="s">
        <v>1030</v>
      </c>
    </row>
    <row r="1424">
      <c r="A1424" s="362" t="s">
        <v>61</v>
      </c>
      <c r="B1424" s="362" t="s">
        <v>1030</v>
      </c>
      <c r="C1424" s="1514">
        <v>13586.0</v>
      </c>
      <c r="D1424" s="362">
        <v>30.0</v>
      </c>
      <c r="E1424" s="55" t="s">
        <v>1030</v>
      </c>
    </row>
    <row r="1425">
      <c r="A1425" s="362" t="s">
        <v>1055</v>
      </c>
      <c r="B1425" s="362" t="s">
        <v>1030</v>
      </c>
      <c r="C1425" s="1514">
        <v>21055.0</v>
      </c>
      <c r="D1425" s="362">
        <v>42.0</v>
      </c>
      <c r="E1425" s="55" t="s">
        <v>1030</v>
      </c>
    </row>
    <row r="1426">
      <c r="A1426" s="362" t="s">
        <v>444</v>
      </c>
      <c r="B1426" s="362" t="s">
        <v>1030</v>
      </c>
      <c r="C1426" s="1514">
        <v>47334.0</v>
      </c>
      <c r="D1426" s="362">
        <v>38.0</v>
      </c>
      <c r="E1426" s="55" t="s">
        <v>1030</v>
      </c>
    </row>
    <row r="1427">
      <c r="A1427" s="362" t="s">
        <v>608</v>
      </c>
      <c r="B1427" s="362" t="s">
        <v>1030</v>
      </c>
      <c r="C1427" s="1514">
        <v>206650.0</v>
      </c>
      <c r="D1427" s="362">
        <v>181.0</v>
      </c>
      <c r="E1427" s="55" t="s">
        <v>1030</v>
      </c>
    </row>
    <row r="1428">
      <c r="A1428" s="362" t="s">
        <v>1058</v>
      </c>
      <c r="B1428" s="362" t="s">
        <v>1030</v>
      </c>
      <c r="C1428" s="1514">
        <v>237085.0</v>
      </c>
      <c r="D1428" s="362">
        <v>296.0</v>
      </c>
      <c r="E1428" s="55" t="s">
        <v>1030</v>
      </c>
    </row>
    <row r="1429">
      <c r="A1429" s="362" t="s">
        <v>365</v>
      </c>
      <c r="B1429" s="362" t="s">
        <v>1030</v>
      </c>
      <c r="C1429" s="1514">
        <v>17622.0</v>
      </c>
      <c r="D1429" s="362">
        <v>22.0</v>
      </c>
      <c r="E1429" s="55" t="s">
        <v>1030</v>
      </c>
    </row>
    <row r="1430">
      <c r="A1430" s="362" t="s">
        <v>1060</v>
      </c>
      <c r="B1430" s="362" t="s">
        <v>1030</v>
      </c>
      <c r="C1430" s="1514">
        <v>8257.0</v>
      </c>
      <c r="D1430" s="362">
        <v>14.0</v>
      </c>
      <c r="E1430" s="55" t="s">
        <v>1030</v>
      </c>
    </row>
    <row r="1431">
      <c r="A1431" s="362" t="s">
        <v>1062</v>
      </c>
      <c r="B1431" s="362" t="s">
        <v>1030</v>
      </c>
      <c r="C1431" s="1514">
        <v>1308.0</v>
      </c>
      <c r="D1431" s="362" t="s">
        <v>29</v>
      </c>
      <c r="E1431" s="55"/>
    </row>
    <row r="1432">
      <c r="A1432" s="362" t="s">
        <v>1063</v>
      </c>
      <c r="B1432" s="362" t="s">
        <v>1030</v>
      </c>
      <c r="C1432" s="1514">
        <v>23517.0</v>
      </c>
      <c r="D1432" s="362">
        <v>38.0</v>
      </c>
      <c r="E1432" s="55" t="s">
        <v>1030</v>
      </c>
    </row>
    <row r="1433">
      <c r="A1433" s="362" t="s">
        <v>65</v>
      </c>
      <c r="B1433" s="362" t="s">
        <v>1030</v>
      </c>
      <c r="C1433" s="1514">
        <v>143277.0</v>
      </c>
      <c r="D1433" s="362">
        <v>156.0</v>
      </c>
      <c r="E1433" s="55" t="s">
        <v>1030</v>
      </c>
    </row>
    <row r="1434">
      <c r="A1434" s="362" t="s">
        <v>450</v>
      </c>
      <c r="B1434" s="362" t="s">
        <v>1030</v>
      </c>
      <c r="C1434" s="1514">
        <v>16428.0</v>
      </c>
      <c r="D1434" s="362">
        <v>29.0</v>
      </c>
      <c r="E1434" s="55" t="s">
        <v>1030</v>
      </c>
    </row>
    <row r="1435">
      <c r="A1435" s="362" t="s">
        <v>66</v>
      </c>
      <c r="B1435" s="362" t="s">
        <v>1030</v>
      </c>
      <c r="C1435" s="1514">
        <v>7106.0</v>
      </c>
      <c r="D1435" s="362">
        <v>7.0</v>
      </c>
      <c r="E1435" s="55" t="s">
        <v>1030</v>
      </c>
    </row>
    <row r="1436">
      <c r="A1436" s="362" t="s">
        <v>833</v>
      </c>
      <c r="B1436" s="362" t="s">
        <v>1030</v>
      </c>
      <c r="C1436" s="1514">
        <v>11234.0</v>
      </c>
      <c r="D1436" s="362">
        <v>31.0</v>
      </c>
      <c r="E1436" s="55" t="s">
        <v>1030</v>
      </c>
    </row>
    <row r="1437">
      <c r="A1437" s="362" t="s">
        <v>453</v>
      </c>
      <c r="B1437" s="362" t="s">
        <v>1030</v>
      </c>
      <c r="C1437" s="1514">
        <v>68461.0</v>
      </c>
      <c r="D1437" s="362">
        <v>116.0</v>
      </c>
      <c r="E1437" s="55" t="s">
        <v>1030</v>
      </c>
    </row>
    <row r="1438">
      <c r="A1438" s="362" t="s">
        <v>1068</v>
      </c>
      <c r="B1438" s="362" t="s">
        <v>1030</v>
      </c>
      <c r="C1438" s="1514">
        <v>10027.0</v>
      </c>
      <c r="D1438" s="362">
        <v>21.0</v>
      </c>
      <c r="E1438" s="55" t="s">
        <v>1030</v>
      </c>
    </row>
    <row r="1439">
      <c r="A1439" s="362" t="s">
        <v>175</v>
      </c>
      <c r="B1439" s="362" t="s">
        <v>1030</v>
      </c>
      <c r="C1439" s="1514">
        <v>54793.0</v>
      </c>
      <c r="D1439" s="362">
        <v>52.0</v>
      </c>
      <c r="E1439" s="55" t="s">
        <v>1030</v>
      </c>
    </row>
    <row r="1440">
      <c r="A1440" s="362" t="s">
        <v>67</v>
      </c>
      <c r="B1440" s="362" t="s">
        <v>1030</v>
      </c>
      <c r="C1440" s="1514">
        <v>62447.0</v>
      </c>
      <c r="D1440" s="362">
        <v>52.0</v>
      </c>
      <c r="E1440" s="55" t="s">
        <v>1030</v>
      </c>
    </row>
    <row r="1441">
      <c r="A1441" s="362" t="s">
        <v>68</v>
      </c>
      <c r="B1441" s="362" t="s">
        <v>1030</v>
      </c>
      <c r="C1441" s="1514">
        <v>75317.0</v>
      </c>
      <c r="D1441" s="362">
        <v>131.0</v>
      </c>
      <c r="E1441" s="55" t="s">
        <v>1030</v>
      </c>
    </row>
    <row r="1442">
      <c r="A1442" s="362" t="s">
        <v>69</v>
      </c>
      <c r="B1442" s="362" t="s">
        <v>1030</v>
      </c>
      <c r="C1442" s="1514">
        <v>12455.0</v>
      </c>
      <c r="D1442" s="362">
        <v>33.0</v>
      </c>
      <c r="E1442" s="55" t="s">
        <v>1030</v>
      </c>
    </row>
    <row r="1443">
      <c r="A1443" s="362" t="s">
        <v>1072</v>
      </c>
      <c r="B1443" s="362" t="s">
        <v>1030</v>
      </c>
      <c r="C1443" s="1514">
        <v>22763.0</v>
      </c>
      <c r="D1443" s="362">
        <v>26.0</v>
      </c>
      <c r="E1443" s="55" t="s">
        <v>1030</v>
      </c>
    </row>
    <row r="1444">
      <c r="A1444" s="362" t="s">
        <v>70</v>
      </c>
      <c r="B1444" s="362" t="s">
        <v>1030</v>
      </c>
      <c r="C1444" s="1514">
        <v>85202.0</v>
      </c>
      <c r="D1444" s="362">
        <v>116.0</v>
      </c>
      <c r="E1444" s="55" t="s">
        <v>1030</v>
      </c>
    </row>
    <row r="1445">
      <c r="A1445" s="362" t="s">
        <v>1073</v>
      </c>
      <c r="B1445" s="362" t="s">
        <v>1030</v>
      </c>
      <c r="C1445" s="1514">
        <v>28919.0</v>
      </c>
      <c r="D1445" s="362">
        <v>43.0</v>
      </c>
      <c r="E1445" s="55" t="s">
        <v>1030</v>
      </c>
    </row>
    <row r="1446">
      <c r="A1446" s="362" t="s">
        <v>176</v>
      </c>
      <c r="B1446" s="362" t="s">
        <v>1030</v>
      </c>
      <c r="C1446" s="1514">
        <v>34205.0</v>
      </c>
      <c r="D1446" s="362">
        <v>60.0</v>
      </c>
      <c r="E1446" s="55" t="s">
        <v>1030</v>
      </c>
    </row>
    <row r="1447">
      <c r="A1447" s="362" t="s">
        <v>72</v>
      </c>
      <c r="B1447" s="362" t="s">
        <v>1030</v>
      </c>
      <c r="C1447" s="1514">
        <v>58930.0</v>
      </c>
      <c r="D1447" s="362">
        <v>84.0</v>
      </c>
      <c r="E1447" s="55" t="s">
        <v>1030</v>
      </c>
    </row>
    <row r="1448">
      <c r="A1448" s="362" t="s">
        <v>74</v>
      </c>
      <c r="B1448" s="362" t="s">
        <v>1030</v>
      </c>
      <c r="C1448" s="1514">
        <v>105630.0</v>
      </c>
      <c r="D1448" s="362">
        <v>114.0</v>
      </c>
      <c r="E1448" s="55" t="s">
        <v>1030</v>
      </c>
    </row>
    <row r="1449">
      <c r="A1449" s="362" t="s">
        <v>76</v>
      </c>
      <c r="B1449" s="362" t="s">
        <v>1030</v>
      </c>
      <c r="C1449" s="1514">
        <v>24715.0</v>
      </c>
      <c r="D1449" s="362">
        <v>50.0</v>
      </c>
      <c r="E1449" s="55" t="s">
        <v>1030</v>
      </c>
    </row>
    <row r="1450">
      <c r="A1450" s="362" t="s">
        <v>77</v>
      </c>
      <c r="B1450" s="362" t="s">
        <v>1030</v>
      </c>
      <c r="C1450" s="1514">
        <v>35451.0</v>
      </c>
      <c r="D1450" s="362">
        <v>60.0</v>
      </c>
      <c r="E1450" s="55" t="s">
        <v>1030</v>
      </c>
    </row>
    <row r="1451">
      <c r="A1451" s="362" t="s">
        <v>79</v>
      </c>
      <c r="B1451" s="362" t="s">
        <v>1030</v>
      </c>
      <c r="C1451" s="1514">
        <v>35564.0</v>
      </c>
      <c r="D1451" s="362">
        <v>65.0</v>
      </c>
      <c r="E1451" s="55" t="s">
        <v>1030</v>
      </c>
    </row>
    <row r="1452">
      <c r="A1452" s="362" t="s">
        <v>80</v>
      </c>
      <c r="B1452" s="362" t="s">
        <v>1030</v>
      </c>
      <c r="C1452" s="1514">
        <v>10023.0</v>
      </c>
      <c r="D1452" s="362">
        <v>17.0</v>
      </c>
      <c r="E1452" s="55" t="s">
        <v>1030</v>
      </c>
    </row>
    <row r="1453">
      <c r="A1453" s="362" t="s">
        <v>1077</v>
      </c>
      <c r="B1453" s="362" t="s">
        <v>1030</v>
      </c>
      <c r="C1453" s="1514">
        <v>29125.0</v>
      </c>
      <c r="D1453" s="362">
        <v>40.0</v>
      </c>
      <c r="E1453" s="55" t="s">
        <v>1030</v>
      </c>
    </row>
    <row r="1454">
      <c r="A1454" s="362" t="s">
        <v>183</v>
      </c>
      <c r="B1454" s="362" t="s">
        <v>1030</v>
      </c>
      <c r="C1454" s="1514">
        <v>21443.0</v>
      </c>
      <c r="D1454" s="362">
        <v>35.0</v>
      </c>
      <c r="E1454" s="55" t="s">
        <v>1030</v>
      </c>
    </row>
    <row r="1455">
      <c r="A1455" s="362" t="s">
        <v>1078</v>
      </c>
      <c r="B1455" s="362" t="s">
        <v>1030</v>
      </c>
      <c r="C1455" s="1514">
        <v>10535.0</v>
      </c>
      <c r="D1455" s="362">
        <v>22.0</v>
      </c>
      <c r="E1455" s="55" t="s">
        <v>1030</v>
      </c>
    </row>
    <row r="1456">
      <c r="A1456" s="362" t="s">
        <v>1079</v>
      </c>
      <c r="B1456" s="362" t="s">
        <v>1030</v>
      </c>
      <c r="C1456" s="1514">
        <v>49599.0</v>
      </c>
      <c r="D1456" s="362">
        <v>70.0</v>
      </c>
      <c r="E1456" s="55" t="s">
        <v>1030</v>
      </c>
    </row>
    <row r="1457">
      <c r="A1457" s="362" t="s">
        <v>1080</v>
      </c>
      <c r="B1457" s="362" t="s">
        <v>1030</v>
      </c>
      <c r="C1457" s="1514">
        <v>34178.0</v>
      </c>
      <c r="D1457" s="362">
        <v>41.0</v>
      </c>
      <c r="E1457" s="55" t="s">
        <v>1030</v>
      </c>
    </row>
    <row r="1458">
      <c r="A1458" s="362" t="s">
        <v>1082</v>
      </c>
      <c r="B1458" s="362" t="s">
        <v>1030</v>
      </c>
      <c r="C1458" s="1514">
        <v>55387.0</v>
      </c>
      <c r="D1458" s="362">
        <v>57.0</v>
      </c>
      <c r="E1458" s="55" t="s">
        <v>1030</v>
      </c>
    </row>
    <row r="1459">
      <c r="A1459" s="362" t="s">
        <v>82</v>
      </c>
      <c r="B1459" s="362" t="s">
        <v>1030</v>
      </c>
      <c r="C1459" s="1514">
        <v>11931.0</v>
      </c>
      <c r="D1459" s="362">
        <v>16.0</v>
      </c>
      <c r="E1459" s="55" t="s">
        <v>1030</v>
      </c>
    </row>
    <row r="1460">
      <c r="A1460" s="362" t="s">
        <v>84</v>
      </c>
      <c r="B1460" s="362" t="s">
        <v>1030</v>
      </c>
      <c r="C1460" s="1514">
        <v>39563.0</v>
      </c>
      <c r="D1460" s="362">
        <v>69.0</v>
      </c>
      <c r="E1460" s="55" t="s">
        <v>1030</v>
      </c>
    </row>
    <row r="1461">
      <c r="A1461" s="362" t="s">
        <v>1085</v>
      </c>
      <c r="B1461" s="362" t="s">
        <v>1030</v>
      </c>
      <c r="C1461" s="1514">
        <v>31833.0</v>
      </c>
      <c r="D1461" s="362">
        <v>33.0</v>
      </c>
      <c r="E1461" s="55" t="s">
        <v>1030</v>
      </c>
    </row>
    <row r="1462">
      <c r="A1462" s="362" t="s">
        <v>1087</v>
      </c>
      <c r="B1462" s="362" t="s">
        <v>1030</v>
      </c>
      <c r="C1462" s="1514">
        <v>25315.0</v>
      </c>
      <c r="D1462" s="362">
        <v>27.0</v>
      </c>
      <c r="E1462" s="55" t="s">
        <v>1030</v>
      </c>
    </row>
    <row r="1463">
      <c r="A1463" s="362" t="s">
        <v>469</v>
      </c>
      <c r="B1463" s="362" t="s">
        <v>1030</v>
      </c>
      <c r="C1463" s="1514">
        <v>7051.0</v>
      </c>
      <c r="D1463" s="362">
        <v>19.0</v>
      </c>
      <c r="E1463" s="55" t="s">
        <v>1030</v>
      </c>
    </row>
    <row r="1464">
      <c r="A1464" s="362" t="s">
        <v>1088</v>
      </c>
      <c r="B1464" s="362" t="s">
        <v>1030</v>
      </c>
      <c r="C1464" s="1514">
        <v>153902.0</v>
      </c>
      <c r="D1464" s="362">
        <v>146.0</v>
      </c>
      <c r="E1464" s="55" t="s">
        <v>1030</v>
      </c>
    </row>
    <row r="1465">
      <c r="A1465" s="362" t="s">
        <v>193</v>
      </c>
      <c r="B1465" s="362" t="s">
        <v>1030</v>
      </c>
      <c r="C1465" s="1514">
        <v>28287.0</v>
      </c>
      <c r="D1465" s="362">
        <v>42.0</v>
      </c>
      <c r="E1465" s="55" t="s">
        <v>1030</v>
      </c>
    </row>
    <row r="1466">
      <c r="A1466" s="362" t="s">
        <v>1089</v>
      </c>
      <c r="B1466" s="362" t="s">
        <v>1030</v>
      </c>
      <c r="C1466" s="1514">
        <v>4377.0</v>
      </c>
      <c r="D1466" s="362">
        <v>6.0</v>
      </c>
      <c r="E1466" s="55" t="s">
        <v>1030</v>
      </c>
    </row>
    <row r="1467">
      <c r="A1467" s="362" t="s">
        <v>807</v>
      </c>
      <c r="B1467" s="362" t="s">
        <v>1030</v>
      </c>
      <c r="C1467" s="1514">
        <v>26758.0</v>
      </c>
      <c r="D1467" s="362">
        <v>36.0</v>
      </c>
      <c r="E1467" s="55" t="s">
        <v>1030</v>
      </c>
    </row>
    <row r="1468">
      <c r="A1468" s="362" t="s">
        <v>743</v>
      </c>
      <c r="B1468" s="362" t="s">
        <v>1030</v>
      </c>
      <c r="C1468" s="1514">
        <v>16002.0</v>
      </c>
      <c r="D1468" s="362">
        <v>28.0</v>
      </c>
      <c r="E1468" s="55" t="s">
        <v>1030</v>
      </c>
    </row>
    <row r="1469">
      <c r="A1469" s="362" t="s">
        <v>198</v>
      </c>
      <c r="B1469" s="362" t="s">
        <v>1030</v>
      </c>
      <c r="C1469" s="1514">
        <v>18717.0</v>
      </c>
      <c r="D1469" s="362">
        <v>24.0</v>
      </c>
      <c r="E1469" s="55" t="s">
        <v>1030</v>
      </c>
    </row>
    <row r="1470">
      <c r="A1470" s="362" t="s">
        <v>1091</v>
      </c>
      <c r="B1470" s="362" t="s">
        <v>1030</v>
      </c>
      <c r="C1470" s="1514">
        <v>25735.0</v>
      </c>
      <c r="D1470" s="362">
        <v>44.0</v>
      </c>
      <c r="E1470" s="55" t="s">
        <v>1030</v>
      </c>
    </row>
    <row r="1471">
      <c r="A1471" s="362" t="s">
        <v>1092</v>
      </c>
      <c r="B1471" s="362" t="s">
        <v>1030</v>
      </c>
      <c r="C1471" s="1514">
        <v>13987.0</v>
      </c>
      <c r="D1471" s="362">
        <v>14.0</v>
      </c>
      <c r="E1471" s="55" t="s">
        <v>1030</v>
      </c>
    </row>
    <row r="1472">
      <c r="A1472" s="362" t="s">
        <v>1093</v>
      </c>
      <c r="B1472" s="362" t="s">
        <v>1030</v>
      </c>
      <c r="C1472" s="1514">
        <v>28759.0</v>
      </c>
      <c r="D1472" s="362">
        <v>44.0</v>
      </c>
      <c r="E1472" s="55" t="s">
        <v>1030</v>
      </c>
    </row>
    <row r="1473">
      <c r="A1473" s="362" t="s">
        <v>1094</v>
      </c>
      <c r="B1473" s="362" t="s">
        <v>1030</v>
      </c>
      <c r="C1473" s="1514">
        <v>21995.0</v>
      </c>
      <c r="D1473" s="362">
        <v>31.0</v>
      </c>
      <c r="E1473" s="55" t="s">
        <v>1030</v>
      </c>
    </row>
    <row r="1474">
      <c r="A1474" s="362" t="s">
        <v>1095</v>
      </c>
      <c r="B1474" s="362" t="s">
        <v>1030</v>
      </c>
      <c r="C1474" s="1514">
        <v>19454.0</v>
      </c>
      <c r="D1474" s="362">
        <v>29.0</v>
      </c>
      <c r="E1474" s="55" t="s">
        <v>1030</v>
      </c>
    </row>
    <row r="1475">
      <c r="A1475" s="362" t="s">
        <v>1097</v>
      </c>
      <c r="B1475" s="362" t="s">
        <v>1030</v>
      </c>
      <c r="C1475" s="1514">
        <v>9944.0</v>
      </c>
      <c r="D1475" s="362">
        <v>12.0</v>
      </c>
      <c r="E1475" s="55" t="s">
        <v>1030</v>
      </c>
    </row>
    <row r="1476">
      <c r="A1476" s="362" t="s">
        <v>199</v>
      </c>
      <c r="B1476" s="362" t="s">
        <v>1030</v>
      </c>
      <c r="C1476" s="1514">
        <v>28606.0</v>
      </c>
      <c r="D1476" s="362">
        <v>46.0</v>
      </c>
      <c r="E1476" s="55" t="s">
        <v>1030</v>
      </c>
    </row>
    <row r="1477">
      <c r="A1477" s="362" t="s">
        <v>1098</v>
      </c>
      <c r="B1477" s="362" t="s">
        <v>1030</v>
      </c>
      <c r="C1477" s="1514">
        <v>14465.0</v>
      </c>
      <c r="D1477" s="362">
        <v>19.0</v>
      </c>
      <c r="E1477" s="55" t="s">
        <v>1030</v>
      </c>
    </row>
    <row r="1478">
      <c r="A1478" s="362" t="s">
        <v>493</v>
      </c>
      <c r="B1478" s="362" t="s">
        <v>1030</v>
      </c>
      <c r="C1478" s="1514">
        <v>46176.0</v>
      </c>
      <c r="D1478" s="362">
        <v>80.0</v>
      </c>
      <c r="E1478" s="55" t="s">
        <v>1030</v>
      </c>
    </row>
    <row r="1479">
      <c r="A1479" s="362" t="s">
        <v>94</v>
      </c>
      <c r="B1479" s="362" t="s">
        <v>1030</v>
      </c>
      <c r="C1479" s="1514">
        <v>45063.0</v>
      </c>
      <c r="D1479" s="362">
        <v>92.0</v>
      </c>
      <c r="E1479" s="55" t="s">
        <v>1030</v>
      </c>
    </row>
    <row r="1480">
      <c r="A1480" s="362" t="s">
        <v>494</v>
      </c>
      <c r="B1480" s="362" t="s">
        <v>1030</v>
      </c>
      <c r="C1480" s="1514">
        <v>20298.0</v>
      </c>
      <c r="D1480" s="362">
        <v>43.0</v>
      </c>
      <c r="E1480" s="55" t="s">
        <v>1030</v>
      </c>
    </row>
    <row r="1481">
      <c r="A1481" s="362" t="s">
        <v>495</v>
      </c>
      <c r="B1481" s="362" t="s">
        <v>1030</v>
      </c>
      <c r="C1481" s="1514">
        <v>9788.0</v>
      </c>
      <c r="D1481" s="362">
        <v>20.0</v>
      </c>
      <c r="E1481" s="55" t="s">
        <v>1030</v>
      </c>
    </row>
    <row r="1482">
      <c r="A1482" s="362" t="s">
        <v>499</v>
      </c>
      <c r="B1482" s="362" t="s">
        <v>1030</v>
      </c>
      <c r="C1482" s="1514">
        <v>8792.0</v>
      </c>
      <c r="D1482" s="362">
        <v>14.0</v>
      </c>
      <c r="E1482" s="55" t="s">
        <v>1030</v>
      </c>
    </row>
    <row r="1483">
      <c r="A1483" s="362" t="s">
        <v>96</v>
      </c>
      <c r="B1483" s="362" t="s">
        <v>1030</v>
      </c>
      <c r="C1483" s="1514">
        <v>18165.0</v>
      </c>
      <c r="D1483" s="362">
        <v>39.0</v>
      </c>
      <c r="E1483" s="55" t="s">
        <v>1030</v>
      </c>
    </row>
    <row r="1484">
      <c r="A1484" s="362" t="s">
        <v>1102</v>
      </c>
      <c r="B1484" s="362" t="s">
        <v>1030</v>
      </c>
      <c r="C1484" s="1514">
        <v>12392.0</v>
      </c>
      <c r="D1484" s="362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2" t="s">
        <v>1149</v>
      </c>
      <c r="B1601" s="362" t="s">
        <v>1148</v>
      </c>
      <c r="C1601" s="1514">
        <v>9404.0</v>
      </c>
      <c r="D1601" s="362">
        <v>17.0</v>
      </c>
      <c r="E1601" s="55" t="s">
        <v>1148</v>
      </c>
    </row>
    <row r="1602">
      <c r="A1602" s="362" t="s">
        <v>1150</v>
      </c>
      <c r="B1602" s="362" t="s">
        <v>1148</v>
      </c>
      <c r="C1602" s="1514">
        <v>13338.0</v>
      </c>
      <c r="D1602" s="362">
        <v>13.0</v>
      </c>
      <c r="E1602" s="55" t="s">
        <v>1148</v>
      </c>
    </row>
    <row r="1603">
      <c r="A1603" s="362" t="s">
        <v>514</v>
      </c>
      <c r="B1603" s="362" t="s">
        <v>1148</v>
      </c>
      <c r="C1603" s="1514">
        <v>6807.0</v>
      </c>
      <c r="D1603" s="362">
        <v>11.0</v>
      </c>
      <c r="E1603" s="55" t="s">
        <v>1148</v>
      </c>
    </row>
    <row r="1604">
      <c r="A1604" s="362" t="s">
        <v>1151</v>
      </c>
      <c r="B1604" s="362" t="s">
        <v>1148</v>
      </c>
      <c r="C1604" s="1514">
        <v>6085.0</v>
      </c>
      <c r="D1604" s="362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2" t="s">
        <v>1152</v>
      </c>
      <c r="B1605" s="362" t="s">
        <v>1148</v>
      </c>
      <c r="C1605" s="1514">
        <v>10714.0</v>
      </c>
      <c r="D1605" s="362">
        <v>16.0</v>
      </c>
      <c r="E1605" s="55" t="s">
        <v>1148</v>
      </c>
    </row>
    <row r="1606">
      <c r="A1606" s="362" t="s">
        <v>771</v>
      </c>
      <c r="B1606" s="362" t="s">
        <v>1148</v>
      </c>
      <c r="C1606" s="1514">
        <v>1238.0</v>
      </c>
      <c r="D1606" s="362">
        <v>3.0</v>
      </c>
      <c r="E1606" s="55" t="s">
        <v>1148</v>
      </c>
    </row>
    <row r="1607">
      <c r="A1607" s="362" t="s">
        <v>1153</v>
      </c>
      <c r="B1607" s="362" t="s">
        <v>1148</v>
      </c>
      <c r="C1607" s="1514">
        <v>81643.0</v>
      </c>
      <c r="D1607" s="362">
        <v>80.0</v>
      </c>
      <c r="E1607" s="55" t="s">
        <v>1148</v>
      </c>
    </row>
    <row r="1608">
      <c r="A1608" s="362" t="s">
        <v>1154</v>
      </c>
      <c r="B1608" s="362" t="s">
        <v>1148</v>
      </c>
      <c r="C1608" s="1514">
        <v>5745.0</v>
      </c>
      <c r="D1608" s="362">
        <v>11.0</v>
      </c>
      <c r="E1608" s="55" t="s">
        <v>1148</v>
      </c>
    </row>
    <row r="1609">
      <c r="A1609" s="362" t="s">
        <v>282</v>
      </c>
      <c r="B1609" s="362" t="s">
        <v>1148</v>
      </c>
      <c r="C1609" s="1514">
        <v>11586.0</v>
      </c>
      <c r="D1609" s="362">
        <v>14.0</v>
      </c>
      <c r="E1609" s="55" t="s">
        <v>1148</v>
      </c>
    </row>
    <row r="1610">
      <c r="A1610" s="362" t="s">
        <v>1155</v>
      </c>
      <c r="B1610" s="362" t="s">
        <v>1148</v>
      </c>
      <c r="C1610" s="1514">
        <v>1747.0</v>
      </c>
      <c r="D1610" s="362">
        <v>6.0</v>
      </c>
      <c r="E1610" s="55" t="s">
        <v>1148</v>
      </c>
    </row>
    <row r="1611">
      <c r="A1611" s="362" t="s">
        <v>423</v>
      </c>
      <c r="B1611" s="362" t="s">
        <v>1148</v>
      </c>
      <c r="C1611" s="1514">
        <v>8680.0</v>
      </c>
      <c r="D1611" s="362">
        <v>13.0</v>
      </c>
      <c r="E1611" s="55" t="s">
        <v>1148</v>
      </c>
    </row>
    <row r="1612">
      <c r="A1612" s="362" t="s">
        <v>1156</v>
      </c>
      <c r="B1612" s="362" t="s">
        <v>1148</v>
      </c>
      <c r="C1612" s="1514">
        <v>9131.0</v>
      </c>
      <c r="D1612" s="362">
        <v>12.0</v>
      </c>
      <c r="E1612" s="55" t="s">
        <v>1148</v>
      </c>
    </row>
    <row r="1613">
      <c r="A1613" s="362" t="s">
        <v>1157</v>
      </c>
      <c r="B1613" s="362" t="s">
        <v>1148</v>
      </c>
      <c r="C1613" s="1514">
        <v>2920.0</v>
      </c>
      <c r="D1613" s="362">
        <v>10.0</v>
      </c>
      <c r="E1613" s="55" t="s">
        <v>1148</v>
      </c>
    </row>
    <row r="1614">
      <c r="A1614" s="362" t="s">
        <v>1158</v>
      </c>
      <c r="B1614" s="362" t="s">
        <v>1148</v>
      </c>
      <c r="C1614" s="1514">
        <v>11113.0</v>
      </c>
      <c r="D1614" s="362">
        <v>22.0</v>
      </c>
      <c r="E1614" s="55" t="s">
        <v>1148</v>
      </c>
    </row>
    <row r="1615">
      <c r="A1615" s="362" t="s">
        <v>1159</v>
      </c>
      <c r="B1615" s="362" t="s">
        <v>1148</v>
      </c>
      <c r="C1615" s="1514">
        <v>102106.0</v>
      </c>
      <c r="D1615" s="362">
        <v>96.0</v>
      </c>
      <c r="E1615" s="55" t="s">
        <v>1148</v>
      </c>
    </row>
    <row r="1616">
      <c r="A1616" s="362" t="s">
        <v>558</v>
      </c>
      <c r="B1616" s="362" t="s">
        <v>1148</v>
      </c>
      <c r="C1616" s="1514">
        <v>111876.0</v>
      </c>
      <c r="D1616" s="362">
        <v>70.0</v>
      </c>
      <c r="E1616" s="55" t="s">
        <v>1148</v>
      </c>
    </row>
    <row r="1617">
      <c r="A1617" s="362" t="s">
        <v>291</v>
      </c>
      <c r="B1617" s="362" t="s">
        <v>1148</v>
      </c>
      <c r="C1617" s="1514">
        <v>1268.0</v>
      </c>
      <c r="D1617" s="362">
        <v>3.0</v>
      </c>
      <c r="E1617" s="55" t="s">
        <v>1148</v>
      </c>
    </row>
    <row r="1618">
      <c r="A1618" s="362" t="s">
        <v>1160</v>
      </c>
      <c r="B1618" s="362" t="s">
        <v>1148</v>
      </c>
      <c r="C1618" s="1514">
        <v>13747.0</v>
      </c>
      <c r="D1618" s="362">
        <v>13.0</v>
      </c>
      <c r="E1618" s="55" t="s">
        <v>1148</v>
      </c>
    </row>
    <row r="1619">
      <c r="A1619" s="362" t="s">
        <v>1161</v>
      </c>
      <c r="B1619" s="362" t="s">
        <v>1148</v>
      </c>
      <c r="C1619" s="1514">
        <v>826.0</v>
      </c>
      <c r="D1619" s="362">
        <v>2.0</v>
      </c>
      <c r="E1619" s="55" t="s">
        <v>1148</v>
      </c>
    </row>
    <row r="1620">
      <c r="A1620" s="362" t="s">
        <v>1162</v>
      </c>
      <c r="B1620" s="362" t="s">
        <v>1148</v>
      </c>
      <c r="C1620" s="1514">
        <v>3378.0</v>
      </c>
      <c r="D1620" s="362">
        <v>2.0</v>
      </c>
      <c r="E1620" s="55" t="s">
        <v>1148</v>
      </c>
    </row>
    <row r="1621">
      <c r="A1621" s="362" t="s">
        <v>1163</v>
      </c>
      <c r="B1621" s="362" t="s">
        <v>1148</v>
      </c>
      <c r="C1621" s="1514">
        <v>16347.0</v>
      </c>
      <c r="D1621" s="362">
        <v>23.0</v>
      </c>
      <c r="E1621" s="55" t="s">
        <v>1148</v>
      </c>
    </row>
    <row r="1622">
      <c r="A1622" s="362" t="s">
        <v>66</v>
      </c>
      <c r="B1622" s="362" t="s">
        <v>1148</v>
      </c>
      <c r="C1622" s="1514">
        <v>12097.0</v>
      </c>
      <c r="D1622" s="362">
        <v>17.0</v>
      </c>
      <c r="E1622" s="55" t="s">
        <v>1148</v>
      </c>
    </row>
    <row r="1623">
      <c r="A1623" s="362" t="s">
        <v>1164</v>
      </c>
      <c r="B1623" s="362" t="s">
        <v>1148</v>
      </c>
      <c r="C1623" s="1514">
        <v>1952.0</v>
      </c>
      <c r="D1623" s="362">
        <v>4.0</v>
      </c>
      <c r="E1623" s="55" t="s">
        <v>1148</v>
      </c>
    </row>
    <row r="1624">
      <c r="A1624" s="362" t="s">
        <v>224</v>
      </c>
      <c r="B1624" s="362" t="s">
        <v>1148</v>
      </c>
      <c r="C1624" s="1514">
        <v>30250.0</v>
      </c>
      <c r="D1624" s="362">
        <v>35.0</v>
      </c>
      <c r="E1624" s="55" t="s">
        <v>1148</v>
      </c>
    </row>
    <row r="1625">
      <c r="A1625" s="362" t="s">
        <v>1165</v>
      </c>
      <c r="B1625" s="362" t="s">
        <v>1148</v>
      </c>
      <c r="C1625" s="1514">
        <v>68700.0</v>
      </c>
      <c r="D1625" s="362">
        <v>50.0</v>
      </c>
      <c r="E1625" s="55" t="s">
        <v>1148</v>
      </c>
    </row>
    <row r="1626">
      <c r="A1626" s="362" t="s">
        <v>369</v>
      </c>
      <c r="B1626" s="362" t="s">
        <v>1148</v>
      </c>
      <c r="C1626" s="1514">
        <v>2430.0</v>
      </c>
      <c r="D1626" s="362">
        <v>9.0</v>
      </c>
      <c r="E1626" s="55" t="s">
        <v>1148</v>
      </c>
    </row>
    <row r="1627">
      <c r="A1627" s="362" t="s">
        <v>176</v>
      </c>
      <c r="B1627" s="362" t="s">
        <v>1148</v>
      </c>
      <c r="C1627" s="1514">
        <v>19794.0</v>
      </c>
      <c r="D1627" s="362">
        <v>31.0</v>
      </c>
      <c r="E1627" s="55" t="s">
        <v>1148</v>
      </c>
    </row>
    <row r="1628">
      <c r="A1628" s="362" t="s">
        <v>4281</v>
      </c>
      <c r="B1628" s="362" t="s">
        <v>1148</v>
      </c>
      <c r="C1628" s="1514">
        <v>1675.0</v>
      </c>
      <c r="D1628" s="362">
        <v>6.0</v>
      </c>
      <c r="E1628" s="55" t="s">
        <v>1148</v>
      </c>
    </row>
    <row r="1629">
      <c r="A1629" s="362" t="s">
        <v>74</v>
      </c>
      <c r="B1629" s="362" t="s">
        <v>1148</v>
      </c>
      <c r="C1629" s="1514">
        <v>8768.0</v>
      </c>
      <c r="D1629" s="362">
        <v>19.0</v>
      </c>
      <c r="E1629" s="55" t="s">
        <v>1148</v>
      </c>
    </row>
    <row r="1630">
      <c r="A1630" s="362" t="s">
        <v>1167</v>
      </c>
      <c r="B1630" s="362" t="s">
        <v>1148</v>
      </c>
      <c r="C1630" s="1514">
        <v>1866.0</v>
      </c>
      <c r="D1630" s="362">
        <v>4.0</v>
      </c>
      <c r="E1630" s="55" t="s">
        <v>1148</v>
      </c>
    </row>
    <row r="1631">
      <c r="A1631" s="362" t="s">
        <v>303</v>
      </c>
      <c r="B1631" s="362" t="s">
        <v>1148</v>
      </c>
      <c r="C1631" s="1514">
        <v>4316.0</v>
      </c>
      <c r="D1631" s="362">
        <v>12.0</v>
      </c>
      <c r="E1631" s="55" t="s">
        <v>1148</v>
      </c>
    </row>
    <row r="1632">
      <c r="A1632" s="362" t="s">
        <v>1168</v>
      </c>
      <c r="B1632" s="362" t="s">
        <v>1148</v>
      </c>
      <c r="C1632" s="1514">
        <v>118791.0</v>
      </c>
      <c r="D1632" s="362">
        <v>74.0</v>
      </c>
      <c r="E1632" s="55" t="s">
        <v>1148</v>
      </c>
    </row>
    <row r="1633">
      <c r="A1633" s="362" t="s">
        <v>1169</v>
      </c>
      <c r="B1633" s="362" t="s">
        <v>1148</v>
      </c>
      <c r="C1633" s="1514">
        <v>4651.0</v>
      </c>
      <c r="D1633" s="362">
        <v>9.0</v>
      </c>
      <c r="E1633" s="55" t="s">
        <v>1148</v>
      </c>
    </row>
    <row r="1634">
      <c r="A1634" s="362" t="s">
        <v>309</v>
      </c>
      <c r="B1634" s="362" t="s">
        <v>1148</v>
      </c>
      <c r="C1634" s="1514">
        <v>16736.0</v>
      </c>
      <c r="D1634" s="362">
        <v>28.0</v>
      </c>
      <c r="E1634" s="55" t="s">
        <v>1148</v>
      </c>
    </row>
    <row r="1635">
      <c r="A1635" s="362" t="s">
        <v>1170</v>
      </c>
      <c r="B1635" s="362" t="s">
        <v>1148</v>
      </c>
      <c r="C1635" s="1514">
        <v>513.0</v>
      </c>
      <c r="D1635" s="362">
        <v>2.0</v>
      </c>
      <c r="E1635" s="55" t="s">
        <v>1148</v>
      </c>
    </row>
    <row r="1636">
      <c r="A1636" s="362" t="s">
        <v>185</v>
      </c>
      <c r="B1636" s="362" t="s">
        <v>1148</v>
      </c>
      <c r="C1636" s="1514">
        <v>4074.0</v>
      </c>
      <c r="D1636" s="362">
        <v>10.0</v>
      </c>
      <c r="E1636" s="55" t="s">
        <v>1148</v>
      </c>
    </row>
    <row r="1637">
      <c r="A1637" s="362" t="s">
        <v>1171</v>
      </c>
      <c r="B1637" s="362" t="s">
        <v>1148</v>
      </c>
      <c r="C1637" s="1514">
        <v>5972.0</v>
      </c>
      <c r="D1637" s="362">
        <v>14.0</v>
      </c>
      <c r="E1637" s="55" t="s">
        <v>1148</v>
      </c>
    </row>
    <row r="1638">
      <c r="A1638" s="362" t="s">
        <v>1172</v>
      </c>
      <c r="B1638" s="362" t="s">
        <v>1148</v>
      </c>
      <c r="C1638" s="1514">
        <v>1716.0</v>
      </c>
      <c r="D1638" s="362">
        <v>5.0</v>
      </c>
      <c r="E1638" s="55" t="s">
        <v>1148</v>
      </c>
    </row>
    <row r="1639">
      <c r="A1639" s="362" t="s">
        <v>803</v>
      </c>
      <c r="B1639" s="362" t="s">
        <v>1148</v>
      </c>
      <c r="C1639" s="1514">
        <v>6968.0</v>
      </c>
      <c r="D1639" s="362">
        <v>13.0</v>
      </c>
      <c r="E1639" s="55" t="s">
        <v>1148</v>
      </c>
    </row>
    <row r="1640">
      <c r="A1640" s="362" t="s">
        <v>189</v>
      </c>
      <c r="B1640" s="362" t="s">
        <v>1148</v>
      </c>
      <c r="C1640" s="1514">
        <v>1087.0</v>
      </c>
      <c r="D1640" s="362">
        <v>5.0</v>
      </c>
      <c r="E1640" s="55" t="s">
        <v>1148</v>
      </c>
    </row>
    <row r="1641">
      <c r="A1641" s="362" t="s">
        <v>1173</v>
      </c>
      <c r="B1641" s="362" t="s">
        <v>1148</v>
      </c>
      <c r="C1641" s="1514">
        <v>43172.0</v>
      </c>
      <c r="D1641" s="362">
        <v>46.0</v>
      </c>
      <c r="E1641" s="55" t="s">
        <v>1148</v>
      </c>
    </row>
    <row r="1642">
      <c r="A1642" s="362" t="s">
        <v>583</v>
      </c>
      <c r="B1642" s="362" t="s">
        <v>1148</v>
      </c>
      <c r="C1642" s="1514">
        <v>10913.0</v>
      </c>
      <c r="D1642" s="362">
        <v>22.0</v>
      </c>
      <c r="E1642" s="55" t="s">
        <v>1148</v>
      </c>
    </row>
    <row r="1643">
      <c r="A1643" s="362" t="s">
        <v>1174</v>
      </c>
      <c r="B1643" s="362" t="s">
        <v>1148</v>
      </c>
      <c r="C1643" s="1514">
        <v>11059.0</v>
      </c>
      <c r="D1643" s="362">
        <v>18.0</v>
      </c>
      <c r="E1643" s="55" t="s">
        <v>1148</v>
      </c>
    </row>
    <row r="1644">
      <c r="A1644" s="362" t="s">
        <v>1175</v>
      </c>
      <c r="B1644" s="362" t="s">
        <v>1148</v>
      </c>
      <c r="C1644" s="1514">
        <v>9063.0</v>
      </c>
      <c r="D1644" s="362">
        <v>12.0</v>
      </c>
      <c r="E1644" s="55" t="s">
        <v>1148</v>
      </c>
    </row>
    <row r="1645">
      <c r="A1645" s="362" t="s">
        <v>1176</v>
      </c>
      <c r="B1645" s="362" t="s">
        <v>1148</v>
      </c>
      <c r="C1645" s="1514">
        <v>11844.0</v>
      </c>
      <c r="D1645" s="362">
        <v>23.0</v>
      </c>
      <c r="E1645" s="55" t="s">
        <v>1148</v>
      </c>
    </row>
    <row r="1646">
      <c r="A1646" s="362" t="s">
        <v>741</v>
      </c>
      <c r="B1646" s="362" t="s">
        <v>1148</v>
      </c>
      <c r="C1646" s="1514">
        <v>3424.0</v>
      </c>
      <c r="D1646" s="362">
        <v>14.0</v>
      </c>
      <c r="E1646" s="55" t="s">
        <v>1148</v>
      </c>
    </row>
    <row r="1647">
      <c r="A1647" s="362" t="s">
        <v>1177</v>
      </c>
      <c r="B1647" s="362" t="s">
        <v>1148</v>
      </c>
      <c r="C1647" s="1514">
        <v>34993.0</v>
      </c>
      <c r="D1647" s="362">
        <v>24.0</v>
      </c>
      <c r="E1647" s="55" t="s">
        <v>1148</v>
      </c>
    </row>
    <row r="1648">
      <c r="A1648" s="362" t="s">
        <v>1178</v>
      </c>
      <c r="B1648" s="362" t="s">
        <v>1148</v>
      </c>
      <c r="C1648" s="1514">
        <v>9534.0</v>
      </c>
      <c r="D1648" s="362">
        <v>17.0</v>
      </c>
      <c r="E1648" s="55" t="s">
        <v>1148</v>
      </c>
    </row>
    <row r="1649">
      <c r="A1649" s="362" t="s">
        <v>1179</v>
      </c>
      <c r="B1649" s="362" t="s">
        <v>1148</v>
      </c>
      <c r="C1649" s="1514">
        <v>3710.0</v>
      </c>
      <c r="D1649" s="362">
        <v>9.0</v>
      </c>
      <c r="E1649" s="55" t="s">
        <v>1148</v>
      </c>
    </row>
    <row r="1650">
      <c r="A1650" s="362" t="s">
        <v>538</v>
      </c>
      <c r="B1650" s="362" t="s">
        <v>1148</v>
      </c>
      <c r="C1650" s="1514">
        <v>6162.0</v>
      </c>
      <c r="D1650" s="362">
        <v>18.0</v>
      </c>
      <c r="E1650" s="55" t="s">
        <v>1148</v>
      </c>
    </row>
    <row r="1651">
      <c r="A1651" s="362" t="s">
        <v>1180</v>
      </c>
      <c r="B1651" s="362" t="s">
        <v>1148</v>
      </c>
      <c r="C1651" s="1514">
        <v>4853.0</v>
      </c>
      <c r="D1651" s="362">
        <v>9.0</v>
      </c>
      <c r="E1651" s="55" t="s">
        <v>1148</v>
      </c>
    </row>
    <row r="1652">
      <c r="A1652" s="362" t="s">
        <v>1181</v>
      </c>
      <c r="B1652" s="362" t="s">
        <v>1148</v>
      </c>
      <c r="C1652" s="1514">
        <v>679.0</v>
      </c>
      <c r="D1652" s="362">
        <v>2.0</v>
      </c>
      <c r="E1652" s="55" t="s">
        <v>1148</v>
      </c>
    </row>
    <row r="1653">
      <c r="A1653" s="362" t="s">
        <v>540</v>
      </c>
      <c r="B1653" s="362" t="s">
        <v>1148</v>
      </c>
      <c r="C1653" s="1514">
        <v>7437.0</v>
      </c>
      <c r="D1653" s="362">
        <v>10.0</v>
      </c>
      <c r="E1653" s="55" t="s">
        <v>1148</v>
      </c>
    </row>
    <row r="1654">
      <c r="A1654" s="362" t="s">
        <v>1182</v>
      </c>
      <c r="B1654" s="362" t="s">
        <v>1148</v>
      </c>
      <c r="C1654" s="1514">
        <v>2236.0</v>
      </c>
      <c r="D1654" s="362">
        <v>5.0</v>
      </c>
      <c r="E1654" s="55" t="s">
        <v>1148</v>
      </c>
    </row>
    <row r="1655">
      <c r="A1655" s="362" t="s">
        <v>1183</v>
      </c>
      <c r="B1655" s="362" t="s">
        <v>1148</v>
      </c>
      <c r="C1655" s="1514">
        <v>1034.0</v>
      </c>
      <c r="D1655" s="362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2" t="s">
        <v>1228</v>
      </c>
      <c r="B1750" s="362" t="s">
        <v>1227</v>
      </c>
      <c r="C1750" s="1514">
        <v>24440.0</v>
      </c>
      <c r="D1750" s="362">
        <v>14.0</v>
      </c>
      <c r="E1750" s="55" t="s">
        <v>1227</v>
      </c>
    </row>
    <row r="1751">
      <c r="A1751" s="362" t="s">
        <v>155</v>
      </c>
      <c r="B1751" s="362" t="s">
        <v>1227</v>
      </c>
      <c r="C1751" s="1514">
        <v>2231647.0</v>
      </c>
      <c r="D1751" s="362">
        <v>440.0</v>
      </c>
      <c r="E1751" s="55" t="s">
        <v>1227</v>
      </c>
    </row>
    <row r="1752">
      <c r="A1752" s="362" t="s">
        <v>286</v>
      </c>
      <c r="B1752" s="362" t="s">
        <v>1227</v>
      </c>
      <c r="C1752" s="1514">
        <v>48467.0</v>
      </c>
      <c r="D1752" s="362">
        <v>24.0</v>
      </c>
      <c r="E1752" s="55" t="s">
        <v>1227</v>
      </c>
    </row>
    <row r="1753">
      <c r="A1753" s="362" t="s">
        <v>1229</v>
      </c>
      <c r="B1753" s="362" t="s">
        <v>1227</v>
      </c>
      <c r="C1753" s="1514">
        <v>52460.0</v>
      </c>
      <c r="D1753" s="362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2" t="s">
        <v>1230</v>
      </c>
      <c r="B1754" s="362" t="s">
        <v>1227</v>
      </c>
      <c r="C1754" s="1514">
        <v>826.0</v>
      </c>
      <c r="D1754" s="362" t="s">
        <v>29</v>
      </c>
      <c r="E1754" s="55"/>
    </row>
    <row r="1755">
      <c r="A1755" s="362" t="s">
        <v>1231</v>
      </c>
      <c r="B1755" s="362" t="s">
        <v>1227</v>
      </c>
      <c r="C1755" s="1514">
        <v>2003.0</v>
      </c>
      <c r="D1755" s="362">
        <v>1.0</v>
      </c>
      <c r="E1755" s="55" t="s">
        <v>1227</v>
      </c>
    </row>
    <row r="1756">
      <c r="A1756" s="362" t="s">
        <v>219</v>
      </c>
      <c r="B1756" s="362" t="s">
        <v>1227</v>
      </c>
      <c r="C1756" s="1514">
        <v>16786.0</v>
      </c>
      <c r="D1756" s="362">
        <v>11.0</v>
      </c>
      <c r="E1756" s="55" t="s">
        <v>1227</v>
      </c>
    </row>
    <row r="1757">
      <c r="A1757" s="362" t="s">
        <v>1232</v>
      </c>
      <c r="B1757" s="362" t="s">
        <v>1227</v>
      </c>
      <c r="C1757" s="1514">
        <v>5575.0</v>
      </c>
      <c r="D1757" s="362">
        <v>6.0</v>
      </c>
      <c r="E1757" s="55" t="s">
        <v>1227</v>
      </c>
    </row>
    <row r="1758">
      <c r="A1758" s="362" t="s">
        <v>176</v>
      </c>
      <c r="B1758" s="362" t="s">
        <v>1227</v>
      </c>
      <c r="C1758" s="1514">
        <v>5201.0</v>
      </c>
      <c r="D1758" s="362">
        <v>11.0</v>
      </c>
      <c r="E1758" s="55" t="s">
        <v>1227</v>
      </c>
    </row>
    <row r="1759">
      <c r="A1759" s="362" t="s">
        <v>665</v>
      </c>
      <c r="B1759" s="362" t="s">
        <v>1227</v>
      </c>
      <c r="C1759" s="1514">
        <v>55808.0</v>
      </c>
      <c r="D1759" s="362">
        <v>37.0</v>
      </c>
      <c r="E1759" s="55" t="s">
        <v>1227</v>
      </c>
    </row>
    <row r="1760">
      <c r="A1760" s="362" t="s">
        <v>303</v>
      </c>
      <c r="B1760" s="362" t="s">
        <v>1227</v>
      </c>
      <c r="C1760" s="1514">
        <v>4514.0</v>
      </c>
      <c r="D1760" s="362">
        <v>12.0</v>
      </c>
      <c r="E1760" s="55" t="s">
        <v>1227</v>
      </c>
    </row>
    <row r="1761">
      <c r="A1761" s="362" t="s">
        <v>1233</v>
      </c>
      <c r="B1761" s="362" t="s">
        <v>1227</v>
      </c>
      <c r="C1761" s="1514">
        <v>45346.0</v>
      </c>
      <c r="D1761" s="362">
        <v>30.0</v>
      </c>
      <c r="E1761" s="55" t="s">
        <v>1227</v>
      </c>
    </row>
    <row r="1762">
      <c r="A1762" s="362" t="s">
        <v>1234</v>
      </c>
      <c r="B1762" s="362" t="s">
        <v>1227</v>
      </c>
      <c r="C1762" s="1514">
        <v>6666.0</v>
      </c>
      <c r="D1762" s="362">
        <v>6.0</v>
      </c>
      <c r="E1762" s="55" t="s">
        <v>1227</v>
      </c>
    </row>
    <row r="1763">
      <c r="A1763" s="362" t="s">
        <v>1235</v>
      </c>
      <c r="B1763" s="362" t="s">
        <v>1227</v>
      </c>
      <c r="C1763" s="1514">
        <v>4029.0</v>
      </c>
      <c r="D1763" s="362">
        <v>1.0</v>
      </c>
      <c r="E1763" s="55" t="s">
        <v>1227</v>
      </c>
    </row>
    <row r="1764">
      <c r="A1764" s="362" t="s">
        <v>1236</v>
      </c>
      <c r="B1764" s="362" t="s">
        <v>1227</v>
      </c>
      <c r="C1764" s="1514">
        <v>465735.0</v>
      </c>
      <c r="D1764" s="362">
        <v>136.0</v>
      </c>
      <c r="E1764" s="55" t="s">
        <v>1227</v>
      </c>
    </row>
    <row r="1765">
      <c r="A1765" s="362" t="s">
        <v>1237</v>
      </c>
      <c r="B1765" s="362" t="s">
        <v>1227</v>
      </c>
      <c r="C1765" s="1514">
        <v>9475.0</v>
      </c>
      <c r="D1765" s="362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2" t="s">
        <v>1250</v>
      </c>
      <c r="B1777" s="362" t="s">
        <v>1249</v>
      </c>
      <c r="C1777" s="1514">
        <v>265429.0</v>
      </c>
      <c r="D1777" s="362">
        <v>159.0</v>
      </c>
      <c r="E1777" s="55" t="s">
        <v>1249</v>
      </c>
    </row>
    <row r="1778">
      <c r="A1778" s="362" t="s">
        <v>1251</v>
      </c>
      <c r="B1778" s="362" t="s">
        <v>1249</v>
      </c>
      <c r="C1778" s="1514">
        <v>936692.0</v>
      </c>
      <c r="D1778" s="362">
        <v>436.0</v>
      </c>
      <c r="E1778" s="55" t="s">
        <v>1249</v>
      </c>
    </row>
    <row r="1779">
      <c r="A1779" s="362" t="s">
        <v>1252</v>
      </c>
      <c r="B1779" s="362" t="s">
        <v>1249</v>
      </c>
      <c r="C1779" s="1514">
        <v>445384.0</v>
      </c>
      <c r="D1779" s="362">
        <v>231.0</v>
      </c>
      <c r="E1779" s="55" t="s">
        <v>1249</v>
      </c>
    </row>
    <row r="1780">
      <c r="A1780" s="362" t="s">
        <v>408</v>
      </c>
      <c r="B1780" s="362" t="s">
        <v>1249</v>
      </c>
      <c r="C1780" s="1514">
        <v>507078.0</v>
      </c>
      <c r="D1780" s="362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2" t="s">
        <v>1253</v>
      </c>
      <c r="B1781" s="362" t="s">
        <v>1249</v>
      </c>
      <c r="C1781" s="1514">
        <v>92560.0</v>
      </c>
      <c r="D1781" s="362">
        <v>86.0</v>
      </c>
      <c r="E1781" s="55" t="s">
        <v>1249</v>
      </c>
    </row>
    <row r="1782">
      <c r="A1782" s="362" t="s">
        <v>552</v>
      </c>
      <c r="B1782" s="362" t="s">
        <v>1249</v>
      </c>
      <c r="C1782" s="1514">
        <v>150972.0</v>
      </c>
      <c r="D1782" s="362">
        <v>126.0</v>
      </c>
      <c r="E1782" s="55" t="s">
        <v>1249</v>
      </c>
    </row>
    <row r="1783">
      <c r="A1783" s="362" t="s">
        <v>897</v>
      </c>
      <c r="B1783" s="362" t="s">
        <v>1249</v>
      </c>
      <c r="C1783" s="1514">
        <v>799767.0</v>
      </c>
      <c r="D1783" s="362">
        <v>498.0</v>
      </c>
      <c r="E1783" s="55" t="s">
        <v>1249</v>
      </c>
    </row>
    <row r="1784">
      <c r="A1784" s="362" t="s">
        <v>1254</v>
      </c>
      <c r="B1784" s="362" t="s">
        <v>1249</v>
      </c>
      <c r="C1784" s="1514">
        <v>291408.0</v>
      </c>
      <c r="D1784" s="362">
        <v>182.0</v>
      </c>
      <c r="E1784" s="55" t="s">
        <v>1249</v>
      </c>
    </row>
    <row r="1785">
      <c r="A1785" s="362" t="s">
        <v>1255</v>
      </c>
      <c r="B1785" s="362" t="s">
        <v>1249</v>
      </c>
      <c r="C1785" s="1514">
        <v>676061.0</v>
      </c>
      <c r="D1785" s="362">
        <v>246.0</v>
      </c>
      <c r="E1785" s="55" t="s">
        <v>1249</v>
      </c>
    </row>
    <row r="1786">
      <c r="A1786" s="362" t="s">
        <v>1256</v>
      </c>
      <c r="B1786" s="362" t="s">
        <v>1249</v>
      </c>
      <c r="C1786" s="1514">
        <v>124714.0</v>
      </c>
      <c r="D1786" s="362">
        <v>90.0</v>
      </c>
      <c r="E1786" s="55" t="s">
        <v>1249</v>
      </c>
    </row>
    <row r="1787">
      <c r="A1787" s="362" t="s">
        <v>578</v>
      </c>
      <c r="B1787" s="362" t="s">
        <v>1249</v>
      </c>
      <c r="C1787" s="1514">
        <v>369811.0</v>
      </c>
      <c r="D1787" s="362">
        <v>203.0</v>
      </c>
      <c r="E1787" s="55" t="s">
        <v>1249</v>
      </c>
    </row>
    <row r="1788">
      <c r="A1788" s="362" t="s">
        <v>328</v>
      </c>
      <c r="B1788" s="362" t="s">
        <v>1249</v>
      </c>
      <c r="C1788" s="1514">
        <v>829685.0</v>
      </c>
      <c r="D1788" s="362">
        <v>314.0</v>
      </c>
      <c r="E1788" s="55" t="s">
        <v>1249</v>
      </c>
    </row>
    <row r="1789">
      <c r="A1789" s="362" t="s">
        <v>1257</v>
      </c>
      <c r="B1789" s="362" t="s">
        <v>1249</v>
      </c>
      <c r="C1789" s="1514">
        <v>621354.0</v>
      </c>
      <c r="D1789" s="362">
        <v>296.0</v>
      </c>
      <c r="E1789" s="55" t="s">
        <v>1249</v>
      </c>
    </row>
    <row r="1790">
      <c r="A1790" s="362" t="s">
        <v>721</v>
      </c>
      <c r="B1790" s="362" t="s">
        <v>1249</v>
      </c>
      <c r="C1790" s="1514">
        <v>494228.0</v>
      </c>
      <c r="D1790" s="362">
        <v>261.0</v>
      </c>
      <c r="E1790" s="55" t="s">
        <v>1249</v>
      </c>
    </row>
    <row r="1791">
      <c r="A1791" s="362" t="s">
        <v>1258</v>
      </c>
      <c r="B1791" s="362" t="s">
        <v>1249</v>
      </c>
      <c r="C1791" s="1514">
        <v>601651.0</v>
      </c>
      <c r="D1791" s="362">
        <v>186.0</v>
      </c>
      <c r="E1791" s="55" t="s">
        <v>1249</v>
      </c>
    </row>
    <row r="1792">
      <c r="A1792" s="362" t="s">
        <v>1259</v>
      </c>
      <c r="B1792" s="362" t="s">
        <v>1249</v>
      </c>
      <c r="C1792" s="1514">
        <v>503310.0</v>
      </c>
      <c r="D1792" s="362">
        <v>265.0</v>
      </c>
      <c r="E1792" s="55" t="s">
        <v>1249</v>
      </c>
    </row>
    <row r="1793">
      <c r="A1793" s="362" t="s">
        <v>1260</v>
      </c>
      <c r="B1793" s="362" t="s">
        <v>1249</v>
      </c>
      <c r="C1793" s="1514">
        <v>62607.0</v>
      </c>
      <c r="D1793" s="362">
        <v>76.0</v>
      </c>
      <c r="E1793" s="55" t="s">
        <v>1249</v>
      </c>
    </row>
    <row r="1794">
      <c r="A1794" s="362" t="s">
        <v>869</v>
      </c>
      <c r="B1794" s="362" t="s">
        <v>1249</v>
      </c>
      <c r="C1794" s="1514">
        <v>331164.0</v>
      </c>
      <c r="D1794" s="362">
        <v>147.0</v>
      </c>
      <c r="E1794" s="55" t="s">
        <v>1249</v>
      </c>
    </row>
    <row r="1795">
      <c r="A1795" s="362" t="s">
        <v>337</v>
      </c>
      <c r="B1795" s="362" t="s">
        <v>1249</v>
      </c>
      <c r="C1795" s="1514">
        <v>140799.0</v>
      </c>
      <c r="D1795" s="362">
        <v>85.0</v>
      </c>
      <c r="E1795" s="55" t="s">
        <v>1249</v>
      </c>
    </row>
    <row r="1796">
      <c r="A1796" s="362" t="s">
        <v>199</v>
      </c>
      <c r="B1796" s="362" t="s">
        <v>1249</v>
      </c>
      <c r="C1796" s="1514">
        <v>558067.0</v>
      </c>
      <c r="D1796" s="362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2" t="s">
        <v>1289</v>
      </c>
      <c r="B1831" s="362" t="s">
        <v>1288</v>
      </c>
      <c r="C1831" s="1514">
        <v>307117.0</v>
      </c>
      <c r="D1831" s="362">
        <v>183.0</v>
      </c>
      <c r="E1831" s="55" t="s">
        <v>1288</v>
      </c>
    </row>
    <row r="1832">
      <c r="A1832" s="362" t="s">
        <v>874</v>
      </c>
      <c r="B1832" s="362" t="s">
        <v>1288</v>
      </c>
      <c r="C1832" s="1514">
        <v>46430.0</v>
      </c>
      <c r="D1832" s="362">
        <v>62.0</v>
      </c>
      <c r="E1832" s="55" t="s">
        <v>1288</v>
      </c>
    </row>
    <row r="1833">
      <c r="A1833" s="362" t="s">
        <v>1290</v>
      </c>
      <c r="B1833" s="362" t="s">
        <v>1288</v>
      </c>
      <c r="C1833" s="1514">
        <v>1432132.0</v>
      </c>
      <c r="D1833" s="362">
        <v>448.0</v>
      </c>
      <c r="E1833" s="55" t="s">
        <v>1288</v>
      </c>
    </row>
    <row r="1834">
      <c r="A1834" s="362" t="s">
        <v>1291</v>
      </c>
      <c r="B1834" s="362" t="s">
        <v>1288</v>
      </c>
      <c r="C1834" s="1514">
        <v>191659.0</v>
      </c>
      <c r="D1834" s="362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2" t="s">
        <v>1292</v>
      </c>
      <c r="B1835" s="362" t="s">
        <v>1288</v>
      </c>
      <c r="C1835" s="1514">
        <v>76840.0</v>
      </c>
      <c r="D1835" s="362">
        <v>83.0</v>
      </c>
      <c r="E1835" s="55" t="s">
        <v>1288</v>
      </c>
    </row>
    <row r="1836">
      <c r="A1836" s="362" t="s">
        <v>1293</v>
      </c>
      <c r="B1836" s="362" t="s">
        <v>1288</v>
      </c>
      <c r="C1836" s="1514">
        <v>77145.0</v>
      </c>
      <c r="D1836" s="362">
        <v>58.0</v>
      </c>
      <c r="E1836" s="55" t="s">
        <v>1288</v>
      </c>
    </row>
    <row r="1837">
      <c r="A1837" s="362" t="s">
        <v>694</v>
      </c>
      <c r="B1837" s="362" t="s">
        <v>1288</v>
      </c>
      <c r="C1837" s="1514">
        <v>127939.0</v>
      </c>
      <c r="D1837" s="362">
        <v>160.0</v>
      </c>
      <c r="E1837" s="55" t="s">
        <v>1288</v>
      </c>
    </row>
    <row r="1838">
      <c r="A1838" s="362" t="s">
        <v>1294</v>
      </c>
      <c r="B1838" s="362" t="s">
        <v>1288</v>
      </c>
      <c r="C1838" s="1514">
        <v>84254.0</v>
      </c>
      <c r="D1838" s="362">
        <v>72.0</v>
      </c>
      <c r="E1838" s="55" t="s">
        <v>1288</v>
      </c>
    </row>
    <row r="1839">
      <c r="A1839" s="362" t="s">
        <v>1295</v>
      </c>
      <c r="B1839" s="362" t="s">
        <v>1288</v>
      </c>
      <c r="C1839" s="1514">
        <v>47536.0</v>
      </c>
      <c r="D1839" s="362">
        <v>66.0</v>
      </c>
      <c r="E1839" s="55" t="s">
        <v>1288</v>
      </c>
    </row>
    <row r="1840">
      <c r="A1840" s="362" t="s">
        <v>550</v>
      </c>
      <c r="B1840" s="362" t="s">
        <v>1288</v>
      </c>
      <c r="C1840" s="1514">
        <v>80695.0</v>
      </c>
      <c r="D1840" s="362">
        <v>53.0</v>
      </c>
      <c r="E1840" s="55" t="s">
        <v>1288</v>
      </c>
    </row>
    <row r="1841">
      <c r="A1841" s="362" t="s">
        <v>157</v>
      </c>
      <c r="B1841" s="362" t="s">
        <v>1288</v>
      </c>
      <c r="C1841" s="1514">
        <v>59916.0</v>
      </c>
      <c r="D1841" s="362">
        <v>49.0</v>
      </c>
      <c r="E1841" s="55" t="s">
        <v>1288</v>
      </c>
    </row>
    <row r="1842">
      <c r="A1842" s="362" t="s">
        <v>1296</v>
      </c>
      <c r="B1842" s="362" t="s">
        <v>1288</v>
      </c>
      <c r="C1842" s="1514">
        <v>47823.0</v>
      </c>
      <c r="D1842" s="362">
        <v>37.0</v>
      </c>
      <c r="E1842" s="55" t="s">
        <v>1288</v>
      </c>
    </row>
    <row r="1843">
      <c r="A1843" s="362" t="s">
        <v>333</v>
      </c>
      <c r="B1843" s="362" t="s">
        <v>1288</v>
      </c>
      <c r="C1843" s="1514">
        <v>44527.0</v>
      </c>
      <c r="D1843" s="362">
        <v>69.0</v>
      </c>
      <c r="E1843" s="55" t="s">
        <v>1288</v>
      </c>
    </row>
    <row r="1844">
      <c r="A1844" s="362" t="s">
        <v>1297</v>
      </c>
      <c r="B1844" s="362" t="s">
        <v>1288</v>
      </c>
      <c r="C1844" s="1514">
        <v>293718.0</v>
      </c>
      <c r="D1844" s="362">
        <v>158.0</v>
      </c>
      <c r="E1844" s="55" t="s">
        <v>1288</v>
      </c>
    </row>
    <row r="1845">
      <c r="A1845" s="362" t="s">
        <v>1298</v>
      </c>
      <c r="B1845" s="362" t="s">
        <v>1288</v>
      </c>
      <c r="C1845" s="1514">
        <v>919719.0</v>
      </c>
      <c r="D1845" s="362">
        <v>523.0</v>
      </c>
      <c r="E1845" s="55" t="s">
        <v>1288</v>
      </c>
    </row>
    <row r="1846">
      <c r="A1846" s="362" t="s">
        <v>897</v>
      </c>
      <c r="B1846" s="362" t="s">
        <v>1288</v>
      </c>
      <c r="C1846" s="1514">
        <v>37300.0</v>
      </c>
      <c r="D1846" s="362">
        <v>47.0</v>
      </c>
      <c r="E1846" s="55" t="s">
        <v>1288</v>
      </c>
    </row>
    <row r="1847">
      <c r="A1847" s="362" t="s">
        <v>59</v>
      </c>
      <c r="B1847" s="362" t="s">
        <v>1288</v>
      </c>
      <c r="C1847" s="1514">
        <v>50293.0</v>
      </c>
      <c r="D1847" s="362">
        <v>45.0</v>
      </c>
      <c r="E1847" s="55" t="s">
        <v>1288</v>
      </c>
    </row>
    <row r="1848">
      <c r="A1848" s="362" t="s">
        <v>166</v>
      </c>
      <c r="B1848" s="362" t="s">
        <v>1288</v>
      </c>
      <c r="C1848" s="1514">
        <v>53591.0</v>
      </c>
      <c r="D1848" s="362">
        <v>50.0</v>
      </c>
      <c r="E1848" s="55" t="s">
        <v>1288</v>
      </c>
    </row>
    <row r="1849">
      <c r="A1849" s="362" t="s">
        <v>920</v>
      </c>
      <c r="B1849" s="362" t="s">
        <v>1288</v>
      </c>
      <c r="C1849" s="1514">
        <v>57511.0</v>
      </c>
      <c r="D1849" s="362">
        <v>52.0</v>
      </c>
      <c r="E1849" s="55" t="s">
        <v>1288</v>
      </c>
    </row>
    <row r="1850">
      <c r="A1850" s="362" t="s">
        <v>61</v>
      </c>
      <c r="B1850" s="362" t="s">
        <v>1288</v>
      </c>
      <c r="C1850" s="1514">
        <v>47491.0</v>
      </c>
      <c r="D1850" s="362">
        <v>43.0</v>
      </c>
      <c r="E1850" s="55" t="s">
        <v>1288</v>
      </c>
    </row>
    <row r="1851">
      <c r="A1851" s="362" t="s">
        <v>359</v>
      </c>
      <c r="B1851" s="362" t="s">
        <v>1288</v>
      </c>
      <c r="C1851" s="1514">
        <v>4434.0</v>
      </c>
      <c r="D1851" s="362">
        <v>15.0</v>
      </c>
      <c r="E1851" s="55" t="s">
        <v>1288</v>
      </c>
    </row>
    <row r="1852">
      <c r="A1852" s="362" t="s">
        <v>1299</v>
      </c>
      <c r="B1852" s="362" t="s">
        <v>1288</v>
      </c>
      <c r="C1852" s="1514">
        <v>61833.0</v>
      </c>
      <c r="D1852" s="362">
        <v>54.0</v>
      </c>
      <c r="E1852" s="55" t="s">
        <v>1288</v>
      </c>
    </row>
    <row r="1853">
      <c r="A1853" s="362" t="s">
        <v>66</v>
      </c>
      <c r="B1853" s="362" t="s">
        <v>1288</v>
      </c>
      <c r="C1853" s="1514">
        <v>111755.0</v>
      </c>
      <c r="D1853" s="362">
        <v>95.0</v>
      </c>
      <c r="E1853" s="55" t="s">
        <v>1288</v>
      </c>
    </row>
    <row r="1854">
      <c r="A1854" s="362" t="s">
        <v>223</v>
      </c>
      <c r="B1854" s="362" t="s">
        <v>1288</v>
      </c>
      <c r="C1854" s="1514">
        <v>2582830.0</v>
      </c>
      <c r="D1854" s="362">
        <v>806.0</v>
      </c>
      <c r="E1854" s="55" t="s">
        <v>1288</v>
      </c>
    </row>
    <row r="1855">
      <c r="A1855" s="362" t="s">
        <v>530</v>
      </c>
      <c r="B1855" s="362" t="s">
        <v>1288</v>
      </c>
      <c r="C1855" s="1514">
        <v>26447.0</v>
      </c>
      <c r="D1855" s="362">
        <v>32.0</v>
      </c>
      <c r="E1855" s="55" t="s">
        <v>1288</v>
      </c>
    </row>
    <row r="1856">
      <c r="A1856" s="362" t="s">
        <v>570</v>
      </c>
      <c r="B1856" s="362" t="s">
        <v>1288</v>
      </c>
      <c r="C1856" s="1514">
        <v>63227.0</v>
      </c>
      <c r="D1856" s="362">
        <v>71.0</v>
      </c>
      <c r="E1856" s="55" t="s">
        <v>1288</v>
      </c>
    </row>
    <row r="1857">
      <c r="A1857" s="362" t="s">
        <v>74</v>
      </c>
      <c r="B1857" s="362" t="s">
        <v>1288</v>
      </c>
      <c r="C1857" s="1514">
        <v>70795.0</v>
      </c>
      <c r="D1857" s="362">
        <v>57.0</v>
      </c>
      <c r="E1857" s="55" t="s">
        <v>1288</v>
      </c>
    </row>
    <row r="1858">
      <c r="A1858" s="362" t="s">
        <v>79</v>
      </c>
      <c r="B1858" s="362" t="s">
        <v>1288</v>
      </c>
      <c r="C1858" s="1514">
        <v>742474.0</v>
      </c>
      <c r="D1858" s="362">
        <v>471.0</v>
      </c>
      <c r="E1858" s="55" t="s">
        <v>1288</v>
      </c>
    </row>
    <row r="1859">
      <c r="A1859" s="362" t="s">
        <v>80</v>
      </c>
      <c r="B1859" s="362" t="s">
        <v>1288</v>
      </c>
      <c r="C1859" s="1514">
        <v>49455.0</v>
      </c>
      <c r="D1859" s="362">
        <v>46.0</v>
      </c>
      <c r="E1859" s="55" t="s">
        <v>1288</v>
      </c>
    </row>
    <row r="1860">
      <c r="A1860" s="362" t="s">
        <v>373</v>
      </c>
      <c r="B1860" s="362" t="s">
        <v>1288</v>
      </c>
      <c r="C1860" s="1514">
        <v>1358343.0</v>
      </c>
      <c r="D1860" s="362">
        <v>480.0</v>
      </c>
      <c r="E1860" s="55" t="s">
        <v>1288</v>
      </c>
    </row>
    <row r="1861">
      <c r="A1861" s="362" t="s">
        <v>1287</v>
      </c>
      <c r="B1861" s="362" t="s">
        <v>1288</v>
      </c>
      <c r="C1861" s="1514">
        <v>1628701.0</v>
      </c>
      <c r="D1861" s="362">
        <v>446.0</v>
      </c>
      <c r="E1861" s="55" t="s">
        <v>1288</v>
      </c>
    </row>
    <row r="1862">
      <c r="A1862" s="362" t="s">
        <v>1300</v>
      </c>
      <c r="B1862" s="362" t="s">
        <v>1288</v>
      </c>
      <c r="C1862" s="1514">
        <v>210433.0</v>
      </c>
      <c r="D1862" s="362">
        <v>155.0</v>
      </c>
      <c r="E1862" s="55" t="s">
        <v>1288</v>
      </c>
    </row>
    <row r="1863">
      <c r="A1863" s="362" t="s">
        <v>533</v>
      </c>
      <c r="B1863" s="362" t="s">
        <v>1288</v>
      </c>
      <c r="C1863" s="1514">
        <v>229577.0</v>
      </c>
      <c r="D1863" s="362">
        <v>153.0</v>
      </c>
      <c r="E1863" s="55" t="s">
        <v>1288</v>
      </c>
    </row>
    <row r="1864">
      <c r="A1864" s="362" t="s">
        <v>1301</v>
      </c>
      <c r="B1864" s="362" t="s">
        <v>1288</v>
      </c>
      <c r="C1864" s="1514">
        <v>461809.0</v>
      </c>
      <c r="D1864" s="362">
        <v>266.0</v>
      </c>
      <c r="E1864" s="55" t="s">
        <v>1288</v>
      </c>
    </row>
    <row r="1865">
      <c r="A1865" s="362" t="s">
        <v>1302</v>
      </c>
      <c r="B1865" s="362" t="s">
        <v>1288</v>
      </c>
      <c r="C1865" s="1514">
        <v>109864.0</v>
      </c>
      <c r="D1865" s="362">
        <v>92.0</v>
      </c>
      <c r="E1865" s="55" t="s">
        <v>1288</v>
      </c>
    </row>
    <row r="1866">
      <c r="A1866" s="362" t="s">
        <v>237</v>
      </c>
      <c r="B1866" s="362" t="s">
        <v>1288</v>
      </c>
      <c r="C1866" s="1514">
        <v>381951.0</v>
      </c>
      <c r="D1866" s="362">
        <v>201.0</v>
      </c>
      <c r="E1866" s="55" t="s">
        <v>1288</v>
      </c>
    </row>
    <row r="1867">
      <c r="A1867" s="362" t="s">
        <v>837</v>
      </c>
      <c r="B1867" s="362" t="s">
        <v>1288</v>
      </c>
      <c r="C1867" s="1514">
        <v>40612.0</v>
      </c>
      <c r="D1867" s="362">
        <v>41.0</v>
      </c>
      <c r="E1867" s="55" t="s">
        <v>1288</v>
      </c>
    </row>
    <row r="1868">
      <c r="A1868" s="362" t="s">
        <v>1303</v>
      </c>
      <c r="B1868" s="362" t="s">
        <v>1288</v>
      </c>
      <c r="C1868" s="1514">
        <v>117898.0</v>
      </c>
      <c r="D1868" s="362">
        <v>85.0</v>
      </c>
      <c r="E1868" s="55" t="s">
        <v>1288</v>
      </c>
    </row>
    <row r="1869">
      <c r="A1869" s="362" t="s">
        <v>957</v>
      </c>
      <c r="B1869" s="362" t="s">
        <v>1288</v>
      </c>
      <c r="C1869" s="1514">
        <v>59749.0</v>
      </c>
      <c r="D1869" s="362">
        <v>68.0</v>
      </c>
      <c r="E1869" s="55" t="s">
        <v>1288</v>
      </c>
    </row>
    <row r="1870">
      <c r="A1870" s="362" t="s">
        <v>380</v>
      </c>
      <c r="B1870" s="362" t="s">
        <v>1288</v>
      </c>
      <c r="C1870" s="1514">
        <v>98892.0</v>
      </c>
      <c r="D1870" s="362">
        <v>37.0</v>
      </c>
      <c r="E1870" s="55" t="s">
        <v>1288</v>
      </c>
    </row>
    <row r="1871">
      <c r="A1871" s="362" t="s">
        <v>1304</v>
      </c>
      <c r="B1871" s="362" t="s">
        <v>1288</v>
      </c>
      <c r="C1871" s="1514">
        <v>2278906.0</v>
      </c>
      <c r="D1871" s="362">
        <v>694.0</v>
      </c>
      <c r="E1871" s="55" t="s">
        <v>1288</v>
      </c>
    </row>
    <row r="1872">
      <c r="A1872" s="362" t="s">
        <v>1305</v>
      </c>
      <c r="B1872" s="362" t="s">
        <v>1288</v>
      </c>
      <c r="C1872" s="1514">
        <v>159442.0</v>
      </c>
      <c r="D1872" s="362">
        <v>108.0</v>
      </c>
      <c r="E1872" s="55" t="s">
        <v>1288</v>
      </c>
    </row>
    <row r="1873">
      <c r="A1873" s="362" t="s">
        <v>471</v>
      </c>
      <c r="B1873" s="362" t="s">
        <v>1288</v>
      </c>
      <c r="C1873" s="1514">
        <v>476179.0</v>
      </c>
      <c r="D1873" s="362">
        <v>116.0</v>
      </c>
      <c r="E1873" s="55" t="s">
        <v>1288</v>
      </c>
    </row>
    <row r="1874">
      <c r="A1874" s="362" t="s">
        <v>1306</v>
      </c>
      <c r="B1874" s="362" t="s">
        <v>1288</v>
      </c>
      <c r="C1874" s="1514">
        <v>325695.0</v>
      </c>
      <c r="D1874" s="362">
        <v>130.0</v>
      </c>
      <c r="E1874" s="55" t="s">
        <v>1288</v>
      </c>
    </row>
    <row r="1875">
      <c r="A1875" s="362" t="s">
        <v>3783</v>
      </c>
      <c r="B1875" s="362" t="s">
        <v>1288</v>
      </c>
      <c r="C1875" s="1514">
        <v>108047.0</v>
      </c>
      <c r="D1875" s="362">
        <v>84.0</v>
      </c>
      <c r="E1875" s="55" t="s">
        <v>1288</v>
      </c>
    </row>
    <row r="1876">
      <c r="A1876" s="362" t="s">
        <v>1308</v>
      </c>
      <c r="B1876" s="362" t="s">
        <v>1288</v>
      </c>
      <c r="C1876" s="1514">
        <v>230163.0</v>
      </c>
      <c r="D1876" s="362">
        <v>117.0</v>
      </c>
      <c r="E1876" s="55" t="s">
        <v>1288</v>
      </c>
    </row>
    <row r="1877">
      <c r="A1877" s="362" t="s">
        <v>1309</v>
      </c>
      <c r="B1877" s="362" t="s">
        <v>1288</v>
      </c>
      <c r="C1877" s="1514">
        <v>155350.0</v>
      </c>
      <c r="D1877" s="362">
        <v>95.0</v>
      </c>
      <c r="E1877" s="55" t="s">
        <v>1288</v>
      </c>
    </row>
    <row r="1878">
      <c r="A1878" s="362" t="s">
        <v>1310</v>
      </c>
      <c r="B1878" s="362" t="s">
        <v>1288</v>
      </c>
      <c r="C1878" s="1514">
        <v>31097.0</v>
      </c>
      <c r="D1878" s="362">
        <v>37.0</v>
      </c>
      <c r="E1878" s="55" t="s">
        <v>1288</v>
      </c>
    </row>
    <row r="1879">
      <c r="A1879" s="362" t="s">
        <v>586</v>
      </c>
      <c r="B1879" s="362" t="s">
        <v>1288</v>
      </c>
      <c r="C1879" s="1514">
        <v>17912.0</v>
      </c>
      <c r="D1879" s="362">
        <v>26.0</v>
      </c>
      <c r="E1879" s="55" t="s">
        <v>1288</v>
      </c>
    </row>
    <row r="1880">
      <c r="A1880" s="362" t="s">
        <v>1311</v>
      </c>
      <c r="B1880" s="362" t="s">
        <v>1288</v>
      </c>
      <c r="C1880" s="1514">
        <v>34300.0</v>
      </c>
      <c r="D1880" s="362">
        <v>27.0</v>
      </c>
      <c r="E1880" s="55" t="s">
        <v>1288</v>
      </c>
    </row>
    <row r="1881">
      <c r="A1881" s="362" t="s">
        <v>628</v>
      </c>
      <c r="B1881" s="362" t="s">
        <v>1288</v>
      </c>
      <c r="C1881" s="1514">
        <v>95796.0</v>
      </c>
      <c r="D1881" s="362">
        <v>101.0</v>
      </c>
      <c r="E1881" s="55" t="s">
        <v>1288</v>
      </c>
    </row>
    <row r="1882">
      <c r="A1882" s="362" t="s">
        <v>902</v>
      </c>
      <c r="B1882" s="362" t="s">
        <v>1288</v>
      </c>
      <c r="C1882" s="1514">
        <v>1481093.0</v>
      </c>
      <c r="D1882" s="362">
        <v>520.0</v>
      </c>
      <c r="E1882" s="55" t="s">
        <v>1288</v>
      </c>
    </row>
    <row r="1883">
      <c r="A1883" s="362" t="s">
        <v>629</v>
      </c>
      <c r="B1883" s="362" t="s">
        <v>1288</v>
      </c>
      <c r="C1883" s="1514">
        <v>75498.0</v>
      </c>
      <c r="D1883" s="362">
        <v>57.0</v>
      </c>
      <c r="E1883" s="55" t="s">
        <v>1288</v>
      </c>
    </row>
    <row r="1884">
      <c r="A1884" s="362" t="s">
        <v>1312</v>
      </c>
      <c r="B1884" s="362" t="s">
        <v>1288</v>
      </c>
      <c r="C1884" s="1514">
        <v>48560.0</v>
      </c>
      <c r="D1884" s="362">
        <v>48.0</v>
      </c>
      <c r="E1884" s="55" t="s">
        <v>1288</v>
      </c>
    </row>
    <row r="1885">
      <c r="A1885" s="362" t="s">
        <v>1313</v>
      </c>
      <c r="B1885" s="362" t="s">
        <v>1288</v>
      </c>
      <c r="C1885" s="1514">
        <v>102793.0</v>
      </c>
      <c r="D1885" s="362">
        <v>63.0</v>
      </c>
      <c r="E1885" s="55" t="s">
        <v>1288</v>
      </c>
    </row>
    <row r="1886">
      <c r="A1886" s="362" t="s">
        <v>1314</v>
      </c>
      <c r="B1886" s="362" t="s">
        <v>1288</v>
      </c>
      <c r="C1886" s="1514">
        <v>178599.0</v>
      </c>
      <c r="D1886" s="362">
        <v>124.0</v>
      </c>
      <c r="E1886" s="55" t="s">
        <v>1288</v>
      </c>
    </row>
    <row r="1887">
      <c r="A1887" s="362" t="s">
        <v>493</v>
      </c>
      <c r="B1887" s="362" t="s">
        <v>1288</v>
      </c>
      <c r="C1887" s="1514">
        <v>64265.0</v>
      </c>
      <c r="D1887" s="362">
        <v>44.0</v>
      </c>
      <c r="E1887" s="55" t="s">
        <v>1288</v>
      </c>
    </row>
    <row r="1888">
      <c r="A1888" s="362" t="s">
        <v>94</v>
      </c>
      <c r="B1888" s="362" t="s">
        <v>1288</v>
      </c>
      <c r="C1888" s="1514">
        <v>61197.0</v>
      </c>
      <c r="D1888" s="362">
        <v>51.0</v>
      </c>
      <c r="E1888" s="55" t="s">
        <v>1288</v>
      </c>
    </row>
    <row r="1889">
      <c r="A1889" s="362" t="s">
        <v>494</v>
      </c>
      <c r="B1889" s="362" t="s">
        <v>1288</v>
      </c>
      <c r="C1889" s="1514">
        <v>90064.0</v>
      </c>
      <c r="D1889" s="362">
        <v>79.0</v>
      </c>
      <c r="E1889" s="55" t="s">
        <v>1288</v>
      </c>
    </row>
    <row r="1890">
      <c r="A1890" s="362" t="s">
        <v>1315</v>
      </c>
      <c r="B1890" s="362" t="s">
        <v>1288</v>
      </c>
      <c r="C1890" s="1514">
        <v>967612.0</v>
      </c>
      <c r="D1890" s="362">
        <v>418.0</v>
      </c>
      <c r="E1890" s="55" t="s">
        <v>1288</v>
      </c>
    </row>
    <row r="1891">
      <c r="A1891" s="362" t="s">
        <v>1316</v>
      </c>
      <c r="B1891" s="362" t="s">
        <v>1288</v>
      </c>
      <c r="C1891" s="1514">
        <v>40085.0</v>
      </c>
      <c r="D1891" s="362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2" t="s">
        <v>267</v>
      </c>
      <c r="B1993" s="362" t="s">
        <v>1385</v>
      </c>
      <c r="C1993" s="1514">
        <v>2294.0</v>
      </c>
      <c r="D1993" s="362">
        <v>6.0</v>
      </c>
      <c r="E1993" s="55" t="s">
        <v>1385</v>
      </c>
    </row>
    <row r="1994">
      <c r="A1994" s="362" t="s">
        <v>1386</v>
      </c>
      <c r="B1994" s="362" t="s">
        <v>1385</v>
      </c>
      <c r="C1994" s="1514">
        <v>10542.0</v>
      </c>
      <c r="D1994" s="362">
        <v>26.0</v>
      </c>
      <c r="E1994" s="55" t="s">
        <v>1385</v>
      </c>
    </row>
    <row r="1995">
      <c r="A1995" s="362" t="s">
        <v>1387</v>
      </c>
      <c r="B1995" s="362" t="s">
        <v>1385</v>
      </c>
      <c r="C1995" s="1514">
        <v>6962.0</v>
      </c>
      <c r="D1995" s="362">
        <v>13.0</v>
      </c>
      <c r="E1995" s="55" t="s">
        <v>1385</v>
      </c>
    </row>
    <row r="1996">
      <c r="A1996" s="362" t="s">
        <v>1388</v>
      </c>
      <c r="B1996" s="362" t="s">
        <v>1385</v>
      </c>
      <c r="C1996" s="1514">
        <v>919.0</v>
      </c>
      <c r="D1996" s="362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2" t="s">
        <v>1389</v>
      </c>
      <c r="B1997" s="362" t="s">
        <v>1385</v>
      </c>
      <c r="C1997" s="1514">
        <v>6411.0</v>
      </c>
      <c r="D1997" s="362">
        <v>16.0</v>
      </c>
      <c r="E1997" s="55" t="s">
        <v>1385</v>
      </c>
    </row>
    <row r="1998">
      <c r="A1998" s="362" t="s">
        <v>1390</v>
      </c>
      <c r="B1998" s="362" t="s">
        <v>1385</v>
      </c>
      <c r="C1998" s="1514">
        <v>3076.0</v>
      </c>
      <c r="D1998" s="362">
        <v>10.0</v>
      </c>
      <c r="E1998" s="55" t="s">
        <v>1385</v>
      </c>
    </row>
    <row r="1999">
      <c r="A1999" s="362" t="s">
        <v>406</v>
      </c>
      <c r="B1999" s="362" t="s">
        <v>1385</v>
      </c>
      <c r="C1999" s="1514">
        <v>2100.0</v>
      </c>
      <c r="D1999" s="362">
        <v>14.0</v>
      </c>
      <c r="E1999" s="55" t="s">
        <v>1385</v>
      </c>
    </row>
    <row r="2000">
      <c r="A2000" s="362" t="s">
        <v>1391</v>
      </c>
      <c r="B2000" s="362" t="s">
        <v>1385</v>
      </c>
      <c r="C2000" s="1514">
        <v>95273.0</v>
      </c>
      <c r="D2000" s="362">
        <v>58.0</v>
      </c>
      <c r="E2000" s="55" t="s">
        <v>1385</v>
      </c>
    </row>
    <row r="2001">
      <c r="A2001" s="362" t="s">
        <v>547</v>
      </c>
      <c r="B2001" s="362" t="s">
        <v>1385</v>
      </c>
      <c r="C2001" s="1514">
        <v>181516.0</v>
      </c>
      <c r="D2001" s="362">
        <v>103.0</v>
      </c>
      <c r="E2001" s="55" t="s">
        <v>1385</v>
      </c>
    </row>
    <row r="2002">
      <c r="A2002" s="362" t="s">
        <v>1392</v>
      </c>
      <c r="B2002" s="362" t="s">
        <v>1385</v>
      </c>
      <c r="C2002" s="1514">
        <v>3829.0</v>
      </c>
      <c r="D2002" s="362">
        <v>13.0</v>
      </c>
      <c r="E2002" s="55" t="s">
        <v>1385</v>
      </c>
    </row>
    <row r="2003">
      <c r="A2003" s="362" t="s">
        <v>1393</v>
      </c>
      <c r="B2003" s="362" t="s">
        <v>1385</v>
      </c>
      <c r="C2003" s="1514">
        <v>4903.0</v>
      </c>
      <c r="D2003" s="362">
        <v>18.0</v>
      </c>
      <c r="E2003" s="55" t="s">
        <v>1385</v>
      </c>
    </row>
    <row r="2004">
      <c r="A2004" s="362" t="s">
        <v>1394</v>
      </c>
      <c r="B2004" s="362" t="s">
        <v>1385</v>
      </c>
      <c r="C2004" s="1514">
        <v>2283.0</v>
      </c>
      <c r="D2004" s="362">
        <v>8.0</v>
      </c>
      <c r="E2004" s="55" t="s">
        <v>1385</v>
      </c>
    </row>
    <row r="2005">
      <c r="A2005" s="362" t="s">
        <v>1395</v>
      </c>
      <c r="B2005" s="362" t="s">
        <v>1385</v>
      </c>
      <c r="C2005" s="1514">
        <v>4332.0</v>
      </c>
      <c r="D2005" s="362">
        <v>7.0</v>
      </c>
      <c r="E2005" s="55" t="s">
        <v>1385</v>
      </c>
    </row>
    <row r="2006">
      <c r="A2006" s="362" t="s">
        <v>1270</v>
      </c>
      <c r="B2006" s="362" t="s">
        <v>1385</v>
      </c>
      <c r="C2006" s="1514">
        <v>2313.0</v>
      </c>
      <c r="D2006" s="362">
        <v>7.0</v>
      </c>
      <c r="E2006" s="55" t="s">
        <v>1385</v>
      </c>
    </row>
    <row r="2007">
      <c r="A2007" s="362" t="s">
        <v>1396</v>
      </c>
      <c r="B2007" s="362" t="s">
        <v>1385</v>
      </c>
      <c r="C2007" s="1514">
        <v>3295.0</v>
      </c>
      <c r="D2007" s="362">
        <v>11.0</v>
      </c>
      <c r="E2007" s="55" t="s">
        <v>1385</v>
      </c>
    </row>
    <row r="2008">
      <c r="A2008" s="362" t="s">
        <v>1397</v>
      </c>
      <c r="B2008" s="362" t="s">
        <v>1385</v>
      </c>
      <c r="C2008" s="1514">
        <v>3216.0</v>
      </c>
      <c r="D2008" s="362">
        <v>11.0</v>
      </c>
      <c r="E2008" s="55" t="s">
        <v>1385</v>
      </c>
    </row>
    <row r="2009">
      <c r="A2009" s="362" t="s">
        <v>1161</v>
      </c>
      <c r="B2009" s="362" t="s">
        <v>1385</v>
      </c>
      <c r="C2009" s="1514">
        <v>1769.0</v>
      </c>
      <c r="D2009" s="362">
        <v>7.0</v>
      </c>
      <c r="E2009" s="55" t="s">
        <v>1385</v>
      </c>
    </row>
    <row r="2010">
      <c r="A2010" s="362" t="s">
        <v>1398</v>
      </c>
      <c r="B2010" s="362" t="s">
        <v>1385</v>
      </c>
      <c r="C2010" s="1514">
        <v>70770.0</v>
      </c>
      <c r="D2010" s="362">
        <v>59.0</v>
      </c>
      <c r="E2010" s="55" t="s">
        <v>1385</v>
      </c>
    </row>
    <row r="2011">
      <c r="A2011" s="362" t="s">
        <v>168</v>
      </c>
      <c r="B2011" s="362" t="s">
        <v>1385</v>
      </c>
      <c r="C2011" s="1514">
        <v>2374.0</v>
      </c>
      <c r="D2011" s="362">
        <v>9.0</v>
      </c>
      <c r="E2011" s="55" t="s">
        <v>1385</v>
      </c>
    </row>
    <row r="2012">
      <c r="A2012" s="362" t="s">
        <v>1399</v>
      </c>
      <c r="B2012" s="362" t="s">
        <v>1385</v>
      </c>
      <c r="C2012" s="1514">
        <v>2232.0</v>
      </c>
      <c r="D2012" s="362">
        <v>10.0</v>
      </c>
      <c r="E2012" s="55" t="s">
        <v>1385</v>
      </c>
    </row>
    <row r="2013">
      <c r="A2013" s="362" t="s">
        <v>1400</v>
      </c>
      <c r="B2013" s="362" t="s">
        <v>1385</v>
      </c>
      <c r="C2013" s="1514">
        <v>2514.0</v>
      </c>
      <c r="D2013" s="362">
        <v>7.0</v>
      </c>
      <c r="E2013" s="55" t="s">
        <v>1385</v>
      </c>
    </row>
    <row r="2014">
      <c r="A2014" s="362" t="s">
        <v>1401</v>
      </c>
      <c r="B2014" s="362" t="s">
        <v>1385</v>
      </c>
      <c r="C2014" s="1514">
        <v>2450.0</v>
      </c>
      <c r="D2014" s="362">
        <v>9.0</v>
      </c>
      <c r="E2014" s="55" t="s">
        <v>1385</v>
      </c>
    </row>
    <row r="2015">
      <c r="A2015" s="362" t="s">
        <v>3864</v>
      </c>
      <c r="B2015" s="362" t="s">
        <v>1385</v>
      </c>
      <c r="C2015" s="1514">
        <v>4062.0</v>
      </c>
      <c r="D2015" s="362">
        <v>22.0</v>
      </c>
      <c r="E2015" s="55" t="s">
        <v>1385</v>
      </c>
    </row>
    <row r="2016">
      <c r="A2016" s="362" t="s">
        <v>178</v>
      </c>
      <c r="B2016" s="362" t="s">
        <v>1385</v>
      </c>
      <c r="C2016" s="1514">
        <v>1903.0</v>
      </c>
      <c r="D2016" s="362">
        <v>6.0</v>
      </c>
      <c r="E2016" s="55" t="s">
        <v>1385</v>
      </c>
    </row>
    <row r="2017">
      <c r="A2017" s="362" t="s">
        <v>572</v>
      </c>
      <c r="B2017" s="362" t="s">
        <v>1385</v>
      </c>
      <c r="C2017" s="1514">
        <v>5816.0</v>
      </c>
      <c r="D2017" s="362">
        <v>16.0</v>
      </c>
      <c r="E2017" s="55" t="s">
        <v>1385</v>
      </c>
    </row>
    <row r="2018">
      <c r="A2018" s="362" t="s">
        <v>459</v>
      </c>
      <c r="B2018" s="362" t="s">
        <v>1385</v>
      </c>
      <c r="C2018" s="1514">
        <v>2585.0</v>
      </c>
      <c r="D2018" s="362">
        <v>10.0</v>
      </c>
      <c r="E2018" s="55" t="s">
        <v>1385</v>
      </c>
    </row>
    <row r="2019">
      <c r="A2019" s="362" t="s">
        <v>3865</v>
      </c>
      <c r="B2019" s="362" t="s">
        <v>1385</v>
      </c>
      <c r="C2019" s="1514">
        <v>13632.0</v>
      </c>
      <c r="D2019" s="362">
        <v>10.0</v>
      </c>
      <c r="E2019" s="55" t="s">
        <v>1385</v>
      </c>
    </row>
    <row r="2020">
      <c r="A2020" s="362" t="s">
        <v>2541</v>
      </c>
      <c r="B2020" s="362" t="s">
        <v>1385</v>
      </c>
      <c r="C2020" s="1514">
        <v>9541.0</v>
      </c>
      <c r="D2020" s="362">
        <v>34.0</v>
      </c>
      <c r="E2020" s="55" t="s">
        <v>1385</v>
      </c>
    </row>
    <row r="2021">
      <c r="A2021" s="362" t="s">
        <v>578</v>
      </c>
      <c r="B2021" s="362" t="s">
        <v>1385</v>
      </c>
      <c r="C2021" s="1514">
        <v>8267.0</v>
      </c>
      <c r="D2021" s="362">
        <v>27.0</v>
      </c>
      <c r="E2021" s="55" t="s">
        <v>1385</v>
      </c>
    </row>
    <row r="2022">
      <c r="A2022" s="362" t="s">
        <v>722</v>
      </c>
      <c r="B2022" s="362" t="s">
        <v>1385</v>
      </c>
      <c r="C2022" s="1514">
        <v>31095.0</v>
      </c>
      <c r="D2022" s="362">
        <v>31.0</v>
      </c>
      <c r="E2022" s="55" t="s">
        <v>1385</v>
      </c>
    </row>
    <row r="2023">
      <c r="A2023" s="362" t="s">
        <v>1404</v>
      </c>
      <c r="B2023" s="362" t="s">
        <v>1385</v>
      </c>
      <c r="C2023" s="1514">
        <v>10218.0</v>
      </c>
      <c r="D2023" s="362">
        <v>16.0</v>
      </c>
      <c r="E2023" s="55" t="s">
        <v>1385</v>
      </c>
    </row>
    <row r="2024">
      <c r="A2024" s="362" t="s">
        <v>798</v>
      </c>
      <c r="B2024" s="362" t="s">
        <v>1385</v>
      </c>
      <c r="C2024" s="1514">
        <v>2869.0</v>
      </c>
      <c r="D2024" s="362">
        <v>14.0</v>
      </c>
      <c r="E2024" s="55" t="s">
        <v>1385</v>
      </c>
    </row>
    <row r="2025">
      <c r="A2025" s="362" t="s">
        <v>1405</v>
      </c>
      <c r="B2025" s="362" t="s">
        <v>1385</v>
      </c>
      <c r="C2025" s="1514">
        <v>1952.0</v>
      </c>
      <c r="D2025" s="362">
        <v>4.0</v>
      </c>
      <c r="E2025" s="55" t="s">
        <v>1385</v>
      </c>
    </row>
    <row r="2026">
      <c r="A2026" s="362" t="s">
        <v>1406</v>
      </c>
      <c r="B2026" s="362" t="s">
        <v>1385</v>
      </c>
      <c r="C2026" s="1514">
        <v>6947.0</v>
      </c>
      <c r="D2026" s="362">
        <v>32.0</v>
      </c>
      <c r="E2026" s="55" t="s">
        <v>1385</v>
      </c>
    </row>
    <row r="2027">
      <c r="A2027" s="362" t="s">
        <v>468</v>
      </c>
      <c r="B2027" s="362" t="s">
        <v>1385</v>
      </c>
      <c r="C2027" s="1514">
        <v>4081.0</v>
      </c>
      <c r="D2027" s="362">
        <v>10.0</v>
      </c>
      <c r="E2027" s="55" t="s">
        <v>1385</v>
      </c>
    </row>
    <row r="2028">
      <c r="A2028" s="362" t="s">
        <v>1010</v>
      </c>
      <c r="B2028" s="362" t="s">
        <v>1385</v>
      </c>
      <c r="C2028" s="1514">
        <v>11481.0</v>
      </c>
      <c r="D2028" s="362">
        <v>20.0</v>
      </c>
      <c r="E2028" s="55" t="s">
        <v>1385</v>
      </c>
    </row>
    <row r="2029">
      <c r="A2029" s="362" t="s">
        <v>1407</v>
      </c>
      <c r="B2029" s="362" t="s">
        <v>1385</v>
      </c>
      <c r="C2029" s="1514">
        <v>5237.0</v>
      </c>
      <c r="D2029" s="362">
        <v>14.0</v>
      </c>
      <c r="E2029" s="55" t="s">
        <v>1385</v>
      </c>
    </row>
    <row r="2030">
      <c r="A2030" s="362" t="s">
        <v>1013</v>
      </c>
      <c r="B2030" s="362" t="s">
        <v>1385</v>
      </c>
      <c r="C2030" s="1514">
        <v>2374.0</v>
      </c>
      <c r="D2030" s="362">
        <v>9.0</v>
      </c>
      <c r="E2030" s="55" t="s">
        <v>1385</v>
      </c>
    </row>
    <row r="2031">
      <c r="A2031" s="362" t="s">
        <v>583</v>
      </c>
      <c r="B2031" s="362" t="s">
        <v>1385</v>
      </c>
      <c r="C2031" s="1514">
        <v>16239.0</v>
      </c>
      <c r="D2031" s="362">
        <v>28.0</v>
      </c>
      <c r="E2031" s="55" t="s">
        <v>1385</v>
      </c>
    </row>
    <row r="2032">
      <c r="A2032" s="362" t="s">
        <v>1408</v>
      </c>
      <c r="B2032" s="362" t="s">
        <v>1385</v>
      </c>
      <c r="C2032" s="1514">
        <v>14301.0</v>
      </c>
      <c r="D2032" s="362">
        <v>20.0</v>
      </c>
      <c r="E2032" s="55" t="s">
        <v>1385</v>
      </c>
    </row>
    <row r="2033">
      <c r="A2033" s="362" t="s">
        <v>1409</v>
      </c>
      <c r="B2033" s="362" t="s">
        <v>1385</v>
      </c>
      <c r="C2033" s="1514">
        <v>3870.0</v>
      </c>
      <c r="D2033" s="362">
        <v>14.0</v>
      </c>
      <c r="E2033" s="55" t="s">
        <v>1385</v>
      </c>
    </row>
    <row r="2034">
      <c r="A2034" s="362" t="s">
        <v>741</v>
      </c>
      <c r="B2034" s="362" t="s">
        <v>1385</v>
      </c>
      <c r="C2034" s="1514">
        <v>1349.0</v>
      </c>
      <c r="D2034" s="362">
        <v>7.0</v>
      </c>
      <c r="E2034" s="55" t="s">
        <v>1385</v>
      </c>
    </row>
    <row r="2035">
      <c r="A2035" s="362" t="s">
        <v>679</v>
      </c>
      <c r="B2035" s="362" t="s">
        <v>1385</v>
      </c>
      <c r="C2035" s="1514">
        <v>4358.0</v>
      </c>
      <c r="D2035" s="362">
        <v>4.0</v>
      </c>
      <c r="E2035" s="55" t="s">
        <v>1385</v>
      </c>
    </row>
    <row r="2036">
      <c r="A2036" s="362" t="s">
        <v>1410</v>
      </c>
      <c r="B2036" s="362" t="s">
        <v>1385</v>
      </c>
      <c r="C2036" s="1514">
        <v>763.0</v>
      </c>
      <c r="D2036" s="362" t="s">
        <v>29</v>
      </c>
      <c r="E2036" s="55"/>
    </row>
    <row r="2037">
      <c r="A2037" s="362" t="s">
        <v>587</v>
      </c>
      <c r="B2037" s="362" t="s">
        <v>1385</v>
      </c>
      <c r="C2037" s="1514">
        <v>30997.0</v>
      </c>
      <c r="D2037" s="362">
        <v>34.0</v>
      </c>
      <c r="E2037" s="55" t="s">
        <v>1385</v>
      </c>
    </row>
    <row r="2038">
      <c r="A2038" s="362" t="s">
        <v>1020</v>
      </c>
      <c r="B2038" s="362" t="s">
        <v>1385</v>
      </c>
      <c r="C2038" s="1514">
        <v>1903.0</v>
      </c>
      <c r="D2038" s="362">
        <v>6.0</v>
      </c>
      <c r="E2038" s="55" t="s">
        <v>1385</v>
      </c>
    </row>
    <row r="2039">
      <c r="A2039" s="362" t="s">
        <v>1411</v>
      </c>
      <c r="B2039" s="362" t="s">
        <v>1385</v>
      </c>
      <c r="C2039" s="1514">
        <v>20917.0</v>
      </c>
      <c r="D2039" s="362">
        <v>31.0</v>
      </c>
      <c r="E2039" s="55" t="s">
        <v>1385</v>
      </c>
    </row>
    <row r="2040">
      <c r="A2040" s="362" t="s">
        <v>1412</v>
      </c>
      <c r="B2040" s="362" t="s">
        <v>1385</v>
      </c>
      <c r="C2040" s="1514">
        <v>2192.0</v>
      </c>
      <c r="D2040" s="362">
        <v>9.0</v>
      </c>
      <c r="E2040" s="55" t="s">
        <v>1385</v>
      </c>
    </row>
    <row r="2041">
      <c r="A2041" s="362" t="s">
        <v>1413</v>
      </c>
      <c r="B2041" s="362" t="s">
        <v>1385</v>
      </c>
      <c r="C2041" s="1514">
        <v>8037.0</v>
      </c>
      <c r="D2041" s="362">
        <v>14.0</v>
      </c>
      <c r="E2041" s="55" t="s">
        <v>1385</v>
      </c>
    </row>
    <row r="2042">
      <c r="A2042" s="362" t="s">
        <v>1414</v>
      </c>
      <c r="B2042" s="362" t="s">
        <v>1385</v>
      </c>
      <c r="C2042" s="1514">
        <v>10667.0</v>
      </c>
      <c r="D2042" s="362">
        <v>24.0</v>
      </c>
      <c r="E2042" s="55" t="s">
        <v>1385</v>
      </c>
    </row>
    <row r="2043">
      <c r="A2043" s="362" t="s">
        <v>1415</v>
      </c>
      <c r="B2043" s="362" t="s">
        <v>1385</v>
      </c>
      <c r="C2043" s="1514">
        <v>67744.0</v>
      </c>
      <c r="D2043" s="362">
        <v>61.0</v>
      </c>
      <c r="E2043" s="55" t="s">
        <v>1385</v>
      </c>
    </row>
    <row r="2044">
      <c r="A2044" s="362" t="s">
        <v>637</v>
      </c>
      <c r="B2044" s="362" t="s">
        <v>1385</v>
      </c>
      <c r="C2044" s="1514">
        <v>3957.0</v>
      </c>
      <c r="D2044" s="362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2" t="s">
        <v>641</v>
      </c>
      <c r="B2134" s="362" t="s">
        <v>1454</v>
      </c>
      <c r="C2134" s="1514">
        <v>22082.0</v>
      </c>
      <c r="D2134" s="362">
        <v>21.0</v>
      </c>
      <c r="E2134" s="55" t="s">
        <v>1454</v>
      </c>
    </row>
    <row r="2135">
      <c r="A2135" s="362" t="s">
        <v>1455</v>
      </c>
      <c r="B2135" s="362" t="s">
        <v>1454</v>
      </c>
      <c r="C2135" s="1514">
        <v>5754.0</v>
      </c>
      <c r="D2135" s="362">
        <v>19.0</v>
      </c>
      <c r="E2135" s="55" t="s">
        <v>1454</v>
      </c>
    </row>
    <row r="2136">
      <c r="A2136" s="362" t="s">
        <v>1456</v>
      </c>
      <c r="B2136" s="362" t="s">
        <v>1454</v>
      </c>
      <c r="C2136" s="1514">
        <v>13838.0</v>
      </c>
      <c r="D2136" s="362">
        <v>17.0</v>
      </c>
      <c r="E2136" s="55" t="s">
        <v>1454</v>
      </c>
    </row>
    <row r="2137">
      <c r="A2137" s="362" t="s">
        <v>1457</v>
      </c>
      <c r="B2137" s="362" t="s">
        <v>1454</v>
      </c>
      <c r="C2137" s="1514">
        <v>5319.0</v>
      </c>
      <c r="D2137" s="362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2" t="s">
        <v>1458</v>
      </c>
      <c r="B2138" s="362" t="s">
        <v>1454</v>
      </c>
      <c r="C2138" s="1514">
        <v>21709.0</v>
      </c>
      <c r="D2138" s="362">
        <v>37.0</v>
      </c>
      <c r="E2138" s="55" t="s">
        <v>1454</v>
      </c>
    </row>
    <row r="2139">
      <c r="A2139" s="362" t="s">
        <v>514</v>
      </c>
      <c r="B2139" s="362" t="s">
        <v>1454</v>
      </c>
      <c r="C2139" s="1514">
        <v>9485.0</v>
      </c>
      <c r="D2139" s="362">
        <v>34.0</v>
      </c>
      <c r="E2139" s="55" t="s">
        <v>1454</v>
      </c>
    </row>
    <row r="2140">
      <c r="A2140" s="362" t="s">
        <v>404</v>
      </c>
      <c r="B2140" s="362" t="s">
        <v>1454</v>
      </c>
      <c r="C2140" s="1514">
        <v>47192.0</v>
      </c>
      <c r="D2140" s="362">
        <v>51.0</v>
      </c>
      <c r="E2140" s="55" t="s">
        <v>1454</v>
      </c>
    </row>
    <row r="2141">
      <c r="A2141" s="362" t="s">
        <v>821</v>
      </c>
      <c r="B2141" s="362" t="s">
        <v>1454</v>
      </c>
      <c r="C2141" s="1514">
        <v>28977.0</v>
      </c>
      <c r="D2141" s="362">
        <v>58.0</v>
      </c>
      <c r="E2141" s="55" t="s">
        <v>1454</v>
      </c>
    </row>
    <row r="2142">
      <c r="A2142" s="362" t="s">
        <v>1459</v>
      </c>
      <c r="B2142" s="362" t="s">
        <v>1454</v>
      </c>
      <c r="C2142" s="1514">
        <v>144447.0</v>
      </c>
      <c r="D2142" s="362">
        <v>100.0</v>
      </c>
      <c r="E2142" s="55" t="s">
        <v>1454</v>
      </c>
    </row>
    <row r="2143">
      <c r="A2143" s="362" t="s">
        <v>771</v>
      </c>
      <c r="B2143" s="362" t="s">
        <v>1454</v>
      </c>
      <c r="C2143" s="1514">
        <v>48177.0</v>
      </c>
      <c r="D2143" s="362">
        <v>78.0</v>
      </c>
      <c r="E2143" s="55" t="s">
        <v>1454</v>
      </c>
    </row>
    <row r="2144">
      <c r="A2144" s="362" t="s">
        <v>39</v>
      </c>
      <c r="B2144" s="362" t="s">
        <v>1454</v>
      </c>
      <c r="C2144" s="1514">
        <v>48675.0</v>
      </c>
      <c r="D2144" s="362">
        <v>32.0</v>
      </c>
      <c r="E2144" s="55" t="s">
        <v>1454</v>
      </c>
    </row>
    <row r="2145">
      <c r="A2145" s="362" t="s">
        <v>41</v>
      </c>
      <c r="B2145" s="362" t="s">
        <v>1454</v>
      </c>
      <c r="C2145" s="1514">
        <v>14668.0</v>
      </c>
      <c r="D2145" s="362">
        <v>17.0</v>
      </c>
      <c r="E2145" s="55" t="s">
        <v>1454</v>
      </c>
    </row>
    <row r="2146">
      <c r="A2146" s="362" t="s">
        <v>1460</v>
      </c>
      <c r="B2146" s="362" t="s">
        <v>1454</v>
      </c>
      <c r="C2146" s="1514">
        <v>2153.0</v>
      </c>
      <c r="D2146" s="362">
        <v>10.0</v>
      </c>
      <c r="E2146" s="55" t="s">
        <v>1454</v>
      </c>
    </row>
    <row r="2147">
      <c r="A2147" s="362" t="s">
        <v>156</v>
      </c>
      <c r="B2147" s="362" t="s">
        <v>1454</v>
      </c>
      <c r="C2147" s="1514">
        <v>281669.0</v>
      </c>
      <c r="D2147" s="362">
        <v>180.0</v>
      </c>
      <c r="E2147" s="55" t="s">
        <v>1454</v>
      </c>
    </row>
    <row r="2148">
      <c r="A2148" s="362" t="s">
        <v>1461</v>
      </c>
      <c r="B2148" s="362" t="s">
        <v>1454</v>
      </c>
      <c r="C2148" s="1514">
        <v>5520.0</v>
      </c>
      <c r="D2148" s="362">
        <v>10.0</v>
      </c>
      <c r="E2148" s="55" t="s">
        <v>1454</v>
      </c>
    </row>
    <row r="2149">
      <c r="A2149" s="362" t="s">
        <v>697</v>
      </c>
      <c r="B2149" s="362" t="s">
        <v>1454</v>
      </c>
      <c r="C2149" s="1514">
        <v>120422.0</v>
      </c>
      <c r="D2149" s="362">
        <v>125.0</v>
      </c>
      <c r="E2149" s="55" t="s">
        <v>1454</v>
      </c>
    </row>
    <row r="2150">
      <c r="A2150" s="362" t="s">
        <v>1462</v>
      </c>
      <c r="B2150" s="362" t="s">
        <v>1454</v>
      </c>
      <c r="C2150" s="1514">
        <v>5776.0</v>
      </c>
      <c r="D2150" s="362">
        <v>12.0</v>
      </c>
      <c r="E2150" s="55" t="s">
        <v>1454</v>
      </c>
    </row>
    <row r="2151">
      <c r="A2151" s="362" t="s">
        <v>1463</v>
      </c>
      <c r="B2151" s="362" t="s">
        <v>1454</v>
      </c>
      <c r="C2151" s="1514">
        <v>14306.0</v>
      </c>
      <c r="D2151" s="362">
        <v>29.0</v>
      </c>
      <c r="E2151" s="55" t="s">
        <v>1454</v>
      </c>
    </row>
    <row r="2152">
      <c r="A2152" s="362" t="s">
        <v>1464</v>
      </c>
      <c r="B2152" s="362" t="s">
        <v>1454</v>
      </c>
      <c r="C2152" s="1514">
        <v>71604.0</v>
      </c>
      <c r="D2152" s="362">
        <v>96.0</v>
      </c>
      <c r="E2152" s="55" t="s">
        <v>1454</v>
      </c>
    </row>
    <row r="2153">
      <c r="A2153" s="362" t="s">
        <v>282</v>
      </c>
      <c r="B2153" s="362" t="s">
        <v>1454</v>
      </c>
      <c r="C2153" s="1514">
        <v>29036.0</v>
      </c>
      <c r="D2153" s="362">
        <v>44.0</v>
      </c>
      <c r="E2153" s="55" t="s">
        <v>1454</v>
      </c>
    </row>
    <row r="2154">
      <c r="A2154" s="362" t="s">
        <v>333</v>
      </c>
      <c r="B2154" s="362" t="s">
        <v>1454</v>
      </c>
      <c r="C2154" s="1514">
        <v>42733.0</v>
      </c>
      <c r="D2154" s="362">
        <v>54.0</v>
      </c>
      <c r="E2154" s="55" t="s">
        <v>1454</v>
      </c>
    </row>
    <row r="2155">
      <c r="A2155" s="362" t="s">
        <v>1465</v>
      </c>
      <c r="B2155" s="362" t="s">
        <v>1454</v>
      </c>
      <c r="C2155" s="1514">
        <v>4894.0</v>
      </c>
      <c r="D2155" s="362">
        <v>19.0</v>
      </c>
      <c r="E2155" s="55" t="s">
        <v>1454</v>
      </c>
    </row>
    <row r="2156">
      <c r="A2156" s="362" t="s">
        <v>701</v>
      </c>
      <c r="B2156" s="362" t="s">
        <v>1454</v>
      </c>
      <c r="C2156" s="1514">
        <v>3952.0</v>
      </c>
      <c r="D2156" s="362">
        <v>13.0</v>
      </c>
      <c r="E2156" s="55" t="s">
        <v>1454</v>
      </c>
    </row>
    <row r="2157">
      <c r="A2157" s="362" t="s">
        <v>291</v>
      </c>
      <c r="B2157" s="362" t="s">
        <v>1454</v>
      </c>
      <c r="C2157" s="1514">
        <v>60913.0</v>
      </c>
      <c r="D2157" s="362">
        <v>79.0</v>
      </c>
      <c r="E2157" s="55" t="s">
        <v>1454</v>
      </c>
    </row>
    <row r="2158">
      <c r="A2158" s="362" t="s">
        <v>1466</v>
      </c>
      <c r="B2158" s="362" t="s">
        <v>1454</v>
      </c>
      <c r="C2158" s="1514">
        <v>27811.0</v>
      </c>
      <c r="D2158" s="362">
        <v>56.0</v>
      </c>
      <c r="E2158" s="55" t="s">
        <v>1454</v>
      </c>
    </row>
    <row r="2159">
      <c r="A2159" s="362" t="s">
        <v>440</v>
      </c>
      <c r="B2159" s="362" t="s">
        <v>1454</v>
      </c>
      <c r="C2159" s="1514">
        <v>55551.0</v>
      </c>
      <c r="D2159" s="362">
        <v>78.0</v>
      </c>
      <c r="E2159" s="55" t="s">
        <v>1454</v>
      </c>
    </row>
    <row r="2160">
      <c r="A2160" s="362" t="s">
        <v>168</v>
      </c>
      <c r="B2160" s="362" t="s">
        <v>1454</v>
      </c>
      <c r="C2160" s="1514">
        <v>4326.0</v>
      </c>
      <c r="D2160" s="362">
        <v>20.0</v>
      </c>
      <c r="E2160" s="55" t="s">
        <v>1454</v>
      </c>
    </row>
    <row r="2161">
      <c r="A2161" s="362" t="s">
        <v>1467</v>
      </c>
      <c r="B2161" s="362" t="s">
        <v>1454</v>
      </c>
      <c r="C2161" s="1514">
        <v>5821.0</v>
      </c>
      <c r="D2161" s="362">
        <v>12.0</v>
      </c>
      <c r="E2161" s="55" t="s">
        <v>1454</v>
      </c>
    </row>
    <row r="2162">
      <c r="A2162" s="362" t="s">
        <v>1468</v>
      </c>
      <c r="B2162" s="362" t="s">
        <v>1454</v>
      </c>
      <c r="C2162" s="1514">
        <v>2664.0</v>
      </c>
      <c r="D2162" s="362">
        <v>7.0</v>
      </c>
      <c r="E2162" s="55" t="s">
        <v>1454</v>
      </c>
    </row>
    <row r="2163">
      <c r="A2163" s="362" t="s">
        <v>709</v>
      </c>
      <c r="B2163" s="362" t="s">
        <v>1454</v>
      </c>
      <c r="C2163" s="1514">
        <v>3797.0</v>
      </c>
      <c r="D2163" s="362">
        <v>9.0</v>
      </c>
      <c r="E2163" s="55" t="s">
        <v>1454</v>
      </c>
    </row>
    <row r="2164">
      <c r="A2164" s="362" t="s">
        <v>711</v>
      </c>
      <c r="B2164" s="362" t="s">
        <v>1454</v>
      </c>
      <c r="C2164" s="1514">
        <v>12668.0</v>
      </c>
      <c r="D2164" s="362">
        <v>18.0</v>
      </c>
      <c r="E2164" s="55" t="s">
        <v>1454</v>
      </c>
    </row>
    <row r="2165">
      <c r="A2165" s="362" t="s">
        <v>1469</v>
      </c>
      <c r="B2165" s="362" t="s">
        <v>1454</v>
      </c>
      <c r="C2165" s="1514">
        <v>13335.0</v>
      </c>
      <c r="D2165" s="362">
        <v>22.0</v>
      </c>
      <c r="E2165" s="55" t="s">
        <v>1454</v>
      </c>
    </row>
    <row r="2166">
      <c r="A2166" s="362" t="s">
        <v>65</v>
      </c>
      <c r="B2166" s="362" t="s">
        <v>1454</v>
      </c>
      <c r="C2166" s="1514">
        <v>24949.0</v>
      </c>
      <c r="D2166" s="362">
        <v>38.0</v>
      </c>
      <c r="E2166" s="55" t="s">
        <v>1454</v>
      </c>
    </row>
    <row r="2167">
      <c r="A2167" s="362" t="s">
        <v>66</v>
      </c>
      <c r="B2167" s="362" t="s">
        <v>1454</v>
      </c>
      <c r="C2167" s="1514">
        <v>6123.0</v>
      </c>
      <c r="D2167" s="362">
        <v>12.0</v>
      </c>
      <c r="E2167" s="55" t="s">
        <v>1454</v>
      </c>
    </row>
    <row r="2168">
      <c r="A2168" s="362" t="s">
        <v>1355</v>
      </c>
      <c r="B2168" s="362" t="s">
        <v>1454</v>
      </c>
      <c r="C2168" s="1514">
        <v>10949.0</v>
      </c>
      <c r="D2168" s="362">
        <v>17.0</v>
      </c>
      <c r="E2168" s="55" t="s">
        <v>1454</v>
      </c>
    </row>
    <row r="2169">
      <c r="A2169" s="362" t="s">
        <v>1470</v>
      </c>
      <c r="B2169" s="362" t="s">
        <v>1454</v>
      </c>
      <c r="C2169" s="1514">
        <v>44161.0</v>
      </c>
      <c r="D2169" s="362">
        <v>71.0</v>
      </c>
      <c r="E2169" s="55" t="s">
        <v>1454</v>
      </c>
    </row>
    <row r="2170">
      <c r="A2170" s="362" t="s">
        <v>1471</v>
      </c>
      <c r="B2170" s="362" t="s">
        <v>1454</v>
      </c>
      <c r="C2170" s="1514">
        <v>15816.0</v>
      </c>
      <c r="D2170" s="362">
        <v>33.0</v>
      </c>
      <c r="E2170" s="55" t="s">
        <v>1454</v>
      </c>
    </row>
    <row r="2171">
      <c r="A2171" s="362" t="s">
        <v>297</v>
      </c>
      <c r="B2171" s="362" t="s">
        <v>1454</v>
      </c>
      <c r="C2171" s="1514">
        <v>8729.0</v>
      </c>
      <c r="D2171" s="362">
        <v>20.0</v>
      </c>
      <c r="E2171" s="55" t="s">
        <v>1454</v>
      </c>
    </row>
    <row r="2172">
      <c r="A2172" s="362" t="s">
        <v>1472</v>
      </c>
      <c r="B2172" s="362" t="s">
        <v>1454</v>
      </c>
      <c r="C2172" s="1514">
        <v>10231.0</v>
      </c>
      <c r="D2172" s="362">
        <v>22.0</v>
      </c>
      <c r="E2172" s="55" t="s">
        <v>1454</v>
      </c>
    </row>
    <row r="2173">
      <c r="A2173" s="362" t="s">
        <v>1473</v>
      </c>
      <c r="B2173" s="362" t="s">
        <v>1454</v>
      </c>
      <c r="C2173" s="1514">
        <v>49980.0</v>
      </c>
      <c r="D2173" s="362">
        <v>67.0</v>
      </c>
      <c r="E2173" s="55" t="s">
        <v>1454</v>
      </c>
    </row>
    <row r="2174">
      <c r="A2174" s="362" t="s">
        <v>176</v>
      </c>
      <c r="B2174" s="362" t="s">
        <v>1454</v>
      </c>
      <c r="C2174" s="1514">
        <v>34920.0</v>
      </c>
      <c r="D2174" s="362">
        <v>55.0</v>
      </c>
      <c r="E2174" s="55" t="s">
        <v>1454</v>
      </c>
    </row>
    <row r="2175">
      <c r="A2175" s="362" t="s">
        <v>178</v>
      </c>
      <c r="B2175" s="362" t="s">
        <v>1454</v>
      </c>
      <c r="C2175" s="1514">
        <v>47291.0</v>
      </c>
      <c r="D2175" s="362">
        <v>46.0</v>
      </c>
      <c r="E2175" s="55" t="s">
        <v>1454</v>
      </c>
    </row>
    <row r="2176">
      <c r="A2176" s="362" t="s">
        <v>1474</v>
      </c>
      <c r="B2176" s="362" t="s">
        <v>1454</v>
      </c>
      <c r="C2176" s="1514">
        <v>10134.0</v>
      </c>
      <c r="D2176" s="362">
        <v>12.0</v>
      </c>
      <c r="E2176" s="55" t="s">
        <v>1454</v>
      </c>
    </row>
    <row r="2177">
      <c r="A2177" s="362" t="s">
        <v>3892</v>
      </c>
      <c r="B2177" s="362" t="s">
        <v>1454</v>
      </c>
      <c r="C2177" s="1514">
        <v>39985.0</v>
      </c>
      <c r="D2177" s="362">
        <v>54.0</v>
      </c>
      <c r="E2177" s="55" t="s">
        <v>1454</v>
      </c>
    </row>
    <row r="2178">
      <c r="A2178" s="362" t="s">
        <v>1476</v>
      </c>
      <c r="B2178" s="362" t="s">
        <v>1454</v>
      </c>
      <c r="C2178" s="1514">
        <v>32703.0</v>
      </c>
      <c r="D2178" s="362">
        <v>64.0</v>
      </c>
      <c r="E2178" s="55" t="s">
        <v>1454</v>
      </c>
    </row>
    <row r="2179">
      <c r="A2179" s="362" t="s">
        <v>4282</v>
      </c>
      <c r="B2179" s="362" t="s">
        <v>1454</v>
      </c>
      <c r="C2179" s="1514">
        <v>19815.0</v>
      </c>
      <c r="D2179" s="362">
        <v>30.0</v>
      </c>
      <c r="E2179" s="55" t="s">
        <v>1454</v>
      </c>
    </row>
    <row r="2180">
      <c r="A2180" s="362" t="s">
        <v>1477</v>
      </c>
      <c r="B2180" s="362" t="s">
        <v>1454</v>
      </c>
      <c r="C2180" s="1514">
        <v>7644.0</v>
      </c>
      <c r="D2180" s="362">
        <v>24.0</v>
      </c>
      <c r="E2180" s="55" t="s">
        <v>1454</v>
      </c>
    </row>
    <row r="2181">
      <c r="A2181" s="362" t="s">
        <v>77</v>
      </c>
      <c r="B2181" s="362" t="s">
        <v>1454</v>
      </c>
      <c r="C2181" s="1514">
        <v>16806.0</v>
      </c>
      <c r="D2181" s="362">
        <v>17.0</v>
      </c>
      <c r="E2181" s="55" t="s">
        <v>1454</v>
      </c>
    </row>
    <row r="2182">
      <c r="A2182" s="362" t="s">
        <v>1478</v>
      </c>
      <c r="B2182" s="362" t="s">
        <v>1454</v>
      </c>
      <c r="C2182" s="1514">
        <v>41107.0</v>
      </c>
      <c r="D2182" s="362">
        <v>71.0</v>
      </c>
      <c r="E2182" s="55" t="s">
        <v>1454</v>
      </c>
    </row>
    <row r="2183">
      <c r="A2183" s="362" t="s">
        <v>462</v>
      </c>
      <c r="B2183" s="362" t="s">
        <v>1454</v>
      </c>
      <c r="C2183" s="1514">
        <v>13953.0</v>
      </c>
      <c r="D2183" s="362">
        <v>25.0</v>
      </c>
      <c r="E2183" s="55" t="s">
        <v>1454</v>
      </c>
    </row>
    <row r="2184">
      <c r="A2184" s="362" t="s">
        <v>1479</v>
      </c>
      <c r="B2184" s="362" t="s">
        <v>1454</v>
      </c>
      <c r="C2184" s="1514">
        <v>68362.0</v>
      </c>
      <c r="D2184" s="362">
        <v>92.0</v>
      </c>
      <c r="E2184" s="55" t="s">
        <v>1454</v>
      </c>
    </row>
    <row r="2185">
      <c r="A2185" s="362" t="s">
        <v>617</v>
      </c>
      <c r="B2185" s="362" t="s">
        <v>1454</v>
      </c>
      <c r="C2185" s="1514">
        <v>11289.0</v>
      </c>
      <c r="D2185" s="362">
        <v>17.0</v>
      </c>
      <c r="E2185" s="55" t="s">
        <v>1454</v>
      </c>
    </row>
    <row r="2186">
      <c r="A2186" s="362" t="s">
        <v>1480</v>
      </c>
      <c r="B2186" s="362" t="s">
        <v>1454</v>
      </c>
      <c r="C2186" s="1514">
        <v>10218.0</v>
      </c>
      <c r="D2186" s="362">
        <v>16.0</v>
      </c>
      <c r="E2186" s="55" t="s">
        <v>1454</v>
      </c>
    </row>
    <row r="2187">
      <c r="A2187" s="362" t="s">
        <v>1481</v>
      </c>
      <c r="B2187" s="362" t="s">
        <v>1454</v>
      </c>
      <c r="C2187" s="1514">
        <v>12098.0</v>
      </c>
      <c r="D2187" s="362">
        <v>18.0</v>
      </c>
      <c r="E2187" s="55" t="s">
        <v>1454</v>
      </c>
    </row>
    <row r="2188">
      <c r="A2188" s="362" t="s">
        <v>1453</v>
      </c>
      <c r="B2188" s="362" t="s">
        <v>1454</v>
      </c>
      <c r="C2188" s="1514">
        <v>792582.0</v>
      </c>
      <c r="D2188" s="362">
        <v>643.0</v>
      </c>
      <c r="E2188" s="55" t="s">
        <v>1454</v>
      </c>
    </row>
    <row r="2189">
      <c r="A2189" s="362" t="s">
        <v>1482</v>
      </c>
      <c r="B2189" s="362" t="s">
        <v>1454</v>
      </c>
      <c r="C2189" s="1514">
        <v>38335.0</v>
      </c>
      <c r="D2189" s="362">
        <v>63.0</v>
      </c>
      <c r="E2189" s="55" t="s">
        <v>1454</v>
      </c>
    </row>
    <row r="2190">
      <c r="A2190" s="362" t="s">
        <v>727</v>
      </c>
      <c r="B2190" s="362" t="s">
        <v>1454</v>
      </c>
      <c r="C2190" s="1514">
        <v>47014.0</v>
      </c>
      <c r="D2190" s="362">
        <v>58.0</v>
      </c>
      <c r="E2190" s="55" t="s">
        <v>1454</v>
      </c>
    </row>
    <row r="2191">
      <c r="A2191" s="362" t="s">
        <v>729</v>
      </c>
      <c r="B2191" s="362" t="s">
        <v>1454</v>
      </c>
      <c r="C2191" s="1514">
        <v>31175.0</v>
      </c>
      <c r="D2191" s="362">
        <v>52.0</v>
      </c>
      <c r="E2191" s="55" t="s">
        <v>1454</v>
      </c>
    </row>
    <row r="2192">
      <c r="A2192" s="362" t="s">
        <v>730</v>
      </c>
      <c r="B2192" s="362" t="s">
        <v>1454</v>
      </c>
      <c r="C2192" s="1514">
        <v>16390.0</v>
      </c>
      <c r="D2192" s="362">
        <v>35.0</v>
      </c>
      <c r="E2192" s="55" t="s">
        <v>1454</v>
      </c>
    </row>
    <row r="2193">
      <c r="A2193" s="362" t="s">
        <v>1483</v>
      </c>
      <c r="B2193" s="362" t="s">
        <v>1454</v>
      </c>
      <c r="C2193" s="1514">
        <v>82040.0</v>
      </c>
      <c r="D2193" s="362">
        <v>82.0</v>
      </c>
      <c r="E2193" s="55" t="s">
        <v>1454</v>
      </c>
    </row>
    <row r="2194">
      <c r="A2194" s="362" t="s">
        <v>1484</v>
      </c>
      <c r="B2194" s="362" t="s">
        <v>1454</v>
      </c>
      <c r="C2194" s="1514">
        <v>43877.0</v>
      </c>
      <c r="D2194" s="362">
        <v>59.0</v>
      </c>
      <c r="E2194" s="55" t="s">
        <v>1454</v>
      </c>
    </row>
    <row r="2195">
      <c r="A2195" s="362" t="s">
        <v>1085</v>
      </c>
      <c r="B2195" s="362" t="s">
        <v>1454</v>
      </c>
      <c r="C2195" s="1514">
        <v>38247.0</v>
      </c>
      <c r="D2195" s="362">
        <v>47.0</v>
      </c>
      <c r="E2195" s="55" t="s">
        <v>1454</v>
      </c>
    </row>
    <row r="2196">
      <c r="A2196" s="362" t="s">
        <v>731</v>
      </c>
      <c r="B2196" s="362" t="s">
        <v>1454</v>
      </c>
      <c r="C2196" s="1514">
        <v>72679.0</v>
      </c>
      <c r="D2196" s="362">
        <v>92.0</v>
      </c>
      <c r="E2196" s="55" t="s">
        <v>1454</v>
      </c>
    </row>
    <row r="2197">
      <c r="A2197" s="362" t="s">
        <v>1485</v>
      </c>
      <c r="B2197" s="362" t="s">
        <v>1454</v>
      </c>
      <c r="C2197" s="1514">
        <v>11179.0</v>
      </c>
      <c r="D2197" s="362">
        <v>17.0</v>
      </c>
      <c r="E2197" s="55" t="s">
        <v>1454</v>
      </c>
    </row>
    <row r="2198">
      <c r="A2198" s="362" t="s">
        <v>1486</v>
      </c>
      <c r="B2198" s="362" t="s">
        <v>1454</v>
      </c>
      <c r="C2198" s="1514">
        <v>3656.0</v>
      </c>
      <c r="D2198" s="362">
        <v>10.0</v>
      </c>
      <c r="E2198" s="55" t="s">
        <v>1454</v>
      </c>
    </row>
    <row r="2199">
      <c r="A2199" s="362" t="s">
        <v>1487</v>
      </c>
      <c r="B2199" s="362" t="s">
        <v>1454</v>
      </c>
      <c r="C2199" s="1514">
        <v>91984.0</v>
      </c>
      <c r="D2199" s="362">
        <v>83.0</v>
      </c>
      <c r="E2199" s="55" t="s">
        <v>1454</v>
      </c>
    </row>
    <row r="2200">
      <c r="A2200" s="362" t="s">
        <v>385</v>
      </c>
      <c r="B2200" s="362" t="s">
        <v>1454</v>
      </c>
      <c r="C2200" s="1514">
        <v>24578.0</v>
      </c>
      <c r="D2200" s="362">
        <v>39.0</v>
      </c>
      <c r="E2200" s="55" t="s">
        <v>1454</v>
      </c>
    </row>
    <row r="2201">
      <c r="A2201" s="362" t="s">
        <v>1488</v>
      </c>
      <c r="B2201" s="362" t="s">
        <v>1454</v>
      </c>
      <c r="C2201" s="1514">
        <v>41179.0</v>
      </c>
      <c r="D2201" s="362">
        <v>49.0</v>
      </c>
      <c r="E2201" s="55" t="s">
        <v>1454</v>
      </c>
    </row>
    <row r="2202">
      <c r="A2202" s="362" t="s">
        <v>476</v>
      </c>
      <c r="B2202" s="362" t="s">
        <v>1454</v>
      </c>
      <c r="C2202" s="1514">
        <v>43265.0</v>
      </c>
      <c r="D2202" s="362">
        <v>76.0</v>
      </c>
      <c r="E2202" s="55" t="s">
        <v>1454</v>
      </c>
    </row>
    <row r="2203">
      <c r="A2203" s="362" t="s">
        <v>1145</v>
      </c>
      <c r="B2203" s="362" t="s">
        <v>1454</v>
      </c>
      <c r="C2203" s="1514">
        <v>20455.0</v>
      </c>
      <c r="D2203" s="362">
        <v>32.0</v>
      </c>
      <c r="E2203" s="55" t="s">
        <v>1454</v>
      </c>
    </row>
    <row r="2204">
      <c r="A2204" s="362" t="s">
        <v>1489</v>
      </c>
      <c r="B2204" s="362" t="s">
        <v>1454</v>
      </c>
      <c r="C2204" s="1514">
        <v>7348.0</v>
      </c>
      <c r="D2204" s="362">
        <v>25.0</v>
      </c>
      <c r="E2204" s="55" t="s">
        <v>1454</v>
      </c>
    </row>
    <row r="2205">
      <c r="A2205" s="362" t="s">
        <v>1490</v>
      </c>
      <c r="B2205" s="362" t="s">
        <v>1454</v>
      </c>
      <c r="C2205" s="1514">
        <v>648360.0</v>
      </c>
      <c r="D2205" s="362">
        <v>519.0</v>
      </c>
      <c r="E2205" s="55" t="s">
        <v>1454</v>
      </c>
    </row>
    <row r="2206">
      <c r="A2206" s="362" t="s">
        <v>1491</v>
      </c>
      <c r="B2206" s="362" t="s">
        <v>1454</v>
      </c>
      <c r="C2206" s="1514">
        <v>80110.0</v>
      </c>
      <c r="D2206" s="362">
        <v>67.0</v>
      </c>
      <c r="E2206" s="55" t="s">
        <v>1454</v>
      </c>
    </row>
    <row r="2207">
      <c r="A2207" s="362" t="s">
        <v>94</v>
      </c>
      <c r="B2207" s="362" t="s">
        <v>1454</v>
      </c>
      <c r="C2207" s="1514">
        <v>51843.0</v>
      </c>
      <c r="D2207" s="362">
        <v>78.0</v>
      </c>
      <c r="E2207" s="55" t="s">
        <v>1454</v>
      </c>
    </row>
    <row r="2208">
      <c r="A2208" s="362" t="s">
        <v>1492</v>
      </c>
      <c r="B2208" s="362" t="s">
        <v>1454</v>
      </c>
      <c r="C2208" s="1514">
        <v>11127.0</v>
      </c>
      <c r="D2208" s="362">
        <v>20.0</v>
      </c>
      <c r="E2208" s="55" t="s">
        <v>1454</v>
      </c>
    </row>
    <row r="2209">
      <c r="A2209" s="362" t="s">
        <v>1493</v>
      </c>
      <c r="B2209" s="362" t="s">
        <v>1454</v>
      </c>
      <c r="C2209" s="1514">
        <v>8897.0</v>
      </c>
      <c r="D2209" s="362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2" t="s">
        <v>267</v>
      </c>
      <c r="B2247" s="362" t="s">
        <v>1533</v>
      </c>
      <c r="C2247" s="1514">
        <v>102811.0</v>
      </c>
      <c r="D2247" s="362">
        <v>90.0</v>
      </c>
      <c r="E2247" s="55" t="s">
        <v>1533</v>
      </c>
    </row>
    <row r="2248">
      <c r="A2248" s="362" t="s">
        <v>1534</v>
      </c>
      <c r="B2248" s="362" t="s">
        <v>1533</v>
      </c>
      <c r="C2248" s="1514">
        <v>1218452.0</v>
      </c>
      <c r="D2248" s="362">
        <v>837.0</v>
      </c>
      <c r="E2248" s="55" t="s">
        <v>1533</v>
      </c>
    </row>
    <row r="2249">
      <c r="A2249" s="362" t="s">
        <v>1535</v>
      </c>
      <c r="B2249" s="362" t="s">
        <v>1533</v>
      </c>
      <c r="C2249" s="1514">
        <v>65263.0</v>
      </c>
      <c r="D2249" s="362">
        <v>108.0</v>
      </c>
      <c r="E2249" s="55" t="s">
        <v>1533</v>
      </c>
    </row>
    <row r="2250">
      <c r="A2250" s="362" t="s">
        <v>1457</v>
      </c>
      <c r="B2250" s="362" t="s">
        <v>1533</v>
      </c>
      <c r="C2250" s="1514">
        <v>164742.0</v>
      </c>
      <c r="D2250" s="362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2" t="s">
        <v>1537</v>
      </c>
      <c r="B2251" s="362" t="s">
        <v>1533</v>
      </c>
      <c r="C2251" s="1514">
        <v>48176.0</v>
      </c>
      <c r="D2251" s="362">
        <v>113.0</v>
      </c>
      <c r="E2251" s="55" t="s">
        <v>1533</v>
      </c>
    </row>
    <row r="2252">
      <c r="A2252" s="362" t="s">
        <v>1538</v>
      </c>
      <c r="B2252" s="362" t="s">
        <v>1533</v>
      </c>
      <c r="C2252" s="1514">
        <v>420152.0</v>
      </c>
      <c r="D2252" s="362">
        <v>314.0</v>
      </c>
      <c r="E2252" s="55" t="s">
        <v>1533</v>
      </c>
    </row>
    <row r="2253">
      <c r="A2253" s="362" t="s">
        <v>1539</v>
      </c>
      <c r="B2253" s="362" t="s">
        <v>1533</v>
      </c>
      <c r="C2253" s="1514">
        <v>122492.0</v>
      </c>
      <c r="D2253" s="362">
        <v>164.0</v>
      </c>
      <c r="E2253" s="55" t="s">
        <v>1533</v>
      </c>
    </row>
    <row r="2254">
      <c r="A2254" s="362" t="s">
        <v>345</v>
      </c>
      <c r="B2254" s="362" t="s">
        <v>1533</v>
      </c>
      <c r="C2254" s="1514">
        <v>60833.0</v>
      </c>
      <c r="D2254" s="362">
        <v>84.0</v>
      </c>
      <c r="E2254" s="55" t="s">
        <v>1533</v>
      </c>
    </row>
    <row r="2255">
      <c r="A2255" s="362" t="s">
        <v>1540</v>
      </c>
      <c r="B2255" s="362" t="s">
        <v>1533</v>
      </c>
      <c r="C2255" s="1514">
        <v>628195.0</v>
      </c>
      <c r="D2255" s="362">
        <v>318.0</v>
      </c>
      <c r="E2255" s="55" t="s">
        <v>1533</v>
      </c>
    </row>
    <row r="2256">
      <c r="A2256" s="362" t="s">
        <v>36</v>
      </c>
      <c r="B2256" s="362" t="s">
        <v>1533</v>
      </c>
      <c r="C2256" s="1514">
        <v>187888.0</v>
      </c>
      <c r="D2256" s="362">
        <v>200.0</v>
      </c>
      <c r="E2256" s="55" t="s">
        <v>1533</v>
      </c>
    </row>
    <row r="2257">
      <c r="A2257" s="362" t="s">
        <v>1541</v>
      </c>
      <c r="B2257" s="362" t="s">
        <v>1533</v>
      </c>
      <c r="C2257" s="1514">
        <v>131730.0</v>
      </c>
      <c r="D2257" s="362">
        <v>180.0</v>
      </c>
      <c r="E2257" s="55" t="s">
        <v>1533</v>
      </c>
    </row>
    <row r="2258">
      <c r="A2258" s="362" t="s">
        <v>823</v>
      </c>
      <c r="B2258" s="362" t="s">
        <v>1533</v>
      </c>
      <c r="C2258" s="1514">
        <v>4492.0</v>
      </c>
      <c r="D2258" s="362">
        <v>8.0</v>
      </c>
      <c r="E2258" s="55" t="s">
        <v>1533</v>
      </c>
    </row>
    <row r="2259">
      <c r="A2259" s="362" t="s">
        <v>1152</v>
      </c>
      <c r="B2259" s="362" t="s">
        <v>1533</v>
      </c>
      <c r="C2259" s="1514">
        <v>64227.0</v>
      </c>
      <c r="D2259" s="362">
        <v>65.0</v>
      </c>
      <c r="E2259" s="55" t="s">
        <v>1533</v>
      </c>
    </row>
    <row r="2260">
      <c r="A2260" s="362" t="s">
        <v>1542</v>
      </c>
      <c r="B2260" s="362" t="s">
        <v>1533</v>
      </c>
      <c r="C2260" s="1514">
        <v>162805.0</v>
      </c>
      <c r="D2260" s="362">
        <v>123.0</v>
      </c>
      <c r="E2260" s="55" t="s">
        <v>1533</v>
      </c>
    </row>
    <row r="2261">
      <c r="A2261" s="362" t="s">
        <v>1543</v>
      </c>
      <c r="B2261" s="362" t="s">
        <v>1533</v>
      </c>
      <c r="C2261" s="1514">
        <v>522046.0</v>
      </c>
      <c r="D2261" s="362">
        <v>338.0</v>
      </c>
      <c r="E2261" s="55" t="s">
        <v>1533</v>
      </c>
    </row>
    <row r="2262">
      <c r="A2262" s="362" t="s">
        <v>1544</v>
      </c>
      <c r="B2262" s="362" t="s">
        <v>1533</v>
      </c>
      <c r="C2262" s="1514">
        <v>38779.0</v>
      </c>
      <c r="D2262" s="362">
        <v>72.0</v>
      </c>
      <c r="E2262" s="55" t="s">
        <v>1533</v>
      </c>
    </row>
    <row r="2263">
      <c r="A2263" s="362" t="s">
        <v>1545</v>
      </c>
      <c r="B2263" s="362" t="s">
        <v>1533</v>
      </c>
      <c r="C2263" s="1514">
        <v>79388.0</v>
      </c>
      <c r="D2263" s="362">
        <v>121.0</v>
      </c>
      <c r="E2263" s="55" t="s">
        <v>1533</v>
      </c>
    </row>
    <row r="2264">
      <c r="A2264" s="362" t="s">
        <v>550</v>
      </c>
      <c r="B2264" s="362" t="s">
        <v>1533</v>
      </c>
      <c r="C2264" s="1514">
        <v>38684.0</v>
      </c>
      <c r="D2264" s="362">
        <v>48.0</v>
      </c>
      <c r="E2264" s="55" t="s">
        <v>1533</v>
      </c>
    </row>
    <row r="2265">
      <c r="A2265" s="362" t="s">
        <v>157</v>
      </c>
      <c r="B2265" s="362" t="s">
        <v>1533</v>
      </c>
      <c r="C2265" s="1514">
        <v>65456.0</v>
      </c>
      <c r="D2265" s="362">
        <v>81.0</v>
      </c>
      <c r="E2265" s="55" t="s">
        <v>1533</v>
      </c>
    </row>
    <row r="2266">
      <c r="A2266" s="362" t="s">
        <v>160</v>
      </c>
      <c r="B2266" s="362" t="s">
        <v>1533</v>
      </c>
      <c r="C2266" s="1514">
        <v>85063.0</v>
      </c>
      <c r="D2266" s="362">
        <v>118.0</v>
      </c>
      <c r="E2266" s="55" t="s">
        <v>1533</v>
      </c>
    </row>
    <row r="2267">
      <c r="A2267" s="362" t="s">
        <v>552</v>
      </c>
      <c r="B2267" s="362" t="s">
        <v>1533</v>
      </c>
      <c r="C2267" s="1514">
        <v>251423.0</v>
      </c>
      <c r="D2267" s="362">
        <v>214.0</v>
      </c>
      <c r="E2267" s="55" t="s">
        <v>1533</v>
      </c>
    </row>
    <row r="2268">
      <c r="A2268" s="362" t="s">
        <v>1546</v>
      </c>
      <c r="B2268" s="362" t="s">
        <v>1533</v>
      </c>
      <c r="C2268" s="1514">
        <v>277097.0</v>
      </c>
      <c r="D2268" s="362">
        <v>278.0</v>
      </c>
      <c r="E2268" s="55" t="s">
        <v>1533</v>
      </c>
    </row>
    <row r="2269">
      <c r="A2269" s="362" t="s">
        <v>333</v>
      </c>
      <c r="B2269" s="362" t="s">
        <v>1533</v>
      </c>
      <c r="C2269" s="1514">
        <v>564751.0</v>
      </c>
      <c r="D2269" s="362">
        <v>315.0</v>
      </c>
      <c r="E2269" s="55" t="s">
        <v>1533</v>
      </c>
    </row>
    <row r="2270">
      <c r="A2270" s="362" t="s">
        <v>700</v>
      </c>
      <c r="B2270" s="362" t="s">
        <v>1533</v>
      </c>
      <c r="C2270" s="1514">
        <v>30169.0</v>
      </c>
      <c r="D2270" s="362">
        <v>35.0</v>
      </c>
      <c r="E2270" s="55" t="s">
        <v>1533</v>
      </c>
    </row>
    <row r="2271">
      <c r="A2271" s="362" t="s">
        <v>1298</v>
      </c>
      <c r="B2271" s="362" t="s">
        <v>1533</v>
      </c>
      <c r="C2271" s="1514">
        <v>272061.0</v>
      </c>
      <c r="D2271" s="362">
        <v>230.0</v>
      </c>
      <c r="E2271" s="55" t="s">
        <v>1533</v>
      </c>
    </row>
    <row r="2272">
      <c r="A2272" s="362" t="s">
        <v>58</v>
      </c>
      <c r="B2272" s="362" t="s">
        <v>1533</v>
      </c>
      <c r="C2272" s="1514">
        <v>130441.0</v>
      </c>
      <c r="D2272" s="362">
        <v>171.0</v>
      </c>
      <c r="E2272" s="55" t="s">
        <v>1533</v>
      </c>
    </row>
    <row r="2273">
      <c r="A2273" s="362" t="s">
        <v>1547</v>
      </c>
      <c r="B2273" s="362" t="s">
        <v>1533</v>
      </c>
      <c r="C2273" s="1514">
        <v>7279.0</v>
      </c>
      <c r="D2273" s="362">
        <v>12.0</v>
      </c>
      <c r="E2273" s="55" t="s">
        <v>1533</v>
      </c>
    </row>
    <row r="2274">
      <c r="A2274" s="362" t="s">
        <v>59</v>
      </c>
      <c r="B2274" s="362" t="s">
        <v>1533</v>
      </c>
      <c r="C2274" s="1514">
        <v>154835.0</v>
      </c>
      <c r="D2274" s="362">
        <v>187.0</v>
      </c>
      <c r="E2274" s="55" t="s">
        <v>1533</v>
      </c>
    </row>
    <row r="2275">
      <c r="A2275" s="362" t="s">
        <v>166</v>
      </c>
      <c r="B2275" s="362" t="s">
        <v>1533</v>
      </c>
      <c r="C2275" s="1514">
        <v>14523.0</v>
      </c>
      <c r="D2275" s="362">
        <v>23.0</v>
      </c>
      <c r="E2275" s="55" t="s">
        <v>1533</v>
      </c>
    </row>
    <row r="2276">
      <c r="A2276" s="362" t="s">
        <v>61</v>
      </c>
      <c r="B2276" s="362" t="s">
        <v>1533</v>
      </c>
      <c r="C2276" s="1514">
        <v>36506.0</v>
      </c>
      <c r="D2276" s="362">
        <v>52.0</v>
      </c>
      <c r="E2276" s="55" t="s">
        <v>1533</v>
      </c>
    </row>
    <row r="2277">
      <c r="A2277" s="362" t="s">
        <v>1548</v>
      </c>
      <c r="B2277" s="362" t="s">
        <v>1533</v>
      </c>
      <c r="C2277" s="1514">
        <v>45168.0</v>
      </c>
      <c r="D2277" s="362">
        <v>93.0</v>
      </c>
      <c r="E2277" s="55" t="s">
        <v>1533</v>
      </c>
    </row>
    <row r="2278">
      <c r="A2278" s="362" t="s">
        <v>597</v>
      </c>
      <c r="B2278" s="362" t="s">
        <v>1533</v>
      </c>
      <c r="C2278" s="1514">
        <v>84501.0</v>
      </c>
      <c r="D2278" s="362">
        <v>112.0</v>
      </c>
      <c r="E2278" s="55" t="s">
        <v>1533</v>
      </c>
    </row>
    <row r="2279">
      <c r="A2279" s="362" t="s">
        <v>66</v>
      </c>
      <c r="B2279" s="362" t="s">
        <v>1533</v>
      </c>
      <c r="C2279" s="1514">
        <v>43641.0</v>
      </c>
      <c r="D2279" s="362">
        <v>74.0</v>
      </c>
      <c r="E2279" s="55" t="s">
        <v>1533</v>
      </c>
    </row>
    <row r="2280">
      <c r="A2280" s="362" t="s">
        <v>1549</v>
      </c>
      <c r="B2280" s="362" t="s">
        <v>1533</v>
      </c>
      <c r="C2280" s="1514">
        <v>24704.0</v>
      </c>
      <c r="D2280" s="362">
        <v>43.0</v>
      </c>
      <c r="E2280" s="55" t="s">
        <v>1533</v>
      </c>
    </row>
    <row r="2281">
      <c r="A2281" s="362" t="s">
        <v>1550</v>
      </c>
      <c r="B2281" s="362" t="s">
        <v>1533</v>
      </c>
      <c r="C2281" s="1514">
        <v>210793.0</v>
      </c>
      <c r="D2281" s="362">
        <v>170.0</v>
      </c>
      <c r="E2281" s="55" t="s">
        <v>1533</v>
      </c>
    </row>
    <row r="2282">
      <c r="A2282" s="362" t="s">
        <v>1212</v>
      </c>
      <c r="B2282" s="362" t="s">
        <v>1533</v>
      </c>
      <c r="C2282" s="1514">
        <v>543557.0</v>
      </c>
      <c r="D2282" s="362">
        <v>542.0</v>
      </c>
      <c r="E2282" s="55" t="s">
        <v>1533</v>
      </c>
    </row>
    <row r="2283">
      <c r="A2283" s="362" t="s">
        <v>69</v>
      </c>
      <c r="B2283" s="362" t="s">
        <v>1533</v>
      </c>
      <c r="C2283" s="1514">
        <v>86184.0</v>
      </c>
      <c r="D2283" s="362">
        <v>118.0</v>
      </c>
      <c r="E2283" s="55" t="s">
        <v>1533</v>
      </c>
    </row>
    <row r="2284">
      <c r="A2284" s="362" t="s">
        <v>1551</v>
      </c>
      <c r="B2284" s="362" t="s">
        <v>1533</v>
      </c>
      <c r="C2284" s="1514">
        <v>141314.0</v>
      </c>
      <c r="D2284" s="362">
        <v>144.0</v>
      </c>
      <c r="E2284" s="55" t="s">
        <v>1533</v>
      </c>
    </row>
    <row r="2285">
      <c r="A2285" s="362" t="s">
        <v>1552</v>
      </c>
      <c r="B2285" s="362" t="s">
        <v>1533</v>
      </c>
      <c r="C2285" s="1514">
        <v>368100.0</v>
      </c>
      <c r="D2285" s="362">
        <v>235.0</v>
      </c>
      <c r="E2285" s="55" t="s">
        <v>1533</v>
      </c>
    </row>
    <row r="2286">
      <c r="A2286" s="362" t="s">
        <v>1553</v>
      </c>
      <c r="B2286" s="362" t="s">
        <v>1533</v>
      </c>
      <c r="C2286" s="1514">
        <v>317646.0</v>
      </c>
      <c r="D2286" s="362">
        <v>271.0</v>
      </c>
      <c r="E2286" s="55" t="s">
        <v>1533</v>
      </c>
    </row>
    <row r="2287">
      <c r="A2287" s="362" t="s">
        <v>1554</v>
      </c>
      <c r="B2287" s="362" t="s">
        <v>1533</v>
      </c>
      <c r="C2287" s="1514">
        <v>113664.0</v>
      </c>
      <c r="D2287" s="362">
        <v>145.0</v>
      </c>
      <c r="E2287" s="55" t="s">
        <v>1533</v>
      </c>
    </row>
    <row r="2288">
      <c r="A2288" s="362" t="s">
        <v>1555</v>
      </c>
      <c r="B2288" s="362" t="s">
        <v>1533</v>
      </c>
      <c r="C2288" s="1514">
        <v>40968.0</v>
      </c>
      <c r="D2288" s="362">
        <v>60.0</v>
      </c>
      <c r="E2288" s="55" t="s">
        <v>1533</v>
      </c>
    </row>
    <row r="2289">
      <c r="A2289" s="362" t="s">
        <v>578</v>
      </c>
      <c r="B2289" s="362" t="s">
        <v>1533</v>
      </c>
      <c r="C2289" s="1514">
        <v>110683.0</v>
      </c>
      <c r="D2289" s="362">
        <v>159.0</v>
      </c>
      <c r="E2289" s="55" t="s">
        <v>1533</v>
      </c>
    </row>
    <row r="2290">
      <c r="A2290" s="362" t="s">
        <v>1556</v>
      </c>
      <c r="B2290" s="362" t="s">
        <v>1533</v>
      </c>
      <c r="C2290" s="1514">
        <v>46222.0</v>
      </c>
      <c r="D2290" s="362">
        <v>71.0</v>
      </c>
      <c r="E2290" s="55" t="s">
        <v>1533</v>
      </c>
    </row>
    <row r="2291">
      <c r="A2291" s="362" t="s">
        <v>79</v>
      </c>
      <c r="B2291" s="362" t="s">
        <v>1533</v>
      </c>
      <c r="C2291" s="1514">
        <v>169507.0</v>
      </c>
      <c r="D2291" s="362">
        <v>91.0</v>
      </c>
      <c r="E2291" s="55" t="s">
        <v>1533</v>
      </c>
    </row>
    <row r="2292">
      <c r="A2292" s="362" t="s">
        <v>80</v>
      </c>
      <c r="B2292" s="362" t="s">
        <v>1533</v>
      </c>
      <c r="C2292" s="1514">
        <v>828604.0</v>
      </c>
      <c r="D2292" s="362">
        <v>479.0</v>
      </c>
      <c r="E2292" s="55" t="s">
        <v>1533</v>
      </c>
    </row>
    <row r="2293">
      <c r="A2293" s="362" t="s">
        <v>1557</v>
      </c>
      <c r="B2293" s="362" t="s">
        <v>1533</v>
      </c>
      <c r="C2293" s="1514">
        <v>18240.0</v>
      </c>
      <c r="D2293" s="362">
        <v>20.0</v>
      </c>
      <c r="E2293" s="55" t="s">
        <v>1533</v>
      </c>
    </row>
    <row r="2294">
      <c r="A2294" s="362" t="s">
        <v>1362</v>
      </c>
      <c r="B2294" s="362" t="s">
        <v>1533</v>
      </c>
      <c r="C2294" s="1514">
        <v>304807.0</v>
      </c>
      <c r="D2294" s="362">
        <v>196.0</v>
      </c>
      <c r="E2294" s="55" t="s">
        <v>1533</v>
      </c>
    </row>
    <row r="2295">
      <c r="A2295" s="362" t="s">
        <v>1558</v>
      </c>
      <c r="B2295" s="362" t="s">
        <v>1533</v>
      </c>
      <c r="C2295" s="1514">
        <v>91083.0</v>
      </c>
      <c r="D2295" s="362">
        <v>132.0</v>
      </c>
      <c r="E2295" s="55" t="s">
        <v>1533</v>
      </c>
    </row>
    <row r="2296">
      <c r="A2296" s="362" t="s">
        <v>82</v>
      </c>
      <c r="B2296" s="362" t="s">
        <v>1533</v>
      </c>
      <c r="C2296" s="1514">
        <v>46139.0</v>
      </c>
      <c r="D2296" s="362">
        <v>63.0</v>
      </c>
      <c r="E2296" s="55" t="s">
        <v>1533</v>
      </c>
    </row>
    <row r="2297">
      <c r="A2297" s="362" t="s">
        <v>1559</v>
      </c>
      <c r="B2297" s="362" t="s">
        <v>1533</v>
      </c>
      <c r="C2297" s="1514">
        <v>1584138.0</v>
      </c>
      <c r="D2297" s="368">
        <v>1010.0</v>
      </c>
      <c r="E2297" s="55" t="s">
        <v>1533</v>
      </c>
      <c r="G2297" s="313"/>
    </row>
    <row r="2298">
      <c r="A2298" s="362" t="s">
        <v>84</v>
      </c>
      <c r="B2298" s="362" t="s">
        <v>1533</v>
      </c>
      <c r="C2298" s="1514">
        <v>55933.0</v>
      </c>
      <c r="D2298" s="362">
        <v>28.0</v>
      </c>
      <c r="E2298" s="55" t="s">
        <v>1533</v>
      </c>
    </row>
    <row r="2299">
      <c r="A2299" s="362" t="s">
        <v>1560</v>
      </c>
      <c r="B2299" s="362" t="s">
        <v>1533</v>
      </c>
      <c r="C2299" s="1514">
        <v>16622.0</v>
      </c>
      <c r="D2299" s="362">
        <v>36.0</v>
      </c>
      <c r="E2299" s="55" t="s">
        <v>1533</v>
      </c>
    </row>
    <row r="2300">
      <c r="A2300" s="362" t="s">
        <v>1561</v>
      </c>
      <c r="B2300" s="362" t="s">
        <v>1533</v>
      </c>
      <c r="C2300" s="1514">
        <v>142067.0</v>
      </c>
      <c r="D2300" s="362">
        <v>167.0</v>
      </c>
      <c r="E2300" s="55" t="s">
        <v>1533</v>
      </c>
    </row>
    <row r="2301">
      <c r="A2301" s="362" t="s">
        <v>1562</v>
      </c>
      <c r="B2301" s="362" t="s">
        <v>1533</v>
      </c>
      <c r="C2301" s="1514">
        <v>40540.0</v>
      </c>
      <c r="D2301" s="362">
        <v>59.0</v>
      </c>
      <c r="E2301" s="55" t="s">
        <v>1533</v>
      </c>
    </row>
    <row r="2302">
      <c r="A2302" s="362" t="s">
        <v>869</v>
      </c>
      <c r="B2302" s="362" t="s">
        <v>1533</v>
      </c>
      <c r="C2302" s="1514">
        <v>73952.0</v>
      </c>
      <c r="D2302" s="362">
        <v>140.0</v>
      </c>
      <c r="E2302" s="55" t="s">
        <v>1533</v>
      </c>
    </row>
    <row r="2303">
      <c r="A2303" s="362" t="s">
        <v>629</v>
      </c>
      <c r="B2303" s="362" t="s">
        <v>1533</v>
      </c>
      <c r="C2303" s="1514">
        <v>6071.0</v>
      </c>
      <c r="D2303" s="362">
        <v>14.0</v>
      </c>
      <c r="E2303" s="55" t="s">
        <v>1533</v>
      </c>
    </row>
    <row r="2304">
      <c r="A2304" s="362" t="s">
        <v>1563</v>
      </c>
      <c r="B2304" s="362" t="s">
        <v>1533</v>
      </c>
      <c r="C2304" s="1514">
        <v>40589.0</v>
      </c>
      <c r="D2304" s="362">
        <v>67.0</v>
      </c>
      <c r="E2304" s="55" t="s">
        <v>1533</v>
      </c>
    </row>
    <row r="2305">
      <c r="A2305" s="362" t="s">
        <v>1312</v>
      </c>
      <c r="B2305" s="362" t="s">
        <v>1533</v>
      </c>
      <c r="C2305" s="1514">
        <v>40763.0</v>
      </c>
      <c r="D2305" s="362">
        <v>88.0</v>
      </c>
      <c r="E2305" s="55" t="s">
        <v>1533</v>
      </c>
    </row>
    <row r="2306">
      <c r="A2306" s="362" t="s">
        <v>199</v>
      </c>
      <c r="B2306" s="362" t="s">
        <v>1533</v>
      </c>
      <c r="C2306" s="1514">
        <v>44785.0</v>
      </c>
      <c r="D2306" s="362">
        <v>55.0</v>
      </c>
      <c r="E2306" s="55" t="s">
        <v>1533</v>
      </c>
    </row>
    <row r="2307">
      <c r="A2307" s="362" t="s">
        <v>1564</v>
      </c>
      <c r="B2307" s="362" t="s">
        <v>1533</v>
      </c>
      <c r="C2307" s="1514">
        <v>51266.0</v>
      </c>
      <c r="D2307" s="362">
        <v>92.0</v>
      </c>
      <c r="E2307" s="55" t="s">
        <v>1533</v>
      </c>
    </row>
    <row r="2308">
      <c r="A2308" s="362" t="s">
        <v>493</v>
      </c>
      <c r="B2308" s="362" t="s">
        <v>1533</v>
      </c>
      <c r="C2308" s="1514">
        <v>39498.0</v>
      </c>
      <c r="D2308" s="362">
        <v>55.0</v>
      </c>
      <c r="E2308" s="55" t="s">
        <v>1533</v>
      </c>
    </row>
    <row r="2309">
      <c r="A2309" s="362" t="s">
        <v>94</v>
      </c>
      <c r="B2309" s="362" t="s">
        <v>1533</v>
      </c>
      <c r="C2309" s="1514">
        <v>207346.0</v>
      </c>
      <c r="D2309" s="362">
        <v>202.0</v>
      </c>
      <c r="E2309" s="55" t="s">
        <v>1533</v>
      </c>
    </row>
    <row r="2310">
      <c r="A2310" s="362" t="s">
        <v>494</v>
      </c>
      <c r="B2310" s="362" t="s">
        <v>1533</v>
      </c>
      <c r="C2310" s="1514">
        <v>51276.0</v>
      </c>
      <c r="D2310" s="362">
        <v>56.0</v>
      </c>
      <c r="E2310" s="55" t="s">
        <v>1533</v>
      </c>
    </row>
    <row r="2311">
      <c r="A2311" s="362" t="s">
        <v>1565</v>
      </c>
      <c r="B2311" s="362" t="s">
        <v>1533</v>
      </c>
      <c r="C2311" s="1514">
        <v>350611.0</v>
      </c>
      <c r="D2311" s="362">
        <v>380.0</v>
      </c>
      <c r="E2311" s="55" t="s">
        <v>1533</v>
      </c>
    </row>
    <row r="2312">
      <c r="A2312" s="362" t="s">
        <v>1316</v>
      </c>
      <c r="B2312" s="362" t="s">
        <v>1533</v>
      </c>
      <c r="C2312" s="1514">
        <v>27046.0</v>
      </c>
      <c r="D2312" s="362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2" t="s">
        <v>895</v>
      </c>
      <c r="B2314" s="362" t="s">
        <v>1567</v>
      </c>
      <c r="C2314" s="1514">
        <v>48649.0</v>
      </c>
      <c r="D2314" s="362">
        <v>22.0</v>
      </c>
      <c r="E2314" s="55" t="s">
        <v>1567</v>
      </c>
    </row>
    <row r="2315">
      <c r="A2315" s="362" t="s">
        <v>335</v>
      </c>
      <c r="B2315" s="362" t="s">
        <v>1567</v>
      </c>
      <c r="C2315" s="1514">
        <v>163861.0</v>
      </c>
      <c r="D2315" s="362">
        <v>67.0</v>
      </c>
      <c r="E2315" s="55" t="s">
        <v>1567</v>
      </c>
    </row>
    <row r="2316">
      <c r="A2316" s="362" t="s">
        <v>1568</v>
      </c>
      <c r="B2316" s="362" t="s">
        <v>1567</v>
      </c>
      <c r="C2316" s="1514">
        <v>82542.0</v>
      </c>
      <c r="D2316" s="362">
        <v>58.0</v>
      </c>
      <c r="E2316" s="55" t="s">
        <v>1567</v>
      </c>
    </row>
    <row r="2317">
      <c r="A2317" s="362" t="s">
        <v>1569</v>
      </c>
      <c r="B2317" s="362" t="s">
        <v>1567</v>
      </c>
      <c r="C2317" s="1514">
        <v>636084.0</v>
      </c>
      <c r="D2317" s="362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2" t="s">
        <v>1603</v>
      </c>
      <c r="B2365" s="362" t="s">
        <v>1602</v>
      </c>
      <c r="C2365" s="1514">
        <v>2801.0</v>
      </c>
      <c r="D2365" s="362">
        <v>13.0</v>
      </c>
      <c r="E2365" s="55" t="s">
        <v>1602</v>
      </c>
    </row>
    <row r="2366">
      <c r="A2366" s="362" t="s">
        <v>1604</v>
      </c>
      <c r="B2366" s="362" t="s">
        <v>1602</v>
      </c>
      <c r="C2366" s="1514">
        <v>18883.0</v>
      </c>
      <c r="D2366" s="362">
        <v>31.0</v>
      </c>
      <c r="E2366" s="55" t="s">
        <v>1602</v>
      </c>
    </row>
    <row r="2367">
      <c r="A2367" s="362" t="s">
        <v>1605</v>
      </c>
      <c r="B2367" s="362" t="s">
        <v>1602</v>
      </c>
      <c r="C2367" s="1514">
        <v>3468.0</v>
      </c>
      <c r="D2367" s="362">
        <v>6.0</v>
      </c>
      <c r="E2367" s="55" t="s">
        <v>1602</v>
      </c>
    </row>
    <row r="2368">
      <c r="A2368" s="362" t="s">
        <v>1606</v>
      </c>
      <c r="B2368" s="362" t="s">
        <v>1602</v>
      </c>
      <c r="C2368" s="1514">
        <v>6980.0</v>
      </c>
      <c r="D2368" s="362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2" t="s">
        <v>1607</v>
      </c>
      <c r="B2369" s="362" t="s">
        <v>1602</v>
      </c>
      <c r="C2369" s="1514">
        <v>35232.0</v>
      </c>
      <c r="D2369" s="362">
        <v>40.0</v>
      </c>
      <c r="E2369" s="55" t="s">
        <v>1602</v>
      </c>
    </row>
    <row r="2370">
      <c r="A2370" s="362" t="s">
        <v>545</v>
      </c>
      <c r="B2370" s="362" t="s">
        <v>1602</v>
      </c>
      <c r="C2370" s="1514">
        <v>39316.0</v>
      </c>
      <c r="D2370" s="362">
        <v>57.0</v>
      </c>
      <c r="E2370" s="55" t="s">
        <v>1602</v>
      </c>
    </row>
    <row r="2371">
      <c r="A2371" s="362" t="s">
        <v>1608</v>
      </c>
      <c r="B2371" s="362" t="s">
        <v>1602</v>
      </c>
      <c r="C2371" s="1514">
        <v>5229.0</v>
      </c>
      <c r="D2371" s="362">
        <v>8.0</v>
      </c>
      <c r="E2371" s="55" t="s">
        <v>1602</v>
      </c>
    </row>
    <row r="2372">
      <c r="A2372" s="362" t="s">
        <v>1191</v>
      </c>
      <c r="B2372" s="362" t="s">
        <v>1602</v>
      </c>
      <c r="C2372" s="1514">
        <v>2036.0</v>
      </c>
      <c r="D2372" s="362">
        <v>1.0</v>
      </c>
      <c r="E2372" s="55" t="s">
        <v>1602</v>
      </c>
    </row>
    <row r="2373">
      <c r="A2373" s="362" t="s">
        <v>211</v>
      </c>
      <c r="B2373" s="362" t="s">
        <v>1602</v>
      </c>
      <c r="C2373" s="1514">
        <v>10222.0</v>
      </c>
      <c r="D2373" s="362">
        <v>14.0</v>
      </c>
      <c r="E2373" s="55" t="s">
        <v>1602</v>
      </c>
    </row>
    <row r="2374">
      <c r="A2374" s="362" t="s">
        <v>769</v>
      </c>
      <c r="B2374" s="362" t="s">
        <v>1602</v>
      </c>
      <c r="C2374" s="1514">
        <v>1377.0</v>
      </c>
      <c r="D2374" s="362">
        <v>8.0</v>
      </c>
      <c r="E2374" s="55" t="s">
        <v>1602</v>
      </c>
    </row>
    <row r="2375">
      <c r="A2375" s="362" t="s">
        <v>1609</v>
      </c>
      <c r="B2375" s="362" t="s">
        <v>1602</v>
      </c>
      <c r="C2375" s="1514">
        <v>9338.0</v>
      </c>
      <c r="D2375" s="362">
        <v>27.0</v>
      </c>
      <c r="E2375" s="55" t="s">
        <v>1602</v>
      </c>
    </row>
    <row r="2376">
      <c r="A2376" s="362" t="s">
        <v>155</v>
      </c>
      <c r="B2376" s="362" t="s">
        <v>1602</v>
      </c>
      <c r="C2376" s="1514">
        <v>3739.0</v>
      </c>
      <c r="D2376" s="362">
        <v>12.0</v>
      </c>
      <c r="E2376" s="55" t="s">
        <v>1602</v>
      </c>
    </row>
    <row r="2377">
      <c r="A2377" s="362" t="s">
        <v>43</v>
      </c>
      <c r="B2377" s="362" t="s">
        <v>1602</v>
      </c>
      <c r="C2377" s="1514">
        <v>14041.0</v>
      </c>
      <c r="D2377" s="362">
        <v>21.0</v>
      </c>
      <c r="E2377" s="55" t="s">
        <v>1602</v>
      </c>
    </row>
    <row r="2378">
      <c r="A2378" s="362" t="s">
        <v>1610</v>
      </c>
      <c r="B2378" s="362" t="s">
        <v>1602</v>
      </c>
      <c r="C2378" s="1514">
        <v>28015.0</v>
      </c>
      <c r="D2378" s="362">
        <v>33.0</v>
      </c>
      <c r="E2378" s="55" t="s">
        <v>1602</v>
      </c>
    </row>
    <row r="2379">
      <c r="A2379" s="362" t="s">
        <v>1611</v>
      </c>
      <c r="B2379" s="362" t="s">
        <v>1602</v>
      </c>
      <c r="C2379" s="1514">
        <v>4165.0</v>
      </c>
      <c r="D2379" s="362">
        <v>6.0</v>
      </c>
      <c r="E2379" s="55" t="s">
        <v>1602</v>
      </c>
    </row>
    <row r="2380">
      <c r="A2380" s="362" t="s">
        <v>282</v>
      </c>
      <c r="B2380" s="362" t="s">
        <v>1602</v>
      </c>
      <c r="C2380" s="1514">
        <v>8726.0</v>
      </c>
      <c r="D2380" s="362">
        <v>13.0</v>
      </c>
      <c r="E2380" s="55" t="s">
        <v>1602</v>
      </c>
    </row>
    <row r="2381">
      <c r="A2381" s="362" t="s">
        <v>1612</v>
      </c>
      <c r="B2381" s="362" t="s">
        <v>1602</v>
      </c>
      <c r="C2381" s="1514">
        <v>19790.0</v>
      </c>
      <c r="D2381" s="362">
        <v>28.0</v>
      </c>
      <c r="E2381" s="55" t="s">
        <v>1602</v>
      </c>
    </row>
    <row r="2382">
      <c r="A2382" s="362" t="s">
        <v>1613</v>
      </c>
      <c r="B2382" s="362" t="s">
        <v>1602</v>
      </c>
      <c r="C2382" s="1514">
        <v>5505.0</v>
      </c>
      <c r="D2382" s="362">
        <v>11.0</v>
      </c>
      <c r="E2382" s="55" t="s">
        <v>1602</v>
      </c>
    </row>
    <row r="2383">
      <c r="A2383" s="362" t="s">
        <v>1197</v>
      </c>
      <c r="B2383" s="362" t="s">
        <v>1602</v>
      </c>
      <c r="C2383" s="1514">
        <v>4337.0</v>
      </c>
      <c r="D2383" s="362">
        <v>15.0</v>
      </c>
      <c r="E2383" s="55" t="s">
        <v>1602</v>
      </c>
    </row>
    <row r="2384">
      <c r="A2384" s="362" t="s">
        <v>1465</v>
      </c>
      <c r="B2384" s="362" t="s">
        <v>1602</v>
      </c>
      <c r="C2384" s="1514">
        <v>5904.0</v>
      </c>
      <c r="D2384" s="362">
        <v>8.0</v>
      </c>
      <c r="E2384" s="55" t="s">
        <v>1602</v>
      </c>
    </row>
    <row r="2385">
      <c r="A2385" s="362" t="s">
        <v>286</v>
      </c>
      <c r="B2385" s="362" t="s">
        <v>1602</v>
      </c>
      <c r="C2385" s="1514">
        <v>2935.0</v>
      </c>
      <c r="D2385" s="362">
        <v>18.0</v>
      </c>
      <c r="E2385" s="55" t="s">
        <v>1602</v>
      </c>
    </row>
    <row r="2386">
      <c r="A2386" s="362" t="s">
        <v>1614</v>
      </c>
      <c r="B2386" s="362" t="s">
        <v>1602</v>
      </c>
      <c r="C2386" s="1514">
        <v>3875.0</v>
      </c>
      <c r="D2386" s="362">
        <v>13.0</v>
      </c>
      <c r="E2386" s="55" t="s">
        <v>1602</v>
      </c>
    </row>
    <row r="2387">
      <c r="A2387" s="362" t="s">
        <v>1615</v>
      </c>
      <c r="B2387" s="362" t="s">
        <v>1602</v>
      </c>
      <c r="C2387" s="1514">
        <v>6758.0</v>
      </c>
      <c r="D2387" s="362">
        <v>18.0</v>
      </c>
      <c r="E2387" s="55" t="s">
        <v>1602</v>
      </c>
    </row>
    <row r="2388">
      <c r="A2388" s="362" t="s">
        <v>1616</v>
      </c>
      <c r="B2388" s="362" t="s">
        <v>1602</v>
      </c>
      <c r="C2388" s="1514">
        <v>2330.0</v>
      </c>
      <c r="D2388" s="362">
        <v>7.0</v>
      </c>
      <c r="E2388" s="55" t="s">
        <v>1602</v>
      </c>
    </row>
    <row r="2389">
      <c r="A2389" s="362" t="s">
        <v>168</v>
      </c>
      <c r="B2389" s="362" t="s">
        <v>1602</v>
      </c>
      <c r="C2389" s="1514">
        <v>7147.0</v>
      </c>
      <c r="D2389" s="362">
        <v>21.0</v>
      </c>
      <c r="E2389" s="55" t="s">
        <v>1602</v>
      </c>
    </row>
    <row r="2390">
      <c r="A2390" s="362" t="s">
        <v>1617</v>
      </c>
      <c r="B2390" s="362" t="s">
        <v>1602</v>
      </c>
      <c r="C2390" s="1514">
        <v>4212.0</v>
      </c>
      <c r="D2390" s="362">
        <v>11.0</v>
      </c>
      <c r="E2390" s="55" t="s">
        <v>1602</v>
      </c>
    </row>
    <row r="2391">
      <c r="A2391" s="362" t="s">
        <v>1618</v>
      </c>
      <c r="B2391" s="362" t="s">
        <v>1602</v>
      </c>
      <c r="C2391" s="1514">
        <v>1918.0</v>
      </c>
      <c r="D2391" s="362">
        <v>6.0</v>
      </c>
      <c r="E2391" s="55" t="s">
        <v>1602</v>
      </c>
    </row>
    <row r="2392">
      <c r="A2392" s="362" t="s">
        <v>1619</v>
      </c>
      <c r="B2392" s="362" t="s">
        <v>1602</v>
      </c>
      <c r="C2392" s="1514">
        <v>6111.0</v>
      </c>
      <c r="D2392" s="362">
        <v>12.0</v>
      </c>
      <c r="E2392" s="55" t="s">
        <v>1602</v>
      </c>
    </row>
    <row r="2393">
      <c r="A2393" s="362" t="s">
        <v>1620</v>
      </c>
      <c r="B2393" s="362" t="s">
        <v>1602</v>
      </c>
      <c r="C2393" s="1514">
        <v>3262.0</v>
      </c>
      <c r="D2393" s="362">
        <v>8.0</v>
      </c>
      <c r="E2393" s="55" t="s">
        <v>1602</v>
      </c>
    </row>
    <row r="2394">
      <c r="A2394" s="362" t="s">
        <v>1621</v>
      </c>
      <c r="B2394" s="362" t="s">
        <v>1602</v>
      </c>
      <c r="C2394" s="1514">
        <v>3376.0</v>
      </c>
      <c r="D2394" s="362">
        <v>5.0</v>
      </c>
      <c r="E2394" s="55" t="s">
        <v>1602</v>
      </c>
    </row>
    <row r="2395">
      <c r="A2395" s="362" t="s">
        <v>1272</v>
      </c>
      <c r="B2395" s="362" t="s">
        <v>1602</v>
      </c>
      <c r="C2395" s="1514">
        <v>1249.0</v>
      </c>
      <c r="D2395" s="362">
        <v>5.0</v>
      </c>
      <c r="E2395" s="55" t="s">
        <v>1602</v>
      </c>
    </row>
    <row r="2396">
      <c r="A2396" s="362" t="s">
        <v>1469</v>
      </c>
      <c r="B2396" s="362" t="s">
        <v>1602</v>
      </c>
      <c r="C2396" s="1514">
        <v>17650.0</v>
      </c>
      <c r="D2396" s="362">
        <v>21.0</v>
      </c>
      <c r="E2396" s="55" t="s">
        <v>1602</v>
      </c>
    </row>
    <row r="2397">
      <c r="A2397" s="362" t="s">
        <v>1622</v>
      </c>
      <c r="B2397" s="362" t="s">
        <v>1602</v>
      </c>
      <c r="C2397" s="1514">
        <v>7380.0</v>
      </c>
      <c r="D2397" s="362">
        <v>25.0</v>
      </c>
      <c r="E2397" s="55" t="s">
        <v>1602</v>
      </c>
    </row>
    <row r="2398">
      <c r="A2398" s="362" t="s">
        <v>1353</v>
      </c>
      <c r="B2398" s="362" t="s">
        <v>1602</v>
      </c>
      <c r="C2398" s="1514">
        <v>1282.0</v>
      </c>
      <c r="D2398" s="362">
        <v>7.0</v>
      </c>
      <c r="E2398" s="55" t="s">
        <v>1602</v>
      </c>
    </row>
    <row r="2399">
      <c r="A2399" s="362" t="s">
        <v>65</v>
      </c>
      <c r="B2399" s="362" t="s">
        <v>1602</v>
      </c>
      <c r="C2399" s="1514">
        <v>3307.0</v>
      </c>
      <c r="D2399" s="362">
        <v>3.0</v>
      </c>
      <c r="E2399" s="55" t="s">
        <v>1602</v>
      </c>
    </row>
    <row r="2400">
      <c r="A2400" s="362" t="s">
        <v>1623</v>
      </c>
      <c r="B2400" s="362" t="s">
        <v>1602</v>
      </c>
      <c r="C2400" s="1514">
        <v>2043.0</v>
      </c>
      <c r="D2400" s="362">
        <v>9.0</v>
      </c>
      <c r="E2400" s="55" t="s">
        <v>1602</v>
      </c>
    </row>
    <row r="2401">
      <c r="A2401" s="362" t="s">
        <v>453</v>
      </c>
      <c r="B2401" s="362" t="s">
        <v>1602</v>
      </c>
      <c r="C2401" s="1514">
        <v>928.0</v>
      </c>
      <c r="D2401" s="362">
        <v>5.0</v>
      </c>
      <c r="E2401" s="55" t="s">
        <v>1602</v>
      </c>
    </row>
    <row r="2402">
      <c r="A2402" s="362" t="s">
        <v>1624</v>
      </c>
      <c r="B2402" s="362" t="s">
        <v>1602</v>
      </c>
      <c r="C2402" s="1514">
        <v>4919.0</v>
      </c>
      <c r="D2402" s="362">
        <v>13.0</v>
      </c>
      <c r="E2402" s="55" t="s">
        <v>1602</v>
      </c>
    </row>
    <row r="2403">
      <c r="A2403" s="362" t="s">
        <v>224</v>
      </c>
      <c r="B2403" s="362" t="s">
        <v>1602</v>
      </c>
      <c r="C2403" s="1514">
        <v>13057.0</v>
      </c>
      <c r="D2403" s="362">
        <v>17.0</v>
      </c>
      <c r="E2403" s="55" t="s">
        <v>1602</v>
      </c>
    </row>
    <row r="2404">
      <c r="A2404" s="362" t="s">
        <v>69</v>
      </c>
      <c r="B2404" s="362" t="s">
        <v>1602</v>
      </c>
      <c r="C2404" s="1514">
        <v>25741.0</v>
      </c>
      <c r="D2404" s="362">
        <v>27.0</v>
      </c>
      <c r="E2404" s="55" t="s">
        <v>1602</v>
      </c>
    </row>
    <row r="2405">
      <c r="A2405" s="362" t="s">
        <v>176</v>
      </c>
      <c r="B2405" s="362" t="s">
        <v>1602</v>
      </c>
      <c r="C2405" s="1514">
        <v>58807.0</v>
      </c>
      <c r="D2405" s="362">
        <v>45.0</v>
      </c>
      <c r="E2405" s="55" t="s">
        <v>1602</v>
      </c>
    </row>
    <row r="2406">
      <c r="A2406" s="362" t="s">
        <v>1625</v>
      </c>
      <c r="B2406" s="362" t="s">
        <v>1602</v>
      </c>
      <c r="C2406" s="1514">
        <v>3821.0</v>
      </c>
      <c r="D2406" s="362">
        <v>13.0</v>
      </c>
      <c r="E2406" s="55" t="s">
        <v>1602</v>
      </c>
    </row>
    <row r="2407">
      <c r="A2407" s="362" t="s">
        <v>1626</v>
      </c>
      <c r="B2407" s="362" t="s">
        <v>1602</v>
      </c>
      <c r="C2407" s="1514">
        <v>5546.0</v>
      </c>
      <c r="D2407" s="362">
        <v>19.0</v>
      </c>
      <c r="E2407" s="55" t="s">
        <v>1602</v>
      </c>
    </row>
    <row r="2408">
      <c r="A2408" s="362" t="s">
        <v>719</v>
      </c>
      <c r="B2408" s="362" t="s">
        <v>1602</v>
      </c>
      <c r="C2408" s="1514">
        <v>2407.0</v>
      </c>
      <c r="D2408" s="362">
        <v>14.0</v>
      </c>
      <c r="E2408" s="55" t="s">
        <v>1602</v>
      </c>
    </row>
    <row r="2409">
      <c r="A2409" s="362" t="s">
        <v>77</v>
      </c>
      <c r="B2409" s="362" t="s">
        <v>1602</v>
      </c>
      <c r="C2409" s="1514">
        <v>5112.0</v>
      </c>
      <c r="D2409" s="362">
        <v>15.0</v>
      </c>
      <c r="E2409" s="55" t="s">
        <v>1602</v>
      </c>
    </row>
    <row r="2410">
      <c r="A2410" s="362" t="s">
        <v>720</v>
      </c>
      <c r="B2410" s="362" t="s">
        <v>1602</v>
      </c>
      <c r="C2410" s="1514">
        <v>28294.0</v>
      </c>
      <c r="D2410" s="362">
        <v>37.0</v>
      </c>
      <c r="E2410" s="55" t="s">
        <v>1602</v>
      </c>
    </row>
    <row r="2411">
      <c r="A2411" s="362" t="s">
        <v>1627</v>
      </c>
      <c r="B2411" s="362" t="s">
        <v>1602</v>
      </c>
      <c r="C2411" s="1514">
        <v>2042.0</v>
      </c>
      <c r="D2411" s="362">
        <v>4.0</v>
      </c>
      <c r="E2411" s="55" t="s">
        <v>1602</v>
      </c>
    </row>
    <row r="2412">
      <c r="A2412" s="362" t="s">
        <v>1628</v>
      </c>
      <c r="B2412" s="362" t="s">
        <v>1602</v>
      </c>
      <c r="C2412" s="1514">
        <v>2213.0</v>
      </c>
      <c r="D2412" s="362">
        <v>9.0</v>
      </c>
      <c r="E2412" s="55" t="s">
        <v>1602</v>
      </c>
    </row>
    <row r="2413">
      <c r="A2413" s="362" t="s">
        <v>1629</v>
      </c>
      <c r="B2413" s="362" t="s">
        <v>1602</v>
      </c>
      <c r="C2413" s="1514">
        <v>192876.0</v>
      </c>
      <c r="D2413" s="362">
        <v>145.0</v>
      </c>
      <c r="E2413" s="55" t="s">
        <v>1602</v>
      </c>
    </row>
    <row r="2414">
      <c r="A2414" s="362" t="s">
        <v>1630</v>
      </c>
      <c r="B2414" s="362" t="s">
        <v>1602</v>
      </c>
      <c r="C2414" s="1514">
        <v>6579.0</v>
      </c>
      <c r="D2414" s="362">
        <v>7.0</v>
      </c>
      <c r="E2414" s="55" t="s">
        <v>1602</v>
      </c>
    </row>
    <row r="2415">
      <c r="A2415" s="362" t="s">
        <v>1631</v>
      </c>
      <c r="B2415" s="362" t="s">
        <v>1602</v>
      </c>
      <c r="C2415" s="1514">
        <v>14309.0</v>
      </c>
      <c r="D2415" s="362">
        <v>14.0</v>
      </c>
      <c r="E2415" s="55" t="s">
        <v>1602</v>
      </c>
    </row>
    <row r="2416">
      <c r="A2416" s="362" t="s">
        <v>1007</v>
      </c>
      <c r="B2416" s="362" t="s">
        <v>1602</v>
      </c>
      <c r="C2416" s="1514">
        <v>111729.0</v>
      </c>
      <c r="D2416" s="362">
        <v>91.0</v>
      </c>
      <c r="E2416" s="55" t="s">
        <v>1602</v>
      </c>
    </row>
    <row r="2417">
      <c r="A2417" s="362" t="s">
        <v>1219</v>
      </c>
      <c r="B2417" s="362" t="s">
        <v>1602</v>
      </c>
      <c r="C2417" s="1514">
        <v>2922.0</v>
      </c>
      <c r="D2417" s="362">
        <v>14.0</v>
      </c>
      <c r="E2417" s="55" t="s">
        <v>1602</v>
      </c>
    </row>
    <row r="2418">
      <c r="A2418" s="362" t="s">
        <v>1560</v>
      </c>
      <c r="B2418" s="362" t="s">
        <v>1602</v>
      </c>
      <c r="C2418" s="1514">
        <v>2207.0</v>
      </c>
      <c r="D2418" s="362">
        <v>11.0</v>
      </c>
      <c r="E2418" s="55" t="s">
        <v>1602</v>
      </c>
    </row>
    <row r="2419">
      <c r="A2419" s="362" t="s">
        <v>1632</v>
      </c>
      <c r="B2419" s="362" t="s">
        <v>1602</v>
      </c>
      <c r="C2419" s="1514">
        <v>10447.0</v>
      </c>
      <c r="D2419" s="362">
        <v>24.0</v>
      </c>
      <c r="E2419" s="55" t="s">
        <v>1602</v>
      </c>
    </row>
    <row r="2420">
      <c r="A2420" s="362" t="s">
        <v>1633</v>
      </c>
      <c r="B2420" s="362" t="s">
        <v>1602</v>
      </c>
      <c r="C2420" s="1514">
        <v>2429.0</v>
      </c>
      <c r="D2420" s="362">
        <v>1.0</v>
      </c>
      <c r="E2420" s="55" t="s">
        <v>1602</v>
      </c>
    </row>
    <row r="2421">
      <c r="A2421" s="362" t="s">
        <v>1634</v>
      </c>
      <c r="B2421" s="362" t="s">
        <v>1602</v>
      </c>
      <c r="C2421" s="1514">
        <v>6495.0</v>
      </c>
      <c r="D2421" s="362">
        <v>22.0</v>
      </c>
      <c r="E2421" s="55" t="s">
        <v>1602</v>
      </c>
    </row>
    <row r="2422">
      <c r="A2422" s="362" t="s">
        <v>1635</v>
      </c>
      <c r="B2422" s="362" t="s">
        <v>1602</v>
      </c>
      <c r="C2422" s="1514">
        <v>3022.0</v>
      </c>
      <c r="D2422" s="362">
        <v>1.0</v>
      </c>
      <c r="E2422" s="55" t="s">
        <v>1602</v>
      </c>
    </row>
    <row r="2423">
      <c r="A2423" s="362" t="s">
        <v>1636</v>
      </c>
      <c r="B2423" s="362" t="s">
        <v>1602</v>
      </c>
      <c r="C2423" s="1514">
        <v>1392.0</v>
      </c>
      <c r="D2423" s="362">
        <v>6.0</v>
      </c>
      <c r="E2423" s="55" t="s">
        <v>1602</v>
      </c>
    </row>
    <row r="2424">
      <c r="A2424" s="362" t="s">
        <v>808</v>
      </c>
      <c r="B2424" s="362" t="s">
        <v>1602</v>
      </c>
      <c r="C2424" s="1514">
        <v>10283.0</v>
      </c>
      <c r="D2424" s="362">
        <v>6.0</v>
      </c>
      <c r="E2424" s="55" t="s">
        <v>1602</v>
      </c>
    </row>
    <row r="2425">
      <c r="A2425" s="362" t="s">
        <v>1637</v>
      </c>
      <c r="B2425" s="362" t="s">
        <v>1602</v>
      </c>
      <c r="C2425" s="1514">
        <v>5478.0</v>
      </c>
      <c r="D2425" s="362">
        <v>16.0</v>
      </c>
      <c r="E2425" s="55" t="s">
        <v>1602</v>
      </c>
    </row>
    <row r="2426">
      <c r="A2426" s="362" t="s">
        <v>489</v>
      </c>
      <c r="B2426" s="362" t="s">
        <v>1602</v>
      </c>
      <c r="C2426" s="1514">
        <v>8424.0</v>
      </c>
      <c r="D2426" s="362">
        <v>24.0</v>
      </c>
      <c r="E2426" s="55" t="s">
        <v>1602</v>
      </c>
    </row>
    <row r="2427">
      <c r="A2427" s="362" t="s">
        <v>199</v>
      </c>
      <c r="B2427" s="362" t="s">
        <v>1602</v>
      </c>
      <c r="C2427" s="1514">
        <v>15619.0</v>
      </c>
      <c r="D2427" s="362">
        <v>18.0</v>
      </c>
      <c r="E2427" s="55" t="s">
        <v>1602</v>
      </c>
    </row>
    <row r="2428">
      <c r="A2428" s="362" t="s">
        <v>1638</v>
      </c>
      <c r="B2428" s="362" t="s">
        <v>1602</v>
      </c>
      <c r="C2428" s="1514">
        <v>5587.0</v>
      </c>
      <c r="D2428" s="362">
        <v>22.0</v>
      </c>
      <c r="E2428" s="55" t="s">
        <v>1602</v>
      </c>
    </row>
    <row r="2429">
      <c r="A2429" s="362" t="s">
        <v>1639</v>
      </c>
      <c r="B2429" s="362" t="s">
        <v>1602</v>
      </c>
      <c r="C2429" s="1514">
        <v>22869.0</v>
      </c>
      <c r="D2429" s="362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2" t="s">
        <v>688</v>
      </c>
      <c r="B2526" s="362" t="s">
        <v>1669</v>
      </c>
      <c r="C2526" s="1514">
        <v>58057.0</v>
      </c>
      <c r="D2526" s="362">
        <v>81.0</v>
      </c>
      <c r="E2526" s="55" t="s">
        <v>1669</v>
      </c>
    </row>
    <row r="2527">
      <c r="A2527" s="362" t="s">
        <v>1670</v>
      </c>
      <c r="B2527" s="362" t="s">
        <v>1669</v>
      </c>
      <c r="C2527" s="1514">
        <v>18128.0</v>
      </c>
      <c r="D2527" s="362">
        <v>21.0</v>
      </c>
      <c r="E2527" s="55" t="s">
        <v>1669</v>
      </c>
    </row>
    <row r="2528">
      <c r="A2528" s="362" t="s">
        <v>1671</v>
      </c>
      <c r="B2528" s="362" t="s">
        <v>1669</v>
      </c>
      <c r="C2528" s="1514">
        <v>87092.0</v>
      </c>
      <c r="D2528" s="362">
        <v>115.0</v>
      </c>
      <c r="E2528" s="55" t="s">
        <v>1669</v>
      </c>
    </row>
    <row r="2529">
      <c r="A2529" s="362" t="s">
        <v>1672</v>
      </c>
      <c r="B2529" s="362" t="s">
        <v>1669</v>
      </c>
      <c r="C2529" s="1514">
        <v>23792.0</v>
      </c>
      <c r="D2529" s="362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2" t="s">
        <v>1673</v>
      </c>
      <c r="B2530" s="362" t="s">
        <v>1669</v>
      </c>
      <c r="C2530" s="1514">
        <v>8786.0</v>
      </c>
      <c r="D2530" s="362">
        <v>18.0</v>
      </c>
      <c r="E2530" s="55" t="s">
        <v>1669</v>
      </c>
    </row>
    <row r="2531">
      <c r="A2531" s="362" t="s">
        <v>1535</v>
      </c>
      <c r="B2531" s="362" t="s">
        <v>1669</v>
      </c>
      <c r="C2531" s="1514">
        <v>1892.0</v>
      </c>
      <c r="D2531" s="362">
        <v>3.0</v>
      </c>
      <c r="E2531" s="55" t="s">
        <v>1669</v>
      </c>
    </row>
    <row r="2532">
      <c r="A2532" s="362" t="s">
        <v>1674</v>
      </c>
      <c r="B2532" s="362" t="s">
        <v>1669</v>
      </c>
      <c r="C2532" s="1514">
        <v>50310.0</v>
      </c>
      <c r="D2532" s="362">
        <v>36.0</v>
      </c>
      <c r="E2532" s="55" t="s">
        <v>1669</v>
      </c>
    </row>
    <row r="2533">
      <c r="A2533" s="362" t="s">
        <v>1675</v>
      </c>
      <c r="B2533" s="362" t="s">
        <v>1669</v>
      </c>
      <c r="C2533" s="1514">
        <v>29989.0</v>
      </c>
      <c r="D2533" s="362">
        <v>41.0</v>
      </c>
      <c r="E2533" s="55" t="s">
        <v>1669</v>
      </c>
    </row>
    <row r="2534">
      <c r="A2534" s="362" t="s">
        <v>1676</v>
      </c>
      <c r="B2534" s="362" t="s">
        <v>1669</v>
      </c>
      <c r="C2534" s="1514">
        <v>7027.0</v>
      </c>
      <c r="D2534" s="362">
        <v>13.0</v>
      </c>
      <c r="E2534" s="55" t="s">
        <v>1669</v>
      </c>
    </row>
    <row r="2535">
      <c r="A2535" s="362" t="s">
        <v>1677</v>
      </c>
      <c r="B2535" s="362" t="s">
        <v>1669</v>
      </c>
      <c r="C2535" s="1514">
        <v>22824.0</v>
      </c>
      <c r="D2535" s="362">
        <v>25.0</v>
      </c>
      <c r="E2535" s="55" t="s">
        <v>1669</v>
      </c>
    </row>
    <row r="2536">
      <c r="A2536" s="362" t="s">
        <v>1678</v>
      </c>
      <c r="B2536" s="362" t="s">
        <v>1669</v>
      </c>
      <c r="C2536" s="1514">
        <v>86976.0</v>
      </c>
      <c r="D2536" s="362">
        <v>75.0</v>
      </c>
      <c r="E2536" s="55" t="s">
        <v>1669</v>
      </c>
    </row>
    <row r="2537">
      <c r="A2537" s="362" t="s">
        <v>1679</v>
      </c>
      <c r="B2537" s="362" t="s">
        <v>1669</v>
      </c>
      <c r="C2537" s="1514">
        <v>3582.0</v>
      </c>
      <c r="D2537" s="362">
        <v>9.0</v>
      </c>
      <c r="E2537" s="55" t="s">
        <v>1669</v>
      </c>
    </row>
    <row r="2538">
      <c r="A2538" s="362" t="s">
        <v>1680</v>
      </c>
      <c r="B2538" s="362" t="s">
        <v>1669</v>
      </c>
      <c r="C2538" s="1514">
        <v>32587.0</v>
      </c>
      <c r="D2538" s="362">
        <v>24.0</v>
      </c>
      <c r="E2538" s="55" t="s">
        <v>1669</v>
      </c>
    </row>
    <row r="2539">
      <c r="A2539" s="362" t="s">
        <v>760</v>
      </c>
      <c r="B2539" s="362" t="s">
        <v>1669</v>
      </c>
      <c r="C2539" s="1514">
        <v>355642.0</v>
      </c>
      <c r="D2539" s="362">
        <v>216.0</v>
      </c>
      <c r="E2539" s="55" t="s">
        <v>1669</v>
      </c>
    </row>
    <row r="2540">
      <c r="A2540" s="362" t="s">
        <v>1681</v>
      </c>
      <c r="B2540" s="362" t="s">
        <v>1669</v>
      </c>
      <c r="C2540" s="1514">
        <v>1986049.0</v>
      </c>
      <c r="D2540" s="362">
        <v>742.0</v>
      </c>
      <c r="E2540" s="55" t="s">
        <v>1669</v>
      </c>
    </row>
    <row r="2541">
      <c r="A2541" s="362" t="s">
        <v>1682</v>
      </c>
      <c r="B2541" s="362" t="s">
        <v>1669</v>
      </c>
      <c r="C2541" s="1514">
        <v>11702.0</v>
      </c>
      <c r="D2541" s="362">
        <v>20.0</v>
      </c>
      <c r="E2541" s="55" t="s">
        <v>1669</v>
      </c>
    </row>
    <row r="2542">
      <c r="A2542" s="362" t="s">
        <v>1683</v>
      </c>
      <c r="B2542" s="362" t="s">
        <v>1669</v>
      </c>
      <c r="C2542" s="1514">
        <v>648.0</v>
      </c>
      <c r="D2542" s="362">
        <v>2.0</v>
      </c>
      <c r="E2542" s="55" t="s">
        <v>1669</v>
      </c>
    </row>
    <row r="2543">
      <c r="A2543" s="362" t="s">
        <v>1684</v>
      </c>
      <c r="B2543" s="362" t="s">
        <v>1669</v>
      </c>
      <c r="C2543" s="1514">
        <v>18691.0</v>
      </c>
      <c r="D2543" s="362">
        <v>36.0</v>
      </c>
      <c r="E2543" s="55" t="s">
        <v>1669</v>
      </c>
    </row>
    <row r="2544">
      <c r="A2544" s="362" t="s">
        <v>1685</v>
      </c>
      <c r="B2544" s="362" t="s">
        <v>1669</v>
      </c>
      <c r="C2544" s="1514">
        <v>94324.0</v>
      </c>
      <c r="D2544" s="362">
        <v>147.0</v>
      </c>
      <c r="E2544" s="55" t="s">
        <v>1669</v>
      </c>
    </row>
    <row r="2545">
      <c r="A2545" s="362" t="s">
        <v>1686</v>
      </c>
      <c r="B2545" s="362" t="s">
        <v>1669</v>
      </c>
      <c r="C2545" s="1514">
        <v>370200.0</v>
      </c>
      <c r="D2545" s="362">
        <v>236.0</v>
      </c>
      <c r="E2545" s="55" t="s">
        <v>1669</v>
      </c>
    </row>
    <row r="2546">
      <c r="A2546" s="362" t="s">
        <v>1687</v>
      </c>
      <c r="B2546" s="362" t="s">
        <v>1669</v>
      </c>
      <c r="C2546" s="1514">
        <v>226758.0</v>
      </c>
      <c r="D2546" s="362">
        <v>130.0</v>
      </c>
      <c r="E2546" s="55" t="s">
        <v>1669</v>
      </c>
    </row>
    <row r="2547">
      <c r="A2547" s="362" t="s">
        <v>1688</v>
      </c>
      <c r="B2547" s="362" t="s">
        <v>1669</v>
      </c>
      <c r="C2547" s="1514">
        <v>9267.0</v>
      </c>
      <c r="D2547" s="362">
        <v>14.0</v>
      </c>
      <c r="E2547" s="55" t="s">
        <v>1669</v>
      </c>
    </row>
    <row r="2548">
      <c r="A2548" s="362" t="s">
        <v>1689</v>
      </c>
      <c r="B2548" s="362" t="s">
        <v>1669</v>
      </c>
      <c r="C2548" s="1514">
        <v>1516.0</v>
      </c>
      <c r="D2548" s="362">
        <v>7.0</v>
      </c>
      <c r="E2548" s="55" t="s">
        <v>1669</v>
      </c>
    </row>
    <row r="2549">
      <c r="A2549" s="362" t="s">
        <v>403</v>
      </c>
      <c r="B2549" s="362" t="s">
        <v>1669</v>
      </c>
      <c r="C2549" s="1514">
        <v>7114.0</v>
      </c>
      <c r="D2549" s="362">
        <v>7.0</v>
      </c>
      <c r="E2549" s="55" t="s">
        <v>1669</v>
      </c>
    </row>
    <row r="2550">
      <c r="A2550" s="362" t="s">
        <v>545</v>
      </c>
      <c r="B2550" s="362" t="s">
        <v>1669</v>
      </c>
      <c r="C2550" s="1514">
        <v>37924.0</v>
      </c>
      <c r="D2550" s="362">
        <v>48.0</v>
      </c>
      <c r="E2550" s="55" t="s">
        <v>1669</v>
      </c>
    </row>
    <row r="2551">
      <c r="A2551" s="362" t="s">
        <v>1690</v>
      </c>
      <c r="B2551" s="362" t="s">
        <v>1669</v>
      </c>
      <c r="C2551" s="1514">
        <v>18389.0</v>
      </c>
      <c r="D2551" s="362">
        <v>32.0</v>
      </c>
      <c r="E2551" s="55" t="s">
        <v>1669</v>
      </c>
    </row>
    <row r="2552">
      <c r="A2552" s="362" t="s">
        <v>1691</v>
      </c>
      <c r="B2552" s="362" t="s">
        <v>1669</v>
      </c>
      <c r="C2552" s="1514">
        <v>47542.0</v>
      </c>
      <c r="D2552" s="362">
        <v>47.0</v>
      </c>
      <c r="E2552" s="55" t="s">
        <v>1669</v>
      </c>
    </row>
    <row r="2553">
      <c r="A2553" s="362" t="s">
        <v>767</v>
      </c>
      <c r="B2553" s="362" t="s">
        <v>1669</v>
      </c>
      <c r="C2553" s="1514">
        <v>43247.0</v>
      </c>
      <c r="D2553" s="362">
        <v>44.0</v>
      </c>
      <c r="E2553" s="55" t="s">
        <v>1669</v>
      </c>
    </row>
    <row r="2554">
      <c r="A2554" s="362" t="s">
        <v>37</v>
      </c>
      <c r="B2554" s="362" t="s">
        <v>1669</v>
      </c>
      <c r="C2554" s="1514">
        <v>21561.0</v>
      </c>
      <c r="D2554" s="362">
        <v>25.0</v>
      </c>
      <c r="E2554" s="55" t="s">
        <v>1669</v>
      </c>
    </row>
    <row r="2555">
      <c r="A2555" s="362" t="s">
        <v>1692</v>
      </c>
      <c r="B2555" s="362" t="s">
        <v>1669</v>
      </c>
      <c r="C2555" s="1514">
        <v>13994.0</v>
      </c>
      <c r="D2555" s="362">
        <v>22.0</v>
      </c>
      <c r="E2555" s="55" t="s">
        <v>1669</v>
      </c>
    </row>
    <row r="2556">
      <c r="A2556" s="362" t="s">
        <v>823</v>
      </c>
      <c r="B2556" s="362" t="s">
        <v>1669</v>
      </c>
      <c r="C2556" s="1514">
        <v>423908.0</v>
      </c>
      <c r="D2556" s="362">
        <v>159.0</v>
      </c>
      <c r="E2556" s="55" t="s">
        <v>1669</v>
      </c>
    </row>
    <row r="2557">
      <c r="A2557" s="362" t="s">
        <v>1693</v>
      </c>
      <c r="B2557" s="362" t="s">
        <v>1669</v>
      </c>
      <c r="C2557" s="1514">
        <v>13033.0</v>
      </c>
      <c r="D2557" s="362">
        <v>18.0</v>
      </c>
      <c r="E2557" s="55" t="s">
        <v>1669</v>
      </c>
    </row>
    <row r="2558">
      <c r="A2558" s="362" t="s">
        <v>1694</v>
      </c>
      <c r="B2558" s="362" t="s">
        <v>1669</v>
      </c>
      <c r="C2558" s="1514">
        <v>6005.0</v>
      </c>
      <c r="D2558" s="362">
        <v>12.0</v>
      </c>
      <c r="E2558" s="55" t="s">
        <v>1669</v>
      </c>
    </row>
    <row r="2559">
      <c r="A2559" s="362" t="s">
        <v>547</v>
      </c>
      <c r="B2559" s="362" t="s">
        <v>1669</v>
      </c>
      <c r="C2559" s="1514">
        <v>30119.0</v>
      </c>
      <c r="D2559" s="362">
        <v>64.0</v>
      </c>
      <c r="E2559" s="55" t="s">
        <v>1669</v>
      </c>
    </row>
    <row r="2560">
      <c r="A2560" s="362" t="s">
        <v>1695</v>
      </c>
      <c r="B2560" s="362" t="s">
        <v>1669</v>
      </c>
      <c r="C2560" s="1514">
        <v>7665.0</v>
      </c>
      <c r="D2560" s="362">
        <v>14.0</v>
      </c>
      <c r="E2560" s="55" t="s">
        <v>1669</v>
      </c>
    </row>
    <row r="2561">
      <c r="A2561" s="362" t="s">
        <v>38</v>
      </c>
      <c r="B2561" s="362" t="s">
        <v>1669</v>
      </c>
      <c r="C2561" s="1514">
        <v>42454.0</v>
      </c>
      <c r="D2561" s="362">
        <v>31.0</v>
      </c>
      <c r="E2561" s="55" t="s">
        <v>1669</v>
      </c>
    </row>
    <row r="2562">
      <c r="A2562" s="362" t="s">
        <v>39</v>
      </c>
      <c r="B2562" s="362" t="s">
        <v>1669</v>
      </c>
      <c r="C2562" s="1514">
        <v>52592.0</v>
      </c>
      <c r="D2562" s="362">
        <v>82.0</v>
      </c>
      <c r="E2562" s="55" t="s">
        <v>1669</v>
      </c>
    </row>
    <row r="2563">
      <c r="A2563" s="362" t="s">
        <v>1696</v>
      </c>
      <c r="B2563" s="362" t="s">
        <v>1669</v>
      </c>
      <c r="C2563" s="1514">
        <v>7291.0</v>
      </c>
      <c r="D2563" s="362">
        <v>7.0</v>
      </c>
      <c r="E2563" s="55" t="s">
        <v>1669</v>
      </c>
    </row>
    <row r="2564">
      <c r="A2564" s="362" t="s">
        <v>43</v>
      </c>
      <c r="B2564" s="362" t="s">
        <v>1669</v>
      </c>
      <c r="C2564" s="1514">
        <v>10456.0</v>
      </c>
      <c r="D2564" s="362">
        <v>18.0</v>
      </c>
      <c r="E2564" s="55" t="s">
        <v>1669</v>
      </c>
    </row>
    <row r="2565">
      <c r="A2565" s="362" t="s">
        <v>1697</v>
      </c>
      <c r="B2565" s="362" t="s">
        <v>1669</v>
      </c>
      <c r="C2565" s="1514">
        <v>2836.0</v>
      </c>
      <c r="D2565" s="362">
        <v>10.0</v>
      </c>
      <c r="E2565" s="55" t="s">
        <v>1669</v>
      </c>
    </row>
    <row r="2566">
      <c r="A2566" s="362" t="s">
        <v>1698</v>
      </c>
      <c r="B2566" s="362" t="s">
        <v>1669</v>
      </c>
      <c r="C2566" s="1514">
        <v>3370.0</v>
      </c>
      <c r="D2566" s="362">
        <v>8.0</v>
      </c>
      <c r="E2566" s="55" t="s">
        <v>1669</v>
      </c>
    </row>
    <row r="2567">
      <c r="A2567" s="362" t="s">
        <v>1699</v>
      </c>
      <c r="B2567" s="362" t="s">
        <v>1669</v>
      </c>
      <c r="C2567" s="1514">
        <v>8397.0</v>
      </c>
      <c r="D2567" s="362">
        <v>18.0</v>
      </c>
      <c r="E2567" s="55" t="s">
        <v>1669</v>
      </c>
    </row>
    <row r="2568">
      <c r="A2568" s="362" t="s">
        <v>1700</v>
      </c>
      <c r="B2568" s="362" t="s">
        <v>1669</v>
      </c>
      <c r="C2568" s="1514">
        <v>1005146.0</v>
      </c>
      <c r="D2568" s="362">
        <v>326.0</v>
      </c>
      <c r="E2568" s="55" t="s">
        <v>1669</v>
      </c>
    </row>
    <row r="2569">
      <c r="A2569" s="362" t="s">
        <v>1701</v>
      </c>
      <c r="B2569" s="362" t="s">
        <v>1669</v>
      </c>
      <c r="C2569" s="1514">
        <v>2962.0</v>
      </c>
      <c r="D2569" s="362">
        <v>9.0</v>
      </c>
      <c r="E2569" s="55" t="s">
        <v>1669</v>
      </c>
    </row>
    <row r="2570">
      <c r="A2570" s="362" t="s">
        <v>265</v>
      </c>
      <c r="B2570" s="362" t="s">
        <v>1669</v>
      </c>
      <c r="C2570" s="1514">
        <v>21217.0</v>
      </c>
      <c r="D2570" s="362">
        <v>33.0</v>
      </c>
      <c r="E2570" s="55" t="s">
        <v>1669</v>
      </c>
    </row>
    <row r="2571">
      <c r="A2571" s="362" t="s">
        <v>1702</v>
      </c>
      <c r="B2571" s="362" t="s">
        <v>1669</v>
      </c>
      <c r="C2571" s="1514">
        <v>148373.0</v>
      </c>
      <c r="D2571" s="362">
        <v>70.0</v>
      </c>
      <c r="E2571" s="55" t="s">
        <v>1669</v>
      </c>
    </row>
    <row r="2572">
      <c r="A2572" s="362" t="s">
        <v>697</v>
      </c>
      <c r="B2572" s="362" t="s">
        <v>1669</v>
      </c>
      <c r="C2572" s="1514">
        <v>13534.0</v>
      </c>
      <c r="D2572" s="362">
        <v>19.0</v>
      </c>
      <c r="E2572" s="55" t="s">
        <v>1669</v>
      </c>
    </row>
    <row r="2573">
      <c r="A2573" s="362" t="s">
        <v>1703</v>
      </c>
      <c r="B2573" s="362" t="s">
        <v>1669</v>
      </c>
      <c r="C2573" s="1514">
        <v>4276.0</v>
      </c>
      <c r="D2573" s="362">
        <v>3.0</v>
      </c>
      <c r="E2573" s="55" t="s">
        <v>1669</v>
      </c>
    </row>
    <row r="2574">
      <c r="A2574" s="362" t="s">
        <v>1704</v>
      </c>
      <c r="B2574" s="362" t="s">
        <v>1669</v>
      </c>
      <c r="C2574" s="1514">
        <v>40574.0</v>
      </c>
      <c r="D2574" s="362">
        <v>50.0</v>
      </c>
      <c r="E2574" s="55" t="s">
        <v>1669</v>
      </c>
    </row>
    <row r="2575">
      <c r="A2575" s="362" t="s">
        <v>1705</v>
      </c>
      <c r="B2575" s="362" t="s">
        <v>1669</v>
      </c>
      <c r="C2575" s="1514">
        <v>74808.0</v>
      </c>
      <c r="D2575" s="362">
        <v>56.0</v>
      </c>
      <c r="E2575" s="55" t="s">
        <v>1669</v>
      </c>
    </row>
    <row r="2576">
      <c r="A2576" s="362" t="s">
        <v>1706</v>
      </c>
      <c r="B2576" s="362" t="s">
        <v>1669</v>
      </c>
      <c r="C2576" s="1514">
        <v>1389.0</v>
      </c>
      <c r="D2576" s="362">
        <v>7.0</v>
      </c>
      <c r="E2576" s="55" t="s">
        <v>1669</v>
      </c>
    </row>
    <row r="2577">
      <c r="A2577" s="362" t="s">
        <v>1707</v>
      </c>
      <c r="B2577" s="362" t="s">
        <v>1669</v>
      </c>
      <c r="C2577" s="1514">
        <v>4794.0</v>
      </c>
      <c r="D2577" s="362">
        <v>6.0</v>
      </c>
      <c r="E2577" s="55" t="s">
        <v>1669</v>
      </c>
    </row>
    <row r="2578">
      <c r="A2578" s="362" t="s">
        <v>1647</v>
      </c>
      <c r="B2578" s="362" t="s">
        <v>1669</v>
      </c>
      <c r="C2578" s="1514">
        <v>3499.0</v>
      </c>
      <c r="D2578" s="362">
        <v>6.0</v>
      </c>
      <c r="E2578" s="55" t="s">
        <v>1669</v>
      </c>
    </row>
    <row r="2579">
      <c r="A2579" s="362" t="s">
        <v>1708</v>
      </c>
      <c r="B2579" s="362" t="s">
        <v>1669</v>
      </c>
      <c r="C2579" s="1514">
        <v>5779.0</v>
      </c>
      <c r="D2579" s="362">
        <v>19.0</v>
      </c>
      <c r="E2579" s="55" t="s">
        <v>1669</v>
      </c>
    </row>
    <row r="2580">
      <c r="A2580" s="362" t="s">
        <v>1709</v>
      </c>
      <c r="B2580" s="362" t="s">
        <v>1669</v>
      </c>
      <c r="C2580" s="1514">
        <v>2204.0</v>
      </c>
      <c r="D2580" s="362">
        <v>4.0</v>
      </c>
      <c r="E2580" s="55" t="s">
        <v>1669</v>
      </c>
    </row>
    <row r="2581">
      <c r="A2581" s="362" t="s">
        <v>1710</v>
      </c>
      <c r="B2581" s="362" t="s">
        <v>1669</v>
      </c>
      <c r="C2581" s="1514">
        <v>7200.0</v>
      </c>
      <c r="D2581" s="362">
        <v>16.0</v>
      </c>
      <c r="E2581" s="55" t="s">
        <v>1669</v>
      </c>
    </row>
    <row r="2582">
      <c r="A2582" s="362" t="s">
        <v>53</v>
      </c>
      <c r="B2582" s="362" t="s">
        <v>1669</v>
      </c>
      <c r="C2582" s="1514">
        <v>2637772.0</v>
      </c>
      <c r="D2582" s="368">
        <v>1368.0</v>
      </c>
      <c r="E2582" s="55" t="s">
        <v>1669</v>
      </c>
      <c r="G2582" s="313"/>
    </row>
    <row r="2583">
      <c r="A2583" s="362" t="s">
        <v>423</v>
      </c>
      <c r="B2583" s="362" t="s">
        <v>1669</v>
      </c>
      <c r="C2583" s="1514">
        <v>12619.0</v>
      </c>
      <c r="D2583" s="362">
        <v>25.0</v>
      </c>
      <c r="E2583" s="55" t="s">
        <v>1669</v>
      </c>
    </row>
    <row r="2584">
      <c r="A2584" s="362" t="s">
        <v>1711</v>
      </c>
      <c r="B2584" s="362" t="s">
        <v>1669</v>
      </c>
      <c r="C2584" s="1514">
        <v>18760.0</v>
      </c>
      <c r="D2584" s="362">
        <v>19.0</v>
      </c>
      <c r="E2584" s="55" t="s">
        <v>1669</v>
      </c>
    </row>
    <row r="2585">
      <c r="A2585" s="362" t="s">
        <v>283</v>
      </c>
      <c r="B2585" s="362" t="s">
        <v>1669</v>
      </c>
      <c r="C2585" s="1514">
        <v>5349.0</v>
      </c>
      <c r="D2585" s="362">
        <v>11.0</v>
      </c>
      <c r="E2585" s="55" t="s">
        <v>1669</v>
      </c>
    </row>
    <row r="2586">
      <c r="A2586" s="362" t="s">
        <v>1712</v>
      </c>
      <c r="B2586" s="362" t="s">
        <v>1669</v>
      </c>
      <c r="C2586" s="1514">
        <v>859064.0</v>
      </c>
      <c r="D2586" s="362">
        <v>306.0</v>
      </c>
      <c r="E2586" s="55" t="s">
        <v>1669</v>
      </c>
    </row>
    <row r="2587">
      <c r="A2587" s="362" t="s">
        <v>2560</v>
      </c>
      <c r="B2587" s="362" t="s">
        <v>1669</v>
      </c>
      <c r="C2587" s="1514">
        <v>20187.0</v>
      </c>
      <c r="D2587" s="362">
        <v>24.0</v>
      </c>
      <c r="E2587" s="55" t="s">
        <v>1669</v>
      </c>
    </row>
    <row r="2588">
      <c r="A2588" s="362" t="s">
        <v>1714</v>
      </c>
      <c r="B2588" s="362" t="s">
        <v>1669</v>
      </c>
      <c r="C2588" s="1514">
        <v>2249.0</v>
      </c>
      <c r="D2588" s="362">
        <v>5.0</v>
      </c>
      <c r="E2588" s="55" t="s">
        <v>1669</v>
      </c>
    </row>
    <row r="2589">
      <c r="A2589" s="362" t="s">
        <v>1715</v>
      </c>
      <c r="B2589" s="362" t="s">
        <v>1669</v>
      </c>
      <c r="C2589" s="1514">
        <v>10308.0</v>
      </c>
      <c r="D2589" s="362">
        <v>7.0</v>
      </c>
      <c r="E2589" s="55" t="s">
        <v>1669</v>
      </c>
    </row>
    <row r="2590">
      <c r="A2590" s="362" t="s">
        <v>1716</v>
      </c>
      <c r="B2590" s="362" t="s">
        <v>1669</v>
      </c>
      <c r="C2590" s="1514">
        <v>3319.0</v>
      </c>
      <c r="D2590" s="362">
        <v>9.0</v>
      </c>
      <c r="E2590" s="55" t="s">
        <v>1669</v>
      </c>
    </row>
    <row r="2591">
      <c r="A2591" s="362" t="s">
        <v>353</v>
      </c>
      <c r="B2591" s="362" t="s">
        <v>1669</v>
      </c>
      <c r="C2591" s="1514">
        <v>11212.0</v>
      </c>
      <c r="D2591" s="362">
        <v>6.0</v>
      </c>
      <c r="E2591" s="55" t="s">
        <v>1669</v>
      </c>
    </row>
    <row r="2592">
      <c r="A2592" s="362" t="s">
        <v>1717</v>
      </c>
      <c r="B2592" s="362" t="s">
        <v>1669</v>
      </c>
      <c r="C2592" s="1514">
        <v>18322.0</v>
      </c>
      <c r="D2592" s="362">
        <v>29.0</v>
      </c>
      <c r="E2592" s="55" t="s">
        <v>1669</v>
      </c>
    </row>
    <row r="2593">
      <c r="A2593" s="362" t="s">
        <v>1718</v>
      </c>
      <c r="B2593" s="362" t="s">
        <v>1669</v>
      </c>
      <c r="C2593" s="1514">
        <v>162124.0</v>
      </c>
      <c r="D2593" s="362">
        <v>89.0</v>
      </c>
      <c r="E2593" s="55" t="s">
        <v>1669</v>
      </c>
    </row>
    <row r="2594">
      <c r="A2594" s="362" t="s">
        <v>556</v>
      </c>
      <c r="B2594" s="362" t="s">
        <v>1669</v>
      </c>
      <c r="C2594" s="1514">
        <v>1928.0</v>
      </c>
      <c r="D2594" s="362">
        <v>7.0</v>
      </c>
      <c r="E2594" s="55" t="s">
        <v>1669</v>
      </c>
    </row>
    <row r="2595">
      <c r="A2595" s="362" t="s">
        <v>701</v>
      </c>
      <c r="B2595" s="362" t="s">
        <v>1669</v>
      </c>
      <c r="C2595" s="1514">
        <v>179436.0</v>
      </c>
      <c r="D2595" s="362">
        <v>133.0</v>
      </c>
      <c r="E2595" s="55" t="s">
        <v>1669</v>
      </c>
    </row>
    <row r="2596">
      <c r="A2596" s="362" t="s">
        <v>289</v>
      </c>
      <c r="B2596" s="362" t="s">
        <v>1669</v>
      </c>
      <c r="C2596" s="1514">
        <v>840758.0</v>
      </c>
      <c r="D2596" s="362">
        <v>231.0</v>
      </c>
      <c r="E2596" s="55" t="s">
        <v>1669</v>
      </c>
    </row>
    <row r="2597">
      <c r="A2597" s="362" t="s">
        <v>1719</v>
      </c>
      <c r="B2597" s="362" t="s">
        <v>1669</v>
      </c>
      <c r="C2597" s="1514">
        <v>42446.0</v>
      </c>
      <c r="D2597" s="362">
        <v>50.0</v>
      </c>
      <c r="E2597" s="55" t="s">
        <v>1669</v>
      </c>
    </row>
    <row r="2598">
      <c r="A2598" s="362" t="s">
        <v>1720</v>
      </c>
      <c r="B2598" s="362" t="s">
        <v>1669</v>
      </c>
      <c r="C2598" s="1514">
        <v>17335.0</v>
      </c>
      <c r="D2598" s="362">
        <v>26.0</v>
      </c>
      <c r="E2598" s="55" t="s">
        <v>1669</v>
      </c>
    </row>
    <row r="2599">
      <c r="A2599" s="362" t="s">
        <v>433</v>
      </c>
      <c r="B2599" s="362" t="s">
        <v>1669</v>
      </c>
      <c r="C2599" s="1514">
        <v>35286.0</v>
      </c>
      <c r="D2599" s="362">
        <v>53.0</v>
      </c>
      <c r="E2599" s="55" t="s">
        <v>1669</v>
      </c>
    </row>
    <row r="2600">
      <c r="A2600" s="362" t="s">
        <v>58</v>
      </c>
      <c r="B2600" s="362" t="s">
        <v>1669</v>
      </c>
      <c r="C2600" s="1514">
        <v>25349.0</v>
      </c>
      <c r="D2600" s="362">
        <v>44.0</v>
      </c>
      <c r="E2600" s="55" t="s">
        <v>1669</v>
      </c>
    </row>
    <row r="2601">
      <c r="A2601" s="362" t="s">
        <v>1721</v>
      </c>
      <c r="B2601" s="362" t="s">
        <v>1669</v>
      </c>
      <c r="C2601" s="1514">
        <v>3839.0</v>
      </c>
      <c r="D2601" s="362">
        <v>8.0</v>
      </c>
      <c r="E2601" s="55" t="s">
        <v>1669</v>
      </c>
    </row>
    <row r="2602">
      <c r="A2602" s="362" t="s">
        <v>434</v>
      </c>
      <c r="B2602" s="362" t="s">
        <v>1669</v>
      </c>
      <c r="C2602" s="1514">
        <v>5837.0</v>
      </c>
      <c r="D2602" s="362">
        <v>15.0</v>
      </c>
      <c r="E2602" s="55" t="s">
        <v>1669</v>
      </c>
    </row>
    <row r="2603">
      <c r="A2603" s="362" t="s">
        <v>1722</v>
      </c>
      <c r="B2603" s="362" t="s">
        <v>1669</v>
      </c>
      <c r="C2603" s="1514">
        <v>1200.0</v>
      </c>
      <c r="D2603" s="362">
        <v>3.0</v>
      </c>
      <c r="E2603" s="55" t="s">
        <v>1669</v>
      </c>
    </row>
    <row r="2604">
      <c r="A2604" s="362" t="s">
        <v>1723</v>
      </c>
      <c r="B2604" s="362" t="s">
        <v>1669</v>
      </c>
      <c r="C2604" s="1514">
        <v>787858.0</v>
      </c>
      <c r="D2604" s="362">
        <v>271.0</v>
      </c>
      <c r="E2604" s="55" t="s">
        <v>1669</v>
      </c>
    </row>
    <row r="2605">
      <c r="A2605" s="362" t="s">
        <v>59</v>
      </c>
      <c r="B2605" s="362" t="s">
        <v>1669</v>
      </c>
      <c r="C2605" s="1514">
        <v>10766.0</v>
      </c>
      <c r="D2605" s="362">
        <v>17.0</v>
      </c>
      <c r="E2605" s="55" t="s">
        <v>1669</v>
      </c>
    </row>
    <row r="2606">
      <c r="A2606" s="362" t="s">
        <v>1724</v>
      </c>
      <c r="B2606" s="362" t="s">
        <v>1669</v>
      </c>
      <c r="C2606" s="1514">
        <v>19808.0</v>
      </c>
      <c r="D2606" s="362">
        <v>32.0</v>
      </c>
      <c r="E2606" s="55" t="s">
        <v>1669</v>
      </c>
    </row>
    <row r="2607">
      <c r="A2607" s="362" t="s">
        <v>1725</v>
      </c>
      <c r="B2607" s="362" t="s">
        <v>1669</v>
      </c>
      <c r="C2607" s="1514">
        <v>19816.0</v>
      </c>
      <c r="D2607" s="362">
        <v>14.0</v>
      </c>
      <c r="E2607" s="55" t="s">
        <v>1669</v>
      </c>
    </row>
    <row r="2608">
      <c r="A2608" s="362" t="s">
        <v>1726</v>
      </c>
      <c r="B2608" s="362" t="s">
        <v>1669</v>
      </c>
      <c r="C2608" s="1514">
        <v>20901.0</v>
      </c>
      <c r="D2608" s="362">
        <v>18.0</v>
      </c>
      <c r="E2608" s="55" t="s">
        <v>1669</v>
      </c>
    </row>
    <row r="2609">
      <c r="A2609" s="362" t="s">
        <v>1727</v>
      </c>
      <c r="B2609" s="362" t="s">
        <v>1669</v>
      </c>
      <c r="C2609" s="1514">
        <v>337890.0</v>
      </c>
      <c r="D2609" s="362">
        <v>202.0</v>
      </c>
      <c r="E2609" s="55" t="s">
        <v>1669</v>
      </c>
    </row>
    <row r="2610">
      <c r="A2610" s="362" t="s">
        <v>1728</v>
      </c>
      <c r="B2610" s="362" t="s">
        <v>1669</v>
      </c>
      <c r="C2610" s="1514">
        <v>6578.0</v>
      </c>
      <c r="D2610" s="362">
        <v>10.0</v>
      </c>
      <c r="E2610" s="55" t="s">
        <v>1669</v>
      </c>
    </row>
    <row r="2611">
      <c r="A2611" s="362" t="s">
        <v>1729</v>
      </c>
      <c r="B2611" s="362" t="s">
        <v>1669</v>
      </c>
      <c r="C2611" s="1514">
        <v>26804.0</v>
      </c>
      <c r="D2611" s="362">
        <v>28.0</v>
      </c>
      <c r="E2611" s="55" t="s">
        <v>1669</v>
      </c>
    </row>
    <row r="2612">
      <c r="A2612" s="362" t="s">
        <v>1730</v>
      </c>
      <c r="B2612" s="362" t="s">
        <v>1669</v>
      </c>
      <c r="C2612" s="1514">
        <v>1388.0</v>
      </c>
      <c r="D2612" s="362">
        <v>1.0</v>
      </c>
      <c r="E2612" s="55" t="s">
        <v>1669</v>
      </c>
    </row>
    <row r="2613">
      <c r="A2613" s="362" t="s">
        <v>1731</v>
      </c>
      <c r="B2613" s="362" t="s">
        <v>1669</v>
      </c>
      <c r="C2613" s="1514">
        <v>7584.0</v>
      </c>
      <c r="D2613" s="362">
        <v>12.0</v>
      </c>
      <c r="E2613" s="55" t="s">
        <v>1669</v>
      </c>
    </row>
    <row r="2614">
      <c r="A2614" s="362" t="s">
        <v>1732</v>
      </c>
      <c r="B2614" s="362" t="s">
        <v>1669</v>
      </c>
      <c r="C2614" s="1514">
        <v>20826.0</v>
      </c>
      <c r="D2614" s="362">
        <v>34.0</v>
      </c>
      <c r="E2614" s="55" t="s">
        <v>1669</v>
      </c>
    </row>
    <row r="2615">
      <c r="A2615" s="362" t="s">
        <v>706</v>
      </c>
      <c r="B2615" s="362" t="s">
        <v>1669</v>
      </c>
      <c r="C2615" s="1514">
        <v>21895.0</v>
      </c>
      <c r="D2615" s="362">
        <v>31.0</v>
      </c>
      <c r="E2615" s="55" t="s">
        <v>1669</v>
      </c>
    </row>
    <row r="2616">
      <c r="A2616" s="362" t="s">
        <v>779</v>
      </c>
      <c r="B2616" s="362" t="s">
        <v>1669</v>
      </c>
      <c r="C2616" s="1514">
        <v>133991.0</v>
      </c>
      <c r="D2616" s="362">
        <v>154.0</v>
      </c>
      <c r="E2616" s="55" t="s">
        <v>1669</v>
      </c>
    </row>
    <row r="2617">
      <c r="A2617" s="362" t="s">
        <v>1733</v>
      </c>
      <c r="B2617" s="362" t="s">
        <v>1669</v>
      </c>
      <c r="C2617" s="1514">
        <v>123707.0</v>
      </c>
      <c r="D2617" s="362">
        <v>171.0</v>
      </c>
      <c r="E2617" s="55" t="s">
        <v>1669</v>
      </c>
    </row>
    <row r="2618">
      <c r="A2618" s="362" t="s">
        <v>1734</v>
      </c>
      <c r="B2618" s="362" t="s">
        <v>1669</v>
      </c>
      <c r="C2618" s="1514">
        <v>28360.0</v>
      </c>
      <c r="D2618" s="362">
        <v>33.0</v>
      </c>
      <c r="E2618" s="55" t="s">
        <v>1669</v>
      </c>
    </row>
    <row r="2619">
      <c r="A2619" s="362" t="s">
        <v>1271</v>
      </c>
      <c r="B2619" s="362" t="s">
        <v>1669</v>
      </c>
      <c r="C2619" s="1514">
        <v>163694.0</v>
      </c>
      <c r="D2619" s="362">
        <v>79.0</v>
      </c>
      <c r="E2619" s="55" t="s">
        <v>1669</v>
      </c>
    </row>
    <row r="2620">
      <c r="A2620" s="362" t="s">
        <v>62</v>
      </c>
      <c r="B2620" s="362" t="s">
        <v>1669</v>
      </c>
      <c r="C2620" s="1514">
        <v>33830.0</v>
      </c>
      <c r="D2620" s="362">
        <v>46.0</v>
      </c>
      <c r="E2620" s="55" t="s">
        <v>1669</v>
      </c>
    </row>
    <row r="2621">
      <c r="A2621" s="362" t="s">
        <v>443</v>
      </c>
      <c r="B2621" s="362" t="s">
        <v>1669</v>
      </c>
      <c r="C2621" s="1514">
        <v>3028.0</v>
      </c>
      <c r="D2621" s="362">
        <v>7.0</v>
      </c>
      <c r="E2621" s="55" t="s">
        <v>1669</v>
      </c>
    </row>
    <row r="2622">
      <c r="A2622" s="362" t="s">
        <v>359</v>
      </c>
      <c r="B2622" s="362" t="s">
        <v>1669</v>
      </c>
      <c r="C2622" s="1514">
        <v>8484.0</v>
      </c>
      <c r="D2622" s="362">
        <v>13.0</v>
      </c>
      <c r="E2622" s="55" t="s">
        <v>1669</v>
      </c>
    </row>
    <row r="2623">
      <c r="A2623" s="362" t="s">
        <v>1735</v>
      </c>
      <c r="B2623" s="362" t="s">
        <v>1669</v>
      </c>
      <c r="C2623" s="1514">
        <v>5463.0</v>
      </c>
      <c r="D2623" s="362">
        <v>11.0</v>
      </c>
      <c r="E2623" s="55" t="s">
        <v>1669</v>
      </c>
    </row>
    <row r="2624">
      <c r="A2624" s="362" t="s">
        <v>1654</v>
      </c>
      <c r="B2624" s="362" t="s">
        <v>1669</v>
      </c>
      <c r="C2624" s="1514">
        <v>3922.0</v>
      </c>
      <c r="D2624" s="362">
        <v>8.0</v>
      </c>
      <c r="E2624" s="55" t="s">
        <v>1669</v>
      </c>
    </row>
    <row r="2625">
      <c r="A2625" s="362" t="s">
        <v>560</v>
      </c>
      <c r="B2625" s="362" t="s">
        <v>1669</v>
      </c>
      <c r="C2625" s="1514">
        <v>57207.0</v>
      </c>
      <c r="D2625" s="362">
        <v>70.0</v>
      </c>
      <c r="E2625" s="55" t="s">
        <v>1669</v>
      </c>
    </row>
    <row r="2626">
      <c r="A2626" s="362" t="s">
        <v>446</v>
      </c>
      <c r="B2626" s="362" t="s">
        <v>1669</v>
      </c>
      <c r="C2626" s="1514">
        <v>4698619.0</v>
      </c>
      <c r="D2626" s="368">
        <v>1795.0</v>
      </c>
      <c r="E2626" s="55" t="s">
        <v>1669</v>
      </c>
      <c r="G2626" s="313"/>
    </row>
    <row r="2627">
      <c r="A2627" s="362" t="s">
        <v>608</v>
      </c>
      <c r="B2627" s="362" t="s">
        <v>1669</v>
      </c>
      <c r="C2627" s="1514">
        <v>66726.0</v>
      </c>
      <c r="D2627" s="362">
        <v>112.0</v>
      </c>
      <c r="E2627" s="55" t="s">
        <v>1669</v>
      </c>
    </row>
    <row r="2628">
      <c r="A2628" s="362" t="s">
        <v>1736</v>
      </c>
      <c r="B2628" s="362" t="s">
        <v>1669</v>
      </c>
      <c r="C2628" s="1514">
        <v>5619.0</v>
      </c>
      <c r="D2628" s="362">
        <v>10.0</v>
      </c>
      <c r="E2628" s="55" t="s">
        <v>1669</v>
      </c>
    </row>
    <row r="2629">
      <c r="A2629" s="362" t="s">
        <v>711</v>
      </c>
      <c r="B2629" s="362" t="s">
        <v>1669</v>
      </c>
      <c r="C2629" s="1514">
        <v>5813.0</v>
      </c>
      <c r="D2629" s="362">
        <v>19.0</v>
      </c>
      <c r="E2629" s="55" t="s">
        <v>1669</v>
      </c>
    </row>
    <row r="2630">
      <c r="A2630" s="362" t="s">
        <v>1737</v>
      </c>
      <c r="B2630" s="362" t="s">
        <v>1669</v>
      </c>
      <c r="C2630" s="1514">
        <v>222631.0</v>
      </c>
      <c r="D2630" s="362">
        <v>89.0</v>
      </c>
      <c r="E2630" s="55" t="s">
        <v>1669</v>
      </c>
    </row>
    <row r="2631">
      <c r="A2631" s="362" t="s">
        <v>1738</v>
      </c>
      <c r="B2631" s="362" t="s">
        <v>1669</v>
      </c>
      <c r="C2631" s="1514">
        <v>3825.0</v>
      </c>
      <c r="D2631" s="362">
        <v>9.0</v>
      </c>
      <c r="E2631" s="55" t="s">
        <v>1669</v>
      </c>
    </row>
    <row r="2632">
      <c r="A2632" s="362" t="s">
        <v>561</v>
      </c>
      <c r="B2632" s="362" t="s">
        <v>1669</v>
      </c>
      <c r="C2632" s="1514">
        <v>82299.0</v>
      </c>
      <c r="D2632" s="362">
        <v>114.0</v>
      </c>
      <c r="E2632" s="55" t="s">
        <v>1669</v>
      </c>
    </row>
    <row r="2633">
      <c r="A2633" s="362" t="s">
        <v>1273</v>
      </c>
      <c r="B2633" s="362" t="s">
        <v>1669</v>
      </c>
      <c r="C2633" s="1514">
        <v>865939.0</v>
      </c>
      <c r="D2633" s="362">
        <v>210.0</v>
      </c>
      <c r="E2633" s="55" t="s">
        <v>1669</v>
      </c>
    </row>
    <row r="2634">
      <c r="A2634" s="362" t="s">
        <v>1163</v>
      </c>
      <c r="B2634" s="362" t="s">
        <v>1669</v>
      </c>
      <c r="C2634" s="1514">
        <v>36354.0</v>
      </c>
      <c r="D2634" s="362">
        <v>54.0</v>
      </c>
      <c r="E2634" s="55" t="s">
        <v>1669</v>
      </c>
    </row>
    <row r="2635">
      <c r="A2635" s="362" t="s">
        <v>1739</v>
      </c>
      <c r="B2635" s="362" t="s">
        <v>1669</v>
      </c>
      <c r="C2635" s="1514">
        <v>22980.0</v>
      </c>
      <c r="D2635" s="362">
        <v>34.0</v>
      </c>
      <c r="E2635" s="55" t="s">
        <v>1669</v>
      </c>
    </row>
    <row r="2636">
      <c r="A2636" s="362" t="s">
        <v>1740</v>
      </c>
      <c r="B2636" s="362" t="s">
        <v>1669</v>
      </c>
      <c r="C2636" s="1514">
        <v>60537.0</v>
      </c>
      <c r="D2636" s="362">
        <v>43.0</v>
      </c>
      <c r="E2636" s="55" t="s">
        <v>1669</v>
      </c>
    </row>
    <row r="2637">
      <c r="A2637" s="362" t="s">
        <v>784</v>
      </c>
      <c r="B2637" s="362" t="s">
        <v>1669</v>
      </c>
      <c r="C2637" s="1514">
        <v>36810.0</v>
      </c>
      <c r="D2637" s="362">
        <v>47.0</v>
      </c>
      <c r="E2637" s="55" t="s">
        <v>1669</v>
      </c>
    </row>
    <row r="2638">
      <c r="A2638" s="362" t="s">
        <v>64</v>
      </c>
      <c r="B2638" s="362" t="s">
        <v>1669</v>
      </c>
      <c r="C2638" s="1514">
        <v>23169.0</v>
      </c>
      <c r="D2638" s="362">
        <v>48.0</v>
      </c>
      <c r="E2638" s="55" t="s">
        <v>1669</v>
      </c>
    </row>
    <row r="2639">
      <c r="A2639" s="362" t="s">
        <v>171</v>
      </c>
      <c r="B2639" s="362" t="s">
        <v>1669</v>
      </c>
      <c r="C2639" s="1514">
        <v>36459.0</v>
      </c>
      <c r="D2639" s="362">
        <v>32.0</v>
      </c>
      <c r="E2639" s="55" t="s">
        <v>1669</v>
      </c>
    </row>
    <row r="2640">
      <c r="A2640" s="362" t="s">
        <v>1741</v>
      </c>
      <c r="B2640" s="362" t="s">
        <v>1669</v>
      </c>
      <c r="C2640" s="1514">
        <v>4795.0</v>
      </c>
      <c r="D2640" s="362">
        <v>4.0</v>
      </c>
      <c r="E2640" s="55" t="s">
        <v>1669</v>
      </c>
    </row>
    <row r="2641">
      <c r="A2641" s="362" t="s">
        <v>1742</v>
      </c>
      <c r="B2641" s="362" t="s">
        <v>1669</v>
      </c>
      <c r="C2641" s="1514">
        <v>96493.0</v>
      </c>
      <c r="D2641" s="362">
        <v>117.0</v>
      </c>
      <c r="E2641" s="55" t="s">
        <v>1669</v>
      </c>
    </row>
    <row r="2642">
      <c r="A2642" s="362" t="s">
        <v>1622</v>
      </c>
      <c r="B2642" s="362" t="s">
        <v>1669</v>
      </c>
      <c r="C2642" s="1514">
        <v>21198.0</v>
      </c>
      <c r="D2642" s="362">
        <v>43.0</v>
      </c>
      <c r="E2642" s="55" t="s">
        <v>1669</v>
      </c>
    </row>
    <row r="2643">
      <c r="A2643" s="362" t="s">
        <v>1743</v>
      </c>
      <c r="B2643" s="362" t="s">
        <v>1669</v>
      </c>
      <c r="C2643" s="1514">
        <v>1522.0</v>
      </c>
      <c r="D2643" s="362">
        <v>2.0</v>
      </c>
      <c r="E2643" s="55" t="s">
        <v>1669</v>
      </c>
    </row>
    <row r="2644">
      <c r="A2644" s="362" t="s">
        <v>1744</v>
      </c>
      <c r="B2644" s="362" t="s">
        <v>1669</v>
      </c>
      <c r="C2644" s="1514">
        <v>8843.0</v>
      </c>
      <c r="D2644" s="362">
        <v>17.0</v>
      </c>
      <c r="E2644" s="55" t="s">
        <v>1669</v>
      </c>
    </row>
    <row r="2645">
      <c r="A2645" s="362" t="s">
        <v>65</v>
      </c>
      <c r="B2645" s="362" t="s">
        <v>1669</v>
      </c>
      <c r="C2645" s="1514">
        <v>14874.0</v>
      </c>
      <c r="D2645" s="362">
        <v>29.0</v>
      </c>
      <c r="E2645" s="55" t="s">
        <v>1669</v>
      </c>
    </row>
    <row r="2646">
      <c r="A2646" s="362" t="s">
        <v>450</v>
      </c>
      <c r="B2646" s="362" t="s">
        <v>1669</v>
      </c>
      <c r="C2646" s="1514">
        <v>35872.0</v>
      </c>
      <c r="D2646" s="362">
        <v>50.0</v>
      </c>
      <c r="E2646" s="55" t="s">
        <v>1669</v>
      </c>
    </row>
    <row r="2647">
      <c r="A2647" s="362" t="s">
        <v>451</v>
      </c>
      <c r="B2647" s="362" t="s">
        <v>1669</v>
      </c>
      <c r="C2647" s="1514">
        <v>2252.0</v>
      </c>
      <c r="D2647" s="362">
        <v>4.0</v>
      </c>
      <c r="E2647" s="55" t="s">
        <v>1669</v>
      </c>
    </row>
    <row r="2648">
      <c r="A2648" s="362" t="s">
        <v>66</v>
      </c>
      <c r="B2648" s="362" t="s">
        <v>1669</v>
      </c>
      <c r="C2648" s="1514">
        <v>255001.0</v>
      </c>
      <c r="D2648" s="362">
        <v>273.0</v>
      </c>
      <c r="E2648" s="55" t="s">
        <v>1669</v>
      </c>
    </row>
    <row r="2649">
      <c r="A2649" s="362" t="s">
        <v>1745</v>
      </c>
      <c r="B2649" s="362" t="s">
        <v>1669</v>
      </c>
      <c r="C2649" s="1514">
        <v>5248.0</v>
      </c>
      <c r="D2649" s="362">
        <v>3.0</v>
      </c>
      <c r="E2649" s="55" t="s">
        <v>1669</v>
      </c>
    </row>
    <row r="2650">
      <c r="A2650" s="362" t="s">
        <v>1746</v>
      </c>
      <c r="B2650" s="362" t="s">
        <v>1669</v>
      </c>
      <c r="C2650" s="1514">
        <v>40822.0</v>
      </c>
      <c r="D2650" s="362">
        <v>32.0</v>
      </c>
      <c r="E2650" s="55" t="s">
        <v>1669</v>
      </c>
    </row>
    <row r="2651">
      <c r="A2651" s="362" t="s">
        <v>174</v>
      </c>
      <c r="B2651" s="362" t="s">
        <v>1669</v>
      </c>
      <c r="C2651" s="1514">
        <v>171361.0</v>
      </c>
      <c r="D2651" s="362">
        <v>123.0</v>
      </c>
      <c r="E2651" s="55" t="s">
        <v>1669</v>
      </c>
    </row>
    <row r="2652">
      <c r="A2652" s="362" t="s">
        <v>453</v>
      </c>
      <c r="B2652" s="362" t="s">
        <v>1669</v>
      </c>
      <c r="C2652" s="1514">
        <v>19817.0</v>
      </c>
      <c r="D2652" s="362">
        <v>29.0</v>
      </c>
      <c r="E2652" s="55" t="s">
        <v>1669</v>
      </c>
    </row>
    <row r="2653">
      <c r="A2653" s="362" t="s">
        <v>1747</v>
      </c>
      <c r="B2653" s="362" t="s">
        <v>1669</v>
      </c>
      <c r="C2653" s="1514">
        <v>15650.0</v>
      </c>
      <c r="D2653" s="362">
        <v>17.0</v>
      </c>
      <c r="E2653" s="55" t="s">
        <v>1669</v>
      </c>
    </row>
    <row r="2654">
      <c r="A2654" s="362" t="s">
        <v>1748</v>
      </c>
      <c r="B2654" s="362" t="s">
        <v>1669</v>
      </c>
      <c r="C2654" s="1514">
        <v>128622.0</v>
      </c>
      <c r="D2654" s="362">
        <v>114.0</v>
      </c>
      <c r="E2654" s="55" t="s">
        <v>1669</v>
      </c>
    </row>
    <row r="2655">
      <c r="A2655" s="362" t="s">
        <v>567</v>
      </c>
      <c r="B2655" s="362" t="s">
        <v>1669</v>
      </c>
      <c r="C2655" s="1514">
        <v>45641.0</v>
      </c>
      <c r="D2655" s="362">
        <v>27.0</v>
      </c>
      <c r="E2655" s="55" t="s">
        <v>1669</v>
      </c>
    </row>
    <row r="2656">
      <c r="A2656" s="362" t="s">
        <v>1749</v>
      </c>
      <c r="B2656" s="362" t="s">
        <v>1669</v>
      </c>
      <c r="C2656" s="1514">
        <v>442.0</v>
      </c>
      <c r="D2656" s="362">
        <v>1.0</v>
      </c>
      <c r="E2656" s="55" t="s">
        <v>1669</v>
      </c>
    </row>
    <row r="2657">
      <c r="A2657" s="362" t="s">
        <v>335</v>
      </c>
      <c r="B2657" s="362" t="s">
        <v>1669</v>
      </c>
      <c r="C2657" s="1514">
        <v>726.0</v>
      </c>
      <c r="D2657" s="362">
        <v>2.0</v>
      </c>
      <c r="E2657" s="55" t="s">
        <v>1669</v>
      </c>
    </row>
    <row r="2658">
      <c r="A2658" s="362" t="s">
        <v>1750</v>
      </c>
      <c r="B2658" s="362" t="s">
        <v>1669</v>
      </c>
      <c r="C2658" s="1514">
        <v>52405.0</v>
      </c>
      <c r="D2658" s="362">
        <v>52.0</v>
      </c>
      <c r="E2658" s="55" t="s">
        <v>1669</v>
      </c>
    </row>
    <row r="2659">
      <c r="A2659" s="362" t="s">
        <v>1751</v>
      </c>
      <c r="B2659" s="362" t="s">
        <v>1669</v>
      </c>
      <c r="C2659" s="1514">
        <v>4362.0</v>
      </c>
      <c r="D2659" s="362">
        <v>7.0</v>
      </c>
      <c r="E2659" s="55" t="s">
        <v>1669</v>
      </c>
    </row>
    <row r="2660">
      <c r="A2660" s="362" t="s">
        <v>1752</v>
      </c>
      <c r="B2660" s="362" t="s">
        <v>1669</v>
      </c>
      <c r="C2660" s="1514">
        <v>277.0</v>
      </c>
      <c r="D2660" s="362" t="s">
        <v>29</v>
      </c>
      <c r="E2660" s="55"/>
    </row>
    <row r="2661">
      <c r="A2661" s="362" t="s">
        <v>1753</v>
      </c>
      <c r="B2661" s="362" t="s">
        <v>1669</v>
      </c>
      <c r="C2661" s="1514">
        <v>3767.0</v>
      </c>
      <c r="D2661" s="362">
        <v>2.0</v>
      </c>
      <c r="E2661" s="55" t="s">
        <v>1669</v>
      </c>
    </row>
    <row r="2662">
      <c r="A2662" s="362" t="s">
        <v>1754</v>
      </c>
      <c r="B2662" s="362" t="s">
        <v>1669</v>
      </c>
      <c r="C2662" s="1514">
        <v>31129.0</v>
      </c>
      <c r="D2662" s="362">
        <v>21.0</v>
      </c>
      <c r="E2662" s="55" t="s">
        <v>1669</v>
      </c>
    </row>
    <row r="2663">
      <c r="A2663" s="362" t="s">
        <v>568</v>
      </c>
      <c r="B2663" s="362" t="s">
        <v>1669</v>
      </c>
      <c r="C2663" s="1514">
        <v>3653.0</v>
      </c>
      <c r="D2663" s="362">
        <v>14.0</v>
      </c>
      <c r="E2663" s="55" t="s">
        <v>1669</v>
      </c>
    </row>
    <row r="2664">
      <c r="A2664" s="362" t="s">
        <v>67</v>
      </c>
      <c r="B2664" s="362" t="s">
        <v>1669</v>
      </c>
      <c r="C2664" s="1514">
        <v>49728.0</v>
      </c>
      <c r="D2664" s="362">
        <v>81.0</v>
      </c>
      <c r="E2664" s="55" t="s">
        <v>1669</v>
      </c>
    </row>
    <row r="2665">
      <c r="A2665" s="362" t="s">
        <v>1755</v>
      </c>
      <c r="B2665" s="362" t="s">
        <v>1669</v>
      </c>
      <c r="C2665" s="1514">
        <v>13158.0</v>
      </c>
      <c r="D2665" s="362">
        <v>30.0</v>
      </c>
      <c r="E2665" s="55" t="s">
        <v>1669</v>
      </c>
    </row>
    <row r="2666">
      <c r="A2666" s="362" t="s">
        <v>1756</v>
      </c>
      <c r="B2666" s="362" t="s">
        <v>1669</v>
      </c>
      <c r="C2666" s="1514">
        <v>21229.0</v>
      </c>
      <c r="D2666" s="362">
        <v>20.0</v>
      </c>
      <c r="E2666" s="55" t="s">
        <v>1669</v>
      </c>
    </row>
    <row r="2667">
      <c r="A2667" s="362" t="s">
        <v>569</v>
      </c>
      <c r="B2667" s="362" t="s">
        <v>1669</v>
      </c>
      <c r="C2667" s="1514">
        <v>7531.0</v>
      </c>
      <c r="D2667" s="362">
        <v>6.0</v>
      </c>
      <c r="E2667" s="55" t="s">
        <v>1669</v>
      </c>
    </row>
    <row r="2668">
      <c r="A2668" s="362" t="s">
        <v>1757</v>
      </c>
      <c r="B2668" s="362" t="s">
        <v>1669</v>
      </c>
      <c r="C2668" s="1514">
        <v>20110.0</v>
      </c>
      <c r="D2668" s="362">
        <v>32.0</v>
      </c>
      <c r="E2668" s="55" t="s">
        <v>1669</v>
      </c>
    </row>
    <row r="2669">
      <c r="A2669" s="362" t="s">
        <v>70</v>
      </c>
      <c r="B2669" s="362" t="s">
        <v>1669</v>
      </c>
      <c r="C2669" s="1514">
        <v>17144.0</v>
      </c>
      <c r="D2669" s="362">
        <v>30.0</v>
      </c>
      <c r="E2669" s="55" t="s">
        <v>1669</v>
      </c>
    </row>
    <row r="2670">
      <c r="A2670" s="362" t="s">
        <v>367</v>
      </c>
      <c r="B2670" s="362" t="s">
        <v>1669</v>
      </c>
      <c r="C2670" s="1514">
        <v>17270.0</v>
      </c>
      <c r="D2670" s="362">
        <v>44.0</v>
      </c>
      <c r="E2670" s="55" t="s">
        <v>1669</v>
      </c>
    </row>
    <row r="2671">
      <c r="A2671" s="362" t="s">
        <v>369</v>
      </c>
      <c r="B2671" s="362" t="s">
        <v>1669</v>
      </c>
      <c r="C2671" s="1514">
        <v>86323.0</v>
      </c>
      <c r="D2671" s="362">
        <v>78.0</v>
      </c>
      <c r="E2671" s="55" t="s">
        <v>1669</v>
      </c>
    </row>
    <row r="2672">
      <c r="A2672" s="362" t="s">
        <v>71</v>
      </c>
      <c r="B2672" s="362" t="s">
        <v>1669</v>
      </c>
      <c r="C2672" s="1514">
        <v>23519.0</v>
      </c>
      <c r="D2672" s="362">
        <v>41.0</v>
      </c>
      <c r="E2672" s="55" t="s">
        <v>1669</v>
      </c>
    </row>
    <row r="2673">
      <c r="A2673" s="362" t="s">
        <v>1758</v>
      </c>
      <c r="B2673" s="362" t="s">
        <v>1669</v>
      </c>
      <c r="C2673" s="1514">
        <v>3355.0</v>
      </c>
      <c r="D2673" s="362">
        <v>15.0</v>
      </c>
      <c r="E2673" s="55" t="s">
        <v>1669</v>
      </c>
    </row>
    <row r="2674">
      <c r="A2674" s="362" t="s">
        <v>1759</v>
      </c>
      <c r="B2674" s="362" t="s">
        <v>1669</v>
      </c>
      <c r="C2674" s="1514">
        <v>12166.0</v>
      </c>
      <c r="D2674" s="362">
        <v>11.0</v>
      </c>
      <c r="E2674" s="55" t="s">
        <v>1669</v>
      </c>
    </row>
    <row r="2675">
      <c r="A2675" s="362" t="s">
        <v>1760</v>
      </c>
      <c r="B2675" s="362" t="s">
        <v>1669</v>
      </c>
      <c r="C2675" s="1514">
        <v>21646.0</v>
      </c>
      <c r="D2675" s="362">
        <v>23.0</v>
      </c>
      <c r="E2675" s="55" t="s">
        <v>1669</v>
      </c>
    </row>
    <row r="2676">
      <c r="A2676" s="362" t="s">
        <v>1761</v>
      </c>
      <c r="B2676" s="362" t="s">
        <v>1669</v>
      </c>
      <c r="C2676" s="1514">
        <v>152.0</v>
      </c>
      <c r="D2676" s="362" t="s">
        <v>29</v>
      </c>
      <c r="E2676" s="55"/>
    </row>
    <row r="2677">
      <c r="A2677" s="362" t="s">
        <v>1762</v>
      </c>
      <c r="B2677" s="362" t="s">
        <v>1669</v>
      </c>
      <c r="C2677" s="1514">
        <v>307412.0</v>
      </c>
      <c r="D2677" s="362">
        <v>209.0</v>
      </c>
      <c r="E2677" s="55" t="s">
        <v>1669</v>
      </c>
    </row>
    <row r="2678">
      <c r="A2678" s="362" t="s">
        <v>1763</v>
      </c>
      <c r="B2678" s="362" t="s">
        <v>1669</v>
      </c>
      <c r="C2678" s="1514">
        <v>5877.0</v>
      </c>
      <c r="D2678" s="362">
        <v>14.0</v>
      </c>
      <c r="E2678" s="55" t="s">
        <v>1669</v>
      </c>
    </row>
    <row r="2679">
      <c r="A2679" s="362" t="s">
        <v>1764</v>
      </c>
      <c r="B2679" s="362" t="s">
        <v>1669</v>
      </c>
      <c r="C2679" s="1514">
        <v>7987.0</v>
      </c>
      <c r="D2679" s="362">
        <v>19.0</v>
      </c>
      <c r="E2679" s="55" t="s">
        <v>1669</v>
      </c>
    </row>
    <row r="2680">
      <c r="A2680" s="362" t="s">
        <v>1765</v>
      </c>
      <c r="B2680" s="362" t="s">
        <v>1669</v>
      </c>
      <c r="C2680" s="1514">
        <v>254607.0</v>
      </c>
      <c r="D2680" s="362">
        <v>254.0</v>
      </c>
      <c r="E2680" s="55" t="s">
        <v>1669</v>
      </c>
    </row>
    <row r="2681">
      <c r="A2681" s="362" t="s">
        <v>1766</v>
      </c>
      <c r="B2681" s="362" t="s">
        <v>1669</v>
      </c>
      <c r="C2681" s="1514">
        <v>749.0</v>
      </c>
      <c r="D2681" s="362">
        <v>2.0</v>
      </c>
      <c r="E2681" s="55" t="s">
        <v>1669</v>
      </c>
    </row>
    <row r="2682">
      <c r="A2682" s="362" t="s">
        <v>74</v>
      </c>
      <c r="B2682" s="362" t="s">
        <v>1669</v>
      </c>
      <c r="C2682" s="1514">
        <v>14422.0</v>
      </c>
      <c r="D2682" s="362">
        <v>17.0</v>
      </c>
      <c r="E2682" s="55" t="s">
        <v>1669</v>
      </c>
    </row>
    <row r="2683">
      <c r="A2683" s="362" t="s">
        <v>76</v>
      </c>
      <c r="B2683" s="362" t="s">
        <v>1669</v>
      </c>
      <c r="C2683" s="1514">
        <v>9928.0</v>
      </c>
      <c r="D2683" s="362">
        <v>22.0</v>
      </c>
      <c r="E2683" s="55" t="s">
        <v>1669</v>
      </c>
    </row>
    <row r="2684">
      <c r="A2684" s="362" t="s">
        <v>371</v>
      </c>
      <c r="B2684" s="362" t="s">
        <v>1669</v>
      </c>
      <c r="C2684" s="1514">
        <v>5753.0</v>
      </c>
      <c r="D2684" s="362">
        <v>7.0</v>
      </c>
      <c r="E2684" s="55" t="s">
        <v>1669</v>
      </c>
    </row>
    <row r="2685">
      <c r="A2685" s="362" t="s">
        <v>575</v>
      </c>
      <c r="B2685" s="362" t="s">
        <v>1669</v>
      </c>
      <c r="C2685" s="1514">
        <v>4280.0</v>
      </c>
      <c r="D2685" s="362">
        <v>7.0</v>
      </c>
      <c r="E2685" s="55" t="s">
        <v>1669</v>
      </c>
    </row>
    <row r="2686">
      <c r="A2686" s="362" t="s">
        <v>1767</v>
      </c>
      <c r="B2686" s="362" t="s">
        <v>1669</v>
      </c>
      <c r="C2686" s="1514">
        <v>36552.0</v>
      </c>
      <c r="D2686" s="362">
        <v>51.0</v>
      </c>
      <c r="E2686" s="55" t="s">
        <v>1669</v>
      </c>
    </row>
    <row r="2687">
      <c r="A2687" s="362" t="s">
        <v>1768</v>
      </c>
      <c r="B2687" s="362" t="s">
        <v>1669</v>
      </c>
      <c r="C2687" s="1514">
        <v>58485.0</v>
      </c>
      <c r="D2687" s="362">
        <v>15.0</v>
      </c>
      <c r="E2687" s="55" t="s">
        <v>1669</v>
      </c>
    </row>
    <row r="2688">
      <c r="A2688" s="362" t="s">
        <v>1437</v>
      </c>
      <c r="B2688" s="362" t="s">
        <v>1669</v>
      </c>
      <c r="C2688" s="1514">
        <v>50921.0</v>
      </c>
      <c r="D2688" s="362">
        <v>37.0</v>
      </c>
      <c r="E2688" s="55" t="s">
        <v>1669</v>
      </c>
    </row>
    <row r="2689">
      <c r="A2689" s="362" t="s">
        <v>577</v>
      </c>
      <c r="B2689" s="362" t="s">
        <v>1669</v>
      </c>
      <c r="C2689" s="1514">
        <v>2139.0</v>
      </c>
      <c r="D2689" s="362">
        <v>6.0</v>
      </c>
      <c r="E2689" s="55" t="s">
        <v>1669</v>
      </c>
    </row>
    <row r="2690">
      <c r="A2690" s="362" t="s">
        <v>946</v>
      </c>
      <c r="B2690" s="362" t="s">
        <v>1669</v>
      </c>
      <c r="C2690" s="1514">
        <v>172578.0</v>
      </c>
      <c r="D2690" s="362">
        <v>98.0</v>
      </c>
      <c r="E2690" s="55" t="s">
        <v>1669</v>
      </c>
    </row>
    <row r="2691">
      <c r="A2691" s="362" t="s">
        <v>1769</v>
      </c>
      <c r="B2691" s="362" t="s">
        <v>1669</v>
      </c>
      <c r="C2691" s="1514">
        <v>25131.0</v>
      </c>
      <c r="D2691" s="362">
        <v>45.0</v>
      </c>
      <c r="E2691" s="55" t="s">
        <v>1669</v>
      </c>
    </row>
    <row r="2692">
      <c r="A2692" s="362" t="s">
        <v>667</v>
      </c>
      <c r="B2692" s="362" t="s">
        <v>1669</v>
      </c>
      <c r="C2692" s="1514">
        <v>4921.0</v>
      </c>
      <c r="D2692" s="362">
        <v>10.0</v>
      </c>
      <c r="E2692" s="55" t="s">
        <v>1669</v>
      </c>
    </row>
    <row r="2693">
      <c r="A2693" s="362" t="s">
        <v>461</v>
      </c>
      <c r="B2693" s="362" t="s">
        <v>1669</v>
      </c>
      <c r="C2693" s="1514">
        <v>8145.0</v>
      </c>
      <c r="D2693" s="362">
        <v>11.0</v>
      </c>
      <c r="E2693" s="55" t="s">
        <v>1669</v>
      </c>
    </row>
    <row r="2694">
      <c r="A2694" s="362" t="s">
        <v>1770</v>
      </c>
      <c r="B2694" s="362" t="s">
        <v>1669</v>
      </c>
      <c r="C2694" s="1514">
        <v>19596.0</v>
      </c>
      <c r="D2694" s="362">
        <v>33.0</v>
      </c>
      <c r="E2694" s="55" t="s">
        <v>1669</v>
      </c>
    </row>
    <row r="2695">
      <c r="A2695" s="362" t="s">
        <v>80</v>
      </c>
      <c r="B2695" s="362" t="s">
        <v>1669</v>
      </c>
      <c r="C2695" s="1514">
        <v>590925.0</v>
      </c>
      <c r="D2695" s="362">
        <v>262.0</v>
      </c>
      <c r="E2695" s="55" t="s">
        <v>1669</v>
      </c>
    </row>
    <row r="2696">
      <c r="A2696" s="362" t="s">
        <v>1359</v>
      </c>
      <c r="B2696" s="362" t="s">
        <v>1669</v>
      </c>
      <c r="C2696" s="1514">
        <v>21485.0</v>
      </c>
      <c r="D2696" s="362">
        <v>28.0</v>
      </c>
      <c r="E2696" s="55" t="s">
        <v>1669</v>
      </c>
    </row>
    <row r="2697">
      <c r="A2697" s="362" t="s">
        <v>721</v>
      </c>
      <c r="B2697" s="362" t="s">
        <v>1669</v>
      </c>
      <c r="C2697" s="1514">
        <v>12339.0</v>
      </c>
      <c r="D2697" s="362">
        <v>23.0</v>
      </c>
      <c r="E2697" s="55" t="s">
        <v>1669</v>
      </c>
    </row>
    <row r="2698">
      <c r="A2698" s="362" t="s">
        <v>1771</v>
      </c>
      <c r="B2698" s="362" t="s">
        <v>1669</v>
      </c>
      <c r="C2698" s="1514">
        <v>1234.0</v>
      </c>
      <c r="D2698" s="362">
        <v>4.0</v>
      </c>
      <c r="E2698" s="55" t="s">
        <v>1669</v>
      </c>
    </row>
    <row r="2699">
      <c r="A2699" s="362" t="s">
        <v>1772</v>
      </c>
      <c r="B2699" s="362" t="s">
        <v>1669</v>
      </c>
      <c r="C2699" s="1514">
        <v>65711.0</v>
      </c>
      <c r="D2699" s="362">
        <v>88.0</v>
      </c>
      <c r="E2699" s="55" t="s">
        <v>1669</v>
      </c>
    </row>
    <row r="2700">
      <c r="A2700" s="362" t="s">
        <v>1773</v>
      </c>
      <c r="B2700" s="362" t="s">
        <v>1669</v>
      </c>
      <c r="C2700" s="1514">
        <v>49565.0</v>
      </c>
      <c r="D2700" s="362">
        <v>77.0</v>
      </c>
      <c r="E2700" s="55" t="s">
        <v>1669</v>
      </c>
    </row>
    <row r="2701">
      <c r="A2701" s="362" t="s">
        <v>183</v>
      </c>
      <c r="B2701" s="362" t="s">
        <v>1669</v>
      </c>
      <c r="C2701" s="1514">
        <v>13746.0</v>
      </c>
      <c r="D2701" s="362">
        <v>23.0</v>
      </c>
      <c r="E2701" s="55" t="s">
        <v>1669</v>
      </c>
    </row>
    <row r="2702">
      <c r="A2702" s="362" t="s">
        <v>1774</v>
      </c>
      <c r="B2702" s="362" t="s">
        <v>1669</v>
      </c>
      <c r="C2702" s="1514">
        <v>14751.0</v>
      </c>
      <c r="D2702" s="362">
        <v>28.0</v>
      </c>
      <c r="E2702" s="55" t="s">
        <v>1669</v>
      </c>
    </row>
    <row r="2703">
      <c r="A2703" s="362" t="s">
        <v>1775</v>
      </c>
      <c r="B2703" s="362" t="s">
        <v>1669</v>
      </c>
      <c r="C2703" s="1514">
        <v>362265.0</v>
      </c>
      <c r="D2703" s="362">
        <v>185.0</v>
      </c>
      <c r="E2703" s="55" t="s">
        <v>1669</v>
      </c>
    </row>
    <row r="2704">
      <c r="A2704" s="362" t="s">
        <v>1776</v>
      </c>
      <c r="B2704" s="362" t="s">
        <v>1669</v>
      </c>
      <c r="C2704" s="1514">
        <v>9947.0</v>
      </c>
      <c r="D2704" s="362">
        <v>17.0</v>
      </c>
      <c r="E2704" s="55" t="s">
        <v>1669</v>
      </c>
    </row>
    <row r="2705">
      <c r="A2705" s="362" t="s">
        <v>800</v>
      </c>
      <c r="B2705" s="362" t="s">
        <v>1669</v>
      </c>
      <c r="C2705" s="1514">
        <v>2131.0</v>
      </c>
      <c r="D2705" s="362">
        <v>4.0</v>
      </c>
      <c r="E2705" s="55" t="s">
        <v>1669</v>
      </c>
    </row>
    <row r="2706">
      <c r="A2706" s="362" t="s">
        <v>237</v>
      </c>
      <c r="B2706" s="362" t="s">
        <v>1669</v>
      </c>
      <c r="C2706" s="1514">
        <v>83572.0</v>
      </c>
      <c r="D2706" s="362">
        <v>98.0</v>
      </c>
      <c r="E2706" s="55" t="s">
        <v>1669</v>
      </c>
    </row>
    <row r="2707">
      <c r="A2707" s="362" t="s">
        <v>1777</v>
      </c>
      <c r="B2707" s="362" t="s">
        <v>1669</v>
      </c>
      <c r="C2707" s="1514">
        <v>28875.0</v>
      </c>
      <c r="D2707" s="362">
        <v>40.0</v>
      </c>
      <c r="E2707" s="55" t="s">
        <v>1669</v>
      </c>
    </row>
    <row r="2708">
      <c r="A2708" s="362" t="s">
        <v>1080</v>
      </c>
      <c r="B2708" s="362" t="s">
        <v>1669</v>
      </c>
      <c r="C2708" s="1514">
        <v>23148.0</v>
      </c>
      <c r="D2708" s="362">
        <v>40.0</v>
      </c>
      <c r="E2708" s="55" t="s">
        <v>1669</v>
      </c>
    </row>
    <row r="2709">
      <c r="A2709" s="362" t="s">
        <v>1778</v>
      </c>
      <c r="B2709" s="362" t="s">
        <v>1669</v>
      </c>
      <c r="C2709" s="1514">
        <v>138371.0</v>
      </c>
      <c r="D2709" s="362">
        <v>98.0</v>
      </c>
      <c r="E2709" s="55" t="s">
        <v>1669</v>
      </c>
    </row>
    <row r="2710">
      <c r="A2710" s="362" t="s">
        <v>1779</v>
      </c>
      <c r="B2710" s="362" t="s">
        <v>1669</v>
      </c>
      <c r="C2710" s="1514">
        <v>9864.0</v>
      </c>
      <c r="D2710" s="362">
        <v>23.0</v>
      </c>
      <c r="E2710" s="55" t="s">
        <v>1669</v>
      </c>
    </row>
    <row r="2711">
      <c r="A2711" s="362" t="s">
        <v>1780</v>
      </c>
      <c r="B2711" s="362" t="s">
        <v>1669</v>
      </c>
      <c r="C2711" s="1514">
        <v>15673.0</v>
      </c>
      <c r="D2711" s="362">
        <v>15.0</v>
      </c>
      <c r="E2711" s="55" t="s">
        <v>1669</v>
      </c>
    </row>
    <row r="2712">
      <c r="A2712" s="362" t="s">
        <v>187</v>
      </c>
      <c r="B2712" s="362" t="s">
        <v>1669</v>
      </c>
      <c r="C2712" s="1514">
        <v>50031.0</v>
      </c>
      <c r="D2712" s="362">
        <v>66.0</v>
      </c>
      <c r="E2712" s="55" t="s">
        <v>1669</v>
      </c>
    </row>
    <row r="2713">
      <c r="A2713" s="362" t="s">
        <v>1560</v>
      </c>
      <c r="B2713" s="362" t="s">
        <v>1669</v>
      </c>
      <c r="C2713" s="1514">
        <v>119648.0</v>
      </c>
      <c r="D2713" s="362">
        <v>109.0</v>
      </c>
      <c r="E2713" s="55" t="s">
        <v>1669</v>
      </c>
    </row>
    <row r="2714">
      <c r="A2714" s="362" t="s">
        <v>1781</v>
      </c>
      <c r="B2714" s="362" t="s">
        <v>1669</v>
      </c>
      <c r="C2714" s="1514">
        <v>6948.0</v>
      </c>
      <c r="D2714" s="362">
        <v>3.0</v>
      </c>
      <c r="E2714" s="55" t="s">
        <v>1669</v>
      </c>
    </row>
    <row r="2715">
      <c r="A2715" s="362" t="s">
        <v>1782</v>
      </c>
      <c r="B2715" s="362" t="s">
        <v>1669</v>
      </c>
      <c r="C2715" s="1514">
        <v>12159.0</v>
      </c>
      <c r="D2715" s="362">
        <v>16.0</v>
      </c>
      <c r="E2715" s="55" t="s">
        <v>1669</v>
      </c>
    </row>
    <row r="2716">
      <c r="A2716" s="362" t="s">
        <v>1783</v>
      </c>
      <c r="B2716" s="362" t="s">
        <v>1669</v>
      </c>
      <c r="C2716" s="1514">
        <v>136271.0</v>
      </c>
      <c r="D2716" s="362">
        <v>83.0</v>
      </c>
      <c r="E2716" s="55" t="s">
        <v>1669</v>
      </c>
    </row>
    <row r="2717">
      <c r="A2717" s="362" t="s">
        <v>1784</v>
      </c>
      <c r="B2717" s="362" t="s">
        <v>1669</v>
      </c>
      <c r="C2717" s="1514">
        <v>3741.0</v>
      </c>
      <c r="D2717" s="362">
        <v>10.0</v>
      </c>
      <c r="E2717" s="55" t="s">
        <v>1669</v>
      </c>
    </row>
    <row r="2718">
      <c r="A2718" s="362" t="s">
        <v>1785</v>
      </c>
      <c r="B2718" s="362" t="s">
        <v>1669</v>
      </c>
      <c r="C2718" s="1514">
        <v>3478.0</v>
      </c>
      <c r="D2718" s="362">
        <v>13.0</v>
      </c>
      <c r="E2718" s="55" t="s">
        <v>1669</v>
      </c>
    </row>
    <row r="2719">
      <c r="A2719" s="362" t="s">
        <v>841</v>
      </c>
      <c r="B2719" s="362" t="s">
        <v>1669</v>
      </c>
      <c r="C2719" s="1514">
        <v>12175.0</v>
      </c>
      <c r="D2719" s="362">
        <v>27.0</v>
      </c>
      <c r="E2719" s="55" t="s">
        <v>1669</v>
      </c>
    </row>
    <row r="2720">
      <c r="A2720" s="362" t="s">
        <v>1786</v>
      </c>
      <c r="B2720" s="362" t="s">
        <v>1669</v>
      </c>
      <c r="C2720" s="1514">
        <v>15695.0</v>
      </c>
      <c r="D2720" s="362">
        <v>17.0</v>
      </c>
      <c r="E2720" s="55" t="s">
        <v>1669</v>
      </c>
    </row>
    <row r="2721">
      <c r="A2721" s="362" t="s">
        <v>1787</v>
      </c>
      <c r="B2721" s="362" t="s">
        <v>1669</v>
      </c>
      <c r="C2721" s="1514">
        <v>7032.0</v>
      </c>
      <c r="D2721" s="362">
        <v>10.0</v>
      </c>
      <c r="E2721" s="55" t="s">
        <v>1669</v>
      </c>
    </row>
    <row r="2722">
      <c r="A2722" s="362" t="s">
        <v>1632</v>
      </c>
      <c r="B2722" s="362" t="s">
        <v>1669</v>
      </c>
      <c r="C2722" s="1514">
        <v>903.0</v>
      </c>
      <c r="D2722" s="362">
        <v>5.0</v>
      </c>
      <c r="E2722" s="55" t="s">
        <v>1669</v>
      </c>
    </row>
    <row r="2723">
      <c r="A2723" s="362" t="s">
        <v>804</v>
      </c>
      <c r="B2723" s="362" t="s">
        <v>1669</v>
      </c>
      <c r="C2723" s="1514">
        <v>17284.0</v>
      </c>
      <c r="D2723" s="362">
        <v>26.0</v>
      </c>
      <c r="E2723" s="55" t="s">
        <v>1669</v>
      </c>
    </row>
    <row r="2724">
      <c r="A2724" s="362" t="s">
        <v>1788</v>
      </c>
      <c r="B2724" s="362" t="s">
        <v>1669</v>
      </c>
      <c r="C2724" s="1514">
        <v>100657.0</v>
      </c>
      <c r="D2724" s="362">
        <v>46.0</v>
      </c>
      <c r="E2724" s="55" t="s">
        <v>1669</v>
      </c>
    </row>
    <row r="2725">
      <c r="A2725" s="362" t="s">
        <v>1789</v>
      </c>
      <c r="B2725" s="362" t="s">
        <v>1669</v>
      </c>
      <c r="C2725" s="1514">
        <v>10234.0</v>
      </c>
      <c r="D2725" s="362">
        <v>22.0</v>
      </c>
      <c r="E2725" s="55" t="s">
        <v>1669</v>
      </c>
    </row>
    <row r="2726">
      <c r="A2726" s="362" t="s">
        <v>1790</v>
      </c>
      <c r="B2726" s="362" t="s">
        <v>1669</v>
      </c>
      <c r="C2726" s="1514">
        <v>54450.0</v>
      </c>
      <c r="D2726" s="362">
        <v>103.0</v>
      </c>
      <c r="E2726" s="55" t="s">
        <v>1669</v>
      </c>
    </row>
    <row r="2727">
      <c r="A2727" s="362" t="s">
        <v>842</v>
      </c>
      <c r="B2727" s="362" t="s">
        <v>1669</v>
      </c>
      <c r="C2727" s="1514">
        <v>10589.0</v>
      </c>
      <c r="D2727" s="362">
        <v>24.0</v>
      </c>
      <c r="E2727" s="55" t="s">
        <v>1669</v>
      </c>
    </row>
    <row r="2728">
      <c r="A2728" s="362" t="s">
        <v>1791</v>
      </c>
      <c r="B2728" s="362" t="s">
        <v>1669</v>
      </c>
      <c r="C2728" s="1514">
        <v>8232.0</v>
      </c>
      <c r="D2728" s="362">
        <v>21.0</v>
      </c>
      <c r="E2728" s="55" t="s">
        <v>1669</v>
      </c>
    </row>
    <row r="2729">
      <c r="A2729" s="362" t="s">
        <v>1792</v>
      </c>
      <c r="B2729" s="362" t="s">
        <v>1669</v>
      </c>
      <c r="C2729" s="1514">
        <v>28719.0</v>
      </c>
      <c r="D2729" s="362">
        <v>32.0</v>
      </c>
      <c r="E2729" s="55" t="s">
        <v>1669</v>
      </c>
    </row>
    <row r="2730">
      <c r="A2730" s="362" t="s">
        <v>1793</v>
      </c>
      <c r="B2730" s="362" t="s">
        <v>1669</v>
      </c>
      <c r="C2730" s="1514">
        <v>66893.0</v>
      </c>
      <c r="D2730" s="362">
        <v>65.0</v>
      </c>
      <c r="E2730" s="55" t="s">
        <v>1669</v>
      </c>
    </row>
    <row r="2731">
      <c r="A2731" s="362" t="s">
        <v>1794</v>
      </c>
      <c r="B2731" s="362" t="s">
        <v>1669</v>
      </c>
      <c r="C2731" s="1514">
        <v>6054.0</v>
      </c>
      <c r="D2731" s="362">
        <v>15.0</v>
      </c>
      <c r="E2731" s="55" t="s">
        <v>1669</v>
      </c>
    </row>
    <row r="2732">
      <c r="A2732" s="362" t="s">
        <v>1795</v>
      </c>
      <c r="B2732" s="362" t="s">
        <v>1669</v>
      </c>
      <c r="C2732" s="1514">
        <v>2895.0</v>
      </c>
      <c r="D2732" s="362">
        <v>8.0</v>
      </c>
      <c r="E2732" s="55" t="s">
        <v>1669</v>
      </c>
    </row>
    <row r="2733">
      <c r="A2733" s="362" t="s">
        <v>1796</v>
      </c>
      <c r="B2733" s="362" t="s">
        <v>1669</v>
      </c>
      <c r="C2733" s="1514">
        <v>16866.0</v>
      </c>
      <c r="D2733" s="362">
        <v>23.0</v>
      </c>
      <c r="E2733" s="55" t="s">
        <v>1669</v>
      </c>
    </row>
    <row r="2734">
      <c r="A2734" s="362" t="s">
        <v>1797</v>
      </c>
      <c r="B2734" s="362" t="s">
        <v>1669</v>
      </c>
      <c r="C2734" s="1514">
        <v>3253.0</v>
      </c>
      <c r="D2734" s="362">
        <v>6.0</v>
      </c>
      <c r="E2734" s="55" t="s">
        <v>1669</v>
      </c>
    </row>
    <row r="2735">
      <c r="A2735" s="362" t="s">
        <v>88</v>
      </c>
      <c r="B2735" s="362" t="s">
        <v>1669</v>
      </c>
      <c r="C2735" s="1514">
        <v>25418.0</v>
      </c>
      <c r="D2735" s="362">
        <v>46.0</v>
      </c>
      <c r="E2735" s="55" t="s">
        <v>1669</v>
      </c>
    </row>
    <row r="2736">
      <c r="A2736" s="362" t="s">
        <v>742</v>
      </c>
      <c r="B2736" s="362" t="s">
        <v>1669</v>
      </c>
      <c r="C2736" s="1514">
        <v>3079.0</v>
      </c>
      <c r="D2736" s="362">
        <v>6.0</v>
      </c>
      <c r="E2736" s="55" t="s">
        <v>1669</v>
      </c>
    </row>
    <row r="2737">
      <c r="A2737" s="362" t="s">
        <v>743</v>
      </c>
      <c r="B2737" s="362" t="s">
        <v>1669</v>
      </c>
      <c r="C2737" s="1514">
        <v>230221.0</v>
      </c>
      <c r="D2737" s="362">
        <v>270.0</v>
      </c>
      <c r="E2737" s="55" t="s">
        <v>1669</v>
      </c>
    </row>
    <row r="2738">
      <c r="A2738" s="362" t="s">
        <v>1798</v>
      </c>
      <c r="B2738" s="362" t="s">
        <v>1669</v>
      </c>
      <c r="C2738" s="1514">
        <v>9016.0</v>
      </c>
      <c r="D2738" s="362">
        <v>9.0</v>
      </c>
      <c r="E2738" s="55" t="s">
        <v>1669</v>
      </c>
    </row>
    <row r="2739">
      <c r="A2739" s="362" t="s">
        <v>1799</v>
      </c>
      <c r="B2739" s="362" t="s">
        <v>1669</v>
      </c>
      <c r="C2739" s="1514">
        <v>64525.0</v>
      </c>
      <c r="D2739" s="362">
        <v>26.0</v>
      </c>
      <c r="E2739" s="55" t="s">
        <v>1669</v>
      </c>
    </row>
    <row r="2740">
      <c r="A2740" s="362" t="s">
        <v>476</v>
      </c>
      <c r="B2740" s="362" t="s">
        <v>1669</v>
      </c>
      <c r="C2740" s="1514">
        <v>9433.0</v>
      </c>
      <c r="D2740" s="362">
        <v>16.0</v>
      </c>
      <c r="E2740" s="55" t="s">
        <v>1669</v>
      </c>
    </row>
    <row r="2741">
      <c r="A2741" s="362" t="s">
        <v>1800</v>
      </c>
      <c r="B2741" s="362" t="s">
        <v>1669</v>
      </c>
      <c r="C2741" s="1514">
        <v>1311.0</v>
      </c>
      <c r="D2741" s="362">
        <v>3.0</v>
      </c>
      <c r="E2741" s="55" t="s">
        <v>1669</v>
      </c>
    </row>
    <row r="2742">
      <c r="A2742" s="362" t="s">
        <v>1801</v>
      </c>
      <c r="B2742" s="362" t="s">
        <v>1669</v>
      </c>
      <c r="C2742" s="1514">
        <v>1362.0</v>
      </c>
      <c r="D2742" s="362">
        <v>5.0</v>
      </c>
      <c r="E2742" s="55" t="s">
        <v>1669</v>
      </c>
    </row>
    <row r="2743">
      <c r="A2743" s="362" t="s">
        <v>1802</v>
      </c>
      <c r="B2743" s="362" t="s">
        <v>1669</v>
      </c>
      <c r="C2743" s="1514">
        <v>3758.0</v>
      </c>
      <c r="D2743" s="362">
        <v>7.0</v>
      </c>
      <c r="E2743" s="55" t="s">
        <v>1669</v>
      </c>
    </row>
    <row r="2744">
      <c r="A2744" s="362" t="s">
        <v>1803</v>
      </c>
      <c r="B2744" s="362" t="s">
        <v>1669</v>
      </c>
      <c r="C2744" s="1514">
        <v>7462.0</v>
      </c>
      <c r="D2744" s="362">
        <v>14.0</v>
      </c>
      <c r="E2744" s="55" t="s">
        <v>1669</v>
      </c>
    </row>
    <row r="2745">
      <c r="A2745" s="362" t="s">
        <v>1804</v>
      </c>
      <c r="B2745" s="362" t="s">
        <v>1669</v>
      </c>
      <c r="C2745" s="1514">
        <v>2084931.0</v>
      </c>
      <c r="D2745" s="368">
        <v>998.0</v>
      </c>
      <c r="E2745" s="55" t="s">
        <v>1669</v>
      </c>
    </row>
    <row r="2746">
      <c r="A2746" s="362" t="s">
        <v>387</v>
      </c>
      <c r="B2746" s="362" t="s">
        <v>1669</v>
      </c>
      <c r="C2746" s="1514">
        <v>137640.0</v>
      </c>
      <c r="D2746" s="362">
        <v>139.0</v>
      </c>
      <c r="E2746" s="55" t="s">
        <v>1669</v>
      </c>
    </row>
    <row r="2747">
      <c r="A2747" s="362" t="s">
        <v>482</v>
      </c>
      <c r="B2747" s="362" t="s">
        <v>1669</v>
      </c>
      <c r="C2747" s="1514">
        <v>823.0</v>
      </c>
      <c r="D2747" s="362">
        <v>3.0</v>
      </c>
      <c r="E2747" s="55" t="s">
        <v>1669</v>
      </c>
    </row>
    <row r="2748">
      <c r="A2748" s="362" t="s">
        <v>1805</v>
      </c>
      <c r="B2748" s="362" t="s">
        <v>1669</v>
      </c>
      <c r="C2748" s="1514">
        <v>12287.0</v>
      </c>
      <c r="D2748" s="362">
        <v>19.0</v>
      </c>
      <c r="E2748" s="55" t="s">
        <v>1669</v>
      </c>
    </row>
    <row r="2749">
      <c r="A2749" s="362" t="s">
        <v>1806</v>
      </c>
      <c r="B2749" s="362" t="s">
        <v>1669</v>
      </c>
      <c r="C2749" s="1514">
        <v>1515.0</v>
      </c>
      <c r="D2749" s="362">
        <v>7.0</v>
      </c>
      <c r="E2749" s="55" t="s">
        <v>1669</v>
      </c>
    </row>
    <row r="2750">
      <c r="A2750" s="362" t="s">
        <v>1807</v>
      </c>
      <c r="B2750" s="362" t="s">
        <v>1669</v>
      </c>
      <c r="C2750" s="1514">
        <v>33033.0</v>
      </c>
      <c r="D2750" s="362">
        <v>47.0</v>
      </c>
      <c r="E2750" s="55" t="s">
        <v>1669</v>
      </c>
    </row>
    <row r="2751">
      <c r="A2751" s="362" t="s">
        <v>1808</v>
      </c>
      <c r="B2751" s="362" t="s">
        <v>1669</v>
      </c>
      <c r="C2751" s="1514">
        <v>118189.0</v>
      </c>
      <c r="D2751" s="362">
        <v>100.0</v>
      </c>
      <c r="E2751" s="55" t="s">
        <v>1669</v>
      </c>
    </row>
    <row r="2752">
      <c r="A2752" s="362" t="s">
        <v>1809</v>
      </c>
      <c r="B2752" s="362" t="s">
        <v>1669</v>
      </c>
      <c r="C2752" s="1514">
        <v>1248743.0</v>
      </c>
      <c r="D2752" s="362">
        <v>424.0</v>
      </c>
      <c r="E2752" s="55" t="s">
        <v>1669</v>
      </c>
    </row>
    <row r="2753">
      <c r="A2753" s="362" t="s">
        <v>259</v>
      </c>
      <c r="B2753" s="362" t="s">
        <v>1669</v>
      </c>
      <c r="C2753" s="1514">
        <v>14740.0</v>
      </c>
      <c r="D2753" s="362">
        <v>40.0</v>
      </c>
      <c r="E2753" s="55" t="s">
        <v>1669</v>
      </c>
    </row>
    <row r="2754">
      <c r="A2754" s="362" t="s">
        <v>1810</v>
      </c>
      <c r="B2754" s="362" t="s">
        <v>1669</v>
      </c>
      <c r="C2754" s="1514">
        <v>21696.0</v>
      </c>
      <c r="D2754" s="362">
        <v>34.0</v>
      </c>
      <c r="E2754" s="55" t="s">
        <v>1669</v>
      </c>
    </row>
    <row r="2755">
      <c r="A2755" s="362" t="s">
        <v>1811</v>
      </c>
      <c r="B2755" s="362" t="s">
        <v>1669</v>
      </c>
      <c r="C2755" s="1514">
        <v>41260.0</v>
      </c>
      <c r="D2755" s="362">
        <v>58.0</v>
      </c>
      <c r="E2755" s="55" t="s">
        <v>1669</v>
      </c>
    </row>
    <row r="2756">
      <c r="A2756" s="362" t="s">
        <v>1812</v>
      </c>
      <c r="B2756" s="362" t="s">
        <v>1669</v>
      </c>
      <c r="C2756" s="1514">
        <v>3671.0</v>
      </c>
      <c r="D2756" s="362">
        <v>4.0</v>
      </c>
      <c r="E2756" s="55" t="s">
        <v>1669</v>
      </c>
    </row>
    <row r="2757">
      <c r="A2757" s="362" t="s">
        <v>1813</v>
      </c>
      <c r="B2757" s="362" t="s">
        <v>1669</v>
      </c>
      <c r="C2757" s="1514">
        <v>26846.0</v>
      </c>
      <c r="D2757" s="362">
        <v>39.0</v>
      </c>
      <c r="E2757" s="55" t="s">
        <v>1669</v>
      </c>
    </row>
    <row r="2758">
      <c r="A2758" s="362" t="s">
        <v>1814</v>
      </c>
      <c r="B2758" s="362" t="s">
        <v>1669</v>
      </c>
      <c r="C2758" s="1514">
        <v>49208.0</v>
      </c>
      <c r="D2758" s="362">
        <v>26.0</v>
      </c>
      <c r="E2758" s="55" t="s">
        <v>1669</v>
      </c>
    </row>
    <row r="2759">
      <c r="A2759" s="362" t="s">
        <v>1815</v>
      </c>
      <c r="B2759" s="362" t="s">
        <v>1669</v>
      </c>
      <c r="C2759" s="1514">
        <v>56019.0</v>
      </c>
      <c r="D2759" s="362">
        <v>69.0</v>
      </c>
      <c r="E2759" s="55" t="s">
        <v>1669</v>
      </c>
    </row>
    <row r="2760">
      <c r="A2760" s="362" t="s">
        <v>1816</v>
      </c>
      <c r="B2760" s="362" t="s">
        <v>1669</v>
      </c>
      <c r="C2760" s="1514">
        <v>92035.0</v>
      </c>
      <c r="D2760" s="362">
        <v>72.0</v>
      </c>
      <c r="E2760" s="55" t="s">
        <v>1669</v>
      </c>
    </row>
    <row r="2761">
      <c r="A2761" s="362" t="s">
        <v>93</v>
      </c>
      <c r="B2761" s="362" t="s">
        <v>1669</v>
      </c>
      <c r="C2761" s="1514">
        <v>72480.0</v>
      </c>
      <c r="D2761" s="362">
        <v>56.0</v>
      </c>
      <c r="E2761" s="55" t="s">
        <v>1669</v>
      </c>
    </row>
    <row r="2762">
      <c r="A2762" s="362" t="s">
        <v>1817</v>
      </c>
      <c r="B2762" s="362" t="s">
        <v>1669</v>
      </c>
      <c r="C2762" s="1514">
        <v>53126.0</v>
      </c>
      <c r="D2762" s="362">
        <v>35.0</v>
      </c>
      <c r="E2762" s="55" t="s">
        <v>1669</v>
      </c>
    </row>
    <row r="2763">
      <c r="A2763" s="362" t="s">
        <v>1415</v>
      </c>
      <c r="B2763" s="362" t="s">
        <v>1669</v>
      </c>
      <c r="C2763" s="1514">
        <v>11720.0</v>
      </c>
      <c r="D2763" s="362">
        <v>15.0</v>
      </c>
      <c r="E2763" s="55" t="s">
        <v>1669</v>
      </c>
    </row>
    <row r="2764">
      <c r="A2764" s="362" t="s">
        <v>94</v>
      </c>
      <c r="B2764" s="362" t="s">
        <v>1669</v>
      </c>
      <c r="C2764" s="1514">
        <v>35108.0</v>
      </c>
      <c r="D2764" s="362">
        <v>56.0</v>
      </c>
      <c r="E2764" s="55" t="s">
        <v>1669</v>
      </c>
    </row>
    <row r="2765">
      <c r="A2765" s="362" t="s">
        <v>1818</v>
      </c>
      <c r="B2765" s="362" t="s">
        <v>1669</v>
      </c>
      <c r="C2765" s="1514">
        <v>275910.0</v>
      </c>
      <c r="D2765" s="362">
        <v>66.0</v>
      </c>
      <c r="E2765" s="55" t="s">
        <v>1669</v>
      </c>
    </row>
    <row r="2766">
      <c r="A2766" s="362" t="s">
        <v>1819</v>
      </c>
      <c r="B2766" s="362" t="s">
        <v>1669</v>
      </c>
      <c r="C2766" s="1514">
        <v>41619.0</v>
      </c>
      <c r="D2766" s="362">
        <v>63.0</v>
      </c>
      <c r="E2766" s="55" t="s">
        <v>1669</v>
      </c>
    </row>
    <row r="2767">
      <c r="A2767" s="362" t="s">
        <v>496</v>
      </c>
      <c r="B2767" s="362" t="s">
        <v>1669</v>
      </c>
      <c r="C2767" s="1514">
        <v>5191.0</v>
      </c>
      <c r="D2767" s="362">
        <v>14.0</v>
      </c>
      <c r="E2767" s="55" t="s">
        <v>1669</v>
      </c>
    </row>
    <row r="2768">
      <c r="A2768" s="362" t="s">
        <v>751</v>
      </c>
      <c r="B2768" s="362" t="s">
        <v>1669</v>
      </c>
      <c r="C2768" s="1514">
        <v>132064.0</v>
      </c>
      <c r="D2768" s="362">
        <v>134.0</v>
      </c>
      <c r="E2768" s="55" t="s">
        <v>1669</v>
      </c>
    </row>
    <row r="2769">
      <c r="A2769" s="362" t="s">
        <v>1820</v>
      </c>
      <c r="B2769" s="362" t="s">
        <v>1669</v>
      </c>
      <c r="C2769" s="1514">
        <v>12820.0</v>
      </c>
      <c r="D2769" s="362">
        <v>16.0</v>
      </c>
      <c r="E2769" s="55" t="s">
        <v>1669</v>
      </c>
    </row>
    <row r="2770">
      <c r="A2770" s="362" t="s">
        <v>1821</v>
      </c>
      <c r="B2770" s="362" t="s">
        <v>1669</v>
      </c>
      <c r="C2770" s="1514">
        <v>21515.0</v>
      </c>
      <c r="D2770" s="362">
        <v>14.0</v>
      </c>
      <c r="E2770" s="55" t="s">
        <v>1669</v>
      </c>
    </row>
    <row r="2771">
      <c r="A2771" s="362" t="s">
        <v>594</v>
      </c>
      <c r="B2771" s="362" t="s">
        <v>1669</v>
      </c>
      <c r="C2771" s="1514">
        <v>566719.0</v>
      </c>
      <c r="D2771" s="362">
        <v>203.0</v>
      </c>
      <c r="E2771" s="55" t="s">
        <v>1669</v>
      </c>
    </row>
    <row r="2772">
      <c r="A2772" s="362" t="s">
        <v>752</v>
      </c>
      <c r="B2772" s="362" t="s">
        <v>1669</v>
      </c>
      <c r="C2772" s="1514">
        <v>50224.0</v>
      </c>
      <c r="D2772" s="362">
        <v>31.0</v>
      </c>
      <c r="E2772" s="55" t="s">
        <v>1669</v>
      </c>
    </row>
    <row r="2773">
      <c r="A2773" s="362" t="s">
        <v>1822</v>
      </c>
      <c r="B2773" s="362" t="s">
        <v>1669</v>
      </c>
      <c r="C2773" s="1514">
        <v>7720.0</v>
      </c>
      <c r="D2773" s="362">
        <v>12.0</v>
      </c>
      <c r="E2773" s="55" t="s">
        <v>1669</v>
      </c>
    </row>
    <row r="2774">
      <c r="A2774" s="362" t="s">
        <v>1823</v>
      </c>
      <c r="B2774" s="362" t="s">
        <v>1669</v>
      </c>
      <c r="C2774" s="1514">
        <v>68305.0</v>
      </c>
      <c r="D2774" s="362">
        <v>74.0</v>
      </c>
      <c r="E2774" s="55" t="s">
        <v>1669</v>
      </c>
    </row>
    <row r="2775">
      <c r="A2775" s="362" t="s">
        <v>1451</v>
      </c>
      <c r="B2775" s="362" t="s">
        <v>1669</v>
      </c>
      <c r="C2775" s="1514">
        <v>45129.0</v>
      </c>
      <c r="D2775" s="362">
        <v>82.0</v>
      </c>
      <c r="E2775" s="55" t="s">
        <v>1669</v>
      </c>
    </row>
    <row r="2776">
      <c r="A2776" s="362" t="s">
        <v>1824</v>
      </c>
      <c r="B2776" s="362" t="s">
        <v>1669</v>
      </c>
      <c r="C2776" s="1514">
        <v>8591.0</v>
      </c>
      <c r="D2776" s="362">
        <v>11.0</v>
      </c>
      <c r="E2776" s="55" t="s">
        <v>1669</v>
      </c>
    </row>
    <row r="2777">
      <c r="A2777" s="362" t="s">
        <v>1825</v>
      </c>
      <c r="B2777" s="362" t="s">
        <v>1669</v>
      </c>
      <c r="C2777" s="1514">
        <v>18045.0</v>
      </c>
      <c r="D2777" s="362">
        <v>39.0</v>
      </c>
      <c r="E2777" s="55" t="s">
        <v>1669</v>
      </c>
    </row>
    <row r="2778">
      <c r="A2778" s="362" t="s">
        <v>1826</v>
      </c>
      <c r="B2778" s="362" t="s">
        <v>1669</v>
      </c>
      <c r="C2778" s="1514">
        <v>14190.0</v>
      </c>
      <c r="D2778" s="362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2" t="s">
        <v>1847</v>
      </c>
      <c r="B2809" s="362" t="s">
        <v>1846</v>
      </c>
      <c r="C2809" s="1514">
        <v>36973.0</v>
      </c>
      <c r="D2809" s="362">
        <v>40.0</v>
      </c>
      <c r="E2809" s="55" t="s">
        <v>1846</v>
      </c>
    </row>
    <row r="2810">
      <c r="A2810" s="362" t="s">
        <v>1848</v>
      </c>
      <c r="B2810" s="362" t="s">
        <v>1846</v>
      </c>
      <c r="C2810" s="1514">
        <v>35631.0</v>
      </c>
      <c r="D2810" s="362">
        <v>36.0</v>
      </c>
      <c r="E2810" s="55" t="s">
        <v>1846</v>
      </c>
    </row>
    <row r="2811">
      <c r="A2811" s="362" t="s">
        <v>1849</v>
      </c>
      <c r="B2811" s="362" t="s">
        <v>1846</v>
      </c>
      <c r="C2811" s="1514">
        <v>30302.0</v>
      </c>
      <c r="D2811" s="362">
        <v>36.0</v>
      </c>
      <c r="E2811" s="55" t="s">
        <v>1846</v>
      </c>
    </row>
    <row r="2812">
      <c r="A2812" s="362" t="s">
        <v>1850</v>
      </c>
      <c r="B2812" s="362" t="s">
        <v>1846</v>
      </c>
      <c r="C2812" s="1514">
        <v>164572.0</v>
      </c>
      <c r="D2812" s="362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2" t="s">
        <v>897</v>
      </c>
      <c r="B2813" s="362" t="s">
        <v>1846</v>
      </c>
      <c r="C2813" s="1514">
        <v>6250.0</v>
      </c>
      <c r="D2813" s="362">
        <v>4.0</v>
      </c>
      <c r="E2813" s="55" t="s">
        <v>1846</v>
      </c>
    </row>
    <row r="2814">
      <c r="A2814" s="362" t="s">
        <v>59</v>
      </c>
      <c r="B2814" s="362" t="s">
        <v>1846</v>
      </c>
      <c r="C2814" s="1514">
        <v>49421.0</v>
      </c>
      <c r="D2814" s="362">
        <v>34.0</v>
      </c>
      <c r="E2814" s="55" t="s">
        <v>1846</v>
      </c>
    </row>
    <row r="2815">
      <c r="A2815" s="362" t="s">
        <v>1851</v>
      </c>
      <c r="B2815" s="362" t="s">
        <v>1846</v>
      </c>
      <c r="C2815" s="1514">
        <v>7090.0</v>
      </c>
      <c r="D2815" s="362">
        <v>8.0</v>
      </c>
      <c r="E2815" s="55" t="s">
        <v>1846</v>
      </c>
    </row>
    <row r="2816">
      <c r="A2816" s="362" t="s">
        <v>1852</v>
      </c>
      <c r="B2816" s="362" t="s">
        <v>1846</v>
      </c>
      <c r="C2816" s="1514">
        <v>25300.0</v>
      </c>
      <c r="D2816" s="362">
        <v>19.0</v>
      </c>
      <c r="E2816" s="55" t="s">
        <v>1846</v>
      </c>
    </row>
    <row r="2817">
      <c r="A2817" s="362" t="s">
        <v>237</v>
      </c>
      <c r="B2817" s="362" t="s">
        <v>1846</v>
      </c>
      <c r="C2817" s="1514">
        <v>28999.0</v>
      </c>
      <c r="D2817" s="362">
        <v>35.0</v>
      </c>
      <c r="E2817" s="55" t="s">
        <v>1846</v>
      </c>
    </row>
    <row r="2818">
      <c r="A2818" s="362" t="s">
        <v>837</v>
      </c>
      <c r="B2818" s="362" t="s">
        <v>1846</v>
      </c>
      <c r="C2818" s="1514">
        <v>26907.0</v>
      </c>
      <c r="D2818" s="362">
        <v>30.0</v>
      </c>
      <c r="E2818" s="55" t="s">
        <v>1846</v>
      </c>
    </row>
    <row r="2819">
      <c r="A2819" s="362" t="s">
        <v>1853</v>
      </c>
      <c r="B2819" s="362" t="s">
        <v>1846</v>
      </c>
      <c r="C2819" s="1514">
        <v>58672.0</v>
      </c>
      <c r="D2819" s="362">
        <v>57.0</v>
      </c>
      <c r="E2819" s="55" t="s">
        <v>1846</v>
      </c>
    </row>
    <row r="2820">
      <c r="A2820" s="362" t="s">
        <v>94</v>
      </c>
      <c r="B2820" s="362" t="s">
        <v>1846</v>
      </c>
      <c r="C2820" s="1514">
        <v>58140.0</v>
      </c>
      <c r="D2820" s="362">
        <v>55.0</v>
      </c>
      <c r="E2820" s="55" t="s">
        <v>1846</v>
      </c>
    </row>
    <row r="2821">
      <c r="A2821" s="362" t="s">
        <v>332</v>
      </c>
      <c r="B2821" s="362" t="s">
        <v>1846</v>
      </c>
      <c r="C2821" s="1514">
        <v>42756.0</v>
      </c>
      <c r="D2821" s="362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2" t="s">
        <v>267</v>
      </c>
      <c r="B2956" s="362" t="s">
        <v>1940</v>
      </c>
      <c r="C2956" s="1514">
        <v>19759.0</v>
      </c>
      <c r="D2956" s="362">
        <v>24.0</v>
      </c>
      <c r="E2956" s="55" t="s">
        <v>1940</v>
      </c>
    </row>
    <row r="2957">
      <c r="A2957" s="362" t="s">
        <v>1941</v>
      </c>
      <c r="B2957" s="362" t="s">
        <v>1940</v>
      </c>
      <c r="C2957" s="1514">
        <v>22610.0</v>
      </c>
      <c r="D2957" s="362">
        <v>17.0</v>
      </c>
      <c r="E2957" s="55" t="s">
        <v>1940</v>
      </c>
    </row>
    <row r="2958">
      <c r="A2958" s="362" t="s">
        <v>150</v>
      </c>
      <c r="B2958" s="362" t="s">
        <v>1940</v>
      </c>
      <c r="C2958" s="1514">
        <v>201877.0</v>
      </c>
      <c r="D2958" s="362">
        <v>98.0</v>
      </c>
      <c r="E2958" s="55" t="s">
        <v>1940</v>
      </c>
    </row>
    <row r="2959">
      <c r="A2959" s="362" t="s">
        <v>1942</v>
      </c>
      <c r="B2959" s="362" t="s">
        <v>1940</v>
      </c>
      <c r="C2959" s="1514">
        <v>77036.0</v>
      </c>
      <c r="D2959" s="362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2" t="s">
        <v>1943</v>
      </c>
      <c r="B2960" s="362" t="s">
        <v>1940</v>
      </c>
      <c r="C2960" s="1514">
        <v>76737.0</v>
      </c>
      <c r="D2960" s="362">
        <v>61.0</v>
      </c>
      <c r="E2960" s="55" t="s">
        <v>1940</v>
      </c>
    </row>
    <row r="2961">
      <c r="A2961" s="362" t="s">
        <v>155</v>
      </c>
      <c r="B2961" s="362" t="s">
        <v>1940</v>
      </c>
      <c r="C2961" s="1514">
        <v>481857.0</v>
      </c>
      <c r="D2961" s="362">
        <v>181.0</v>
      </c>
      <c r="E2961" s="55" t="s">
        <v>1940</v>
      </c>
    </row>
    <row r="2962">
      <c r="A2962" s="362" t="s">
        <v>157</v>
      </c>
      <c r="B2962" s="362" t="s">
        <v>1940</v>
      </c>
      <c r="C2962" s="1514">
        <v>4059.0</v>
      </c>
      <c r="D2962" s="362">
        <v>8.0</v>
      </c>
      <c r="E2962" s="55" t="s">
        <v>1940</v>
      </c>
    </row>
    <row r="2963">
      <c r="A2963" s="362" t="s">
        <v>1944</v>
      </c>
      <c r="B2963" s="362" t="s">
        <v>1940</v>
      </c>
      <c r="C2963" s="1514">
        <v>108987.0</v>
      </c>
      <c r="D2963" s="362">
        <v>92.0</v>
      </c>
      <c r="E2963" s="55" t="s">
        <v>1940</v>
      </c>
    </row>
    <row r="2964">
      <c r="A2964" s="362" t="s">
        <v>286</v>
      </c>
      <c r="B2964" s="362" t="s">
        <v>1940</v>
      </c>
      <c r="C2964" s="1514">
        <v>42907.0</v>
      </c>
      <c r="D2964" s="362">
        <v>27.0</v>
      </c>
      <c r="E2964" s="55" t="s">
        <v>1940</v>
      </c>
    </row>
    <row r="2965">
      <c r="A2965" s="362" t="s">
        <v>1945</v>
      </c>
      <c r="B2965" s="362" t="s">
        <v>1940</v>
      </c>
      <c r="C2965" s="1514">
        <v>7649.0</v>
      </c>
      <c r="D2965" s="362">
        <v>9.0</v>
      </c>
      <c r="E2965" s="55" t="s">
        <v>1940</v>
      </c>
    </row>
    <row r="2966">
      <c r="A2966" s="362" t="s">
        <v>59</v>
      </c>
      <c r="B2966" s="362" t="s">
        <v>1940</v>
      </c>
      <c r="C2966" s="1514">
        <v>94347.0</v>
      </c>
      <c r="D2966" s="362">
        <v>39.0</v>
      </c>
      <c r="E2966" s="55" t="s">
        <v>1940</v>
      </c>
    </row>
    <row r="2967">
      <c r="A2967" s="362" t="s">
        <v>291</v>
      </c>
      <c r="B2967" s="362" t="s">
        <v>1940</v>
      </c>
      <c r="C2967" s="1514">
        <v>2247.0</v>
      </c>
      <c r="D2967" s="362">
        <v>5.0</v>
      </c>
      <c r="E2967" s="55" t="s">
        <v>1940</v>
      </c>
    </row>
    <row r="2968">
      <c r="A2968" s="362" t="s">
        <v>168</v>
      </c>
      <c r="B2968" s="362" t="s">
        <v>1940</v>
      </c>
      <c r="C2968" s="1514">
        <v>97331.0</v>
      </c>
      <c r="D2968" s="362">
        <v>78.0</v>
      </c>
      <c r="E2968" s="55" t="s">
        <v>1940</v>
      </c>
    </row>
    <row r="2969">
      <c r="A2969" s="362" t="s">
        <v>1946</v>
      </c>
      <c r="B2969" s="362" t="s">
        <v>1940</v>
      </c>
      <c r="C2969" s="1514">
        <v>73901.0</v>
      </c>
      <c r="D2969" s="362">
        <v>75.0</v>
      </c>
      <c r="E2969" s="55" t="s">
        <v>1940</v>
      </c>
    </row>
    <row r="2970">
      <c r="A2970" s="362" t="s">
        <v>1947</v>
      </c>
      <c r="B2970" s="362" t="s">
        <v>1940</v>
      </c>
      <c r="C2970" s="1514">
        <v>84460.0</v>
      </c>
      <c r="D2970" s="362">
        <v>51.0</v>
      </c>
      <c r="E2970" s="55" t="s">
        <v>1940</v>
      </c>
    </row>
    <row r="2971">
      <c r="A2971" s="362" t="s">
        <v>66</v>
      </c>
      <c r="B2971" s="362" t="s">
        <v>1940</v>
      </c>
      <c r="C2971" s="1514">
        <v>31729.0</v>
      </c>
      <c r="D2971" s="362">
        <v>24.0</v>
      </c>
      <c r="E2971" s="55" t="s">
        <v>1940</v>
      </c>
    </row>
    <row r="2972">
      <c r="A2972" s="362" t="s">
        <v>1752</v>
      </c>
      <c r="B2972" s="362" t="s">
        <v>1940</v>
      </c>
      <c r="C2972" s="1514">
        <v>2233163.0</v>
      </c>
      <c r="D2972" s="362">
        <v>828.0</v>
      </c>
      <c r="E2972" s="55" t="s">
        <v>1940</v>
      </c>
    </row>
    <row r="2973">
      <c r="A2973" s="362" t="s">
        <v>1948</v>
      </c>
      <c r="B2973" s="362" t="s">
        <v>1940</v>
      </c>
      <c r="C2973" s="1514">
        <v>269805.0</v>
      </c>
      <c r="D2973" s="362">
        <v>151.0</v>
      </c>
      <c r="E2973" s="55" t="s">
        <v>1940</v>
      </c>
    </row>
    <row r="2974">
      <c r="A2974" s="362" t="s">
        <v>1949</v>
      </c>
      <c r="B2974" s="362" t="s">
        <v>1940</v>
      </c>
      <c r="C2974" s="1514">
        <v>47364.0</v>
      </c>
      <c r="D2974" s="362">
        <v>32.0</v>
      </c>
      <c r="E2974" s="55" t="s">
        <v>1940</v>
      </c>
    </row>
    <row r="2975">
      <c r="A2975" s="362" t="s">
        <v>1950</v>
      </c>
      <c r="B2975" s="362" t="s">
        <v>1940</v>
      </c>
      <c r="C2975" s="1514">
        <v>22107.0</v>
      </c>
      <c r="D2975" s="362">
        <v>28.0</v>
      </c>
      <c r="E2975" s="55" t="s">
        <v>1940</v>
      </c>
    </row>
    <row r="2976">
      <c r="A2976" s="362" t="s">
        <v>530</v>
      </c>
      <c r="B2976" s="362" t="s">
        <v>1940</v>
      </c>
      <c r="C2976" s="1514">
        <v>79604.0</v>
      </c>
      <c r="D2976" s="362">
        <v>77.0</v>
      </c>
      <c r="E2976" s="55" t="s">
        <v>1940</v>
      </c>
    </row>
    <row r="2977">
      <c r="A2977" s="362" t="s">
        <v>176</v>
      </c>
      <c r="B2977" s="362" t="s">
        <v>1940</v>
      </c>
      <c r="C2977" s="1514">
        <v>10740.0</v>
      </c>
      <c r="D2977" s="362">
        <v>29.0</v>
      </c>
      <c r="E2977" s="55" t="s">
        <v>1940</v>
      </c>
    </row>
    <row r="2978">
      <c r="A2978" s="362" t="s">
        <v>575</v>
      </c>
      <c r="B2978" s="362" t="s">
        <v>1940</v>
      </c>
      <c r="C2978" s="1514">
        <v>65507.0</v>
      </c>
      <c r="D2978" s="362">
        <v>42.0</v>
      </c>
      <c r="E2978" s="55" t="s">
        <v>1940</v>
      </c>
    </row>
    <row r="2979">
      <c r="A2979" s="362" t="s">
        <v>1951</v>
      </c>
      <c r="B2979" s="362" t="s">
        <v>1940</v>
      </c>
      <c r="C2979" s="1514">
        <v>42132.0</v>
      </c>
      <c r="D2979" s="362">
        <v>56.0</v>
      </c>
      <c r="E2979" s="55" t="s">
        <v>1940</v>
      </c>
    </row>
    <row r="2980">
      <c r="A2980" s="362" t="s">
        <v>1952</v>
      </c>
      <c r="B2980" s="362" t="s">
        <v>1940</v>
      </c>
      <c r="C2980" s="1514">
        <v>22036.0</v>
      </c>
      <c r="D2980" s="362">
        <v>31.0</v>
      </c>
      <c r="E2980" s="55" t="s">
        <v>1940</v>
      </c>
    </row>
    <row r="2981">
      <c r="A2981" s="362" t="s">
        <v>1953</v>
      </c>
      <c r="B2981" s="362" t="s">
        <v>1940</v>
      </c>
      <c r="C2981" s="1514">
        <v>13602.0</v>
      </c>
      <c r="D2981" s="362">
        <v>15.0</v>
      </c>
      <c r="E2981" s="55" t="s">
        <v>1940</v>
      </c>
    </row>
    <row r="2982">
      <c r="A2982" s="362" t="s">
        <v>468</v>
      </c>
      <c r="B2982" s="362" t="s">
        <v>1940</v>
      </c>
      <c r="C2982" s="1514">
        <v>891299.0</v>
      </c>
      <c r="D2982" s="362">
        <v>426.0</v>
      </c>
      <c r="E2982" s="55" t="s">
        <v>1940</v>
      </c>
    </row>
    <row r="2983">
      <c r="A2983" s="362" t="s">
        <v>317</v>
      </c>
      <c r="B2983" s="362" t="s">
        <v>1940</v>
      </c>
      <c r="C2983" s="1514">
        <v>17128.0</v>
      </c>
      <c r="D2983" s="362">
        <v>10.0</v>
      </c>
      <c r="E2983" s="55" t="s">
        <v>1940</v>
      </c>
    </row>
    <row r="2984">
      <c r="A2984" s="362" t="s">
        <v>1954</v>
      </c>
      <c r="B2984" s="362" t="s">
        <v>1940</v>
      </c>
      <c r="C2984" s="1514">
        <v>128206.0</v>
      </c>
      <c r="D2984" s="362">
        <v>90.0</v>
      </c>
      <c r="E2984" s="55" t="s">
        <v>1940</v>
      </c>
    </row>
    <row r="2985">
      <c r="A2985" s="362" t="s">
        <v>1955</v>
      </c>
      <c r="B2985" s="362" t="s">
        <v>1940</v>
      </c>
      <c r="C2985" s="1514">
        <v>11924.0</v>
      </c>
      <c r="D2985" s="362">
        <v>11.0</v>
      </c>
      <c r="E2985" s="55" t="s">
        <v>1940</v>
      </c>
    </row>
    <row r="2986">
      <c r="A2986" s="362" t="s">
        <v>1956</v>
      </c>
      <c r="B2986" s="362" t="s">
        <v>1940</v>
      </c>
      <c r="C2986" s="1514">
        <v>814901.0</v>
      </c>
      <c r="D2986" s="362">
        <v>321.0</v>
      </c>
      <c r="E2986" s="55" t="s">
        <v>1940</v>
      </c>
    </row>
    <row r="2987">
      <c r="A2987" s="362" t="s">
        <v>1957</v>
      </c>
      <c r="B2987" s="362" t="s">
        <v>1940</v>
      </c>
      <c r="C2987" s="1514">
        <v>514631.0</v>
      </c>
      <c r="D2987" s="362">
        <v>283.0</v>
      </c>
      <c r="E2987" s="55" t="s">
        <v>1940</v>
      </c>
    </row>
    <row r="2988">
      <c r="A2988" s="362" t="s">
        <v>746</v>
      </c>
      <c r="B2988" s="362" t="s">
        <v>1940</v>
      </c>
      <c r="C2988" s="1514">
        <v>45260.0</v>
      </c>
      <c r="D2988" s="362">
        <v>45.0</v>
      </c>
      <c r="E2988" s="55" t="s">
        <v>1940</v>
      </c>
    </row>
    <row r="2989">
      <c r="A2989" s="362" t="s">
        <v>1226</v>
      </c>
      <c r="B2989" s="362" t="s">
        <v>1940</v>
      </c>
      <c r="C2989" s="1514">
        <v>286419.0</v>
      </c>
      <c r="D2989" s="362">
        <v>124.0</v>
      </c>
      <c r="E2989" s="55" t="s">
        <v>1940</v>
      </c>
    </row>
    <row r="2990">
      <c r="A2990" s="362" t="s">
        <v>1958</v>
      </c>
      <c r="B2990" s="362" t="s">
        <v>1940</v>
      </c>
      <c r="C2990" s="1514">
        <v>4426.0</v>
      </c>
      <c r="D2990" s="362">
        <v>7.0</v>
      </c>
      <c r="E2990" s="55" t="s">
        <v>1940</v>
      </c>
    </row>
    <row r="2991">
      <c r="A2991" s="362" t="s">
        <v>1959</v>
      </c>
      <c r="B2991" s="362" t="s">
        <v>1940</v>
      </c>
      <c r="C2991" s="1514">
        <v>60922.0</v>
      </c>
      <c r="D2991" s="362">
        <v>41.0</v>
      </c>
      <c r="E2991" s="55" t="s">
        <v>1940</v>
      </c>
    </row>
    <row r="2992">
      <c r="A2992" s="362" t="s">
        <v>1960</v>
      </c>
      <c r="B2992" s="362" t="s">
        <v>1940</v>
      </c>
      <c r="C2992" s="1514">
        <v>225685.0</v>
      </c>
      <c r="D2992" s="362">
        <v>129.0</v>
      </c>
      <c r="E2992" s="55" t="s">
        <v>1940</v>
      </c>
    </row>
    <row r="2993">
      <c r="A2993" s="362" t="s">
        <v>1961</v>
      </c>
      <c r="B2993" s="362" t="s">
        <v>1940</v>
      </c>
      <c r="C2993" s="1514">
        <v>49791.0</v>
      </c>
      <c r="D2993" s="362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2" t="s">
        <v>267</v>
      </c>
      <c r="B3050" s="362" t="s">
        <v>1983</v>
      </c>
      <c r="C3050" s="1514">
        <v>20348.0</v>
      </c>
      <c r="D3050" s="362">
        <v>16.0</v>
      </c>
      <c r="E3050" s="55" t="s">
        <v>1983</v>
      </c>
    </row>
    <row r="3051">
      <c r="A3051" s="362" t="s">
        <v>1418</v>
      </c>
      <c r="B3051" s="362" t="s">
        <v>1983</v>
      </c>
      <c r="C3051" s="1514">
        <v>15600.0</v>
      </c>
      <c r="D3051" s="362">
        <v>28.0</v>
      </c>
      <c r="E3051" s="55" t="s">
        <v>1983</v>
      </c>
    </row>
    <row r="3052">
      <c r="A3052" s="362" t="s">
        <v>1985</v>
      </c>
      <c r="B3052" s="362" t="s">
        <v>1983</v>
      </c>
      <c r="C3052" s="1514">
        <v>45164.0</v>
      </c>
      <c r="D3052" s="362">
        <v>84.0</v>
      </c>
      <c r="E3052" s="55" t="s">
        <v>1983</v>
      </c>
    </row>
    <row r="3053">
      <c r="A3053" s="362" t="s">
        <v>1987</v>
      </c>
      <c r="B3053" s="362" t="s">
        <v>1983</v>
      </c>
      <c r="C3053" s="1514">
        <v>15042.0</v>
      </c>
      <c r="D3053" s="362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2" t="s">
        <v>545</v>
      </c>
      <c r="B3054" s="362" t="s">
        <v>1983</v>
      </c>
      <c r="C3054" s="1514">
        <v>263378.0</v>
      </c>
      <c r="D3054" s="362">
        <v>148.0</v>
      </c>
      <c r="E3054" s="55" t="s">
        <v>1983</v>
      </c>
    </row>
    <row r="3055">
      <c r="A3055" s="362" t="s">
        <v>1191</v>
      </c>
      <c r="B3055" s="362" t="s">
        <v>1983</v>
      </c>
      <c r="C3055" s="1514">
        <v>13125.0</v>
      </c>
      <c r="D3055" s="362">
        <v>26.0</v>
      </c>
      <c r="E3055" s="55" t="s">
        <v>1983</v>
      </c>
    </row>
    <row r="3056">
      <c r="A3056" s="362" t="s">
        <v>1990</v>
      </c>
      <c r="B3056" s="362" t="s">
        <v>1983</v>
      </c>
      <c r="C3056" s="1514">
        <v>15392.0</v>
      </c>
      <c r="D3056" s="362">
        <v>31.0</v>
      </c>
      <c r="E3056" s="55" t="s">
        <v>1983</v>
      </c>
    </row>
    <row r="3057">
      <c r="A3057" s="362" t="s">
        <v>1992</v>
      </c>
      <c r="B3057" s="362" t="s">
        <v>1983</v>
      </c>
      <c r="C3057" s="1514">
        <v>50159.0</v>
      </c>
      <c r="D3057" s="362">
        <v>31.0</v>
      </c>
      <c r="E3057" s="55" t="s">
        <v>1983</v>
      </c>
    </row>
    <row r="3058">
      <c r="A3058" s="362" t="s">
        <v>917</v>
      </c>
      <c r="B3058" s="362" t="s">
        <v>1983</v>
      </c>
      <c r="C3058" s="1514">
        <v>64135.0</v>
      </c>
      <c r="D3058" s="362">
        <v>62.0</v>
      </c>
      <c r="E3058" s="55" t="s">
        <v>1983</v>
      </c>
    </row>
    <row r="3059">
      <c r="A3059" s="362" t="s">
        <v>155</v>
      </c>
      <c r="B3059" s="362" t="s">
        <v>1983</v>
      </c>
      <c r="C3059" s="1514">
        <v>34709.0</v>
      </c>
      <c r="D3059" s="362">
        <v>49.0</v>
      </c>
      <c r="E3059" s="55" t="s">
        <v>1983</v>
      </c>
    </row>
    <row r="3060">
      <c r="A3060" s="362" t="s">
        <v>157</v>
      </c>
      <c r="B3060" s="362" t="s">
        <v>1983</v>
      </c>
      <c r="C3060" s="1514">
        <v>57358.0</v>
      </c>
      <c r="D3060" s="362">
        <v>66.0</v>
      </c>
      <c r="E3060" s="55" t="s">
        <v>1983</v>
      </c>
    </row>
    <row r="3061">
      <c r="A3061" s="362" t="s">
        <v>160</v>
      </c>
      <c r="B3061" s="362" t="s">
        <v>1983</v>
      </c>
      <c r="C3061" s="1514">
        <v>16291.0</v>
      </c>
      <c r="D3061" s="362">
        <v>24.0</v>
      </c>
      <c r="E3061" s="55" t="s">
        <v>1983</v>
      </c>
    </row>
    <row r="3062">
      <c r="A3062" s="362" t="s">
        <v>1995</v>
      </c>
      <c r="B3062" s="362" t="s">
        <v>1983</v>
      </c>
      <c r="C3062" s="1514">
        <v>542364.0</v>
      </c>
      <c r="D3062" s="362">
        <v>265.0</v>
      </c>
      <c r="E3062" s="55" t="s">
        <v>1983</v>
      </c>
    </row>
    <row r="3063">
      <c r="A3063" s="362" t="s">
        <v>425</v>
      </c>
      <c r="B3063" s="362" t="s">
        <v>1983</v>
      </c>
      <c r="C3063" s="1514">
        <v>87847.0</v>
      </c>
      <c r="D3063" s="362">
        <v>99.0</v>
      </c>
      <c r="E3063" s="55" t="s">
        <v>1983</v>
      </c>
    </row>
    <row r="3064">
      <c r="A3064" s="362" t="s">
        <v>1998</v>
      </c>
      <c r="B3064" s="362" t="s">
        <v>1983</v>
      </c>
      <c r="C3064" s="1514">
        <v>27610.0</v>
      </c>
      <c r="D3064" s="362">
        <v>41.0</v>
      </c>
      <c r="E3064" s="55" t="s">
        <v>1983</v>
      </c>
    </row>
    <row r="3065">
      <c r="A3065" s="362" t="s">
        <v>286</v>
      </c>
      <c r="B3065" s="362" t="s">
        <v>1983</v>
      </c>
      <c r="C3065" s="1514">
        <v>43208.0</v>
      </c>
      <c r="D3065" s="362">
        <v>42.0</v>
      </c>
      <c r="E3065" s="55" t="s">
        <v>1983</v>
      </c>
    </row>
    <row r="3066">
      <c r="A3066" s="362" t="s">
        <v>1395</v>
      </c>
      <c r="B3066" s="362" t="s">
        <v>1983</v>
      </c>
      <c r="C3066" s="1514">
        <v>45131.0</v>
      </c>
      <c r="D3066" s="362">
        <v>55.0</v>
      </c>
      <c r="E3066" s="55" t="s">
        <v>1983</v>
      </c>
    </row>
    <row r="3067">
      <c r="A3067" s="362" t="s">
        <v>2001</v>
      </c>
      <c r="B3067" s="362" t="s">
        <v>1983</v>
      </c>
      <c r="C3067" s="1514">
        <v>104534.0</v>
      </c>
      <c r="D3067" s="362">
        <v>79.0</v>
      </c>
      <c r="E3067" s="55" t="s">
        <v>1983</v>
      </c>
    </row>
    <row r="3068">
      <c r="A3068" s="362" t="s">
        <v>1587</v>
      </c>
      <c r="B3068" s="362" t="s">
        <v>1983</v>
      </c>
      <c r="C3068" s="1514">
        <v>4321.0</v>
      </c>
      <c r="D3068" s="362">
        <v>8.0</v>
      </c>
      <c r="E3068" s="55" t="s">
        <v>1983</v>
      </c>
    </row>
    <row r="3069">
      <c r="A3069" s="362" t="s">
        <v>2002</v>
      </c>
      <c r="B3069" s="362" t="s">
        <v>1983</v>
      </c>
      <c r="C3069" s="1514">
        <v>103066.0</v>
      </c>
      <c r="D3069" s="362">
        <v>101.0</v>
      </c>
      <c r="E3069" s="55" t="s">
        <v>1983</v>
      </c>
    </row>
    <row r="3070">
      <c r="A3070" s="362" t="s">
        <v>1547</v>
      </c>
      <c r="B3070" s="362" t="s">
        <v>1983</v>
      </c>
      <c r="C3070" s="1514">
        <v>8991.0</v>
      </c>
      <c r="D3070" s="362">
        <v>11.0</v>
      </c>
      <c r="E3070" s="55" t="s">
        <v>1983</v>
      </c>
    </row>
    <row r="3071">
      <c r="A3071" s="362" t="s">
        <v>168</v>
      </c>
      <c r="B3071" s="362" t="s">
        <v>1983</v>
      </c>
      <c r="C3071" s="1514">
        <v>51554.0</v>
      </c>
      <c r="D3071" s="362">
        <v>62.0</v>
      </c>
      <c r="E3071" s="55" t="s">
        <v>1983</v>
      </c>
    </row>
    <row r="3072">
      <c r="A3072" s="362" t="s">
        <v>780</v>
      </c>
      <c r="B3072" s="362" t="s">
        <v>1983</v>
      </c>
      <c r="C3072" s="1514">
        <v>36929.0</v>
      </c>
      <c r="D3072" s="362">
        <v>36.0</v>
      </c>
      <c r="E3072" s="55" t="s">
        <v>1983</v>
      </c>
    </row>
    <row r="3073">
      <c r="A3073" s="362" t="s">
        <v>2004</v>
      </c>
      <c r="B3073" s="362" t="s">
        <v>1983</v>
      </c>
      <c r="C3073" s="1514">
        <v>18918.0</v>
      </c>
      <c r="D3073" s="362">
        <v>25.0</v>
      </c>
      <c r="E3073" s="55" t="s">
        <v>1983</v>
      </c>
    </row>
    <row r="3074">
      <c r="A3074" s="362" t="s">
        <v>639</v>
      </c>
      <c r="B3074" s="362" t="s">
        <v>1983</v>
      </c>
      <c r="C3074" s="1514">
        <v>23771.0</v>
      </c>
      <c r="D3074" s="362">
        <v>29.0</v>
      </c>
      <c r="E3074" s="55" t="s">
        <v>1983</v>
      </c>
    </row>
    <row r="3075">
      <c r="A3075" s="362" t="s">
        <v>931</v>
      </c>
      <c r="B3075" s="362" t="s">
        <v>1983</v>
      </c>
      <c r="C3075" s="1514">
        <v>5676.0</v>
      </c>
      <c r="D3075" s="362">
        <v>12.0</v>
      </c>
      <c r="E3075" s="55" t="s">
        <v>1983</v>
      </c>
    </row>
    <row r="3076">
      <c r="A3076" s="362" t="s">
        <v>65</v>
      </c>
      <c r="B3076" s="362" t="s">
        <v>1983</v>
      </c>
      <c r="C3076" s="1514">
        <v>20478.0</v>
      </c>
      <c r="D3076" s="362">
        <v>32.0</v>
      </c>
      <c r="E3076" s="55" t="s">
        <v>1983</v>
      </c>
    </row>
    <row r="3077">
      <c r="A3077" s="362" t="s">
        <v>66</v>
      </c>
      <c r="B3077" s="362" t="s">
        <v>1983</v>
      </c>
      <c r="C3077" s="1514">
        <v>85129.0</v>
      </c>
      <c r="D3077" s="362">
        <v>78.0</v>
      </c>
      <c r="E3077" s="55" t="s">
        <v>1983</v>
      </c>
    </row>
    <row r="3078">
      <c r="A3078" s="362" t="s">
        <v>111</v>
      </c>
      <c r="B3078" s="362" t="s">
        <v>1983</v>
      </c>
      <c r="C3078" s="1514">
        <v>26617.0</v>
      </c>
      <c r="D3078" s="362">
        <v>33.0</v>
      </c>
      <c r="E3078" s="55" t="s">
        <v>1983</v>
      </c>
    </row>
    <row r="3079">
      <c r="A3079" s="362" t="s">
        <v>2007</v>
      </c>
      <c r="B3079" s="362" t="s">
        <v>1983</v>
      </c>
      <c r="C3079" s="1514">
        <v>169290.0</v>
      </c>
      <c r="D3079" s="362">
        <v>87.0</v>
      </c>
      <c r="E3079" s="55" t="s">
        <v>1983</v>
      </c>
    </row>
    <row r="3080">
      <c r="A3080" s="362" t="s">
        <v>2009</v>
      </c>
      <c r="B3080" s="362" t="s">
        <v>1983</v>
      </c>
      <c r="C3080" s="1514">
        <v>20383.0</v>
      </c>
      <c r="D3080" s="362">
        <v>20.0</v>
      </c>
      <c r="E3080" s="55" t="s">
        <v>1983</v>
      </c>
    </row>
    <row r="3081">
      <c r="A3081" s="362" t="s">
        <v>2010</v>
      </c>
      <c r="B3081" s="362" t="s">
        <v>1983</v>
      </c>
      <c r="C3081" s="1514">
        <v>118230.0</v>
      </c>
      <c r="D3081" s="362">
        <v>87.0</v>
      </c>
      <c r="E3081" s="55" t="s">
        <v>1983</v>
      </c>
    </row>
    <row r="3082">
      <c r="A3082" s="362" t="s">
        <v>175</v>
      </c>
      <c r="B3082" s="362" t="s">
        <v>1983</v>
      </c>
      <c r="C3082" s="1514">
        <v>16665.0</v>
      </c>
      <c r="D3082" s="362">
        <v>23.0</v>
      </c>
      <c r="E3082" s="55" t="s">
        <v>1983</v>
      </c>
    </row>
    <row r="3083">
      <c r="A3083" s="362" t="s">
        <v>2011</v>
      </c>
      <c r="B3083" s="362" t="s">
        <v>1983</v>
      </c>
      <c r="C3083" s="1514">
        <v>19268.0</v>
      </c>
      <c r="D3083" s="362">
        <v>28.0</v>
      </c>
      <c r="E3083" s="55" t="s">
        <v>1983</v>
      </c>
    </row>
    <row r="3084">
      <c r="A3084" s="362" t="s">
        <v>176</v>
      </c>
      <c r="B3084" s="362" t="s">
        <v>1983</v>
      </c>
      <c r="C3084" s="1514">
        <v>27689.0</v>
      </c>
      <c r="D3084" s="362">
        <v>31.0</v>
      </c>
      <c r="E3084" s="55" t="s">
        <v>1983</v>
      </c>
    </row>
    <row r="3085">
      <c r="A3085" s="362" t="s">
        <v>2014</v>
      </c>
      <c r="B3085" s="362" t="s">
        <v>1983</v>
      </c>
      <c r="C3085" s="1514">
        <v>79074.0</v>
      </c>
      <c r="D3085" s="362">
        <v>69.0</v>
      </c>
      <c r="E3085" s="55" t="s">
        <v>1983</v>
      </c>
    </row>
    <row r="3086">
      <c r="A3086" s="362" t="s">
        <v>2016</v>
      </c>
      <c r="B3086" s="362" t="s">
        <v>1983</v>
      </c>
      <c r="C3086" s="1514">
        <v>135428.0</v>
      </c>
      <c r="D3086" s="362">
        <v>131.0</v>
      </c>
      <c r="E3086" s="55" t="s">
        <v>1983</v>
      </c>
    </row>
    <row r="3087">
      <c r="A3087" s="362" t="s">
        <v>2017</v>
      </c>
      <c r="B3087" s="362" t="s">
        <v>1983</v>
      </c>
      <c r="C3087" s="1514">
        <v>40434.0</v>
      </c>
      <c r="D3087" s="362">
        <v>49.0</v>
      </c>
      <c r="E3087" s="55" t="s">
        <v>1983</v>
      </c>
    </row>
    <row r="3088">
      <c r="A3088" s="362" t="s">
        <v>943</v>
      </c>
      <c r="B3088" s="362" t="s">
        <v>1983</v>
      </c>
      <c r="C3088" s="1514">
        <v>15434.0</v>
      </c>
      <c r="D3088" s="362">
        <v>26.0</v>
      </c>
      <c r="E3088" s="55" t="s">
        <v>1983</v>
      </c>
    </row>
    <row r="3089">
      <c r="A3089" s="362" t="s">
        <v>945</v>
      </c>
      <c r="B3089" s="362" t="s">
        <v>1983</v>
      </c>
      <c r="C3089" s="1514">
        <v>4658.0</v>
      </c>
      <c r="D3089" s="362">
        <v>3.0</v>
      </c>
      <c r="E3089" s="55" t="s">
        <v>1983</v>
      </c>
    </row>
    <row r="3090">
      <c r="A3090" s="362" t="s">
        <v>2019</v>
      </c>
      <c r="B3090" s="362" t="s">
        <v>1983</v>
      </c>
      <c r="C3090" s="1514">
        <v>948201.0</v>
      </c>
      <c r="D3090" s="362">
        <v>625.0</v>
      </c>
      <c r="E3090" s="55" t="s">
        <v>1983</v>
      </c>
    </row>
    <row r="3091">
      <c r="A3091" s="362" t="s">
        <v>79</v>
      </c>
      <c r="B3091" s="362" t="s">
        <v>1983</v>
      </c>
      <c r="C3091" s="1514">
        <v>46051.0</v>
      </c>
      <c r="D3091" s="362">
        <v>53.0</v>
      </c>
      <c r="E3091" s="55" t="s">
        <v>1983</v>
      </c>
    </row>
    <row r="3092">
      <c r="A3092" s="362" t="s">
        <v>2021</v>
      </c>
      <c r="B3092" s="362" t="s">
        <v>1983</v>
      </c>
      <c r="C3092" s="1514">
        <v>37830.0</v>
      </c>
      <c r="D3092" s="362">
        <v>43.0</v>
      </c>
      <c r="E3092" s="55" t="s">
        <v>1983</v>
      </c>
    </row>
    <row r="3093">
      <c r="A3093" s="362" t="s">
        <v>533</v>
      </c>
      <c r="B3093" s="362" t="s">
        <v>1983</v>
      </c>
      <c r="C3093" s="1514">
        <v>35470.0</v>
      </c>
      <c r="D3093" s="362">
        <v>39.0</v>
      </c>
      <c r="E3093" s="55" t="s">
        <v>1983</v>
      </c>
    </row>
    <row r="3094">
      <c r="A3094" s="362" t="s">
        <v>2023</v>
      </c>
      <c r="B3094" s="362" t="s">
        <v>1983</v>
      </c>
      <c r="C3094" s="1514">
        <v>187365.0</v>
      </c>
      <c r="D3094" s="362">
        <v>111.0</v>
      </c>
      <c r="E3094" s="55" t="s">
        <v>1983</v>
      </c>
    </row>
    <row r="3095">
      <c r="A3095" s="362" t="s">
        <v>2025</v>
      </c>
      <c r="B3095" s="362" t="s">
        <v>1983</v>
      </c>
      <c r="C3095" s="1514">
        <v>89147.0</v>
      </c>
      <c r="D3095" s="362">
        <v>59.0</v>
      </c>
      <c r="E3095" s="55" t="s">
        <v>1983</v>
      </c>
    </row>
    <row r="3096">
      <c r="A3096" s="362" t="s">
        <v>2026</v>
      </c>
      <c r="B3096" s="362" t="s">
        <v>1983</v>
      </c>
      <c r="C3096" s="1514">
        <v>7289.0</v>
      </c>
      <c r="D3096" s="362">
        <v>11.0</v>
      </c>
      <c r="E3096" s="55" t="s">
        <v>1983</v>
      </c>
    </row>
    <row r="3097">
      <c r="A3097" s="362" t="s">
        <v>468</v>
      </c>
      <c r="B3097" s="362" t="s">
        <v>1983</v>
      </c>
      <c r="C3097" s="1514">
        <v>42555.0</v>
      </c>
      <c r="D3097" s="362">
        <v>46.0</v>
      </c>
      <c r="E3097" s="55" t="s">
        <v>1983</v>
      </c>
    </row>
    <row r="3098">
      <c r="A3098" s="362" t="s">
        <v>187</v>
      </c>
      <c r="B3098" s="362" t="s">
        <v>1983</v>
      </c>
      <c r="C3098" s="1514">
        <v>43598.0</v>
      </c>
      <c r="D3098" s="362">
        <v>74.0</v>
      </c>
      <c r="E3098" s="55" t="s">
        <v>1983</v>
      </c>
    </row>
    <row r="3099">
      <c r="A3099" s="362" t="s">
        <v>1442</v>
      </c>
      <c r="B3099" s="362" t="s">
        <v>1983</v>
      </c>
      <c r="C3099" s="1514">
        <v>70942.0</v>
      </c>
      <c r="D3099" s="362">
        <v>53.0</v>
      </c>
      <c r="E3099" s="55" t="s">
        <v>1983</v>
      </c>
    </row>
    <row r="3100">
      <c r="A3100" s="362" t="s">
        <v>2029</v>
      </c>
      <c r="B3100" s="362" t="s">
        <v>1983</v>
      </c>
      <c r="C3100" s="1514">
        <v>13397.0</v>
      </c>
      <c r="D3100" s="362">
        <v>27.0</v>
      </c>
      <c r="E3100" s="55" t="s">
        <v>1983</v>
      </c>
    </row>
    <row r="3101">
      <c r="A3101" s="362" t="s">
        <v>2031</v>
      </c>
      <c r="B3101" s="362" t="s">
        <v>1983</v>
      </c>
      <c r="C3101" s="1514">
        <v>196584.0</v>
      </c>
      <c r="D3101" s="362">
        <v>135.0</v>
      </c>
      <c r="E3101" s="55" t="s">
        <v>1983</v>
      </c>
    </row>
    <row r="3102">
      <c r="A3102" s="362" t="s">
        <v>583</v>
      </c>
      <c r="B3102" s="362" t="s">
        <v>1983</v>
      </c>
      <c r="C3102" s="1514">
        <v>17377.0</v>
      </c>
      <c r="D3102" s="362">
        <v>28.0</v>
      </c>
      <c r="E3102" s="55" t="s">
        <v>1983</v>
      </c>
    </row>
    <row r="3103">
      <c r="A3103" s="362" t="s">
        <v>1014</v>
      </c>
      <c r="B3103" s="362" t="s">
        <v>1983</v>
      </c>
      <c r="C3103" s="1514">
        <v>163129.0</v>
      </c>
      <c r="D3103" s="362">
        <v>127.0</v>
      </c>
      <c r="E3103" s="55" t="s">
        <v>1983</v>
      </c>
    </row>
    <row r="3104">
      <c r="A3104" s="362" t="s">
        <v>1790</v>
      </c>
      <c r="B3104" s="362" t="s">
        <v>1983</v>
      </c>
      <c r="C3104" s="1514">
        <v>14147.0</v>
      </c>
      <c r="D3104" s="362">
        <v>28.0</v>
      </c>
      <c r="E3104" s="55" t="s">
        <v>1983</v>
      </c>
    </row>
    <row r="3105">
      <c r="A3105" s="362" t="s">
        <v>4245</v>
      </c>
      <c r="B3105" s="362" t="s">
        <v>1983</v>
      </c>
      <c r="C3105" s="1514">
        <v>89694.0</v>
      </c>
      <c r="D3105" s="362">
        <v>74.0</v>
      </c>
      <c r="E3105" s="55" t="s">
        <v>1983</v>
      </c>
    </row>
    <row r="3106">
      <c r="A3106" s="362" t="s">
        <v>2035</v>
      </c>
      <c r="B3106" s="362" t="s">
        <v>1983</v>
      </c>
      <c r="C3106" s="1514">
        <v>64249.0</v>
      </c>
      <c r="D3106" s="362">
        <v>70.0</v>
      </c>
      <c r="E3106" s="55" t="s">
        <v>1983</v>
      </c>
    </row>
    <row r="3107">
      <c r="A3107" s="362" t="s">
        <v>2036</v>
      </c>
      <c r="B3107" s="362" t="s">
        <v>1983</v>
      </c>
      <c r="C3107" s="1514">
        <v>16489.0</v>
      </c>
      <c r="D3107" s="362">
        <v>29.0</v>
      </c>
      <c r="E3107" s="55" t="s">
        <v>1983</v>
      </c>
    </row>
    <row r="3108">
      <c r="A3108" s="362" t="s">
        <v>2037</v>
      </c>
      <c r="B3108" s="362" t="s">
        <v>1983</v>
      </c>
      <c r="C3108" s="1514">
        <v>40796.0</v>
      </c>
      <c r="D3108" s="362">
        <v>62.0</v>
      </c>
      <c r="E3108" s="55" t="s">
        <v>1983</v>
      </c>
    </row>
    <row r="3109">
      <c r="A3109" s="362" t="s">
        <v>2039</v>
      </c>
      <c r="B3109" s="362" t="s">
        <v>1983</v>
      </c>
      <c r="C3109" s="1514">
        <v>115456.0</v>
      </c>
      <c r="D3109" s="362">
        <v>123.0</v>
      </c>
      <c r="E3109" s="55" t="s">
        <v>1983</v>
      </c>
    </row>
    <row r="3110">
      <c r="A3110" s="362" t="s">
        <v>387</v>
      </c>
      <c r="B3110" s="362" t="s">
        <v>1983</v>
      </c>
      <c r="C3110" s="1514">
        <v>20412.0</v>
      </c>
      <c r="D3110" s="362">
        <v>25.0</v>
      </c>
      <c r="E3110" s="55" t="s">
        <v>1983</v>
      </c>
    </row>
    <row r="3111">
      <c r="A3111" s="362" t="s">
        <v>2041</v>
      </c>
      <c r="B3111" s="362" t="s">
        <v>1983</v>
      </c>
      <c r="C3111" s="1514">
        <v>29442.0</v>
      </c>
      <c r="D3111" s="362">
        <v>44.0</v>
      </c>
      <c r="E3111" s="55" t="s">
        <v>1983</v>
      </c>
    </row>
    <row r="3112">
      <c r="A3112" s="362" t="s">
        <v>855</v>
      </c>
      <c r="B3112" s="362" t="s">
        <v>1983</v>
      </c>
      <c r="C3112" s="1514">
        <v>30785.0</v>
      </c>
      <c r="D3112" s="362">
        <v>61.0</v>
      </c>
      <c r="E3112" s="55" t="s">
        <v>1983</v>
      </c>
    </row>
    <row r="3113">
      <c r="A3113" s="362" t="s">
        <v>2042</v>
      </c>
      <c r="B3113" s="362" t="s">
        <v>1983</v>
      </c>
      <c r="C3113" s="1514">
        <v>21938.0</v>
      </c>
      <c r="D3113" s="362">
        <v>38.0</v>
      </c>
      <c r="E3113" s="55" t="s">
        <v>1983</v>
      </c>
    </row>
    <row r="3114">
      <c r="A3114" s="362" t="s">
        <v>1638</v>
      </c>
      <c r="B3114" s="362" t="s">
        <v>1983</v>
      </c>
      <c r="C3114" s="1514">
        <v>103718.0</v>
      </c>
      <c r="D3114" s="362">
        <v>86.0</v>
      </c>
      <c r="E3114" s="55" t="s">
        <v>1983</v>
      </c>
    </row>
    <row r="3115">
      <c r="A3115" s="362" t="s">
        <v>2043</v>
      </c>
      <c r="B3115" s="362" t="s">
        <v>1983</v>
      </c>
      <c r="C3115" s="1514">
        <v>15878.0</v>
      </c>
      <c r="D3115" s="362">
        <v>30.0</v>
      </c>
      <c r="E3115" s="55" t="s">
        <v>1983</v>
      </c>
    </row>
    <row r="3116">
      <c r="A3116" s="362" t="s">
        <v>94</v>
      </c>
      <c r="B3116" s="362" t="s">
        <v>1983</v>
      </c>
      <c r="C3116" s="1514">
        <v>135693.0</v>
      </c>
      <c r="D3116" s="362">
        <v>89.0</v>
      </c>
      <c r="E3116" s="55" t="s">
        <v>1983</v>
      </c>
    </row>
    <row r="3117">
      <c r="A3117" s="362" t="s">
        <v>2044</v>
      </c>
      <c r="B3117" s="362" t="s">
        <v>1983</v>
      </c>
      <c r="C3117" s="1514">
        <v>403072.0</v>
      </c>
      <c r="D3117" s="362">
        <v>216.0</v>
      </c>
      <c r="E3117" s="55" t="s">
        <v>1983</v>
      </c>
    </row>
    <row r="3118">
      <c r="A3118" s="362" t="s">
        <v>2045</v>
      </c>
      <c r="B3118" s="362" t="s">
        <v>1983</v>
      </c>
      <c r="C3118" s="1514">
        <v>51128.0</v>
      </c>
      <c r="D3118" s="362">
        <v>76.0</v>
      </c>
      <c r="E3118" s="55" t="s">
        <v>1983</v>
      </c>
    </row>
    <row r="3119">
      <c r="A3119" s="362" t="s">
        <v>2046</v>
      </c>
      <c r="B3119" s="362" t="s">
        <v>1983</v>
      </c>
      <c r="C3119" s="1514">
        <v>24263.0</v>
      </c>
      <c r="D3119" s="362">
        <v>39.0</v>
      </c>
      <c r="E3119" s="55" t="s">
        <v>1983</v>
      </c>
    </row>
    <row r="3120">
      <c r="A3120" s="362" t="s">
        <v>595</v>
      </c>
      <c r="B3120" s="362" t="s">
        <v>1983</v>
      </c>
      <c r="C3120" s="1514">
        <v>171020.0</v>
      </c>
      <c r="D3120" s="362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