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教学\Pyhton与R语言空间数据处理与分析实习指导书\R_course\Chapter2\Data\"/>
    </mc:Choice>
  </mc:AlternateContent>
  <bookViews>
    <workbookView xWindow="0" yWindow="0" windowWidth="18915" windowHeight="5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1" l="1"/>
  <c r="N21" i="1"/>
  <c r="N20" i="1"/>
  <c r="O19" i="1"/>
  <c r="O21" i="1" s="1"/>
  <c r="N19" i="1"/>
  <c r="M19" i="1"/>
  <c r="M21" i="1" s="1"/>
  <c r="L19" i="1"/>
  <c r="L21" i="1" s="1"/>
  <c r="T20" i="1"/>
  <c r="T15" i="1"/>
  <c r="T14" i="1"/>
  <c r="T13" i="1"/>
  <c r="T12" i="1"/>
  <c r="T11" i="1"/>
  <c r="T10" i="1"/>
  <c r="T9" i="1"/>
  <c r="T19" i="1" s="1"/>
  <c r="T3" i="1"/>
  <c r="AD20" i="1"/>
  <c r="AD16" i="1"/>
  <c r="AD15" i="1"/>
  <c r="AD14" i="1"/>
  <c r="AD13" i="1"/>
  <c r="AD12" i="1"/>
  <c r="AD10" i="1"/>
  <c r="AD9" i="1"/>
  <c r="AD3" i="1"/>
  <c r="AD19" i="1" s="1"/>
  <c r="J19" i="1"/>
  <c r="J21" i="1" s="1"/>
  <c r="AC19" i="1"/>
  <c r="AC21" i="1"/>
  <c r="W21" i="1"/>
  <c r="I21" i="1"/>
  <c r="V19" i="1"/>
  <c r="V21" i="1" s="1"/>
  <c r="I19" i="1"/>
  <c r="AB19" i="1"/>
  <c r="AB21" i="1" s="1"/>
  <c r="Y19" i="1"/>
  <c r="Y21" i="1" s="1"/>
  <c r="X19" i="1"/>
  <c r="X21" i="1" s="1"/>
  <c r="W19" i="1"/>
  <c r="H19" i="1"/>
  <c r="H21" i="1" s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C16" i="1"/>
  <c r="D16" i="1"/>
  <c r="E16" i="1"/>
  <c r="B16" i="1"/>
  <c r="F16" i="1" s="1"/>
  <c r="AD21" i="1" l="1"/>
</calcChain>
</file>

<file path=xl/sharedStrings.xml><?xml version="1.0" encoding="utf-8"?>
<sst xmlns="http://schemas.openxmlformats.org/spreadsheetml/2006/main" count="134" uniqueCount="32">
  <si>
    <t>GDP</t>
    <phoneticPr fontId="2" type="noConversion"/>
  </si>
  <si>
    <t>一产</t>
    <phoneticPr fontId="2" type="noConversion"/>
  </si>
  <si>
    <t>二产</t>
    <phoneticPr fontId="2" type="noConversion"/>
  </si>
  <si>
    <t>三产</t>
    <phoneticPr fontId="2" type="noConversion"/>
  </si>
  <si>
    <t>江岸</t>
    <phoneticPr fontId="2" type="noConversion"/>
  </si>
  <si>
    <t>江汉</t>
    <phoneticPr fontId="2" type="noConversion"/>
  </si>
  <si>
    <t>硚口</t>
    <phoneticPr fontId="2" type="noConversion"/>
  </si>
  <si>
    <t>汉阳</t>
    <phoneticPr fontId="2" type="noConversion"/>
  </si>
  <si>
    <t>武昌</t>
    <phoneticPr fontId="2" type="noConversion"/>
  </si>
  <si>
    <t>青山</t>
    <phoneticPr fontId="2" type="noConversion"/>
  </si>
  <si>
    <t>洪山</t>
    <phoneticPr fontId="2" type="noConversion"/>
  </si>
  <si>
    <t>东西湖</t>
    <phoneticPr fontId="2" type="noConversion"/>
  </si>
  <si>
    <t>汉南</t>
    <phoneticPr fontId="2" type="noConversion"/>
  </si>
  <si>
    <t>蔡甸</t>
    <phoneticPr fontId="2" type="noConversion"/>
  </si>
  <si>
    <t>江夏</t>
    <phoneticPr fontId="2" type="noConversion"/>
  </si>
  <si>
    <t>黄陂</t>
    <phoneticPr fontId="2" type="noConversion"/>
  </si>
  <si>
    <t>新洲</t>
    <phoneticPr fontId="2" type="noConversion"/>
  </si>
  <si>
    <t>全市</t>
    <phoneticPr fontId="2" type="noConversion"/>
  </si>
  <si>
    <t>东湖高新</t>
    <phoneticPr fontId="2" type="noConversion"/>
  </si>
  <si>
    <t>经开</t>
    <phoneticPr fontId="2" type="noConversion"/>
  </si>
  <si>
    <t>化工区</t>
    <phoneticPr fontId="2" type="noConversion"/>
  </si>
  <si>
    <t>求和</t>
    <phoneticPr fontId="2" type="noConversion"/>
  </si>
  <si>
    <t>经开汉南</t>
    <phoneticPr fontId="2" type="noConversion"/>
  </si>
  <si>
    <t>年鉴公布</t>
    <phoneticPr fontId="2" type="noConversion"/>
  </si>
  <si>
    <t>总产值</t>
    <phoneticPr fontId="2" type="noConversion"/>
  </si>
  <si>
    <t>增加值</t>
    <phoneticPr fontId="2" type="noConversion"/>
  </si>
  <si>
    <t>差值</t>
    <phoneticPr fontId="2" type="noConversion"/>
  </si>
  <si>
    <t>农业（万元）</t>
    <phoneticPr fontId="2" type="noConversion"/>
  </si>
  <si>
    <t>规上工业（亿元）</t>
    <phoneticPr fontId="2" type="noConversion"/>
  </si>
  <si>
    <t>建筑业（亿元）</t>
    <phoneticPr fontId="2" type="noConversion"/>
  </si>
  <si>
    <t>经开区</t>
    <phoneticPr fontId="2" type="noConversion"/>
  </si>
  <si>
    <t>化工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</si>
</sst>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topLeftCell="P1" zoomScale="145" zoomScaleNormal="145" workbookViewId="0">
      <selection activeCell="Z28" sqref="Z28"/>
    </sheetView>
  </sheetViews>
  <sheetFormatPr defaultRowHeight="13.5"/>
  <cols>
    <col min="1" max="1" width="6.125" customWidth="1"/>
    <col min="2" max="2" width="10.5" customWidth="1"/>
    <col min="3" max="3" width="8" customWidth="1"/>
    <col min="4" max="5" width="8.25" customWidth="1"/>
    <col min="6" max="6" width="7.25" customWidth="1"/>
    <col min="26" max="26" width="3.625" customWidth="1"/>
    <col min="27" max="27" width="6.75" customWidth="1"/>
  </cols>
  <sheetData>
    <row r="1" spans="1:30">
      <c r="A1" s="3"/>
      <c r="B1" s="13" t="s">
        <v>25</v>
      </c>
      <c r="C1" s="13"/>
      <c r="D1" s="13"/>
      <c r="E1" s="13"/>
      <c r="F1" s="3"/>
      <c r="G1" s="3"/>
      <c r="H1" s="14" t="s">
        <v>24</v>
      </c>
      <c r="I1" s="15"/>
      <c r="J1" s="16"/>
      <c r="K1" s="11"/>
      <c r="L1" s="13" t="s">
        <v>25</v>
      </c>
      <c r="M1" s="13"/>
      <c r="N1" s="13"/>
      <c r="O1" s="13"/>
      <c r="P1" s="3"/>
      <c r="Q1" s="3"/>
      <c r="R1" s="14" t="s">
        <v>24</v>
      </c>
      <c r="S1" s="15"/>
      <c r="T1" s="16"/>
      <c r="V1" s="12" t="s">
        <v>25</v>
      </c>
      <c r="W1" s="12"/>
      <c r="X1" s="12"/>
      <c r="Y1" s="12"/>
    </row>
    <row r="2" spans="1:30" s="1" customFormat="1" ht="27">
      <c r="A2" s="2"/>
      <c r="B2" s="2" t="s">
        <v>1</v>
      </c>
      <c r="C2" s="2" t="s">
        <v>2</v>
      </c>
      <c r="D2" s="2" t="s">
        <v>3</v>
      </c>
      <c r="E2" s="2" t="s">
        <v>0</v>
      </c>
      <c r="F2" s="2"/>
      <c r="G2" s="2"/>
      <c r="H2" s="2" t="s">
        <v>28</v>
      </c>
      <c r="I2" s="2" t="s">
        <v>29</v>
      </c>
      <c r="J2" s="2" t="s">
        <v>27</v>
      </c>
      <c r="K2" s="7"/>
      <c r="L2" s="2" t="s">
        <v>1</v>
      </c>
      <c r="M2" s="2" t="s">
        <v>2</v>
      </c>
      <c r="N2" s="2" t="s">
        <v>3</v>
      </c>
      <c r="O2" s="2" t="s">
        <v>0</v>
      </c>
      <c r="P2" s="2"/>
      <c r="Q2" s="2"/>
      <c r="R2" s="2" t="s">
        <v>28</v>
      </c>
      <c r="S2" s="2" t="s">
        <v>29</v>
      </c>
      <c r="T2" s="2" t="s">
        <v>27</v>
      </c>
      <c r="U2" s="7"/>
      <c r="V2" s="2" t="s">
        <v>1</v>
      </c>
      <c r="W2" s="2" t="s">
        <v>2</v>
      </c>
      <c r="X2" s="2" t="s">
        <v>3</v>
      </c>
      <c r="Y2" s="2" t="s">
        <v>0</v>
      </c>
      <c r="Z2" s="2"/>
      <c r="AA2" s="2"/>
      <c r="AB2" s="2" t="s">
        <v>28</v>
      </c>
      <c r="AC2" s="2" t="s">
        <v>29</v>
      </c>
      <c r="AD2" s="2" t="s">
        <v>27</v>
      </c>
    </row>
    <row r="3" spans="1:30">
      <c r="A3" s="3" t="s">
        <v>4</v>
      </c>
      <c r="B3" s="3">
        <v>0.16</v>
      </c>
      <c r="C3" s="3">
        <v>157.69</v>
      </c>
      <c r="D3" s="3">
        <v>605.04999999999995</v>
      </c>
      <c r="E3" s="3">
        <v>762.9</v>
      </c>
      <c r="F3" s="4">
        <f>SUM(B3:D3)</f>
        <v>762.9</v>
      </c>
      <c r="G3" s="3" t="s">
        <v>4</v>
      </c>
      <c r="H3" s="3">
        <v>46.8</v>
      </c>
      <c r="I3" s="3">
        <v>426.81</v>
      </c>
      <c r="J3" s="3">
        <v>3180</v>
      </c>
      <c r="K3" s="3" t="s">
        <v>4</v>
      </c>
      <c r="L3" s="8">
        <v>0.17</v>
      </c>
      <c r="M3" s="8">
        <v>180.36</v>
      </c>
      <c r="N3" s="8">
        <v>684.41</v>
      </c>
      <c r="O3" s="8">
        <v>864.94</v>
      </c>
      <c r="P3" s="8"/>
      <c r="Q3" s="3" t="s">
        <v>4</v>
      </c>
      <c r="R3" s="8">
        <v>63.96</v>
      </c>
      <c r="S3" s="8"/>
      <c r="T3" s="8">
        <f>3077-56</f>
        <v>3021</v>
      </c>
      <c r="U3" s="8" t="s">
        <v>4</v>
      </c>
      <c r="V3" s="3">
        <v>0.13</v>
      </c>
      <c r="W3" s="3">
        <v>188.06</v>
      </c>
      <c r="X3" s="3">
        <v>772.8</v>
      </c>
      <c r="Y3" s="3">
        <v>960.99</v>
      </c>
      <c r="Z3" s="3"/>
      <c r="AA3" s="3" t="s">
        <v>4</v>
      </c>
      <c r="AB3" s="3">
        <v>302.77</v>
      </c>
      <c r="AC3" s="3">
        <v>470.5</v>
      </c>
      <c r="AD3" s="3">
        <f>2376-65</f>
        <v>2311</v>
      </c>
    </row>
    <row r="4" spans="1:30">
      <c r="A4" s="3" t="s">
        <v>5</v>
      </c>
      <c r="B4" s="3"/>
      <c r="C4" s="3">
        <v>76.900000000000006</v>
      </c>
      <c r="D4" s="3">
        <v>750.85</v>
      </c>
      <c r="E4" s="3">
        <v>827.75</v>
      </c>
      <c r="F4" s="4">
        <f t="shared" ref="F4:F16" si="0">SUM(B4:D4)</f>
        <v>827.75</v>
      </c>
      <c r="G4" s="3" t="s">
        <v>5</v>
      </c>
      <c r="H4" s="3">
        <v>48.89</v>
      </c>
      <c r="I4" s="3">
        <v>298.5</v>
      </c>
      <c r="J4" s="3"/>
      <c r="K4" s="3" t="s">
        <v>5</v>
      </c>
      <c r="L4" s="8"/>
      <c r="M4" s="8">
        <v>78.55</v>
      </c>
      <c r="N4" s="8">
        <v>847.3</v>
      </c>
      <c r="O4" s="8">
        <v>925.85</v>
      </c>
      <c r="P4" s="8"/>
      <c r="Q4" s="3" t="s">
        <v>5</v>
      </c>
      <c r="R4" s="8">
        <v>50.55</v>
      </c>
      <c r="S4" s="8"/>
      <c r="T4" s="8"/>
      <c r="U4" s="8" t="s">
        <v>5</v>
      </c>
      <c r="V4" s="3"/>
      <c r="W4" s="3">
        <v>81.94</v>
      </c>
      <c r="X4" s="3">
        <v>952.67</v>
      </c>
      <c r="Y4" s="3">
        <v>1034.6199999999999</v>
      </c>
      <c r="Z4" s="3"/>
      <c r="AA4" s="3" t="s">
        <v>5</v>
      </c>
      <c r="AB4" s="3">
        <v>46.74</v>
      </c>
      <c r="AC4" s="3">
        <v>357.86</v>
      </c>
      <c r="AD4" s="3"/>
    </row>
    <row r="5" spans="1:30">
      <c r="A5" s="3" t="s">
        <v>6</v>
      </c>
      <c r="B5" s="3"/>
      <c r="C5" s="3">
        <v>130.4</v>
      </c>
      <c r="D5" s="3">
        <v>379.16</v>
      </c>
      <c r="E5" s="3">
        <v>509.56</v>
      </c>
      <c r="F5" s="4">
        <f t="shared" si="0"/>
        <v>509.56000000000006</v>
      </c>
      <c r="G5" s="3" t="s">
        <v>6</v>
      </c>
      <c r="H5" s="3">
        <v>158.21</v>
      </c>
      <c r="I5" s="3">
        <v>502.3</v>
      </c>
      <c r="J5" s="3"/>
      <c r="K5" s="3" t="s">
        <v>6</v>
      </c>
      <c r="L5" s="8"/>
      <c r="M5" s="8">
        <v>129.87</v>
      </c>
      <c r="N5" s="8">
        <v>417.3</v>
      </c>
      <c r="O5" s="8">
        <v>547.6</v>
      </c>
      <c r="P5" s="8"/>
      <c r="Q5" s="3" t="s">
        <v>6</v>
      </c>
      <c r="R5" s="8">
        <v>148.80000000000001</v>
      </c>
      <c r="S5" s="8"/>
      <c r="T5" s="8"/>
      <c r="U5" s="8" t="s">
        <v>6</v>
      </c>
      <c r="V5" s="3"/>
      <c r="W5" s="3">
        <v>140.66999999999999</v>
      </c>
      <c r="X5" s="3">
        <v>458.7</v>
      </c>
      <c r="Y5" s="3">
        <v>599.36</v>
      </c>
      <c r="Z5" s="3"/>
      <c r="AA5" s="3" t="s">
        <v>6</v>
      </c>
      <c r="AB5" s="3">
        <v>146.94</v>
      </c>
      <c r="AC5" s="3">
        <v>544.17999999999995</v>
      </c>
      <c r="AD5" s="3"/>
    </row>
    <row r="6" spans="1:30">
      <c r="A6" s="3" t="s">
        <v>7</v>
      </c>
      <c r="B6" s="3"/>
      <c r="C6" s="3">
        <v>583.88</v>
      </c>
      <c r="D6" s="3">
        <v>203.02</v>
      </c>
      <c r="E6" s="3">
        <v>786.9</v>
      </c>
      <c r="F6" s="4">
        <f t="shared" si="0"/>
        <v>786.9</v>
      </c>
      <c r="G6" s="3" t="s">
        <v>7</v>
      </c>
      <c r="H6" s="3">
        <v>818.51</v>
      </c>
      <c r="I6" s="3">
        <v>335.85</v>
      </c>
      <c r="J6" s="3"/>
      <c r="K6" s="3" t="s">
        <v>7</v>
      </c>
      <c r="L6" s="8"/>
      <c r="M6" s="8">
        <v>641.92999999999995</v>
      </c>
      <c r="N6" s="8">
        <v>227.99</v>
      </c>
      <c r="O6" s="8">
        <v>869.92</v>
      </c>
      <c r="P6" s="8"/>
      <c r="Q6" s="3" t="s">
        <v>7</v>
      </c>
      <c r="R6" s="8">
        <v>890.93</v>
      </c>
      <c r="S6" s="8"/>
      <c r="T6" s="8"/>
      <c r="U6" s="8" t="s">
        <v>7</v>
      </c>
      <c r="V6" s="3"/>
      <c r="W6" s="3">
        <v>599.20000000000005</v>
      </c>
      <c r="X6" s="3">
        <v>268.06</v>
      </c>
      <c r="Y6" s="3">
        <v>867.26</v>
      </c>
      <c r="Z6" s="3"/>
      <c r="AA6" s="3" t="s">
        <v>7</v>
      </c>
      <c r="AB6" s="3">
        <v>891.2</v>
      </c>
      <c r="AC6" s="3">
        <v>341.52</v>
      </c>
      <c r="AD6" s="3"/>
    </row>
    <row r="7" spans="1:30">
      <c r="A7" s="3" t="s">
        <v>8</v>
      </c>
      <c r="B7" s="3"/>
      <c r="C7" s="3">
        <v>127</v>
      </c>
      <c r="D7" s="3">
        <v>668.49</v>
      </c>
      <c r="E7" s="3">
        <v>795.49</v>
      </c>
      <c r="F7" s="4">
        <f t="shared" si="0"/>
        <v>795.49</v>
      </c>
      <c r="G7" s="3" t="s">
        <v>8</v>
      </c>
      <c r="H7" s="3">
        <v>41.92</v>
      </c>
      <c r="I7" s="3">
        <v>781.85</v>
      </c>
      <c r="J7" s="3"/>
      <c r="K7" s="3" t="s">
        <v>8</v>
      </c>
      <c r="L7" s="8"/>
      <c r="M7" s="8">
        <v>125.68</v>
      </c>
      <c r="N7" s="8">
        <v>755.88</v>
      </c>
      <c r="O7" s="8">
        <v>881.56</v>
      </c>
      <c r="P7" s="8"/>
      <c r="Q7" s="3" t="s">
        <v>8</v>
      </c>
      <c r="R7" s="8">
        <v>44.59</v>
      </c>
      <c r="S7" s="8"/>
      <c r="T7" s="8"/>
      <c r="U7" s="8" t="s">
        <v>8</v>
      </c>
      <c r="V7" s="3"/>
      <c r="W7" s="3">
        <v>137.55000000000001</v>
      </c>
      <c r="X7" s="3">
        <v>834.09</v>
      </c>
      <c r="Y7" s="3">
        <v>971.64</v>
      </c>
      <c r="Z7" s="3"/>
      <c r="AA7" s="3" t="s">
        <v>8</v>
      </c>
      <c r="AB7" s="3">
        <v>216.06</v>
      </c>
      <c r="AC7" s="3">
        <v>925.74</v>
      </c>
      <c r="AD7" s="3"/>
    </row>
    <row r="8" spans="1:30">
      <c r="A8" s="3" t="s">
        <v>9</v>
      </c>
      <c r="B8" s="3"/>
      <c r="C8" s="3">
        <v>360.69</v>
      </c>
      <c r="D8" s="3">
        <v>135.69</v>
      </c>
      <c r="E8" s="3">
        <v>496.38</v>
      </c>
      <c r="F8" s="4">
        <f t="shared" si="0"/>
        <v>496.38</v>
      </c>
      <c r="G8" s="3" t="s">
        <v>9</v>
      </c>
      <c r="H8" s="3">
        <v>1899.06</v>
      </c>
      <c r="I8" s="3">
        <v>235.97</v>
      </c>
      <c r="J8" s="3"/>
      <c r="K8" s="3" t="s">
        <v>9</v>
      </c>
      <c r="L8" s="8"/>
      <c r="M8" s="8">
        <v>318.49</v>
      </c>
      <c r="N8" s="8">
        <v>153.38999999999999</v>
      </c>
      <c r="O8" s="8">
        <v>471.88</v>
      </c>
      <c r="P8" s="8"/>
      <c r="Q8" s="3" t="s">
        <v>9</v>
      </c>
      <c r="R8" s="8">
        <v>1420.2</v>
      </c>
      <c r="S8" s="8"/>
      <c r="T8" s="8"/>
      <c r="U8" s="8" t="s">
        <v>9</v>
      </c>
      <c r="V8" s="3"/>
      <c r="W8" s="3">
        <v>302.49</v>
      </c>
      <c r="X8" s="3">
        <v>168.6</v>
      </c>
      <c r="Y8" s="3">
        <v>471.09</v>
      </c>
      <c r="Z8" s="3"/>
      <c r="AA8" s="3" t="s">
        <v>9</v>
      </c>
      <c r="AB8" s="3">
        <v>1038.49</v>
      </c>
      <c r="AC8" s="3">
        <v>221.18</v>
      </c>
      <c r="AD8" s="3"/>
    </row>
    <row r="9" spans="1:30">
      <c r="A9" s="3" t="s">
        <v>10</v>
      </c>
      <c r="B9" s="3">
        <v>3.01</v>
      </c>
      <c r="C9" s="3">
        <v>166.97</v>
      </c>
      <c r="D9" s="3">
        <v>507.31</v>
      </c>
      <c r="E9" s="3">
        <v>677.29</v>
      </c>
      <c r="F9" s="4">
        <f t="shared" si="0"/>
        <v>677.29</v>
      </c>
      <c r="G9" s="3" t="s">
        <v>10</v>
      </c>
      <c r="H9" s="3">
        <v>158.74</v>
      </c>
      <c r="I9" s="3">
        <v>824.35</v>
      </c>
      <c r="J9" s="3">
        <v>50210</v>
      </c>
      <c r="K9" s="3" t="s">
        <v>10</v>
      </c>
      <c r="L9" s="8">
        <v>2.35</v>
      </c>
      <c r="M9" s="8">
        <v>167.54</v>
      </c>
      <c r="N9" s="8">
        <v>574.29999999999995</v>
      </c>
      <c r="O9" s="8">
        <v>744.19</v>
      </c>
      <c r="P9" s="8"/>
      <c r="Q9" s="3" t="s">
        <v>10</v>
      </c>
      <c r="R9" s="8">
        <v>959.09</v>
      </c>
      <c r="S9" s="8"/>
      <c r="T9" s="8">
        <f>43289-828</f>
        <v>42461</v>
      </c>
      <c r="U9" s="8" t="s">
        <v>10</v>
      </c>
      <c r="V9" s="3">
        <v>2.2599999999999998</v>
      </c>
      <c r="W9" s="3">
        <v>183.19</v>
      </c>
      <c r="X9" s="3">
        <v>649.34</v>
      </c>
      <c r="Y9" s="3">
        <v>834.79</v>
      </c>
      <c r="Z9" s="3"/>
      <c r="AA9" s="3" t="s">
        <v>10</v>
      </c>
      <c r="AB9" s="3">
        <v>194.48</v>
      </c>
      <c r="AC9" s="3">
        <v>1100.33</v>
      </c>
      <c r="AD9" s="3">
        <f>41835-1000</f>
        <v>40835</v>
      </c>
    </row>
    <row r="10" spans="1:30">
      <c r="A10" s="3" t="s">
        <v>11</v>
      </c>
      <c r="B10" s="3">
        <v>14.58</v>
      </c>
      <c r="C10" s="3">
        <v>442.12</v>
      </c>
      <c r="D10" s="3">
        <v>124.24</v>
      </c>
      <c r="E10" s="3">
        <v>580.94000000000005</v>
      </c>
      <c r="F10" s="4">
        <f t="shared" si="0"/>
        <v>580.93999999999994</v>
      </c>
      <c r="G10" s="3" t="s">
        <v>11</v>
      </c>
      <c r="H10" s="3">
        <v>750.84</v>
      </c>
      <c r="I10" s="3">
        <v>454.49</v>
      </c>
      <c r="J10" s="3">
        <v>246251</v>
      </c>
      <c r="K10" s="3" t="s">
        <v>11</v>
      </c>
      <c r="L10" s="8">
        <v>14.75</v>
      </c>
      <c r="M10" s="8">
        <v>476.94</v>
      </c>
      <c r="N10" s="8">
        <v>137.19999999999999</v>
      </c>
      <c r="O10" s="8">
        <v>628.89</v>
      </c>
      <c r="P10" s="8"/>
      <c r="Q10" s="3" t="s">
        <v>11</v>
      </c>
      <c r="R10" s="8">
        <v>865.65</v>
      </c>
      <c r="S10" s="8"/>
      <c r="T10" s="8">
        <f>256871-2180</f>
        <v>254691</v>
      </c>
      <c r="U10" s="8" t="s">
        <v>11</v>
      </c>
      <c r="V10" s="3">
        <v>15.76</v>
      </c>
      <c r="W10" s="3">
        <v>489.27</v>
      </c>
      <c r="X10" s="3">
        <v>150.61000000000001</v>
      </c>
      <c r="Y10" s="3">
        <v>655.65</v>
      </c>
      <c r="Z10" s="3"/>
      <c r="AA10" s="3" t="s">
        <v>11</v>
      </c>
      <c r="AB10" s="3">
        <v>1155.3</v>
      </c>
      <c r="AC10" s="3">
        <v>553.28</v>
      </c>
      <c r="AD10" s="3">
        <f>268805-2286</f>
        <v>266519</v>
      </c>
    </row>
    <row r="11" spans="1:30">
      <c r="A11" s="3" t="s">
        <v>12</v>
      </c>
      <c r="B11" s="3">
        <v>12.05</v>
      </c>
      <c r="C11" s="3">
        <v>88.99</v>
      </c>
      <c r="D11" s="3">
        <v>16.010000000000002</v>
      </c>
      <c r="E11" s="3">
        <v>117.05</v>
      </c>
      <c r="F11" s="4">
        <f t="shared" si="0"/>
        <v>117.05</v>
      </c>
      <c r="G11" s="3" t="s">
        <v>12</v>
      </c>
      <c r="H11" s="3">
        <v>201.06</v>
      </c>
      <c r="I11" s="3">
        <v>185.64</v>
      </c>
      <c r="J11" s="3">
        <v>222797</v>
      </c>
      <c r="K11" s="3" t="s">
        <v>12</v>
      </c>
      <c r="L11" s="8">
        <v>12.14</v>
      </c>
      <c r="M11" s="8">
        <v>90.9</v>
      </c>
      <c r="N11" s="8">
        <v>17.63</v>
      </c>
      <c r="O11" s="8">
        <v>120.67</v>
      </c>
      <c r="P11" s="8"/>
      <c r="Q11" s="3" t="s">
        <v>12</v>
      </c>
      <c r="S11" s="8"/>
      <c r="T11" s="8">
        <f>23225-943</f>
        <v>22282</v>
      </c>
      <c r="U11" s="8" t="s">
        <v>12</v>
      </c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 t="s">
        <v>13</v>
      </c>
      <c r="B12" s="3">
        <v>39.15</v>
      </c>
      <c r="C12" s="3">
        <v>227.68</v>
      </c>
      <c r="D12" s="3">
        <v>82.94</v>
      </c>
      <c r="E12" s="3">
        <v>349.77</v>
      </c>
      <c r="F12" s="4">
        <f t="shared" si="0"/>
        <v>349.77</v>
      </c>
      <c r="G12" s="3" t="s">
        <v>13</v>
      </c>
      <c r="H12" s="3">
        <v>587.29999999999995</v>
      </c>
      <c r="I12" s="3">
        <v>79.489999999999995</v>
      </c>
      <c r="J12" s="3">
        <v>611933</v>
      </c>
      <c r="K12" s="3" t="s">
        <v>13</v>
      </c>
      <c r="L12" s="8">
        <v>41.29</v>
      </c>
      <c r="M12" s="8">
        <v>234.1</v>
      </c>
      <c r="N12" s="8">
        <v>95.87</v>
      </c>
      <c r="O12" s="8">
        <v>371.26</v>
      </c>
      <c r="P12" s="8"/>
      <c r="Q12" s="3" t="s">
        <v>13</v>
      </c>
      <c r="R12" s="8">
        <v>709.19</v>
      </c>
      <c r="S12" s="8"/>
      <c r="T12" s="8">
        <f>676935-15001</f>
        <v>661934</v>
      </c>
      <c r="U12" s="8" t="s">
        <v>13</v>
      </c>
      <c r="V12" s="3">
        <v>47.98</v>
      </c>
      <c r="W12" s="3">
        <v>201.38</v>
      </c>
      <c r="X12" s="3">
        <v>108.48</v>
      </c>
      <c r="Y12" s="3">
        <v>357.84</v>
      </c>
      <c r="Z12" s="3"/>
      <c r="AA12" s="3" t="s">
        <v>13</v>
      </c>
      <c r="AB12" s="3">
        <v>735.42</v>
      </c>
      <c r="AC12" s="3">
        <v>100.8</v>
      </c>
      <c r="AD12" s="3">
        <f>771665-18000</f>
        <v>753665</v>
      </c>
    </row>
    <row r="13" spans="1:30">
      <c r="A13" s="3" t="s">
        <v>14</v>
      </c>
      <c r="B13" s="3">
        <v>87.55</v>
      </c>
      <c r="C13" s="3">
        <v>365.67</v>
      </c>
      <c r="D13" s="3">
        <v>130.15</v>
      </c>
      <c r="E13" s="3">
        <v>583.37</v>
      </c>
      <c r="F13" s="4">
        <f t="shared" si="0"/>
        <v>583.37</v>
      </c>
      <c r="G13" s="3" t="s">
        <v>14</v>
      </c>
      <c r="H13" s="3">
        <v>608.09</v>
      </c>
      <c r="I13" s="3">
        <v>78.569999999999993</v>
      </c>
      <c r="J13" s="3">
        <v>1386752</v>
      </c>
      <c r="K13" s="3" t="s">
        <v>14</v>
      </c>
      <c r="L13" s="8">
        <v>92.56</v>
      </c>
      <c r="M13" s="8">
        <v>357.93</v>
      </c>
      <c r="N13" s="8">
        <v>146.66</v>
      </c>
      <c r="O13" s="8">
        <v>597.15</v>
      </c>
      <c r="P13" s="8"/>
      <c r="Q13" s="3" t="s">
        <v>14</v>
      </c>
      <c r="R13" s="8">
        <v>868.27</v>
      </c>
      <c r="S13" s="8"/>
      <c r="T13" s="8">
        <f>1537673-41204</f>
        <v>1496469</v>
      </c>
      <c r="U13" s="8" t="s">
        <v>14</v>
      </c>
      <c r="V13" s="3">
        <v>101.63</v>
      </c>
      <c r="W13" s="3">
        <v>417.42</v>
      </c>
      <c r="X13" s="3">
        <v>162.68</v>
      </c>
      <c r="Y13" s="3">
        <v>681.73</v>
      </c>
      <c r="Z13" s="3"/>
      <c r="AA13" s="3" t="s">
        <v>14</v>
      </c>
      <c r="AB13" s="3">
        <v>1294.8499999999999</v>
      </c>
      <c r="AC13" s="3">
        <v>135.44</v>
      </c>
      <c r="AD13" s="3">
        <f>1654216-45914</f>
        <v>1608302</v>
      </c>
    </row>
    <row r="14" spans="1:30">
      <c r="A14" s="3" t="s">
        <v>15</v>
      </c>
      <c r="B14" s="3">
        <v>107.61</v>
      </c>
      <c r="C14" s="3">
        <v>248.23</v>
      </c>
      <c r="D14" s="3">
        <v>164.51</v>
      </c>
      <c r="E14" s="3">
        <v>520.35</v>
      </c>
      <c r="F14" s="4">
        <f t="shared" si="0"/>
        <v>520.34999999999991</v>
      </c>
      <c r="G14" s="3" t="s">
        <v>15</v>
      </c>
      <c r="H14" s="3">
        <v>652.26</v>
      </c>
      <c r="I14" s="3">
        <v>317.10000000000002</v>
      </c>
      <c r="J14" s="3">
        <v>1709672</v>
      </c>
      <c r="K14" s="3" t="s">
        <v>15</v>
      </c>
      <c r="L14" s="8">
        <v>114.16</v>
      </c>
      <c r="M14" s="8">
        <v>270.95999999999998</v>
      </c>
      <c r="N14" s="8">
        <v>185.11</v>
      </c>
      <c r="O14" s="8">
        <v>570.22</v>
      </c>
      <c r="P14" s="8"/>
      <c r="Q14" s="3" t="s">
        <v>15</v>
      </c>
      <c r="R14" s="8">
        <v>754.76</v>
      </c>
      <c r="S14" s="8"/>
      <c r="T14" s="8">
        <f>1902138-79885</f>
        <v>1822253</v>
      </c>
      <c r="U14" s="8" t="s">
        <v>15</v>
      </c>
      <c r="V14" s="3">
        <v>129.52000000000001</v>
      </c>
      <c r="W14" s="3">
        <v>291.87</v>
      </c>
      <c r="X14" s="3">
        <v>213.53</v>
      </c>
      <c r="Y14" s="3">
        <v>634.92999999999995</v>
      </c>
      <c r="Z14" s="3"/>
      <c r="AA14" s="3" t="s">
        <v>15</v>
      </c>
      <c r="AB14" s="3">
        <v>839.69</v>
      </c>
      <c r="AC14" s="3">
        <v>422.05</v>
      </c>
      <c r="AD14" s="3">
        <f>2082569-98955</f>
        <v>1983614</v>
      </c>
    </row>
    <row r="15" spans="1:30">
      <c r="A15" s="3" t="s">
        <v>16</v>
      </c>
      <c r="B15" s="3">
        <v>81.37</v>
      </c>
      <c r="C15" s="3">
        <v>293.33</v>
      </c>
      <c r="D15" s="3">
        <v>137.16999999999999</v>
      </c>
      <c r="E15" s="3">
        <v>511.87</v>
      </c>
      <c r="F15" s="4">
        <f t="shared" si="0"/>
        <v>511.87</v>
      </c>
      <c r="G15" s="3" t="s">
        <v>16</v>
      </c>
      <c r="H15" s="3">
        <v>464.04</v>
      </c>
      <c r="I15" s="3">
        <v>1001.79</v>
      </c>
      <c r="J15" s="3">
        <v>1271827</v>
      </c>
      <c r="K15" s="3" t="s">
        <v>16</v>
      </c>
      <c r="L15" s="8">
        <v>84.62</v>
      </c>
      <c r="M15" s="8">
        <v>322.33999999999997</v>
      </c>
      <c r="N15" s="8">
        <v>153.97</v>
      </c>
      <c r="O15" s="8">
        <v>560.94000000000005</v>
      </c>
      <c r="P15" s="8"/>
      <c r="Q15" s="3" t="s">
        <v>16</v>
      </c>
      <c r="R15" s="8">
        <v>558.5</v>
      </c>
      <c r="S15" s="8"/>
      <c r="T15" s="8">
        <f>1388331-97913</f>
        <v>1290418</v>
      </c>
      <c r="U15" s="8" t="s">
        <v>16</v>
      </c>
      <c r="V15" s="3">
        <v>87.8</v>
      </c>
      <c r="W15" s="3">
        <v>340.33</v>
      </c>
      <c r="X15" s="3">
        <v>179.39</v>
      </c>
      <c r="Y15" s="3">
        <v>607.52</v>
      </c>
      <c r="Z15" s="3"/>
      <c r="AA15" s="3" t="s">
        <v>16</v>
      </c>
      <c r="AB15" s="3">
        <v>696.62</v>
      </c>
      <c r="AC15" s="3">
        <v>1203.49</v>
      </c>
      <c r="AD15" s="3">
        <f>1409645-111653</f>
        <v>1297992</v>
      </c>
    </row>
    <row r="16" spans="1:30">
      <c r="A16" s="4" t="s">
        <v>17</v>
      </c>
      <c r="B16" s="5">
        <f>SUM(B3:B15)</f>
        <v>345.48</v>
      </c>
      <c r="C16" s="5">
        <f t="shared" ref="C16:E16" si="1">SUM(C3:C15)</f>
        <v>3269.5499999999997</v>
      </c>
      <c r="D16" s="5">
        <f t="shared" si="1"/>
        <v>3904.59</v>
      </c>
      <c r="E16" s="5">
        <f t="shared" si="1"/>
        <v>7519.6200000000008</v>
      </c>
      <c r="F16" s="5">
        <f t="shared" si="0"/>
        <v>7519.62</v>
      </c>
      <c r="G16" s="3" t="s">
        <v>18</v>
      </c>
      <c r="H16" s="3">
        <v>2010.66</v>
      </c>
      <c r="I16" s="3">
        <v>236.54</v>
      </c>
      <c r="J16" s="3"/>
      <c r="K16" s="8"/>
      <c r="L16" s="8"/>
      <c r="M16" s="8"/>
      <c r="N16" s="8"/>
      <c r="O16" s="8"/>
      <c r="P16" s="8"/>
      <c r="Q16" s="8" t="s">
        <v>22</v>
      </c>
      <c r="R16" s="8">
        <v>2826.56</v>
      </c>
      <c r="S16" s="8"/>
      <c r="T16" s="8"/>
      <c r="U16" s="8" t="s">
        <v>30</v>
      </c>
      <c r="V16" s="3"/>
      <c r="W16" s="3"/>
      <c r="X16" s="3"/>
      <c r="Y16" s="3"/>
      <c r="Z16" s="3"/>
      <c r="AA16" s="3" t="s">
        <v>22</v>
      </c>
      <c r="AB16" s="3">
        <v>2948.99</v>
      </c>
      <c r="AC16" s="3">
        <v>295.62</v>
      </c>
      <c r="AD16" s="3">
        <f>265367-1386</f>
        <v>263981</v>
      </c>
    </row>
    <row r="17" spans="1:30">
      <c r="A17" s="3"/>
      <c r="B17" s="3">
        <v>350.06</v>
      </c>
      <c r="C17" s="3">
        <v>4785.66</v>
      </c>
      <c r="D17" s="3">
        <v>4933.76</v>
      </c>
      <c r="E17" s="3">
        <v>10069.48</v>
      </c>
      <c r="F17" s="3"/>
      <c r="G17" s="3" t="s">
        <v>19</v>
      </c>
      <c r="H17" s="3">
        <v>2507.25</v>
      </c>
      <c r="I17" s="3">
        <v>81.260000000000005</v>
      </c>
      <c r="J17" s="3"/>
      <c r="K17" s="8"/>
      <c r="L17" s="8"/>
      <c r="M17" s="8"/>
      <c r="N17" s="8"/>
      <c r="O17" s="8"/>
      <c r="P17" s="8"/>
      <c r="Q17" s="8" t="s">
        <v>18</v>
      </c>
      <c r="R17" s="8">
        <v>2261.87</v>
      </c>
      <c r="S17" s="8"/>
      <c r="T17" s="8"/>
      <c r="U17" s="8" t="s">
        <v>18</v>
      </c>
      <c r="V17" s="3"/>
      <c r="W17" s="3"/>
      <c r="X17" s="3"/>
      <c r="Y17" s="3"/>
      <c r="Z17" s="3"/>
      <c r="AA17" s="3" t="s">
        <v>18</v>
      </c>
      <c r="AB17" s="3">
        <v>2398.2199999999998</v>
      </c>
      <c r="AC17" s="3">
        <v>308.38</v>
      </c>
      <c r="AD17" s="3"/>
    </row>
    <row r="18" spans="1:30">
      <c r="A18" s="3"/>
      <c r="B18" s="3"/>
      <c r="C18" s="3"/>
      <c r="D18" s="3"/>
      <c r="E18" s="3"/>
      <c r="F18" s="3"/>
      <c r="G18" s="3" t="s">
        <v>20</v>
      </c>
      <c r="H18" s="3">
        <v>195.34</v>
      </c>
      <c r="I18" s="3">
        <v>0</v>
      </c>
      <c r="J18" s="3"/>
      <c r="K18" s="8"/>
      <c r="L18" s="8"/>
      <c r="M18" s="8"/>
      <c r="N18" s="8"/>
      <c r="O18" s="8"/>
      <c r="P18" s="8"/>
      <c r="Q18" s="8" t="s">
        <v>31</v>
      </c>
      <c r="R18" s="8">
        <v>156.35</v>
      </c>
      <c r="S18" s="8"/>
      <c r="T18" s="8"/>
      <c r="U18" s="8" t="s">
        <v>20</v>
      </c>
      <c r="V18" s="3"/>
      <c r="W18" s="3"/>
      <c r="X18" s="3"/>
      <c r="Y18" s="3"/>
      <c r="Z18" s="3"/>
      <c r="AA18" s="3" t="s">
        <v>20</v>
      </c>
      <c r="AB18" s="3">
        <v>155.93</v>
      </c>
      <c r="AC18" s="3">
        <v>0</v>
      </c>
      <c r="AD18" s="3"/>
    </row>
    <row r="19" spans="1:30">
      <c r="A19" s="3" t="s">
        <v>21</v>
      </c>
      <c r="B19" s="3"/>
      <c r="C19" s="3"/>
      <c r="D19" s="3"/>
      <c r="E19" s="3"/>
      <c r="F19" s="3"/>
      <c r="G19" s="3" t="s">
        <v>21</v>
      </c>
      <c r="H19" s="3">
        <f>SUM(H3:H18)</f>
        <v>11148.970000000001</v>
      </c>
      <c r="I19" s="3">
        <f>SUM(I3:I18)</f>
        <v>5840.51</v>
      </c>
      <c r="J19" s="3">
        <f>SUM(J3:J18)</f>
        <v>5502622</v>
      </c>
      <c r="K19" s="9" t="s">
        <v>21</v>
      </c>
      <c r="L19" s="8">
        <f>SUM(L3:L18)</f>
        <v>362.03999999999996</v>
      </c>
      <c r="M19" s="8">
        <f t="shared" ref="M19:O19" si="2">SUM(M3:M18)</f>
        <v>3395.59</v>
      </c>
      <c r="N19" s="8">
        <f t="shared" si="2"/>
        <v>4397.0099999999993</v>
      </c>
      <c r="O19" s="8">
        <f t="shared" si="2"/>
        <v>8155.0700000000015</v>
      </c>
      <c r="P19" s="8"/>
      <c r="Q19" s="9" t="s">
        <v>21</v>
      </c>
      <c r="R19" s="8">
        <f>SUM(R3:R18)</f>
        <v>12579.269999999999</v>
      </c>
      <c r="S19" s="8"/>
      <c r="T19" s="8">
        <f>SUM(T3:T18)</f>
        <v>5593529</v>
      </c>
      <c r="U19" s="9" t="s">
        <v>21</v>
      </c>
      <c r="V19" s="5">
        <f>SUM(V3:V15)</f>
        <v>385.08</v>
      </c>
      <c r="W19" s="5">
        <f>SUM(W3:W15)</f>
        <v>3373.37</v>
      </c>
      <c r="X19" s="5">
        <f>SUM(X3:X15)</f>
        <v>4918.9499999999989</v>
      </c>
      <c r="Y19" s="5">
        <f>SUM(Y3:Y15)</f>
        <v>8677.42</v>
      </c>
      <c r="Z19" s="3"/>
      <c r="AA19" s="3" t="s">
        <v>21</v>
      </c>
      <c r="AB19" s="3">
        <f>SUM(AB3:AB18)</f>
        <v>13061.699999999999</v>
      </c>
      <c r="AC19" s="3">
        <f>SUM(AC3:AC18)</f>
        <v>6980.37</v>
      </c>
      <c r="AD19" s="3">
        <f>SUM(AD3:AD18)</f>
        <v>6217219</v>
      </c>
    </row>
    <row r="20" spans="1:30">
      <c r="A20" s="6" t="s">
        <v>23</v>
      </c>
      <c r="B20" s="6"/>
      <c r="C20" s="6"/>
      <c r="D20" s="6"/>
      <c r="E20" s="3"/>
      <c r="F20" s="3"/>
      <c r="G20" s="6" t="s">
        <v>23</v>
      </c>
      <c r="H20" s="6">
        <v>11764.59</v>
      </c>
      <c r="I20" s="6">
        <v>5840.5</v>
      </c>
      <c r="J20" s="6">
        <v>5594354</v>
      </c>
      <c r="K20" s="10" t="s">
        <v>23</v>
      </c>
      <c r="L20" s="10">
        <v>359.91</v>
      </c>
      <c r="M20" s="10">
        <v>4981.54</v>
      </c>
      <c r="N20" s="10">
        <f>5564.25</f>
        <v>5564.25</v>
      </c>
      <c r="O20" s="10">
        <v>10905.6</v>
      </c>
      <c r="P20" s="10"/>
      <c r="Q20" s="10" t="s">
        <v>23</v>
      </c>
      <c r="R20" s="10"/>
      <c r="S20" s="10"/>
      <c r="T20" s="10">
        <f>6202842-240937</f>
        <v>5961905</v>
      </c>
      <c r="U20" s="10" t="s">
        <v>23</v>
      </c>
      <c r="V20" s="6">
        <v>390.62</v>
      </c>
      <c r="W20" s="6">
        <v>5277.05</v>
      </c>
      <c r="X20" s="6">
        <v>6294.94</v>
      </c>
      <c r="Y20" s="6">
        <v>11912.61</v>
      </c>
      <c r="Z20" s="6"/>
      <c r="AA20" s="6" t="s">
        <v>23</v>
      </c>
      <c r="AB20" s="6">
        <v>13159.09</v>
      </c>
      <c r="AC20" s="6">
        <v>6980.37</v>
      </c>
      <c r="AD20" s="3">
        <f>6696469-281345</f>
        <v>6415124</v>
      </c>
    </row>
    <row r="21" spans="1:30">
      <c r="A21" s="3" t="s">
        <v>26</v>
      </c>
      <c r="B21" s="3"/>
      <c r="C21" s="3"/>
      <c r="D21" s="3"/>
      <c r="E21" s="3"/>
      <c r="F21" s="3"/>
      <c r="G21" s="3" t="s">
        <v>26</v>
      </c>
      <c r="H21" s="3">
        <f>H20-H19</f>
        <v>615.61999999999898</v>
      </c>
      <c r="I21" s="3">
        <f>I20-I19</f>
        <v>-1.0000000000218279E-2</v>
      </c>
      <c r="J21" s="3">
        <f>J20-J19</f>
        <v>91732</v>
      </c>
      <c r="K21" s="8" t="s">
        <v>26</v>
      </c>
      <c r="L21" s="3">
        <f>L20-L19</f>
        <v>-2.1299999999999386</v>
      </c>
      <c r="M21" s="3">
        <f>M20-M19</f>
        <v>1585.9499999999998</v>
      </c>
      <c r="N21" s="3">
        <f>N20-N19</f>
        <v>1167.2400000000007</v>
      </c>
      <c r="O21" s="3">
        <f>O20-O19</f>
        <v>2750.5299999999988</v>
      </c>
      <c r="P21" s="8"/>
      <c r="Q21" s="8" t="s">
        <v>26</v>
      </c>
      <c r="R21" s="8"/>
      <c r="S21" s="8"/>
      <c r="T21" s="8"/>
      <c r="U21" s="8" t="s">
        <v>26</v>
      </c>
      <c r="V21" s="3">
        <f>V20-V19</f>
        <v>5.5400000000000205</v>
      </c>
      <c r="W21" s="3">
        <f>W20-W19</f>
        <v>1903.6800000000003</v>
      </c>
      <c r="X21" s="3">
        <f>X20-X19</f>
        <v>1375.9900000000007</v>
      </c>
      <c r="Y21" s="3">
        <f>Y20-Y19</f>
        <v>3235.1900000000005</v>
      </c>
      <c r="Z21" s="3"/>
      <c r="AA21" s="3" t="s">
        <v>26</v>
      </c>
      <c r="AB21" s="3">
        <f>AB20-AB19</f>
        <v>97.390000000001237</v>
      </c>
      <c r="AC21" s="3">
        <f>AC20-AC19</f>
        <v>0</v>
      </c>
      <c r="AD21" s="3">
        <f>AD20-AD19</f>
        <v>197905</v>
      </c>
    </row>
  </sheetData>
  <mergeCells count="5">
    <mergeCell ref="V1:Y1"/>
    <mergeCell ref="B1:E1"/>
    <mergeCell ref="H1:J1"/>
    <mergeCell ref="L1:O1"/>
    <mergeCell ref="R1:T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</cp:lastModifiedBy>
  <cp:lastPrinted>2017-11-09T07:54:01Z</cp:lastPrinted>
  <dcterms:created xsi:type="dcterms:W3CDTF">2017-11-09T00:26:54Z</dcterms:created>
  <dcterms:modified xsi:type="dcterms:W3CDTF">2017-11-29T12:30:05Z</dcterms:modified>
</cp:coreProperties>
</file>