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220" yWindow="660" windowWidth="74480" windowHeight="26960" tabRatio="500" activeTab="4"/>
  </bookViews>
  <sheets>
    <sheet name="CNN" sheetId="2" r:id="rId1"/>
    <sheet name="DNN" sheetId="1" r:id="rId2"/>
    <sheet name="CNN tmp" sheetId="3" r:id="rId3"/>
    <sheet name="XU" sheetId="4" r:id="rId4"/>
    <sheet name="Performance" sheetId="5" r:id="rId5"/>
  </sheets>
  <externalReferences>
    <externalReference r:id="rId6"/>
  </externalReferences>
  <definedNames>
    <definedName name="Untitled" localSheetId="4">Performance!$N$20:$R$39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6" i="1" l="1"/>
  <c r="AF26" i="1"/>
  <c r="AD24" i="1"/>
  <c r="AF24" i="1"/>
  <c r="AD22" i="1"/>
  <c r="AF22" i="1"/>
  <c r="AD20" i="1"/>
  <c r="AF20" i="1"/>
  <c r="AD18" i="1"/>
  <c r="AF18" i="1"/>
  <c r="AD16" i="1"/>
  <c r="AF16" i="1"/>
  <c r="AD12" i="1"/>
  <c r="AF12" i="1"/>
  <c r="AD8" i="1"/>
  <c r="AF8" i="1"/>
  <c r="Z26" i="1"/>
  <c r="Z28" i="1"/>
  <c r="Y27" i="1"/>
  <c r="AD10" i="1"/>
  <c r="AF10" i="1"/>
  <c r="AD14" i="1"/>
  <c r="AF30" i="1"/>
  <c r="AE14" i="1"/>
  <c r="AC14" i="1"/>
  <c r="AC10" i="1"/>
  <c r="Z24" i="1"/>
  <c r="Z22" i="1"/>
  <c r="Z20" i="1"/>
  <c r="Z18" i="1"/>
  <c r="Z16" i="1"/>
  <c r="Z12" i="1"/>
  <c r="Z8" i="1"/>
  <c r="Y14" i="1"/>
  <c r="X14" i="1"/>
  <c r="Y10" i="1"/>
  <c r="X10" i="1"/>
  <c r="S8" i="1"/>
  <c r="AE27" i="1"/>
  <c r="AE26" i="1"/>
  <c r="AE24" i="1"/>
  <c r="AE22" i="1"/>
  <c r="AE20" i="1"/>
  <c r="AE18" i="1"/>
  <c r="AE16" i="1"/>
  <c r="AE12" i="1"/>
  <c r="AE8" i="1"/>
  <c r="W38" i="2"/>
  <c r="W40" i="2"/>
  <c r="X40" i="2"/>
  <c r="AD27" i="1"/>
  <c r="AC8" i="1"/>
  <c r="AC12" i="1"/>
  <c r="AC16" i="1"/>
  <c r="AC18" i="1"/>
  <c r="AC20" i="1"/>
  <c r="AC22" i="1"/>
  <c r="AC24" i="1"/>
  <c r="AC26" i="1"/>
  <c r="AC27" i="1"/>
  <c r="L28" i="1"/>
  <c r="Y28" i="1"/>
  <c r="AA26" i="1"/>
  <c r="AA24" i="1"/>
  <c r="Y26" i="1"/>
  <c r="Y24" i="1"/>
  <c r="AA22" i="1"/>
  <c r="Y22" i="1"/>
  <c r="AA20" i="1"/>
  <c r="Y20" i="1"/>
  <c r="AA18" i="1"/>
  <c r="Y18" i="1"/>
  <c r="AA16" i="1"/>
  <c r="Y16" i="1"/>
  <c r="AA14" i="1"/>
  <c r="AA12" i="1"/>
  <c r="Y12" i="1"/>
  <c r="AA10" i="1"/>
  <c r="AA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comments1.xml><?xml version="1.0" encoding="utf-8"?>
<comments xmlns="http://schemas.openxmlformats.org/spreadsheetml/2006/main">
  <authors>
    <author>Lee Baker</author>
  </authors>
  <commentList>
    <comment ref="S28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Shared weights</t>
        </r>
      </text>
    </comment>
  </commentList>
</comments>
</file>

<file path=xl/connections.xml><?xml version="1.0" encoding="utf-8"?>
<connections xmlns="http://schemas.openxmlformats.org/spreadsheetml/2006/main">
  <connection id="1" name="Untitled.rtf" type="6" refreshedVersion="0" background="1" saveData="1">
    <textPr fileType="mac" sourceFile="Macintosh HD:Users:lbbaker:Desktop:Untitled.rtf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<sst xmlns="http://schemas.openxmlformats.org/spreadsheetml/2006/main" count="201" uniqueCount="89">
  <si>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</si>
  <si>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</si>
  <si>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</si>
  <si>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</si>
  <si>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</si>
  <si>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</si>
  <si>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</si>
  <si>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</si>
  <si>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</si>
  <si>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</si>
  <si>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</si>
  <si>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</si>
  <si>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</si>
  <si>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</si>
  <si>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</si>
  <si>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</si>
  <si>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</si>
  <si>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</si>
  <si>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</si>
  <si>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</si>
  <si>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</si>
  <si>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</si>
  <si>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</si>
  <si>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</si>
  <si>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</si>
  <si>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</si>
  <si>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</si>
  <si>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</si>
  <si>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</si>
  <si>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</si>
  <si>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</si>
  <si>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</si>
  <si>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</si>
  <si>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</si>
  <si>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</si>
  <si>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</si>
  <si>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</si>
  <si>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</si>
  <si>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</si>
  <si>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</si>
  <si>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</si>
  <si>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</si>
  <si>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</si>
  <si>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</si>
  <si>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</si>
  <si>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</si>
  <si>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</si>
  <si>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</si>
  <si>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</si>
  <si>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</si>
  <si>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</si>
  <si>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</si>
  <si>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</si>
  <si>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</si>
  <si>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</si>
  <si>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</si>
  <si>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</si>
  <si>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</si>
  <si>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</si>
  <si>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</si>
  <si>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</si>
  <si>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</si>
  <si>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</si>
  <si>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</si>
  <si>
    <t>% operations</t>
  </si>
  <si>
    <t>Test</t>
  </si>
  <si>
    <t>CONV-300</t>
  </si>
  <si>
    <t>CONV-1000</t>
  </si>
  <si>
    <t>FC-7</t>
  </si>
  <si>
    <t>CONV2</t>
  </si>
  <si>
    <t>CONV-294</t>
  </si>
  <si>
    <t>Expected Bandwidth</t>
  </si>
  <si>
    <t>CONV-500</t>
  </si>
  <si>
    <t>FC-350</t>
  </si>
  <si>
    <t>FC-500</t>
  </si>
  <si>
    <t>FC-1000</t>
  </si>
  <si>
    <t>cccds</t>
  </si>
  <si>
    <t>System 
bandwidth
(Tbps)</t>
  </si>
  <si>
    <t>Layer</t>
  </si>
  <si>
    <t>Total</t>
  </si>
  <si>
    <t>Percentage of 
Operations</t>
  </si>
  <si>
    <t>Equivalent
test</t>
  </si>
  <si>
    <t>Expected
bandwidth</t>
  </si>
  <si>
    <t xml:space="preserve"> </t>
  </si>
  <si>
    <t xml:space="preserve">CONV-300 </t>
  </si>
  <si>
    <t xml:space="preserve">FC-7 </t>
  </si>
  <si>
    <t xml:space="preserve"> &lt;1% </t>
  </si>
  <si>
    <t>previous layer</t>
  </si>
  <si>
    <t>&gt;27.7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</si>
</sst>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9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6" fillId="0" borderId="1" xfId="0" applyFont="1" applyBorder="1" applyAlignment="1">
      <alignment horizontal="center" shrinkToFit="1"/>
    </xf>
    <xf numFmtId="0" fontId="6" fillId="0" borderId="1" xfId="0" applyFont="1" applyBorder="1" applyAlignment="1">
      <alignment horizontal="center" wrapText="1" shrinkToFit="1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"/>
      <sheetName val="Manager"/>
      <sheetName val="DRAM"/>
      <sheetName val="Summary"/>
    </sheetNames>
    <sheetDataSet>
      <sheetData sheetId="0"/>
      <sheetData sheetId="1"/>
      <sheetData sheetId="2"/>
      <sheetData sheetId="3">
        <row r="17">
          <cell r="A17" t="str">
            <v>CONV2</v>
          </cell>
          <cell r="B17">
            <v>0.65</v>
          </cell>
          <cell r="C17">
            <v>21.9648</v>
          </cell>
          <cell r="D17">
            <v>59.63776</v>
          </cell>
        </row>
        <row r="18">
          <cell r="A18" t="str">
            <v>CONV-294</v>
          </cell>
          <cell r="B18">
            <v>0.67</v>
          </cell>
          <cell r="C18">
            <v>22.640640000000001</v>
          </cell>
          <cell r="D18">
            <v>61.472768000000002</v>
          </cell>
        </row>
        <row r="19">
          <cell r="A19" t="str">
            <v>CONV-300</v>
          </cell>
          <cell r="B19">
            <v>0.73</v>
          </cell>
          <cell r="C19">
            <v>24.66816</v>
          </cell>
          <cell r="D19">
            <v>66.977791999999994</v>
          </cell>
        </row>
        <row r="20">
          <cell r="A20" t="str">
            <v>FC-350</v>
          </cell>
          <cell r="B20">
            <v>0.78</v>
          </cell>
          <cell r="C20">
            <v>26.357760000000003</v>
          </cell>
          <cell r="D20">
            <v>71.565312000000006</v>
          </cell>
        </row>
        <row r="21">
          <cell r="A21" t="str">
            <v>FC-500</v>
          </cell>
          <cell r="B21">
            <v>0.84</v>
          </cell>
          <cell r="C21">
            <v>28.385280000000002</v>
          </cell>
          <cell r="D21">
            <v>77.070335999999998</v>
          </cell>
        </row>
        <row r="22">
          <cell r="A22" t="str">
            <v>FC-7</v>
          </cell>
          <cell r="B22">
            <v>0.94</v>
          </cell>
          <cell r="C22">
            <v>31.764479999999999</v>
          </cell>
          <cell r="D22">
            <v>86.245375999999993</v>
          </cell>
        </row>
        <row r="23">
          <cell r="A23" t="str">
            <v>CONV-500</v>
          </cell>
          <cell r="B23">
            <v>0.82</v>
          </cell>
          <cell r="C23">
            <v>27.709440000000001</v>
          </cell>
          <cell r="D23">
            <v>75.235327999999996</v>
          </cell>
        </row>
        <row r="24">
          <cell r="A24" t="str">
            <v>CONV-1000</v>
          </cell>
          <cell r="B24">
            <v>0.89</v>
          </cell>
          <cell r="C24">
            <v>30.07488</v>
          </cell>
          <cell r="D24">
            <v>81.657855999999995</v>
          </cell>
        </row>
        <row r="25">
          <cell r="A25" t="str">
            <v>FC-1000</v>
          </cell>
          <cell r="B25">
            <v>0.91</v>
          </cell>
          <cell r="C25">
            <v>30.750720000000001</v>
          </cell>
          <cell r="D25">
            <v>83.492863999999997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A3" workbookViewId="0">
      <selection activeCell="Y38" sqref="Y38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35" t="s">
        <v>9</v>
      </c>
      <c r="R4" s="36"/>
      <c r="S4" s="37"/>
      <c r="T4" s="38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AM42"/>
  <sheetViews>
    <sheetView topLeftCell="F1" workbookViewId="0">
      <selection activeCell="U31" sqref="U31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5" width="10.83203125" style="1"/>
    <col min="26" max="26" width="10.83203125" style="33"/>
    <col min="27" max="28" width="10.83203125" style="1"/>
    <col min="29" max="29" width="11.83203125" style="28" bestFit="1" customWidth="1"/>
    <col min="30" max="30" width="10.83203125" style="1"/>
    <col min="31" max="31" width="11.83203125" style="1" bestFit="1" customWidth="1"/>
    <col min="32" max="32" width="11.83203125" style="22" customWidth="1"/>
    <col min="33" max="33" width="70.6640625" style="1" customWidth="1"/>
    <col min="34" max="16384" width="10.83203125" style="1"/>
  </cols>
  <sheetData>
    <row r="4" spans="4:39">
      <c r="M4" s="39" t="s">
        <v>9</v>
      </c>
      <c r="N4" s="40"/>
      <c r="O4" s="41"/>
      <c r="P4" s="3"/>
      <c r="V4" s="1" t="s">
        <v>51</v>
      </c>
    </row>
    <row r="5" spans="4:3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63</v>
      </c>
      <c r="U5" s="1" t="s">
        <v>50</v>
      </c>
      <c r="V5" s="1">
        <v>4</v>
      </c>
      <c r="W5" s="1" t="s">
        <v>52</v>
      </c>
      <c r="Y5" s="1" t="s">
        <v>56</v>
      </c>
      <c r="Z5" s="33" t="s">
        <v>64</v>
      </c>
      <c r="AA5" s="1" t="s">
        <v>55</v>
      </c>
      <c r="AB5" s="1" t="s">
        <v>65</v>
      </c>
      <c r="AC5" s="28" t="s">
        <v>57</v>
      </c>
      <c r="AD5" s="1" t="s">
        <v>58</v>
      </c>
      <c r="AE5" s="1" t="s">
        <v>62</v>
      </c>
      <c r="AG5" s="31" t="s">
        <v>59</v>
      </c>
    </row>
    <row r="6" spans="4:39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9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33">
        <f>Y8/$Y$27</f>
        <v>0.44046983449012278</v>
      </c>
      <c r="AA8" s="1">
        <f>I8*J8*G6</f>
        <v>363</v>
      </c>
      <c r="AB8" s="1" t="s">
        <v>66</v>
      </c>
      <c r="AC8" s="28">
        <f>Y8/$Y$27</f>
        <v>0.44046983449012278</v>
      </c>
      <c r="AD8" s="1">
        <f>VLOOKUP(AB8,[1]Summary!$A$17:$D$25,3,FALSE)</f>
        <v>24.66816</v>
      </c>
      <c r="AE8" s="33">
        <f>L8/$L$28</f>
        <v>0.37590091955927429</v>
      </c>
      <c r="AF8" s="22">
        <f>AD8*Z8</f>
        <v>10.865580352375867</v>
      </c>
    </row>
    <row r="9" spans="4:3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9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X10" s="15">
        <f>L10*W10</f>
        <v>279936</v>
      </c>
      <c r="Y10" s="1">
        <f>E10*F10*G10/32</f>
        <v>2187</v>
      </c>
      <c r="AA10" s="1">
        <f>I10*J10*G8</f>
        <v>384</v>
      </c>
      <c r="AB10" s="1" t="s">
        <v>66</v>
      </c>
      <c r="AC10" s="28">
        <f>Y10/$Y$27</f>
        <v>0.10614958986555356</v>
      </c>
      <c r="AD10" s="1">
        <f>VLOOKUP(AB10,[1]Summary!$A$17:$D$25,3,FALSE)</f>
        <v>24.66816</v>
      </c>
      <c r="AE10" s="33"/>
      <c r="AF10" s="22">
        <f>AD10*AE10</f>
        <v>0</v>
      </c>
    </row>
    <row r="11" spans="4:3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9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33">
        <f>Y12/$Y$27</f>
        <v>0.2830655729748095</v>
      </c>
      <c r="AA12" s="1">
        <f>I12*J12*G10</f>
        <v>2400</v>
      </c>
      <c r="AB12" s="1" t="s">
        <v>67</v>
      </c>
      <c r="AC12" s="28">
        <f>Y12/$Y$27</f>
        <v>0.2830655729748095</v>
      </c>
      <c r="AD12" s="1">
        <f>VLOOKUP(AB12,[1]Summary!$A$17:$D$25,3,FALSE)</f>
        <v>30.07488</v>
      </c>
      <c r="AE12" s="33">
        <f>L12/$L$28</f>
        <v>0.24157070665230718</v>
      </c>
      <c r="AF12" s="22">
        <f>AD12*Z12</f>
        <v>8.513163139348638</v>
      </c>
      <c r="AM12" s="1">
        <v>0</v>
      </c>
    </row>
    <row r="13" spans="4:3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9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X14" s="15">
        <f>L14*W14</f>
        <v>173056</v>
      </c>
      <c r="Y14" s="1">
        <f>E14*F14*G14/32</f>
        <v>1352</v>
      </c>
      <c r="AA14" s="1">
        <f>I14*J14*G12</f>
        <v>1024</v>
      </c>
      <c r="AB14" s="1" t="s">
        <v>67</v>
      </c>
      <c r="AC14" s="28">
        <f>Y14/$Y$27</f>
        <v>6.5621511430374216E-2</v>
      </c>
      <c r="AD14" s="1">
        <f>VLOOKUP(AB14,[1]Summary!$A$17:$D$25,3,FALSE)</f>
        <v>30.07488</v>
      </c>
      <c r="AE14" s="33">
        <f>L14/$L$28</f>
        <v>5.6001988236268743E-2</v>
      </c>
    </row>
    <row r="15" spans="4:3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9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33">
        <f>Y16/$Y$27</f>
        <v>9.8432267145561331E-2</v>
      </c>
      <c r="AA16" s="1">
        <f>I16*J16*G14</f>
        <v>2304</v>
      </c>
      <c r="AB16" s="1" t="s">
        <v>67</v>
      </c>
      <c r="AC16" s="28">
        <f>Y16/$Y$27</f>
        <v>9.8432267145561331E-2</v>
      </c>
      <c r="AD16" s="1">
        <f>VLOOKUP(AB16,[1]Summary!$A$17:$D$25,3,FALSE)</f>
        <v>30.07488</v>
      </c>
      <c r="AE16" s="33">
        <f>L16/$L$28</f>
        <v>8.4002982354403122E-2</v>
      </c>
      <c r="AF16" s="22">
        <f>AD16*Z16</f>
        <v>2.9603386225306996</v>
      </c>
    </row>
    <row r="17" spans="4:33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3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33">
        <f>Y18/$Y$27</f>
        <v>9.8432267145561331E-2</v>
      </c>
      <c r="AA18" s="1">
        <f>I18*J18*G16</f>
        <v>3456</v>
      </c>
      <c r="AB18" s="1" t="s">
        <v>67</v>
      </c>
      <c r="AC18" s="28">
        <f>Y18/$Y$27</f>
        <v>9.8432267145561331E-2</v>
      </c>
      <c r="AD18" s="1">
        <f>VLOOKUP(AB18,[1]Summary!$A$17:$D$25,3,FALSE)</f>
        <v>30.07488</v>
      </c>
      <c r="AE18" s="33">
        <f>L18/$L$28</f>
        <v>8.4002982354403122E-2</v>
      </c>
      <c r="AF18" s="22">
        <f>AD18*Z18</f>
        <v>2.9603386225306996</v>
      </c>
    </row>
    <row r="19" spans="4:33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3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33">
        <f>Y20/$Y$27</f>
        <v>6.5621511430374216E-2</v>
      </c>
      <c r="AA20" s="1">
        <f>I20*J20*G18</f>
        <v>3456</v>
      </c>
      <c r="AB20" s="1" t="s">
        <v>67</v>
      </c>
      <c r="AC20" s="28">
        <f>Y20/$Y$27</f>
        <v>6.5621511430374216E-2</v>
      </c>
      <c r="AD20" s="1">
        <f>VLOOKUP(AB20,[1]Summary!$A$17:$D$25,3,FALSE)</f>
        <v>30.07488</v>
      </c>
      <c r="AE20" s="33">
        <f>L20/$L$28</f>
        <v>5.6001988236268743E-2</v>
      </c>
      <c r="AF20" s="22">
        <f>AD20*Z20</f>
        <v>1.9735590816871329</v>
      </c>
    </row>
    <row r="21" spans="4:33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3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33">
        <f>Y22/$Y$27</f>
        <v>6.2126874726981512E-3</v>
      </c>
      <c r="AA22" s="1">
        <f>I22*J22*G20</f>
        <v>43264</v>
      </c>
      <c r="AB22" s="1" t="s">
        <v>68</v>
      </c>
      <c r="AC22" s="28">
        <f>Y22/$Y$27</f>
        <v>6.2126874726981512E-3</v>
      </c>
      <c r="AD22" s="1">
        <f>VLOOKUP(AB22,[1]Summary!$A$17:$D$25,3,FALSE)</f>
        <v>31.764479999999999</v>
      </c>
      <c r="AE22" s="33">
        <f>L22/$L$28</f>
        <v>5.3019633833153836E-3</v>
      </c>
      <c r="AF22" s="22">
        <f>AD22*Z22</f>
        <v>0.19734278697277097</v>
      </c>
    </row>
    <row r="23" spans="4:33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3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33">
        <f>Y24/$Y$27</f>
        <v>6.2126874726981512E-3</v>
      </c>
      <c r="AA24" s="1">
        <f>J24*G22</f>
        <v>4096</v>
      </c>
      <c r="AB24" s="1" t="s">
        <v>68</v>
      </c>
      <c r="AC24" s="28">
        <f>Y24/$Y$27</f>
        <v>6.2126874726981512E-3</v>
      </c>
      <c r="AD24" s="1">
        <f>VLOOKUP(AB24,[1]Summary!$A$17:$D$25,3,FALSE)</f>
        <v>31.764479999999999</v>
      </c>
      <c r="AE24" s="33">
        <f>L24/$L$28</f>
        <v>5.3019633833153836E-3</v>
      </c>
      <c r="AF24" s="22">
        <f>AD24*Z24</f>
        <v>0.19734278697277097</v>
      </c>
      <c r="AG24" s="30" t="s">
        <v>60</v>
      </c>
    </row>
    <row r="25" spans="4:33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3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33">
        <f>Y26/$Y$27</f>
        <v>1.5531718681745378E-3</v>
      </c>
      <c r="AA26" s="1">
        <f>J26*G24</f>
        <v>4096</v>
      </c>
      <c r="AB26" s="1" t="s">
        <v>68</v>
      </c>
      <c r="AC26" s="28">
        <f>Y26/$Y$27</f>
        <v>1.5531718681745378E-3</v>
      </c>
      <c r="AD26" s="1">
        <f>VLOOKUP(AB26,[1]Summary!$A$17:$D$25,3,FALSE)</f>
        <v>31.764479999999999</v>
      </c>
      <c r="AE26" s="33">
        <f>L26/$L$28</f>
        <v>1.3254908458288459E-3</v>
      </c>
      <c r="AF26" s="22">
        <f>AD26*Z26</f>
        <v>4.9335696743192742E-2</v>
      </c>
      <c r="AG26" s="30" t="s">
        <v>60</v>
      </c>
    </row>
    <row r="27" spans="4:33">
      <c r="Q27" s="15"/>
      <c r="R27" s="15"/>
      <c r="S27" s="15"/>
      <c r="X27" s="15">
        <f>SUM(X8:X26)</f>
        <v>1275268000</v>
      </c>
      <c r="Y27" s="1">
        <f>Y8+Y12+Y16+Y18+Y20+Y22+Y24+Y26</f>
        <v>20603</v>
      </c>
      <c r="AC27" s="1">
        <f>SUM(AC8:AC26)</f>
        <v>1.1717711012959278</v>
      </c>
      <c r="AD27" s="29">
        <f>AVERAGE(AD8:AD26)</f>
        <v>29.500416000000001</v>
      </c>
      <c r="AE27" s="29">
        <f>AE8*AA8+AE12*AA12+AE16*AA16+AE18*AA18+AE20*AA20+AE22*AA22+AE24*AA24+AE26*AA26</f>
        <v>1650.1519758097922</v>
      </c>
      <c r="AF27" s="34"/>
    </row>
    <row r="28" spans="4:33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5">
        <f>X27/SUM(L8:L26)</f>
        <v>1650.7383398227155</v>
      </c>
      <c r="Y28" s="1">
        <f>Y27*32+L10+L14</f>
        <v>772544</v>
      </c>
      <c r="Z28" s="33">
        <f>SUM(Z8:Z26)</f>
        <v>0.99999999999999978</v>
      </c>
    </row>
    <row r="29" spans="4:33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3" ht="30">
      <c r="Q30" s="15"/>
      <c r="R30" s="15"/>
      <c r="S30" s="1" t="s">
        <v>22</v>
      </c>
      <c r="AE30" s="1" t="s">
        <v>71</v>
      </c>
      <c r="AF30" s="22">
        <f>SUM(AF8:AF26)</f>
        <v>27.717001089161773</v>
      </c>
    </row>
    <row r="31" spans="4:33">
      <c r="Q31" s="15"/>
      <c r="R31" s="15"/>
    </row>
    <row r="32" spans="4:33">
      <c r="Q32" s="15"/>
      <c r="R32" s="15"/>
      <c r="AA32" s="1" t="s">
        <v>69</v>
      </c>
    </row>
    <row r="33" spans="15:27">
      <c r="Q33" s="15"/>
      <c r="R33" s="15"/>
      <c r="AA33" s="1" t="s">
        <v>70</v>
      </c>
    </row>
    <row r="34" spans="15:27" ht="30">
      <c r="O34" s="12" t="s">
        <v>24</v>
      </c>
      <c r="P34" s="13"/>
      <c r="Q34" s="18">
        <f>SUM(Q8:Q26)</f>
        <v>174156652128</v>
      </c>
      <c r="R34" s="15"/>
    </row>
    <row r="35" spans="15:27">
      <c r="Q35" s="15"/>
      <c r="R35" s="15"/>
    </row>
    <row r="36" spans="15:27">
      <c r="O36" s="1" t="s">
        <v>18</v>
      </c>
      <c r="Q36" s="15"/>
      <c r="R36" s="15">
        <f>SUM(R8:R26)</f>
        <v>174157311424</v>
      </c>
    </row>
    <row r="37" spans="15:27" ht="30">
      <c r="O37" s="1" t="s">
        <v>19</v>
      </c>
      <c r="P37" s="19">
        <v>8</v>
      </c>
      <c r="Q37" s="15"/>
    </row>
    <row r="38" spans="15:27" ht="30">
      <c r="O38" s="1" t="s">
        <v>20</v>
      </c>
      <c r="Q38" s="15"/>
      <c r="R38" s="15">
        <f>R36*P37</f>
        <v>1393258491392</v>
      </c>
    </row>
    <row r="39" spans="15:27" ht="30">
      <c r="O39" s="1" t="s">
        <v>25</v>
      </c>
      <c r="P39" s="15">
        <v>0.01</v>
      </c>
      <c r="Q39" s="15"/>
    </row>
    <row r="40" spans="15:27">
      <c r="O40" s="1" t="s">
        <v>21</v>
      </c>
      <c r="Q40" s="15"/>
      <c r="R40" s="15">
        <f>R38*32/P39</f>
        <v>4458427172454400</v>
      </c>
    </row>
    <row r="42" spans="15:27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39" t="s">
        <v>9</v>
      </c>
      <c r="N4" s="40"/>
      <c r="O4" s="41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P25" sqref="P2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R34"/>
  <sheetViews>
    <sheetView tabSelected="1" topLeftCell="B1" workbookViewId="0">
      <selection activeCell="M21" sqref="M21"/>
    </sheetView>
  </sheetViews>
  <sheetFormatPr baseColWidth="10" defaultRowHeight="15" x14ac:dyDescent="0"/>
  <cols>
    <col min="5" max="5" width="10.83203125" style="42"/>
    <col min="6" max="6" width="15.83203125" style="42" customWidth="1"/>
    <col min="7" max="7" width="19.5" customWidth="1"/>
    <col min="14" max="14" width="5.6640625" bestFit="1" customWidth="1"/>
    <col min="15" max="15" width="6.1640625" style="43" bestFit="1" customWidth="1"/>
    <col min="16" max="16" width="32" style="43" bestFit="1" customWidth="1"/>
    <col min="17" max="17" width="12.5" style="43" bestFit="1" customWidth="1"/>
    <col min="18" max="18" width="10" style="43" bestFit="1" customWidth="1"/>
  </cols>
  <sheetData>
    <row r="8" spans="5:10" ht="45">
      <c r="E8" s="45" t="s">
        <v>65</v>
      </c>
      <c r="F8" s="46" t="s">
        <v>77</v>
      </c>
      <c r="J8" t="s">
        <v>76</v>
      </c>
    </row>
    <row r="9" spans="5:10">
      <c r="E9" s="44" t="s">
        <v>69</v>
      </c>
      <c r="F9" s="44">
        <v>22</v>
      </c>
    </row>
    <row r="10" spans="5:10">
      <c r="E10" s="44" t="s">
        <v>70</v>
      </c>
      <c r="F10" s="44">
        <v>23</v>
      </c>
    </row>
    <row r="11" spans="5:10">
      <c r="E11" s="44" t="s">
        <v>66</v>
      </c>
      <c r="F11" s="44">
        <v>25</v>
      </c>
    </row>
    <row r="12" spans="5:10">
      <c r="E12" s="44" t="s">
        <v>72</v>
      </c>
      <c r="F12" s="44">
        <v>26</v>
      </c>
    </row>
    <row r="13" spans="5:10">
      <c r="E13" s="44" t="s">
        <v>67</v>
      </c>
      <c r="F13" s="44">
        <v>30</v>
      </c>
    </row>
    <row r="14" spans="5:10">
      <c r="E14" s="44" t="s">
        <v>73</v>
      </c>
      <c r="F14" s="44">
        <v>26</v>
      </c>
    </row>
    <row r="15" spans="5:10">
      <c r="E15" s="44" t="s">
        <v>74</v>
      </c>
      <c r="F15" s="44">
        <v>27</v>
      </c>
    </row>
    <row r="16" spans="5:10">
      <c r="E16" s="44" t="s">
        <v>75</v>
      </c>
      <c r="F16" s="44">
        <v>30</v>
      </c>
    </row>
    <row r="17" spans="5:9">
      <c r="E17" s="44" t="s">
        <v>68</v>
      </c>
      <c r="F17" s="44">
        <v>31</v>
      </c>
    </row>
    <row r="22" spans="5:9" ht="45">
      <c r="E22" s="45" t="s">
        <v>78</v>
      </c>
      <c r="F22" s="51" t="s">
        <v>52</v>
      </c>
      <c r="G22" s="52" t="s">
        <v>81</v>
      </c>
      <c r="H22" s="52" t="s">
        <v>80</v>
      </c>
      <c r="I22" s="52" t="s">
        <v>82</v>
      </c>
    </row>
    <row r="23" spans="5:9">
      <c r="E23" s="44"/>
      <c r="F23" s="48" t="s">
        <v>83</v>
      </c>
      <c r="G23" s="48" t="s">
        <v>83</v>
      </c>
      <c r="H23" s="48"/>
      <c r="I23" s="48"/>
    </row>
    <row r="24" spans="5:9">
      <c r="E24" s="44">
        <v>1</v>
      </c>
      <c r="F24" s="48">
        <v>363</v>
      </c>
      <c r="G24" s="48" t="s">
        <v>84</v>
      </c>
      <c r="H24" s="49">
        <v>0.44</v>
      </c>
      <c r="I24" s="48">
        <v>10.9</v>
      </c>
    </row>
    <row r="25" spans="5:9">
      <c r="E25" s="44">
        <v>2</v>
      </c>
      <c r="F25" s="48">
        <v>4</v>
      </c>
      <c r="G25" s="50" t="s">
        <v>87</v>
      </c>
      <c r="H25" s="50"/>
      <c r="I25" s="50"/>
    </row>
    <row r="26" spans="5:9">
      <c r="E26" s="44">
        <v>3</v>
      </c>
      <c r="F26" s="48">
        <v>2400</v>
      </c>
      <c r="G26" s="48" t="s">
        <v>67</v>
      </c>
      <c r="H26" s="49">
        <v>0.28000000000000003</v>
      </c>
      <c r="I26" s="48">
        <v>8.5</v>
      </c>
    </row>
    <row r="27" spans="5:9">
      <c r="E27" s="44">
        <v>4</v>
      </c>
      <c r="F27" s="48">
        <v>4</v>
      </c>
      <c r="G27" s="50" t="s">
        <v>87</v>
      </c>
      <c r="H27" s="50"/>
      <c r="I27" s="50"/>
    </row>
    <row r="28" spans="5:9">
      <c r="E28" s="44">
        <v>5</v>
      </c>
      <c r="F28" s="48">
        <v>2304</v>
      </c>
      <c r="G28" s="48" t="s">
        <v>67</v>
      </c>
      <c r="H28" s="49">
        <v>0.1</v>
      </c>
      <c r="I28" s="48">
        <v>3</v>
      </c>
    </row>
    <row r="29" spans="5:9">
      <c r="E29" s="44">
        <v>6</v>
      </c>
      <c r="F29" s="48">
        <v>3456</v>
      </c>
      <c r="G29" s="48" t="s">
        <v>67</v>
      </c>
      <c r="H29" s="49">
        <v>0.1</v>
      </c>
      <c r="I29" s="48">
        <v>3</v>
      </c>
    </row>
    <row r="30" spans="5:9">
      <c r="E30" s="44">
        <v>7</v>
      </c>
      <c r="F30" s="48">
        <v>3456</v>
      </c>
      <c r="G30" s="48" t="s">
        <v>67</v>
      </c>
      <c r="H30" s="49">
        <v>7.0000000000000007E-2</v>
      </c>
      <c r="I30" s="48">
        <v>2</v>
      </c>
    </row>
    <row r="31" spans="5:9">
      <c r="E31" s="44">
        <v>8</v>
      </c>
      <c r="F31" s="48">
        <v>43264</v>
      </c>
      <c r="G31" s="48" t="s">
        <v>85</v>
      </c>
      <c r="H31" s="49">
        <v>0.01</v>
      </c>
      <c r="I31" s="48">
        <v>0.2</v>
      </c>
    </row>
    <row r="32" spans="5:9">
      <c r="E32" s="44">
        <v>9</v>
      </c>
      <c r="F32" s="48">
        <v>4096</v>
      </c>
      <c r="G32" s="48" t="s">
        <v>85</v>
      </c>
      <c r="H32" s="49">
        <v>0.01</v>
      </c>
      <c r="I32" s="48">
        <v>0.2</v>
      </c>
    </row>
    <row r="33" spans="5:9">
      <c r="E33" s="44">
        <v>10</v>
      </c>
      <c r="F33" s="48">
        <v>4096</v>
      </c>
      <c r="G33" s="48" t="s">
        <v>85</v>
      </c>
      <c r="H33" s="48" t="s">
        <v>86</v>
      </c>
      <c r="I33" s="48">
        <v>0.05</v>
      </c>
    </row>
    <row r="34" spans="5:9">
      <c r="F34" s="47" t="s">
        <v>83</v>
      </c>
      <c r="G34" s="47" t="s">
        <v>83</v>
      </c>
      <c r="H34" s="48" t="s">
        <v>79</v>
      </c>
      <c r="I34" s="48" t="s">
        <v>88</v>
      </c>
    </row>
  </sheetData>
  <mergeCells count="2">
    <mergeCell ref="G25:I25"/>
    <mergeCell ref="G27:I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</vt:lpstr>
      <vt:lpstr>DNN</vt:lpstr>
      <vt:lpstr>CNN tmp</vt:lpstr>
      <vt:lpstr>XU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2018-02-21T16:19:17Z</dcterms:modified>
</cp:coreProperties>
</file>