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140" yWindow="2500" windowWidth="32040" windowHeight="21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" i="1" l="1"/>
  <c r="G37" i="1"/>
  <c r="F37" i="1"/>
  <c r="E37" i="1"/>
  <c r="K33" i="1"/>
  <c r="H35" i="1"/>
  <c r="G35" i="1"/>
  <c r="F35" i="1"/>
  <c r="H36" i="1"/>
  <c r="G36" i="1"/>
  <c r="F36" i="1"/>
  <c r="E35" i="1"/>
  <c r="H34" i="1"/>
  <c r="G34" i="1"/>
  <c r="F34" i="1"/>
  <c r="E34" i="1"/>
  <c r="E36" i="1"/>
  <c r="M33" i="1"/>
  <c r="I8" i="1"/>
  <c r="E43" i="1"/>
  <c r="I43" i="1"/>
  <c r="F43" i="1"/>
  <c r="G43" i="1"/>
  <c r="H43" i="1"/>
  <c r="I24" i="1"/>
  <c r="H24" i="1"/>
  <c r="F24" i="1"/>
  <c r="E24" i="1"/>
  <c r="I23" i="1"/>
  <c r="H23" i="1"/>
  <c r="G23" i="1"/>
  <c r="F23" i="1"/>
  <c r="E23" i="1"/>
  <c r="O21" i="1"/>
  <c r="H38" i="1"/>
  <c r="H39" i="1"/>
  <c r="H8" i="1"/>
  <c r="H21" i="1"/>
  <c r="H22" i="1"/>
  <c r="H27" i="1"/>
  <c r="H31" i="1"/>
  <c r="R27" i="1"/>
  <c r="I21" i="1"/>
  <c r="M21" i="1"/>
  <c r="G38" i="1"/>
  <c r="G39" i="1"/>
  <c r="L21" i="1"/>
  <c r="F38" i="1"/>
  <c r="F39" i="1"/>
  <c r="K21" i="1"/>
  <c r="E38" i="1"/>
  <c r="E39" i="1"/>
  <c r="M16" i="1"/>
  <c r="L16" i="1"/>
  <c r="K16" i="1"/>
  <c r="G7" i="1"/>
  <c r="G8" i="1"/>
  <c r="F8" i="1"/>
  <c r="E8" i="1"/>
  <c r="I37" i="1"/>
  <c r="G22" i="1"/>
  <c r="F22" i="1"/>
  <c r="E22" i="1"/>
  <c r="I27" i="1"/>
  <c r="I31" i="1"/>
  <c r="G27" i="1"/>
  <c r="G31" i="1"/>
  <c r="F27" i="1"/>
  <c r="F31" i="1"/>
  <c r="E27" i="1"/>
  <c r="E31" i="1"/>
  <c r="I7" i="1"/>
  <c r="P27" i="1"/>
  <c r="P26" i="1"/>
  <c r="G24" i="1"/>
  <c r="O24" i="1"/>
  <c r="G12" i="1"/>
  <c r="M7" i="1"/>
  <c r="O7" i="1"/>
  <c r="L7" i="1"/>
  <c r="K7" i="1"/>
  <c r="F12" i="1"/>
  <c r="F13" i="1"/>
  <c r="F19" i="1"/>
  <c r="F15" i="1"/>
  <c r="E12" i="1"/>
  <c r="E13" i="1"/>
</calcChain>
</file>

<file path=xl/sharedStrings.xml><?xml version="1.0" encoding="utf-8"?>
<sst xmlns="http://schemas.openxmlformats.org/spreadsheetml/2006/main" count="71" uniqueCount="45">
  <si>
    <t>TPU</t>
  </si>
  <si>
    <t>bps</t>
  </si>
  <si>
    <t>watts</t>
  </si>
  <si>
    <t>freq</t>
  </si>
  <si>
    <t># devices required</t>
  </si>
  <si>
    <t>power</t>
  </si>
  <si>
    <t>GFLOPS</t>
  </si>
  <si>
    <t>GFLOP/W</t>
  </si>
  <si>
    <t>format</t>
  </si>
  <si>
    <t>binary32</t>
  </si>
  <si>
    <t>DaDianao</t>
  </si>
  <si>
    <t>Area</t>
  </si>
  <si>
    <t>PE area</t>
  </si>
  <si>
    <t>PE Watts</t>
  </si>
  <si>
    <t>mW/mmsq</t>
  </si>
  <si>
    <t>3DLee</t>
  </si>
  <si>
    <t>BW required</t>
  </si>
  <si>
    <t>Storage required</t>
  </si>
  <si>
    <t>NS</t>
  </si>
  <si>
    <t>DaD</t>
  </si>
  <si>
    <t>area</t>
  </si>
  <si>
    <t>MB</t>
  </si>
  <si>
    <t>Mb</t>
  </si>
  <si>
    <t>node system</t>
  </si>
  <si>
    <t>DRAM Bps</t>
  </si>
  <si>
    <t>Cap/BW</t>
  </si>
  <si>
    <t>Power at capacity</t>
  </si>
  <si>
    <t>Power at bandwidth</t>
  </si>
  <si>
    <t>NeuroStream</t>
  </si>
  <si>
    <t>Ratio</t>
  </si>
  <si>
    <t>Hot</t>
  </si>
  <si>
    <t>Cold</t>
  </si>
  <si>
    <t>Just right</t>
  </si>
  <si>
    <t>Area at capacity</t>
  </si>
  <si>
    <t>DRAM Bandwidth Ratio</t>
  </si>
  <si>
    <t>Area ratio</t>
  </si>
  <si>
    <t>Capacity ratio</t>
  </si>
  <si>
    <t>Bandwidth to 
Capacity Ratio</t>
  </si>
  <si>
    <t>this work</t>
  </si>
  <si>
    <t>GPU</t>
  </si>
  <si>
    <t>Sampling time</t>
  </si>
  <si>
    <t>Bandwidth at capacity</t>
  </si>
  <si>
    <t>Number of devices to meet capacity</t>
  </si>
  <si>
    <t>Area required to meet capacity</t>
  </si>
  <si>
    <t>Bandwidth/Capacity
(Goldilocks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</si>
</sst>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44"/>
  <sheetViews>
    <sheetView tabSelected="1" workbookViewId="0">
      <selection activeCell="D42" sqref="D42:I44"/>
    </sheetView>
  </sheetViews>
  <sheetFormatPr baseColWidth="10" defaultRowHeight="15" x14ac:dyDescent="0"/>
  <cols>
    <col min="3" max="3" width="17.5" customWidth="1"/>
    <col min="4" max="4" width="18" style="1" customWidth="1"/>
    <col min="5" max="6" width="12" style="2" customWidth="1"/>
    <col min="7" max="7" width="12" style="3" customWidth="1"/>
    <col min="8" max="8" width="12.1640625" style="2" bestFit="1" customWidth="1"/>
    <col min="9" max="9" width="12" style="2" customWidth="1"/>
    <col min="18" max="18" width="10.83203125" style="13"/>
  </cols>
  <sheetData>
    <row r="1" spans="4:18">
      <c r="D1" s="5" t="s">
        <v>17</v>
      </c>
      <c r="E1" s="3">
        <v>60000000000</v>
      </c>
    </row>
    <row r="2" spans="4:18">
      <c r="D2" s="5" t="s">
        <v>16</v>
      </c>
      <c r="E2" s="3">
        <v>26000000000000</v>
      </c>
      <c r="K2" s="34" t="s">
        <v>34</v>
      </c>
      <c r="L2" s="34"/>
      <c r="M2" s="34"/>
    </row>
    <row r="3" spans="4:18">
      <c r="D3" s="1" t="s">
        <v>40</v>
      </c>
      <c r="E3" s="3">
        <v>1.6E-2</v>
      </c>
      <c r="H3" s="3"/>
      <c r="I3" s="5"/>
      <c r="K3" s="13"/>
      <c r="L3" s="13"/>
      <c r="M3" s="13"/>
    </row>
    <row r="4" spans="4:18">
      <c r="H4" s="3"/>
      <c r="I4" s="5"/>
      <c r="K4" s="13"/>
      <c r="L4" s="13"/>
      <c r="M4" s="13"/>
    </row>
    <row r="5" spans="4:18">
      <c r="H5" s="3"/>
      <c r="I5" s="5"/>
      <c r="K5" s="13"/>
      <c r="L5" s="13"/>
      <c r="M5" s="13"/>
    </row>
    <row r="6" spans="4:18">
      <c r="E6" s="2" t="s">
        <v>0</v>
      </c>
      <c r="F6" s="2" t="s">
        <v>28</v>
      </c>
      <c r="G6" s="3" t="s">
        <v>10</v>
      </c>
      <c r="H6" s="13" t="s">
        <v>39</v>
      </c>
      <c r="I6" s="2" t="s">
        <v>15</v>
      </c>
      <c r="K6" s="2" t="s">
        <v>0</v>
      </c>
      <c r="L6" s="2" t="s">
        <v>18</v>
      </c>
      <c r="M6" s="2" t="s">
        <v>19</v>
      </c>
    </row>
    <row r="7" spans="4:18">
      <c r="D7" s="1" t="s">
        <v>24</v>
      </c>
      <c r="E7" s="3">
        <v>36000000000</v>
      </c>
      <c r="F7" s="3">
        <v>32000000000</v>
      </c>
      <c r="G7" s="3">
        <f>4096*606000000/8</f>
        <v>310272000000</v>
      </c>
      <c r="H7" s="31">
        <v>720000000000</v>
      </c>
      <c r="I7" s="3">
        <f>I8/8</f>
        <v>8192000000000</v>
      </c>
      <c r="K7" s="14">
        <f>$I$7/E7</f>
        <v>227.55555555555554</v>
      </c>
      <c r="L7" s="14">
        <f>$I$7/F7</f>
        <v>256</v>
      </c>
      <c r="M7" s="14">
        <f>$I$7/G7</f>
        <v>26.402640264026402</v>
      </c>
      <c r="O7" s="12">
        <f>M7*G9/I13</f>
        <v>5.6220022002200221</v>
      </c>
    </row>
    <row r="8" spans="4:18">
      <c r="D8" s="1" t="s">
        <v>1</v>
      </c>
      <c r="E8" s="2">
        <f>E7*8</f>
        <v>288000000000</v>
      </c>
      <c r="F8" s="2">
        <f>F7*8</f>
        <v>256000000000</v>
      </c>
      <c r="G8" s="3">
        <f>G7*8</f>
        <v>2482176000000</v>
      </c>
      <c r="H8" s="2">
        <f>H7*8</f>
        <v>5760000000000</v>
      </c>
      <c r="I8" s="3">
        <f>2048*I10*64</f>
        <v>65536000000000</v>
      </c>
    </row>
    <row r="9" spans="4:18" s="12" customFormat="1">
      <c r="D9" s="11" t="s">
        <v>2</v>
      </c>
      <c r="E9" s="4">
        <v>40</v>
      </c>
      <c r="F9" s="4">
        <v>11</v>
      </c>
      <c r="G9" s="4">
        <v>15.97</v>
      </c>
      <c r="H9" s="33">
        <v>250</v>
      </c>
      <c r="I9" s="4">
        <v>75</v>
      </c>
    </row>
    <row r="10" spans="4:18">
      <c r="D10" s="1" t="s">
        <v>3</v>
      </c>
      <c r="E10" s="3">
        <v>700000000</v>
      </c>
      <c r="F10" s="3">
        <v>1000000000</v>
      </c>
      <c r="G10" s="3">
        <v>606000000</v>
      </c>
      <c r="H10" s="31">
        <v>1300000000</v>
      </c>
      <c r="I10" s="3">
        <v>500000000</v>
      </c>
    </row>
    <row r="11" spans="4:18">
      <c r="D11" s="1" t="s">
        <v>8</v>
      </c>
      <c r="F11" s="2" t="s">
        <v>9</v>
      </c>
    </row>
    <row r="12" spans="4:18" s="7" customFormat="1">
      <c r="D12" s="8" t="s">
        <v>4</v>
      </c>
      <c r="E12" s="9">
        <f>$E$2/E8</f>
        <v>90.277777777777771</v>
      </c>
      <c r="F12" s="9">
        <f>$E$2/F8</f>
        <v>101.5625</v>
      </c>
      <c r="G12" s="9">
        <f>$E$2/G8</f>
        <v>10.474680280528053</v>
      </c>
      <c r="H12" s="9"/>
      <c r="I12" s="9"/>
      <c r="R12" s="14"/>
    </row>
    <row r="13" spans="4:18">
      <c r="D13" s="1" t="s">
        <v>5</v>
      </c>
      <c r="E13" s="3">
        <f>E12*E9</f>
        <v>3611.1111111111109</v>
      </c>
      <c r="F13" s="3">
        <f>F12*F9</f>
        <v>1117.1875</v>
      </c>
      <c r="H13" s="3">
        <v>250</v>
      </c>
      <c r="I13" s="2">
        <v>75</v>
      </c>
    </row>
    <row r="14" spans="4:18">
      <c r="D14" s="1" t="s">
        <v>6</v>
      </c>
      <c r="F14" s="2">
        <v>250</v>
      </c>
      <c r="K14" s="35" t="s">
        <v>35</v>
      </c>
      <c r="L14" s="34"/>
      <c r="M14" s="34"/>
    </row>
    <row r="15" spans="4:18">
      <c r="D15" s="1" t="s">
        <v>7</v>
      </c>
      <c r="F15" s="4">
        <f>F14/F9</f>
        <v>22.727272727272727</v>
      </c>
      <c r="K15" s="2" t="s">
        <v>0</v>
      </c>
      <c r="L15" s="2" t="s">
        <v>18</v>
      </c>
      <c r="M15" s="2" t="s">
        <v>19</v>
      </c>
    </row>
    <row r="16" spans="4:18">
      <c r="D16" s="1" t="s">
        <v>11</v>
      </c>
      <c r="E16" s="2">
        <v>300</v>
      </c>
      <c r="F16" s="2">
        <v>99</v>
      </c>
      <c r="G16" s="9">
        <v>67</v>
      </c>
      <c r="H16" s="2">
        <v>561</v>
      </c>
      <c r="I16" s="2">
        <v>350</v>
      </c>
      <c r="K16" s="15">
        <f>$I$16/E16</f>
        <v>1.1666666666666667</v>
      </c>
      <c r="L16" s="15">
        <f>$I$16/F16</f>
        <v>3.5353535353535355</v>
      </c>
      <c r="M16" s="15">
        <f>$I$16/G16</f>
        <v>5.2238805970149258</v>
      </c>
    </row>
    <row r="17" spans="4:18">
      <c r="D17" s="1" t="s">
        <v>12</v>
      </c>
      <c r="F17" s="2">
        <v>8.1999999999999993</v>
      </c>
    </row>
    <row r="18" spans="4:18">
      <c r="D18" s="1" t="s">
        <v>13</v>
      </c>
      <c r="F18" s="2">
        <v>2.5</v>
      </c>
    </row>
    <row r="19" spans="4:18">
      <c r="D19" s="1" t="s">
        <v>14</v>
      </c>
      <c r="F19" s="2">
        <f>F18*1000/F17</f>
        <v>304.87804878048786</v>
      </c>
      <c r="K19" s="35" t="s">
        <v>36</v>
      </c>
      <c r="L19" s="34"/>
      <c r="M19" s="34"/>
    </row>
    <row r="20" spans="4:18">
      <c r="K20" s="2" t="s">
        <v>0</v>
      </c>
      <c r="L20" s="2" t="s">
        <v>18</v>
      </c>
      <c r="M20" s="2" t="s">
        <v>19</v>
      </c>
    </row>
    <row r="21" spans="4:18">
      <c r="D21" s="1" t="s">
        <v>21</v>
      </c>
      <c r="E21" s="3">
        <v>8000000000</v>
      </c>
      <c r="F21" s="3">
        <v>1000000000</v>
      </c>
      <c r="G21" s="3">
        <v>36000000</v>
      </c>
      <c r="H21" s="3">
        <f>16000000000</f>
        <v>16000000000</v>
      </c>
      <c r="I21" s="3">
        <f>I22/8</f>
        <v>8000000000</v>
      </c>
      <c r="K21" s="15">
        <f>$I$21/E21</f>
        <v>1</v>
      </c>
      <c r="L21" s="15">
        <f>$I$21/F21</f>
        <v>8</v>
      </c>
      <c r="M21" s="15">
        <f>$I$21/G21</f>
        <v>222.22222222222223</v>
      </c>
      <c r="O21" s="7">
        <f>$I$22/G21</f>
        <v>1777.7777777777778</v>
      </c>
      <c r="R21" s="31">
        <v>16000000000</v>
      </c>
    </row>
    <row r="22" spans="4:18">
      <c r="D22" s="1" t="s">
        <v>22</v>
      </c>
      <c r="E22" s="3">
        <f>E21*8</f>
        <v>64000000000</v>
      </c>
      <c r="F22" s="3">
        <f>F21*8</f>
        <v>8000000000</v>
      </c>
      <c r="G22" s="3">
        <f>G21*8</f>
        <v>288000000</v>
      </c>
      <c r="H22" s="3">
        <f>H21*8</f>
        <v>128000000000</v>
      </c>
      <c r="I22" s="3">
        <v>64000000000</v>
      </c>
      <c r="R22" s="3">
        <v>64000000000</v>
      </c>
    </row>
    <row r="23" spans="4:18" s="7" customFormat="1">
      <c r="D23" s="8" t="s">
        <v>42</v>
      </c>
      <c r="E23" s="9">
        <f>CEILING($E$1/E22,1)</f>
        <v>1</v>
      </c>
      <c r="F23" s="9">
        <f>CEILING($E$1/F22,1)</f>
        <v>8</v>
      </c>
      <c r="G23" s="9">
        <f>CEILING($E$1/G22,1)</f>
        <v>209</v>
      </c>
      <c r="H23" s="9">
        <f>CEILING($E$1/H22,1)</f>
        <v>1</v>
      </c>
      <c r="I23" s="9">
        <f>CEILING($E$1/I22,1)</f>
        <v>1</v>
      </c>
      <c r="P23" s="2">
        <v>175</v>
      </c>
      <c r="R23" s="14"/>
    </row>
    <row r="24" spans="4:18">
      <c r="D24" s="1" t="s">
        <v>43</v>
      </c>
      <c r="E24" s="9">
        <f>E23*E16</f>
        <v>300</v>
      </c>
      <c r="F24" s="9">
        <f>F23*F16</f>
        <v>792</v>
      </c>
      <c r="G24" s="9">
        <f>G23*G16</f>
        <v>14003</v>
      </c>
      <c r="H24" s="9">
        <f>H23*H16</f>
        <v>561</v>
      </c>
      <c r="I24" s="9">
        <f>I23*I16</f>
        <v>350</v>
      </c>
      <c r="O24" s="6">
        <f>G24/P23</f>
        <v>80.017142857142858</v>
      </c>
    </row>
    <row r="25" spans="4:18">
      <c r="O25">
        <v>64</v>
      </c>
      <c r="P25" s="10" t="s">
        <v>23</v>
      </c>
    </row>
    <row r="26" spans="4:18">
      <c r="O26" t="s">
        <v>20</v>
      </c>
      <c r="P26" s="7">
        <f>64*G16/P23</f>
        <v>24.502857142857142</v>
      </c>
    </row>
    <row r="27" spans="4:18">
      <c r="D27" s="1" t="s">
        <v>25</v>
      </c>
      <c r="E27" s="4">
        <f>E22/E8</f>
        <v>0.22222222222222221</v>
      </c>
      <c r="F27" s="4">
        <f>F22/F8</f>
        <v>3.125E-2</v>
      </c>
      <c r="G27" s="4">
        <f>G22/G8</f>
        <v>1.1602722772277227E-4</v>
      </c>
      <c r="H27" s="4">
        <f>H22/H8</f>
        <v>2.2222222222222223E-2</v>
      </c>
      <c r="I27" s="4">
        <f>I22/I8</f>
        <v>9.765625E-4</v>
      </c>
      <c r="K27" s="32"/>
      <c r="L27" s="32"/>
      <c r="M27" s="32"/>
      <c r="N27" s="32"/>
      <c r="O27" s="32" t="s">
        <v>5</v>
      </c>
      <c r="P27" s="32">
        <f>O25*G9/I13</f>
        <v>13.627733333333333</v>
      </c>
      <c r="Q27" s="32"/>
      <c r="R27" s="4">
        <f>R22/H8</f>
        <v>1.1111111111111112E-2</v>
      </c>
    </row>
    <row r="30" spans="4:18">
      <c r="E30" s="16" t="s">
        <v>0</v>
      </c>
      <c r="F30" s="16" t="s">
        <v>28</v>
      </c>
      <c r="G30" s="17" t="s">
        <v>10</v>
      </c>
      <c r="H30" s="16" t="s">
        <v>39</v>
      </c>
      <c r="I30" s="16" t="s">
        <v>38</v>
      </c>
    </row>
    <row r="31" spans="4:18" ht="30">
      <c r="D31" s="25" t="s">
        <v>37</v>
      </c>
      <c r="E31" s="18">
        <f>1/E27</f>
        <v>4.5</v>
      </c>
      <c r="F31" s="18">
        <f>1/F27</f>
        <v>32</v>
      </c>
      <c r="G31" s="18">
        <f>1/G27</f>
        <v>8618.6666666666679</v>
      </c>
      <c r="H31" s="18">
        <f>1/H27</f>
        <v>45</v>
      </c>
      <c r="I31" s="18">
        <f>1/I27</f>
        <v>1024</v>
      </c>
    </row>
    <row r="32" spans="4:18">
      <c r="E32" s="38"/>
      <c r="F32" s="38"/>
      <c r="G32" s="39"/>
      <c r="H32" s="38"/>
      <c r="I32" s="38"/>
    </row>
    <row r="33" spans="4:13">
      <c r="E33" s="26" t="s">
        <v>0</v>
      </c>
      <c r="F33" s="26" t="s">
        <v>28</v>
      </c>
      <c r="G33" s="27" t="s">
        <v>10</v>
      </c>
      <c r="H33" s="37" t="s">
        <v>39</v>
      </c>
      <c r="I33" s="2" t="s">
        <v>38</v>
      </c>
      <c r="K33" s="9">
        <f>$I$22/I22*I9</f>
        <v>75</v>
      </c>
      <c r="M33">
        <f>65/26</f>
        <v>2.5</v>
      </c>
    </row>
    <row r="34" spans="4:13">
      <c r="D34" s="19" t="s">
        <v>26</v>
      </c>
      <c r="E34" s="21">
        <f>$E$1/E22*E9</f>
        <v>37.5</v>
      </c>
      <c r="F34" s="21">
        <f>$E$1/F22*F9</f>
        <v>82.5</v>
      </c>
      <c r="G34" s="21">
        <f>$E$1/G22*G9</f>
        <v>3327.0833333333335</v>
      </c>
      <c r="H34" s="21">
        <f>$E$1/H22*H9</f>
        <v>117.1875</v>
      </c>
      <c r="I34" s="9"/>
    </row>
    <row r="35" spans="4:13">
      <c r="D35" s="20" t="s">
        <v>29</v>
      </c>
      <c r="E35" s="22">
        <f>E34/$I$13</f>
        <v>0.5</v>
      </c>
      <c r="F35" s="22">
        <f>F34/$I$13</f>
        <v>1.1000000000000001</v>
      </c>
      <c r="G35" s="22">
        <f>G34/$I$13</f>
        <v>44.361111111111114</v>
      </c>
      <c r="H35" s="22">
        <f>H34/$I$13</f>
        <v>1.5625</v>
      </c>
      <c r="I35" s="9"/>
    </row>
    <row r="36" spans="4:13">
      <c r="D36" s="23" t="s">
        <v>27</v>
      </c>
      <c r="E36" s="21">
        <f>$E$2/E8*E9</f>
        <v>3611.1111111111109</v>
      </c>
      <c r="F36" s="21">
        <f>$E$2/F8*F9</f>
        <v>1117.1875</v>
      </c>
      <c r="G36" s="21">
        <f>$E$2/G8*G9</f>
        <v>167.28064408003303</v>
      </c>
      <c r="H36" s="21">
        <f>$E$2/H8*H9</f>
        <v>1128.4722222222224</v>
      </c>
    </row>
    <row r="37" spans="4:13">
      <c r="D37" s="24" t="s">
        <v>29</v>
      </c>
      <c r="E37" s="22">
        <f>E36/$I$13</f>
        <v>48.148148148148145</v>
      </c>
      <c r="F37" s="22">
        <f>F36/$I$13</f>
        <v>14.895833333333334</v>
      </c>
      <c r="G37" s="22">
        <f>G36/$I$13</f>
        <v>2.2304085877337738</v>
      </c>
      <c r="H37" s="22">
        <f>H36/$I$13</f>
        <v>15.046296296296299</v>
      </c>
      <c r="I37" s="3">
        <f>I8</f>
        <v>65536000000000</v>
      </c>
    </row>
    <row r="38" spans="4:13">
      <c r="D38" s="23" t="s">
        <v>33</v>
      </c>
      <c r="E38" s="21">
        <f>K21*E16</f>
        <v>300</v>
      </c>
      <c r="F38" s="21">
        <f>L21*F16</f>
        <v>792</v>
      </c>
      <c r="G38" s="21">
        <f>M21*G16</f>
        <v>14888.888888888889</v>
      </c>
      <c r="H38" s="21">
        <f>O21*H16</f>
        <v>997333.33333333337</v>
      </c>
    </row>
    <row r="39" spans="4:13">
      <c r="D39" s="24" t="s">
        <v>29</v>
      </c>
      <c r="E39" s="22">
        <f>E38/$I$16</f>
        <v>0.8571428571428571</v>
      </c>
      <c r="F39" s="22">
        <f>F38/$I$16</f>
        <v>2.2628571428571429</v>
      </c>
      <c r="G39" s="22">
        <f>G38/$I$16</f>
        <v>42.539682539682538</v>
      </c>
      <c r="H39" s="22">
        <f>H38/$I$16</f>
        <v>2849.5238095238096</v>
      </c>
    </row>
    <row r="40" spans="4:13">
      <c r="D40" s="1" t="s">
        <v>41</v>
      </c>
    </row>
    <row r="42" spans="4:13">
      <c r="E42" s="16" t="s">
        <v>0</v>
      </c>
      <c r="F42" s="16" t="s">
        <v>28</v>
      </c>
      <c r="G42" s="17" t="s">
        <v>10</v>
      </c>
      <c r="H42" s="16" t="s">
        <v>39</v>
      </c>
      <c r="I42" s="16" t="s">
        <v>38</v>
      </c>
    </row>
    <row r="43" spans="4:13" ht="30">
      <c r="D43" s="40" t="s">
        <v>44</v>
      </c>
      <c r="E43" s="36">
        <f>E23*E8/$E$2</f>
        <v>1.1076923076923076E-2</v>
      </c>
      <c r="F43" s="36">
        <f>F23*F8/$E$2</f>
        <v>7.8769230769230772E-2</v>
      </c>
      <c r="G43" s="36">
        <f>G23*G8/$E$2</f>
        <v>19.952876307692307</v>
      </c>
      <c r="H43" s="36">
        <f>H23*H8/$E$2</f>
        <v>0.22153846153846155</v>
      </c>
      <c r="I43" s="36">
        <f>I23*I8/$E$2</f>
        <v>2.5206153846153847</v>
      </c>
    </row>
    <row r="44" spans="4:13">
      <c r="E44" s="29" t="s">
        <v>31</v>
      </c>
      <c r="F44" s="29" t="s">
        <v>31</v>
      </c>
      <c r="G44" s="30" t="s">
        <v>30</v>
      </c>
      <c r="H44" s="29" t="s">
        <v>31</v>
      </c>
      <c r="I44" s="28" t="s">
        <v>32</v>
      </c>
    </row>
  </sheetData>
  <mergeCells count="3">
    <mergeCell ref="K2:M2"/>
    <mergeCell ref="K14:M14"/>
    <mergeCell ref="K19:M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2018-02-17T14:26:05Z</dcterms:created>
  <dcterms:modified xsi:type="dcterms:W3CDTF">2018-02-22T23:46:43Z</dcterms:modified>
</cp:coreProperties>
</file>