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3140" yWindow="2500" windowWidth="32040" windowHeight="21460" tabRatio="500"/>
  </bookViews>
  <sheets>
    <sheet name="Sheet1" sheetId="1" r:id="rId1"/>
  </sheets>
  <externalReferences>
    <externalReference r:id="rId2"/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H12" i="1"/>
  <c r="H40" i="1"/>
  <c r="G40" i="1"/>
  <c r="F40" i="1"/>
  <c r="E40" i="1"/>
  <c r="E34" i="1"/>
  <c r="H39" i="1"/>
  <c r="G39" i="1"/>
  <c r="F39" i="1"/>
  <c r="E38" i="1"/>
  <c r="E39" i="1"/>
  <c r="H38" i="1"/>
  <c r="G38" i="1"/>
  <c r="F38" i="1"/>
  <c r="M33" i="1"/>
  <c r="I54" i="1"/>
  <c r="H54" i="1"/>
  <c r="G54" i="1"/>
  <c r="F54" i="1"/>
  <c r="E54" i="1"/>
  <c r="K33" i="1"/>
  <c r="E35" i="1"/>
  <c r="I8" i="1"/>
  <c r="I23" i="1"/>
  <c r="I49" i="1"/>
  <c r="F23" i="1"/>
  <c r="F49" i="1"/>
  <c r="E23" i="1"/>
  <c r="E49" i="1"/>
  <c r="O21" i="1"/>
  <c r="H41" i="1"/>
  <c r="H8" i="1"/>
  <c r="H36" i="1"/>
  <c r="H37" i="1"/>
  <c r="H21" i="1"/>
  <c r="H22" i="1"/>
  <c r="I21" i="1"/>
  <c r="M21" i="1"/>
  <c r="G41" i="1"/>
  <c r="L21" i="1"/>
  <c r="F41" i="1"/>
  <c r="K21" i="1"/>
  <c r="E41" i="1"/>
  <c r="M16" i="1"/>
  <c r="L16" i="1"/>
  <c r="K16" i="1"/>
  <c r="G7" i="1"/>
  <c r="G8" i="1"/>
  <c r="G36" i="1"/>
  <c r="G37" i="1"/>
  <c r="F8" i="1"/>
  <c r="F36" i="1"/>
  <c r="F37" i="1"/>
  <c r="E8" i="1"/>
  <c r="E37" i="1"/>
  <c r="I37" i="1"/>
  <c r="G22" i="1"/>
  <c r="G34" i="1"/>
  <c r="G35" i="1"/>
  <c r="F22" i="1"/>
  <c r="F34" i="1"/>
  <c r="F35" i="1"/>
  <c r="E22" i="1"/>
  <c r="I27" i="1"/>
  <c r="I31" i="1"/>
  <c r="F27" i="1"/>
  <c r="F31" i="1"/>
  <c r="E27" i="1"/>
  <c r="E31" i="1"/>
  <c r="I7" i="1"/>
  <c r="M7" i="1"/>
  <c r="O7" i="1"/>
  <c r="P27" i="1"/>
  <c r="P26" i="1"/>
  <c r="G12" i="1"/>
  <c r="L7" i="1"/>
  <c r="K7" i="1"/>
  <c r="F12" i="1"/>
  <c r="F13" i="1"/>
  <c r="F19" i="1"/>
  <c r="F15" i="1"/>
  <c r="E12" i="1"/>
  <c r="E13" i="1"/>
  <c r="H34" i="1"/>
  <c r="H35" i="1"/>
  <c r="H23" i="1"/>
  <c r="H27" i="1"/>
  <c r="H31" i="1"/>
  <c r="G23" i="1"/>
  <c r="F24" i="1"/>
  <c r="E24" i="1"/>
  <c r="G27" i="1"/>
  <c r="G31" i="1"/>
  <c r="R27" i="1"/>
  <c r="I24" i="1"/>
  <c r="G49" i="1"/>
  <c r="G24" i="1"/>
  <c r="O24" i="1"/>
  <c r="H24" i="1"/>
  <c r="H49" i="1"/>
</calcChain>
</file>

<file path=xl/sharedStrings.xml><?xml version="1.0" encoding="utf-8"?>
<sst xmlns="http://schemas.openxmlformats.org/spreadsheetml/2006/main" count="84" uniqueCount="48">
  <si>
    <t>TPU</t>
  </si>
  <si>
    <t>bps</t>
  </si>
  <si>
    <t>watts</t>
  </si>
  <si>
    <t>freq</t>
  </si>
  <si>
    <t>power</t>
  </si>
  <si>
    <t>GFLOPS</t>
  </si>
  <si>
    <t>GFLOP/W</t>
  </si>
  <si>
    <t>format</t>
  </si>
  <si>
    <t>binary32</t>
  </si>
  <si>
    <t>DaDianao</t>
  </si>
  <si>
    <t>Area</t>
  </si>
  <si>
    <t>PE area</t>
  </si>
  <si>
    <t>PE Watts</t>
  </si>
  <si>
    <t>mW/mmsq</t>
  </si>
  <si>
    <t>3DLee</t>
  </si>
  <si>
    <t>BW required</t>
  </si>
  <si>
    <t>Storage required</t>
  </si>
  <si>
    <t>NS</t>
  </si>
  <si>
    <t>DaD</t>
  </si>
  <si>
    <t>area</t>
  </si>
  <si>
    <t>MB</t>
  </si>
  <si>
    <t>Mb</t>
  </si>
  <si>
    <t>node system</t>
  </si>
  <si>
    <t>DRAM Bps</t>
  </si>
  <si>
    <t>Cap/BW</t>
  </si>
  <si>
    <t>Power at capacity</t>
  </si>
  <si>
    <t>Power at bandwidth</t>
  </si>
  <si>
    <t>NeuroStream</t>
  </si>
  <si>
    <t>Ratio</t>
  </si>
  <si>
    <t>Hot</t>
  </si>
  <si>
    <t>Cold</t>
  </si>
  <si>
    <t>Just right</t>
  </si>
  <si>
    <t>DRAM Bandwidth Ratio</t>
  </si>
  <si>
    <t>Area ratio</t>
  </si>
  <si>
    <t>Capacity ratio</t>
  </si>
  <si>
    <t>Bandwidth to 
Capacity Ratio</t>
  </si>
  <si>
    <t>this work</t>
  </si>
  <si>
    <t>GPU</t>
  </si>
  <si>
    <t>Sampling time</t>
  </si>
  <si>
    <t>Bandwidth at capacity</t>
  </si>
  <si>
    <t>Number of devices to meet capacity</t>
  </si>
  <si>
    <t>Area required to meet capacity</t>
  </si>
  <si>
    <t>Bandwidth/Capacity
(Goldilocks ratio)</t>
  </si>
  <si>
    <t>Coldest</t>
  </si>
  <si>
    <t>Colder</t>
  </si>
  <si>
    <t>BW Utilization at capacity
(Goldilocks ratio)</t>
  </si>
  <si>
    <t>Area with bandwidth and capacity</t>
  </si>
  <si>
    <t>Power with bandwidth and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</si>
</sst>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1" fontId="0" fillId="0" borderId="7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applyNumberFormat="1" applyBorder="1" applyAlignment="1">
      <alignment horizontal="center" vertical="center"/>
    </xf>
    <xf numFmtId="1" fontId="3" fillId="0" borderId="0" xfId="0" applyNumberFormat="1" applyFont="1" applyAlignment="1">
      <alignment horizontal="right"/>
    </xf>
    <xf numFmtId="0" fontId="0" fillId="5" borderId="8" xfId="0" applyFill="1" applyBorder="1" applyAlignment="1">
      <alignment horizontal="right" wrapText="1"/>
    </xf>
    <xf numFmtId="1" fontId="0" fillId="5" borderId="8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right"/>
    </xf>
    <xf numFmtId="9" fontId="0" fillId="5" borderId="8" xfId="0" applyNumberFormat="1" applyFill="1" applyBorder="1" applyAlignment="1">
      <alignment horizontal="center" vertical="center"/>
    </xf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A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6637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A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663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55"/>
  <sheetViews>
    <sheetView showGridLines="0" tabSelected="1" topLeftCell="A14" workbookViewId="0">
      <selection activeCell="L40" sqref="L40"/>
    </sheetView>
  </sheetViews>
  <sheetFormatPr baseColWidth="10" defaultRowHeight="15" x14ac:dyDescent="0"/>
  <cols>
    <col min="3" max="3" width="17.5" customWidth="1"/>
    <col min="4" max="4" width="39.1640625" style="1" customWidth="1"/>
    <col min="5" max="6" width="12" style="2" customWidth="1"/>
    <col min="7" max="7" width="12" style="3" customWidth="1"/>
    <col min="8" max="8" width="12.1640625" style="2" bestFit="1" customWidth="1"/>
    <col min="9" max="9" width="12" style="2" customWidth="1"/>
    <col min="18" max="18" width="10.83203125" style="13"/>
  </cols>
  <sheetData>
    <row r="1" spans="4:18">
      <c r="D1" s="5" t="s">
        <v>16</v>
      </c>
      <c r="E1" s="3">
        <v>60000000000</v>
      </c>
    </row>
    <row r="2" spans="4:18">
      <c r="D2" s="5" t="s">
        <v>15</v>
      </c>
      <c r="E2" s="3">
        <v>26000000000000</v>
      </c>
      <c r="K2" s="38" t="s">
        <v>32</v>
      </c>
      <c r="L2" s="38"/>
      <c r="M2" s="38"/>
    </row>
    <row r="3" spans="4:18">
      <c r="D3" s="1" t="s">
        <v>38</v>
      </c>
      <c r="E3" s="3">
        <v>1.6E-2</v>
      </c>
      <c r="H3" s="3"/>
      <c r="I3" s="5"/>
      <c r="K3" s="13"/>
      <c r="L3" s="13"/>
      <c r="M3" s="13"/>
    </row>
    <row r="4" spans="4:18">
      <c r="H4" s="3"/>
      <c r="I4" s="5"/>
      <c r="K4" s="13"/>
      <c r="L4" s="13"/>
      <c r="M4" s="13"/>
    </row>
    <row r="5" spans="4:18">
      <c r="H5" s="3"/>
      <c r="I5" s="5"/>
      <c r="K5" s="13"/>
      <c r="L5" s="13"/>
      <c r="M5" s="13"/>
    </row>
    <row r="6" spans="4:18">
      <c r="E6" s="2" t="s">
        <v>0</v>
      </c>
      <c r="F6" s="2" t="s">
        <v>27</v>
      </c>
      <c r="G6" s="3" t="s">
        <v>9</v>
      </c>
      <c r="H6" s="13" t="s">
        <v>37</v>
      </c>
      <c r="I6" s="2" t="s">
        <v>14</v>
      </c>
      <c r="K6" s="2" t="s">
        <v>0</v>
      </c>
      <c r="L6" s="2" t="s">
        <v>17</v>
      </c>
      <c r="M6" s="2" t="s">
        <v>18</v>
      </c>
    </row>
    <row r="7" spans="4:18">
      <c r="D7" s="1" t="s">
        <v>23</v>
      </c>
      <c r="E7" s="3">
        <v>36000000000</v>
      </c>
      <c r="F7" s="3">
        <v>32000000000</v>
      </c>
      <c r="G7" s="3">
        <f>4096*606000000/8</f>
        <v>310272000000</v>
      </c>
      <c r="H7" s="29">
        <v>720000000000</v>
      </c>
      <c r="I7" s="3">
        <f>I8/8</f>
        <v>8192000000000</v>
      </c>
      <c r="K7" s="14">
        <f>$I$7/E7</f>
        <v>227.55555555555554</v>
      </c>
      <c r="L7" s="14">
        <f>$I$7/F7</f>
        <v>256</v>
      </c>
      <c r="M7" s="14">
        <f>$I$7/G7</f>
        <v>26.402640264026402</v>
      </c>
      <c r="O7" s="12">
        <f>M7*G9/I13</f>
        <v>5.6220022002200221</v>
      </c>
    </row>
    <row r="8" spans="4:18">
      <c r="D8" s="1" t="s">
        <v>1</v>
      </c>
      <c r="E8" s="2">
        <f>E7*8</f>
        <v>288000000000</v>
      </c>
      <c r="F8" s="2">
        <f>F7*8</f>
        <v>256000000000</v>
      </c>
      <c r="G8" s="3">
        <f>G7*8</f>
        <v>2482176000000</v>
      </c>
      <c r="H8" s="2">
        <f>H7*8</f>
        <v>5760000000000</v>
      </c>
      <c r="I8" s="3">
        <f>2048*I10*64</f>
        <v>65536000000000</v>
      </c>
    </row>
    <row r="9" spans="4:18" s="12" customFormat="1">
      <c r="D9" s="11" t="s">
        <v>2</v>
      </c>
      <c r="E9" s="4">
        <v>40</v>
      </c>
      <c r="F9" s="4">
        <v>11</v>
      </c>
      <c r="G9" s="4">
        <v>15.97</v>
      </c>
      <c r="H9" s="31">
        <v>250</v>
      </c>
      <c r="I9" s="4">
        <v>75</v>
      </c>
    </row>
    <row r="10" spans="4:18">
      <c r="D10" s="1" t="s">
        <v>3</v>
      </c>
      <c r="E10" s="3">
        <v>700000000</v>
      </c>
      <c r="F10" s="3">
        <v>1000000000</v>
      </c>
      <c r="G10" s="3">
        <v>606000000</v>
      </c>
      <c r="H10" s="29">
        <v>1300000000</v>
      </c>
      <c r="I10" s="3">
        <v>500000000</v>
      </c>
    </row>
    <row r="11" spans="4:18">
      <c r="D11" s="1" t="s">
        <v>7</v>
      </c>
      <c r="F11" s="2" t="s">
        <v>8</v>
      </c>
    </row>
    <row r="12" spans="4:18" s="7" customFormat="1">
      <c r="D12" s="42" t="s">
        <v>40</v>
      </c>
      <c r="E12" s="9">
        <f>$E$2/E8</f>
        <v>90.277777777777771</v>
      </c>
      <c r="F12" s="9">
        <f>$E$2/F8</f>
        <v>101.5625</v>
      </c>
      <c r="G12" s="9">
        <f>$E$2/G8</f>
        <v>10.474680280528053</v>
      </c>
      <c r="H12" s="9">
        <f>$E$2/H8</f>
        <v>4.5138888888888893</v>
      </c>
      <c r="I12" s="9"/>
      <c r="R12" s="14"/>
    </row>
    <row r="13" spans="4:18">
      <c r="D13" s="1" t="s">
        <v>4</v>
      </c>
      <c r="E13" s="3">
        <f>E12*E9</f>
        <v>3611.1111111111109</v>
      </c>
      <c r="F13" s="3">
        <f>F12*F9</f>
        <v>1117.1875</v>
      </c>
      <c r="H13" s="3">
        <v>250</v>
      </c>
      <c r="I13" s="2">
        <v>75</v>
      </c>
    </row>
    <row r="14" spans="4:18">
      <c r="D14" s="1" t="s">
        <v>5</v>
      </c>
      <c r="F14" s="2">
        <v>250</v>
      </c>
      <c r="K14" s="39" t="s">
        <v>33</v>
      </c>
      <c r="L14" s="38"/>
      <c r="M14" s="38"/>
    </row>
    <row r="15" spans="4:18">
      <c r="D15" s="1" t="s">
        <v>6</v>
      </c>
      <c r="F15" s="4">
        <f>F14/F9</f>
        <v>22.727272727272727</v>
      </c>
      <c r="K15" s="2" t="s">
        <v>0</v>
      </c>
      <c r="L15" s="2" t="s">
        <v>17</v>
      </c>
      <c r="M15" s="2" t="s">
        <v>18</v>
      </c>
    </row>
    <row r="16" spans="4:18">
      <c r="D16" s="1" t="s">
        <v>10</v>
      </c>
      <c r="E16" s="2">
        <v>300</v>
      </c>
      <c r="F16" s="2">
        <v>99</v>
      </c>
      <c r="G16" s="9">
        <v>67</v>
      </c>
      <c r="H16" s="2">
        <v>561</v>
      </c>
      <c r="I16" s="2">
        <v>350</v>
      </c>
      <c r="K16" s="15">
        <f>$I$16/E16</f>
        <v>1.1666666666666667</v>
      </c>
      <c r="L16" s="15">
        <f>$I$16/F16</f>
        <v>3.5353535353535355</v>
      </c>
      <c r="M16" s="15">
        <f>$I$16/G16</f>
        <v>5.2238805970149258</v>
      </c>
    </row>
    <row r="17" spans="4:18">
      <c r="D17" s="1" t="s">
        <v>11</v>
      </c>
      <c r="F17" s="2">
        <v>8.1999999999999993</v>
      </c>
    </row>
    <row r="18" spans="4:18">
      <c r="D18" s="1" t="s">
        <v>12</v>
      </c>
      <c r="F18" s="2">
        <v>2.5</v>
      </c>
    </row>
    <row r="19" spans="4:18">
      <c r="D19" s="1" t="s">
        <v>13</v>
      </c>
      <c r="F19" s="2">
        <f>F18*1000/F17</f>
        <v>304.87804878048786</v>
      </c>
      <c r="K19" s="39" t="s">
        <v>34</v>
      </c>
      <c r="L19" s="38"/>
      <c r="M19" s="38"/>
    </row>
    <row r="20" spans="4:18">
      <c r="K20" s="2" t="s">
        <v>0</v>
      </c>
      <c r="L20" s="2" t="s">
        <v>17</v>
      </c>
      <c r="M20" s="2" t="s">
        <v>18</v>
      </c>
    </row>
    <row r="21" spans="4:18">
      <c r="D21" s="1" t="s">
        <v>20</v>
      </c>
      <c r="E21" s="3">
        <v>8000000000</v>
      </c>
      <c r="F21" s="3">
        <v>1000000000</v>
      </c>
      <c r="G21" s="3">
        <v>36000000</v>
      </c>
      <c r="H21" s="3">
        <f>16000000000</f>
        <v>16000000000</v>
      </c>
      <c r="I21" s="3">
        <f>I22/8</f>
        <v>8000000000</v>
      </c>
      <c r="K21" s="15">
        <f>$I$21/E21</f>
        <v>1</v>
      </c>
      <c r="L21" s="15">
        <f>$I$21/F21</f>
        <v>8</v>
      </c>
      <c r="M21" s="15">
        <f>$I$21/G21</f>
        <v>222.22222222222223</v>
      </c>
      <c r="O21" s="7">
        <f>$I$22/G21</f>
        <v>1777.7777777777778</v>
      </c>
      <c r="R21" s="29">
        <v>16000000000</v>
      </c>
    </row>
    <row r="22" spans="4:18">
      <c r="D22" s="1" t="s">
        <v>21</v>
      </c>
      <c r="E22" s="3">
        <f>E21*8</f>
        <v>64000000000</v>
      </c>
      <c r="F22" s="3">
        <f>F21*8</f>
        <v>8000000000</v>
      </c>
      <c r="G22" s="3">
        <f>G21*8</f>
        <v>288000000</v>
      </c>
      <c r="H22" s="3">
        <f>H21*8</f>
        <v>128000000000</v>
      </c>
      <c r="I22" s="3">
        <v>64000000000</v>
      </c>
      <c r="R22" s="3">
        <v>64000000000</v>
      </c>
    </row>
    <row r="23" spans="4:18" s="7" customFormat="1">
      <c r="D23" s="8" t="s">
        <v>40</v>
      </c>
      <c r="E23" s="9">
        <f>CEILING($E$1/E22,1)</f>
        <v>1</v>
      </c>
      <c r="F23" s="9">
        <f>CEILING($E$1/F22,1)</f>
        <v>8</v>
      </c>
      <c r="G23" s="9">
        <f>CEILING($E$1/G22,1)</f>
        <v>209</v>
      </c>
      <c r="H23" s="9">
        <f>CEILING($E$1/H22,1)</f>
        <v>1</v>
      </c>
      <c r="I23" s="9">
        <f>CEILING($E$1/I22,1)</f>
        <v>1</v>
      </c>
      <c r="P23" s="2">
        <v>175</v>
      </c>
      <c r="R23" s="14"/>
    </row>
    <row r="24" spans="4:18">
      <c r="D24" s="1" t="s">
        <v>41</v>
      </c>
      <c r="E24" s="9">
        <f>E23*E16</f>
        <v>300</v>
      </c>
      <c r="F24" s="9">
        <f>F23*F16</f>
        <v>792</v>
      </c>
      <c r="G24" s="9">
        <f>G23*G16</f>
        <v>14003</v>
      </c>
      <c r="H24" s="9">
        <f>H23*H16</f>
        <v>561</v>
      </c>
      <c r="I24" s="9">
        <f>I23*I16</f>
        <v>350</v>
      </c>
      <c r="O24" s="6">
        <f>G24/P23</f>
        <v>80.017142857142858</v>
      </c>
    </row>
    <row r="25" spans="4:18">
      <c r="O25">
        <v>64</v>
      </c>
      <c r="P25" s="10" t="s">
        <v>22</v>
      </c>
    </row>
    <row r="26" spans="4:18">
      <c r="O26" t="s">
        <v>19</v>
      </c>
      <c r="P26" s="7">
        <f>64*G16/P23</f>
        <v>24.502857142857142</v>
      </c>
    </row>
    <row r="27" spans="4:18">
      <c r="D27" s="1" t="s">
        <v>24</v>
      </c>
      <c r="E27" s="4">
        <f>E22/E8</f>
        <v>0.22222222222222221</v>
      </c>
      <c r="F27" s="4">
        <f>F22/F8</f>
        <v>3.125E-2</v>
      </c>
      <c r="G27" s="4">
        <f>G22/G8</f>
        <v>1.1602722772277227E-4</v>
      </c>
      <c r="H27" s="4">
        <f>H22/H8</f>
        <v>2.2222222222222223E-2</v>
      </c>
      <c r="I27" s="4">
        <f>I22/I8</f>
        <v>9.765625E-4</v>
      </c>
      <c r="K27" s="30"/>
      <c r="L27" s="30"/>
      <c r="M27" s="30"/>
      <c r="N27" s="30"/>
      <c r="O27" s="30" t="s">
        <v>4</v>
      </c>
      <c r="P27" s="30">
        <f>O25*G9/I13</f>
        <v>13.627733333333333</v>
      </c>
      <c r="Q27" s="30"/>
      <c r="R27" s="4">
        <f>R22/H8</f>
        <v>1.1111111111111112E-2</v>
      </c>
    </row>
    <row r="30" spans="4:18">
      <c r="E30" s="16" t="s">
        <v>0</v>
      </c>
      <c r="F30" s="16" t="s">
        <v>27</v>
      </c>
      <c r="G30" s="17" t="s">
        <v>9</v>
      </c>
      <c r="H30" s="16" t="s">
        <v>37</v>
      </c>
      <c r="I30" s="16" t="s">
        <v>36</v>
      </c>
    </row>
    <row r="31" spans="4:18" ht="30">
      <c r="D31" s="25" t="s">
        <v>35</v>
      </c>
      <c r="E31" s="18">
        <f>1/E27</f>
        <v>4.5</v>
      </c>
      <c r="F31" s="18">
        <f>1/F27</f>
        <v>32</v>
      </c>
      <c r="G31" s="18">
        <f>1/G27</f>
        <v>8618.6666666666679</v>
      </c>
      <c r="H31" s="18">
        <f>1/H27</f>
        <v>45</v>
      </c>
      <c r="I31" s="18">
        <f>1/I27</f>
        <v>1024</v>
      </c>
    </row>
    <row r="32" spans="4:18">
      <c r="E32" s="33"/>
      <c r="F32" s="33"/>
      <c r="G32" s="34"/>
      <c r="H32" s="33"/>
      <c r="I32" s="33"/>
    </row>
    <row r="33" spans="4:18">
      <c r="E33" s="16" t="s">
        <v>0</v>
      </c>
      <c r="F33" s="16" t="s">
        <v>27</v>
      </c>
      <c r="G33" s="17" t="s">
        <v>9</v>
      </c>
      <c r="H33" s="16" t="s">
        <v>37</v>
      </c>
      <c r="I33" s="2" t="s">
        <v>36</v>
      </c>
      <c r="K33" s="9">
        <f>$I$22/I22*I9</f>
        <v>75</v>
      </c>
      <c r="M33" t="e">
        <f>"Transfer to 6637 : "&amp;-([1]AAA!P128+[1]AAA!P150)+'[2]6637'!N1840&amp;"(Pets)+"&amp;'[2]6637'!P1840&amp;"(Car)"</f>
        <v>#REF!</v>
      </c>
    </row>
    <row r="34" spans="4:18">
      <c r="D34" s="19" t="s">
        <v>25</v>
      </c>
      <c r="E34" s="21">
        <f>($E$1/E22)*E9</f>
        <v>37.5</v>
      </c>
      <c r="F34" s="21">
        <f>$E$1/F22*F9</f>
        <v>82.5</v>
      </c>
      <c r="G34" s="21">
        <f>$E$1/G22*G9</f>
        <v>3327.0833333333335</v>
      </c>
      <c r="H34" s="21">
        <f>$E$1/H22*H9</f>
        <v>117.1875</v>
      </c>
      <c r="I34" s="9"/>
    </row>
    <row r="35" spans="4:18">
      <c r="D35" s="20" t="s">
        <v>28</v>
      </c>
      <c r="E35" s="22">
        <f>E34/$I$13</f>
        <v>0.5</v>
      </c>
      <c r="F35" s="22">
        <f>F34/$I$13</f>
        <v>1.1000000000000001</v>
      </c>
      <c r="G35" s="22">
        <f>G34/$I$13</f>
        <v>44.361111111111114</v>
      </c>
      <c r="H35" s="22">
        <f>H34/$I$13</f>
        <v>1.5625</v>
      </c>
      <c r="I35" s="9"/>
    </row>
    <row r="36" spans="4:18">
      <c r="D36" s="23" t="s">
        <v>26</v>
      </c>
      <c r="E36" s="21">
        <f>$E$2/E8*E9</f>
        <v>3611.1111111111109</v>
      </c>
      <c r="F36" s="21">
        <f>$E$2/F8*F9</f>
        <v>1117.1875</v>
      </c>
      <c r="G36" s="21">
        <f>$E$2/G8*G9</f>
        <v>167.28064408003303</v>
      </c>
      <c r="H36" s="21">
        <f>$E$2/H8*H9</f>
        <v>1128.4722222222224</v>
      </c>
    </row>
    <row r="37" spans="4:18">
      <c r="D37" s="24" t="s">
        <v>28</v>
      </c>
      <c r="E37" s="22">
        <f>E36/$I$13</f>
        <v>48.148148148148145</v>
      </c>
      <c r="F37" s="22">
        <f>F36/$I$13</f>
        <v>14.895833333333334</v>
      </c>
      <c r="G37" s="22">
        <f>G36/$I$13</f>
        <v>2.2304085877337738</v>
      </c>
      <c r="H37" s="22">
        <f>H36/$I$13</f>
        <v>15.046296296296299</v>
      </c>
      <c r="I37" s="3">
        <f>I8</f>
        <v>65536000000000</v>
      </c>
    </row>
    <row r="38" spans="4:18">
      <c r="D38" s="43" t="s">
        <v>47</v>
      </c>
      <c r="E38" s="44">
        <f>MAX(E34,E36)</f>
        <v>3611.1111111111109</v>
      </c>
      <c r="F38" s="44">
        <f>MAX(F34,F36)</f>
        <v>1117.1875</v>
      </c>
      <c r="G38" s="44">
        <f>MAX(G34,G36)</f>
        <v>3327.0833333333335</v>
      </c>
      <c r="H38" s="44">
        <f>MAX(H34,H36)</f>
        <v>1128.4722222222224</v>
      </c>
      <c r="I38" s="3"/>
      <c r="R38" s="36"/>
    </row>
    <row r="39" spans="4:18">
      <c r="D39" s="45" t="s">
        <v>28</v>
      </c>
      <c r="E39" s="46">
        <f>E38/$I$13</f>
        <v>48.148148148148145</v>
      </c>
      <c r="F39" s="46">
        <f>F38/$I$13</f>
        <v>14.895833333333334</v>
      </c>
      <c r="G39" s="46">
        <f>G38/$I$13</f>
        <v>44.361111111111114</v>
      </c>
      <c r="H39" s="46">
        <f>H38/$I$13</f>
        <v>15.046296296296299</v>
      </c>
      <c r="I39" s="3"/>
      <c r="R39" s="36"/>
    </row>
    <row r="40" spans="4:18">
      <c r="D40" s="23" t="s">
        <v>46</v>
      </c>
      <c r="E40" s="21">
        <f>MAX(E23,E12)*E16</f>
        <v>27083.333333333332</v>
      </c>
      <c r="F40" s="21">
        <f>MAX(F23,F12)*F16</f>
        <v>10054.6875</v>
      </c>
      <c r="G40" s="21">
        <f>MAX(G23,G12)*G16</f>
        <v>14003</v>
      </c>
      <c r="H40" s="21">
        <f>MAX(H23,H12)*H16</f>
        <v>2532.291666666667</v>
      </c>
    </row>
    <row r="41" spans="4:18">
      <c r="D41" s="24" t="s">
        <v>28</v>
      </c>
      <c r="E41" s="22">
        <f>E40/$I$16</f>
        <v>77.38095238095238</v>
      </c>
      <c r="F41" s="22">
        <f>F40/$I$16</f>
        <v>28.727678571428573</v>
      </c>
      <c r="G41" s="22">
        <f>G40/$I$16</f>
        <v>40.008571428571429</v>
      </c>
      <c r="H41" s="22">
        <f>H40/$I$16</f>
        <v>7.2351190476190483</v>
      </c>
    </row>
    <row r="42" spans="4:18">
      <c r="D42" s="40"/>
      <c r="E42" s="41"/>
      <c r="F42" s="41"/>
      <c r="G42" s="41"/>
      <c r="H42" s="41"/>
      <c r="R42" s="36"/>
    </row>
    <row r="43" spans="4:18">
      <c r="D43" s="40"/>
      <c r="E43" s="41"/>
      <c r="F43" s="41"/>
      <c r="G43" s="41"/>
      <c r="H43" s="41"/>
      <c r="R43" s="36"/>
    </row>
    <row r="44" spans="4:18">
      <c r="D44" s="40"/>
      <c r="E44" s="41"/>
      <c r="F44" s="41"/>
      <c r="G44" s="41"/>
      <c r="H44" s="41"/>
      <c r="R44" s="36"/>
    </row>
    <row r="45" spans="4:18">
      <c r="D45" s="40"/>
      <c r="E45" s="41"/>
      <c r="F45" s="41"/>
      <c r="G45" s="41"/>
      <c r="H45" s="41"/>
      <c r="R45" s="36"/>
    </row>
    <row r="46" spans="4:18">
      <c r="D46" s="1" t="s">
        <v>39</v>
      </c>
    </row>
    <row r="48" spans="4:18">
      <c r="E48" s="16" t="s">
        <v>0</v>
      </c>
      <c r="F48" s="16" t="s">
        <v>27</v>
      </c>
      <c r="G48" s="17" t="s">
        <v>9</v>
      </c>
      <c r="H48" s="16" t="s">
        <v>37</v>
      </c>
      <c r="I48" s="16" t="s">
        <v>36</v>
      </c>
    </row>
    <row r="49" spans="4:9" ht="30">
      <c r="D49" s="35" t="s">
        <v>42</v>
      </c>
      <c r="E49" s="32">
        <f>E23*E8/$E$2</f>
        <v>1.1076923076923076E-2</v>
      </c>
      <c r="F49" s="32">
        <f>F23*F8/$E$2</f>
        <v>7.8769230769230772E-2</v>
      </c>
      <c r="G49" s="32">
        <f>G23*G8/$E$2</f>
        <v>19.952876307692307</v>
      </c>
      <c r="H49" s="32">
        <f>H23*H8/$E$2</f>
        <v>0.22153846153846155</v>
      </c>
      <c r="I49" s="32">
        <f>I23*I8/$E$2</f>
        <v>2.5206153846153847</v>
      </c>
    </row>
    <row r="50" spans="4:9">
      <c r="E50" s="27" t="s">
        <v>30</v>
      </c>
      <c r="F50" s="27" t="s">
        <v>30</v>
      </c>
      <c r="G50" s="28" t="s">
        <v>29</v>
      </c>
      <c r="H50" s="27" t="s">
        <v>30</v>
      </c>
      <c r="I50" s="26" t="s">
        <v>31</v>
      </c>
    </row>
    <row r="53" spans="4:9">
      <c r="E53" s="16" t="s">
        <v>0</v>
      </c>
      <c r="F53" s="16" t="s">
        <v>27</v>
      </c>
      <c r="G53" s="17" t="s">
        <v>9</v>
      </c>
      <c r="H53" s="16" t="s">
        <v>37</v>
      </c>
      <c r="I53" s="16" t="s">
        <v>36</v>
      </c>
    </row>
    <row r="54" spans="4:9" ht="30">
      <c r="D54" s="37" t="s">
        <v>45</v>
      </c>
      <c r="E54" s="32">
        <f>1/E49</f>
        <v>90.277777777777786</v>
      </c>
      <c r="F54" s="32">
        <f>1/F49</f>
        <v>12.6953125</v>
      </c>
      <c r="G54" s="32">
        <f>1/G49</f>
        <v>5.0118087466641405E-2</v>
      </c>
      <c r="H54" s="32">
        <f>1/H49</f>
        <v>4.5138888888888884</v>
      </c>
      <c r="I54" s="32">
        <f>1/I49</f>
        <v>0.396728515625</v>
      </c>
    </row>
    <row r="55" spans="4:9">
      <c r="E55" s="27" t="s">
        <v>43</v>
      </c>
      <c r="F55" s="27" t="s">
        <v>44</v>
      </c>
      <c r="G55" s="28" t="s">
        <v>29</v>
      </c>
      <c r="H55" s="27" t="s">
        <v>30</v>
      </c>
      <c r="I55" s="26" t="s">
        <v>31</v>
      </c>
    </row>
  </sheetData>
  <mergeCells count="3">
    <mergeCell ref="K2:M2"/>
    <mergeCell ref="K14:M14"/>
    <mergeCell ref="K19:M19"/>
  </mergeCells>
  <pageMargins left="0.75" right="0.75" top="1" bottom="1" header="0.5" footer="0.5"/>
  <pageSetup orientation="portrait" horizontalDpi="4294967292" verticalDpi="4294967292"/>
  <ignoredErrors>
    <ignoredError sqref="E36:H36 E38:H38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2018-02-17T14:26:05Z</dcterms:created>
  <dcterms:modified xsi:type="dcterms:W3CDTF">2018-02-27T16:51:49Z</dcterms:modified>
</cp:coreProperties>
</file>