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26120" yWindow="-2106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0" i="1" l="1"/>
  <c r="Q30" i="1"/>
  <c r="K55" i="1"/>
  <c r="H50" i="1"/>
  <c r="H54" i="1"/>
  <c r="H53" i="1"/>
  <c r="H52" i="1"/>
  <c r="H51" i="1"/>
  <c r="M50" i="1"/>
  <c r="L50" i="1"/>
  <c r="K50" i="1"/>
  <c r="H49" i="1"/>
  <c r="M27" i="1"/>
  <c r="N27" i="1"/>
  <c r="N41" i="1"/>
  <c r="N42" i="1"/>
  <c r="F41" i="1"/>
  <c r="N38" i="1"/>
  <c r="N36" i="1"/>
  <c r="N35" i="1"/>
  <c r="N34" i="1"/>
  <c r="N32" i="1"/>
  <c r="N31" i="1"/>
  <c r="N29" i="1"/>
  <c r="L31" i="1"/>
  <c r="H41" i="1"/>
  <c r="H27" i="1"/>
  <c r="H30" i="1"/>
  <c r="H38" i="1"/>
  <c r="H40" i="1"/>
  <c r="H42" i="1"/>
  <c r="H39" i="1"/>
  <c r="H28" i="1"/>
  <c r="H32" i="1"/>
  <c r="H33" i="1"/>
  <c r="H34" i="1"/>
  <c r="H35" i="1"/>
  <c r="H36" i="1"/>
  <c r="H37" i="1"/>
  <c r="H29" i="1"/>
  <c r="H31" i="1"/>
  <c r="L29" i="1"/>
  <c r="L30" i="1"/>
  <c r="N19" i="1"/>
  <c r="O17" i="1"/>
  <c r="N17" i="1"/>
  <c r="H26" i="1"/>
  <c r="P19" i="1"/>
  <c r="Q22" i="1"/>
  <c r="Q19" i="1"/>
  <c r="Q13" i="1"/>
  <c r="O13" i="1"/>
  <c r="Q25" i="1"/>
</calcChain>
</file>

<file path=xl/sharedStrings.xml><?xml version="1.0" encoding="utf-8"?>
<sst xmlns="http://schemas.openxmlformats.org/spreadsheetml/2006/main" count="70" uniqueCount="64">
  <si>
    <t>logs/dfi/dfi_test_area_netlist.rpt:Total cell area:                 24158.880290</t>
  </si>
  <si>
    <t>logs/dram_access_timer/dram_access_timer_test_area_netlist.rpt:Total cell area:                  2065.320022</t>
  </si>
  <si>
    <t>logs/main_mem_cntl/main_mem_cntl_test_area_netlist.rpt:Total cell area:                322041.245176</t>
  </si>
  <si>
    <t>logs/manager/manager_test_area_netlist.rpt:Total cell area:               2930243.525835</t>
  </si>
  <si>
    <t>logs/mgr_cntl/mgr_cntl_test_area_netlist.rpt:Total cell area:                  1207.799992</t>
  </si>
  <si>
    <t>logs/mgr_noc_cntl/area_netlist.rpt:Total cell area:                334659.512345</t>
  </si>
  <si>
    <t>logs/mrc_cntl/area_netlist.rpt:Total cell area:                848068.009803</t>
  </si>
  <si>
    <t>logs/mrc_cntl/mrc_cntl_test_area_netlist.rpt:Total cell area:               1023224.341026</t>
  </si>
  <si>
    <t>logs/mwc_cntl/mwc_cntl_test_area_netlist.rpt:Total cell area:                    36.720001</t>
  </si>
  <si>
    <t>logs/oob_downstream_cntl/area_netlist.rpt:Total cell area:                  6898.710418</t>
  </si>
  <si>
    <t>logs/rdp_cntl/area_netlist.rpt:Total cell area:                 53720.834482</t>
  </si>
  <si>
    <t>logs/stu_cntl/area_netlist.rpt:Total cell area:                 23483.228216</t>
  </si>
  <si>
    <t>logs/wu_decode/area_netlist.rpt:Total cell area:                 12460.186748</t>
  </si>
  <si>
    <t>logs/wu_fetch/wu_fetch_test_area_netlist.rpt:Total cell area:                   429.479999</t>
  </si>
  <si>
    <t>logs/wu_memory/area_netlist.rpt:Total cell area:                210736.393761</t>
  </si>
  <si>
    <t>logs/wu_memory/wu_memory_test_area_netlist.rpt:Total cell area:                   489.960011</t>
  </si>
  <si>
    <t>dfi</t>
  </si>
  <si>
    <t>mrc</t>
  </si>
  <si>
    <t>oob</t>
  </si>
  <si>
    <t>rdp</t>
  </si>
  <si>
    <t>stu</t>
  </si>
  <si>
    <t>wud</t>
  </si>
  <si>
    <t>wuf</t>
  </si>
  <si>
    <t>wum</t>
  </si>
  <si>
    <t>noc</t>
  </si>
  <si>
    <t>mwc</t>
  </si>
  <si>
    <t>misc</t>
  </si>
  <si>
    <t>tsv</t>
  </si>
  <si>
    <t>subtracting tsv area from available and gate areas</t>
  </si>
  <si>
    <t>mmc</t>
  </si>
  <si>
    <t>mgr_cntl</t>
  </si>
  <si>
    <t>Ideal</t>
  </si>
  <si>
    <t>Stack Down</t>
  </si>
  <si>
    <t>oob down</t>
  </si>
  <si>
    <t>Stack Up</t>
  </si>
  <si>
    <t>dram data</t>
  </si>
  <si>
    <t>dram cntl</t>
  </si>
  <si>
    <t>Total</t>
  </si>
  <si>
    <t>p/g ratio</t>
  </si>
  <si>
    <t>Area</t>
  </si>
  <si>
    <t>Sub-total</t>
  </si>
  <si>
    <t>Pitch</t>
  </si>
  <si>
    <t>per mm</t>
  </si>
  <si>
    <t>per mm^2</t>
  </si>
  <si>
    <t>Available Area</t>
  </si>
  <si>
    <t>DiRAM4</t>
  </si>
  <si>
    <t>Per Column</t>
  </si>
  <si>
    <t>Scaling</t>
  </si>
  <si>
    <t>@65nm</t>
  </si>
  <si>
    <t>Density</t>
  </si>
  <si>
    <t>original</t>
  </si>
  <si>
    <t>Based on 65-&gt;28nm</t>
  </si>
  <si>
    <t>ITRS</t>
  </si>
  <si>
    <t>PTM</t>
  </si>
  <si>
    <t>Intel</t>
  </si>
  <si>
    <t>Slope</t>
  </si>
  <si>
    <t>nm</t>
  </si>
  <si>
    <t>Original Scaling Estimate for</t>
  </si>
  <si>
    <t>Scale</t>
  </si>
  <si>
    <t>scale/nm</t>
  </si>
  <si>
    <t>Average</t>
  </si>
  <si>
    <t>c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</si>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</sst>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55"/>
  <sheetViews>
    <sheetView tabSelected="1" topLeftCell="A10" workbookViewId="0">
      <selection activeCell="G27" sqref="G27"/>
    </sheetView>
  </sheetViews>
  <sheetFormatPr baseColWidth="10" defaultRowHeight="15" x14ac:dyDescent="0"/>
  <sheetData>
    <row r="2" spans="3:17">
      <c r="C2" t="s">
        <v>0</v>
      </c>
    </row>
    <row r="3" spans="3:17">
      <c r="C3" t="s">
        <v>1</v>
      </c>
    </row>
    <row r="4" spans="3:17">
      <c r="C4" t="s">
        <v>2</v>
      </c>
    </row>
    <row r="5" spans="3:17">
      <c r="C5" t="s">
        <v>3</v>
      </c>
    </row>
    <row r="6" spans="3:17">
      <c r="C6" t="s">
        <v>4</v>
      </c>
    </row>
    <row r="7" spans="3:17">
      <c r="C7" t="s">
        <v>5</v>
      </c>
    </row>
    <row r="8" spans="3:17">
      <c r="C8" t="s">
        <v>6</v>
      </c>
    </row>
    <row r="9" spans="3:17">
      <c r="C9" t="s">
        <v>7</v>
      </c>
    </row>
    <row r="10" spans="3:17">
      <c r="C10" t="s">
        <v>8</v>
      </c>
    </row>
    <row r="11" spans="3:17">
      <c r="C11" t="s">
        <v>9</v>
      </c>
    </row>
    <row r="12" spans="3:17">
      <c r="C12" t="s">
        <v>10</v>
      </c>
      <c r="P12" t="s">
        <v>50</v>
      </c>
      <c r="Q12" t="s">
        <v>51</v>
      </c>
    </row>
    <row r="13" spans="3:17">
      <c r="C13" t="s">
        <v>11</v>
      </c>
      <c r="N13" t="s">
        <v>47</v>
      </c>
      <c r="O13" s="7">
        <f>Q13</f>
        <v>1.61245154965971</v>
      </c>
      <c r="P13" s="7">
        <v>1.39</v>
      </c>
      <c r="Q13" s="7">
        <f>SQRT(O19)</f>
        <v>1.61245154965971</v>
      </c>
    </row>
    <row r="14" spans="3:17">
      <c r="C14" t="s">
        <v>12</v>
      </c>
    </row>
    <row r="15" spans="3:17">
      <c r="C15" t="s">
        <v>13</v>
      </c>
      <c r="L15" t="s">
        <v>44</v>
      </c>
    </row>
    <row r="16" spans="3:17">
      <c r="C16" t="s">
        <v>14</v>
      </c>
    </row>
    <row r="17" spans="3:18">
      <c r="C17" t="s">
        <v>15</v>
      </c>
      <c r="K17" t="s">
        <v>45</v>
      </c>
      <c r="L17">
        <v>12.5</v>
      </c>
      <c r="M17">
        <v>14</v>
      </c>
      <c r="N17">
        <f>L17*M17</f>
        <v>175</v>
      </c>
      <c r="O17">
        <f>N17/64</f>
        <v>2.734375</v>
      </c>
    </row>
    <row r="18" spans="3:18">
      <c r="O18" t="s">
        <v>47</v>
      </c>
      <c r="P18" s="5" t="s">
        <v>48</v>
      </c>
      <c r="Q18" t="s">
        <v>49</v>
      </c>
    </row>
    <row r="19" spans="3:18">
      <c r="K19" t="s">
        <v>46</v>
      </c>
      <c r="L19">
        <v>1.46</v>
      </c>
      <c r="M19">
        <v>1.65</v>
      </c>
      <c r="N19">
        <f>L19*M19</f>
        <v>2.4089999999999998</v>
      </c>
      <c r="O19">
        <v>2.6</v>
      </c>
      <c r="P19">
        <f>O19*N19</f>
        <v>6.2633999999999999</v>
      </c>
      <c r="Q19">
        <f>H42/P19/1000000</f>
        <v>0.71120956668901869</v>
      </c>
    </row>
    <row r="22" spans="3:18">
      <c r="P22" s="1" t="s">
        <v>28</v>
      </c>
      <c r="Q22">
        <f>(H42-H41)/(P19*1000000-H41)</f>
        <v>0.69495501420825845</v>
      </c>
    </row>
    <row r="25" spans="3:18">
      <c r="P25" t="s">
        <v>31</v>
      </c>
      <c r="Q25">
        <f>0.7*P19*1000000</f>
        <v>4384379.9999999991</v>
      </c>
    </row>
    <row r="26" spans="3:18">
      <c r="E26" t="s">
        <v>16</v>
      </c>
      <c r="F26">
        <v>114000</v>
      </c>
      <c r="G26">
        <v>1</v>
      </c>
      <c r="H26">
        <f>F26*G26</f>
        <v>114000</v>
      </c>
      <c r="L26" s="4" t="s">
        <v>41</v>
      </c>
      <c r="M26" s="4" t="s">
        <v>42</v>
      </c>
      <c r="N26" s="4" t="s">
        <v>43</v>
      </c>
    </row>
    <row r="27" spans="3:18">
      <c r="E27" t="s">
        <v>29</v>
      </c>
      <c r="F27">
        <v>600000</v>
      </c>
      <c r="G27">
        <v>1</v>
      </c>
      <c r="H27">
        <f t="shared" ref="H27:H37" si="0">F27*G27</f>
        <v>600000</v>
      </c>
      <c r="L27" s="4">
        <v>5.0000000000000001E-3</v>
      </c>
      <c r="M27" s="4">
        <f>1/L27</f>
        <v>200</v>
      </c>
      <c r="N27" s="4">
        <f>M27^2</f>
        <v>40000</v>
      </c>
    </row>
    <row r="28" spans="3:18">
      <c r="E28" t="s">
        <v>30</v>
      </c>
      <c r="F28">
        <v>1270</v>
      </c>
      <c r="G28">
        <v>1</v>
      </c>
      <c r="H28">
        <f t="shared" si="0"/>
        <v>1270</v>
      </c>
    </row>
    <row r="29" spans="3:18">
      <c r="E29" t="s">
        <v>24</v>
      </c>
      <c r="F29">
        <v>335000</v>
      </c>
      <c r="G29">
        <v>1</v>
      </c>
      <c r="H29">
        <f>F29*G29</f>
        <v>335000</v>
      </c>
      <c r="L29">
        <f>4100*2</f>
        <v>8200</v>
      </c>
      <c r="M29" t="s">
        <v>32</v>
      </c>
      <c r="N29">
        <f>2048+2048/32+2048/32*2+2048/32</f>
        <v>2304</v>
      </c>
    </row>
    <row r="30" spans="3:18">
      <c r="E30" t="s">
        <v>17</v>
      </c>
      <c r="F30">
        <v>1200000</v>
      </c>
      <c r="G30">
        <v>2</v>
      </c>
      <c r="H30">
        <f>F30*G30</f>
        <v>2400000</v>
      </c>
      <c r="L30">
        <f>2700*2</f>
        <v>5400</v>
      </c>
      <c r="M30" t="s">
        <v>33</v>
      </c>
      <c r="N30">
        <v>40</v>
      </c>
      <c r="Q30">
        <f>1.95*N19</f>
        <v>4.6975499999999997</v>
      </c>
      <c r="R30">
        <f>Q30*0.7</f>
        <v>3.2882849999999997</v>
      </c>
    </row>
    <row r="31" spans="3:18">
      <c r="E31" t="s">
        <v>25</v>
      </c>
      <c r="F31">
        <v>179000</v>
      </c>
      <c r="G31">
        <v>1</v>
      </c>
      <c r="H31">
        <f>F31*G31</f>
        <v>179000</v>
      </c>
      <c r="L31">
        <f>L29+L30</f>
        <v>13600</v>
      </c>
      <c r="M31" t="s">
        <v>34</v>
      </c>
      <c r="N31">
        <f>128+2+16+4+1</f>
        <v>151</v>
      </c>
    </row>
    <row r="32" spans="3:18">
      <c r="E32" t="s">
        <v>18</v>
      </c>
      <c r="F32">
        <v>6900</v>
      </c>
      <c r="G32">
        <v>1</v>
      </c>
      <c r="H32">
        <f t="shared" si="0"/>
        <v>6900</v>
      </c>
      <c r="N32">
        <f>SUM(N29:N31)</f>
        <v>2495</v>
      </c>
    </row>
    <row r="33" spans="5:14">
      <c r="E33" t="s">
        <v>19</v>
      </c>
      <c r="F33">
        <v>54000</v>
      </c>
      <c r="G33">
        <v>1</v>
      </c>
      <c r="H33">
        <f t="shared" si="0"/>
        <v>54000</v>
      </c>
    </row>
    <row r="34" spans="5:14">
      <c r="E34" t="s">
        <v>20</v>
      </c>
      <c r="F34">
        <v>24000</v>
      </c>
      <c r="G34">
        <v>1</v>
      </c>
      <c r="H34">
        <f t="shared" si="0"/>
        <v>24000</v>
      </c>
      <c r="M34" t="s">
        <v>35</v>
      </c>
      <c r="N34">
        <f>2048*2</f>
        <v>4096</v>
      </c>
    </row>
    <row r="35" spans="5:14">
      <c r="E35" t="s">
        <v>21</v>
      </c>
      <c r="F35">
        <v>12500</v>
      </c>
      <c r="G35">
        <v>1</v>
      </c>
      <c r="H35">
        <f t="shared" si="0"/>
        <v>12500</v>
      </c>
      <c r="M35" t="s">
        <v>36</v>
      </c>
      <c r="N35">
        <f>12+5+3+2048/32</f>
        <v>84</v>
      </c>
    </row>
    <row r="36" spans="5:14">
      <c r="E36" t="s">
        <v>22</v>
      </c>
      <c r="F36">
        <v>500</v>
      </c>
      <c r="G36">
        <v>1</v>
      </c>
      <c r="H36">
        <f t="shared" si="0"/>
        <v>500</v>
      </c>
      <c r="M36" s="2" t="s">
        <v>40</v>
      </c>
      <c r="N36" s="2">
        <f>SUM(N34:N35)</f>
        <v>4180</v>
      </c>
    </row>
    <row r="37" spans="5:14">
      <c r="E37" t="s">
        <v>23</v>
      </c>
      <c r="F37">
        <v>63670</v>
      </c>
      <c r="G37">
        <v>1</v>
      </c>
      <c r="H37">
        <f t="shared" si="0"/>
        <v>63670</v>
      </c>
    </row>
    <row r="38" spans="5:14">
      <c r="G38" s="2" t="s">
        <v>40</v>
      </c>
      <c r="H38" s="2">
        <f>SUM(H26:H37)</f>
        <v>3790840</v>
      </c>
      <c r="M38" t="s">
        <v>37</v>
      </c>
      <c r="N38">
        <f>N32+N36</f>
        <v>6675</v>
      </c>
    </row>
    <row r="39" spans="5:14">
      <c r="E39" t="s">
        <v>26</v>
      </c>
      <c r="F39">
        <v>330000</v>
      </c>
      <c r="G39">
        <v>1</v>
      </c>
      <c r="H39">
        <f>F39*G39</f>
        <v>330000</v>
      </c>
      <c r="M39" t="s">
        <v>38</v>
      </c>
      <c r="N39" s="2">
        <v>1</v>
      </c>
    </row>
    <row r="40" spans="5:14">
      <c r="G40" s="2" t="s">
        <v>40</v>
      </c>
      <c r="H40" s="2">
        <f>H38+H39</f>
        <v>4120840</v>
      </c>
    </row>
    <row r="41" spans="5:14">
      <c r="E41" t="s">
        <v>27</v>
      </c>
      <c r="F41">
        <f>N42</f>
        <v>333750</v>
      </c>
      <c r="G41">
        <v>1</v>
      </c>
      <c r="H41">
        <f>F41*G41</f>
        <v>333750</v>
      </c>
      <c r="N41">
        <f>N38+N39*N38</f>
        <v>13350</v>
      </c>
    </row>
    <row r="42" spans="5:14">
      <c r="G42" s="3" t="s">
        <v>37</v>
      </c>
      <c r="H42" s="2">
        <f>H40+H41</f>
        <v>4454590</v>
      </c>
      <c r="M42" s="2" t="s">
        <v>39</v>
      </c>
      <c r="N42" s="2">
        <f>N41/N27*1000000</f>
        <v>333750</v>
      </c>
    </row>
    <row r="46" spans="5:14">
      <c r="G46" t="s">
        <v>54</v>
      </c>
      <c r="K46">
        <v>65</v>
      </c>
      <c r="L46">
        <v>32</v>
      </c>
      <c r="M46">
        <v>21</v>
      </c>
    </row>
    <row r="47" spans="5:14">
      <c r="F47" s="1" t="s">
        <v>57</v>
      </c>
      <c r="G47">
        <v>28</v>
      </c>
      <c r="H47" s="6" t="s">
        <v>56</v>
      </c>
      <c r="J47" t="s">
        <v>52</v>
      </c>
      <c r="K47">
        <v>2</v>
      </c>
      <c r="L47">
        <v>0.66</v>
      </c>
      <c r="M47">
        <v>0.2</v>
      </c>
    </row>
    <row r="48" spans="5:14">
      <c r="J48" t="s">
        <v>53</v>
      </c>
      <c r="K48">
        <v>2</v>
      </c>
      <c r="L48">
        <v>0.5</v>
      </c>
      <c r="M48">
        <v>0.26</v>
      </c>
    </row>
    <row r="49" spans="5:13">
      <c r="E49" t="s">
        <v>55</v>
      </c>
      <c r="G49" s="7" t="s">
        <v>59</v>
      </c>
      <c r="H49" s="7">
        <f>(L49-M49)/(L46-M46)</f>
        <v>1.7272727272727269E-2</v>
      </c>
      <c r="I49" s="7"/>
      <c r="J49" s="7" t="s">
        <v>54</v>
      </c>
      <c r="K49" s="7">
        <v>1.33</v>
      </c>
      <c r="L49" s="7">
        <v>0.75</v>
      </c>
      <c r="M49" s="7">
        <v>0.56000000000000005</v>
      </c>
    </row>
    <row r="50" spans="5:13">
      <c r="E50" t="s">
        <v>61</v>
      </c>
      <c r="G50" s="8">
        <v>65</v>
      </c>
      <c r="H50" s="7">
        <f>VLOOKUP($G$46,$J$46:$M$49,2,FALSE)-H49*G50</f>
        <v>0.2072727272727275</v>
      </c>
      <c r="I50" s="7"/>
      <c r="J50" s="7" t="s">
        <v>60</v>
      </c>
      <c r="K50" s="7">
        <f>AVERAGE(K47:K49)</f>
        <v>1.7766666666666666</v>
      </c>
      <c r="L50" s="7">
        <f t="shared" ref="L50:M50" si="1">AVERAGE(L47:L49)</f>
        <v>0.63666666666666671</v>
      </c>
      <c r="M50" s="7">
        <f t="shared" si="1"/>
        <v>0.34</v>
      </c>
    </row>
    <row r="51" spans="5:13">
      <c r="E51" t="s">
        <v>58</v>
      </c>
      <c r="G51" s="8">
        <v>31</v>
      </c>
      <c r="H51" s="7">
        <f>$H$49*G51+$H$50</f>
        <v>0.7427272727272729</v>
      </c>
      <c r="I51" s="7"/>
      <c r="J51" s="7"/>
      <c r="K51" s="7"/>
      <c r="L51" s="7"/>
      <c r="M51" s="7"/>
    </row>
    <row r="52" spans="5:13">
      <c r="G52" s="8">
        <v>21</v>
      </c>
      <c r="H52" s="7">
        <f>$H$49*G52+$H$50</f>
        <v>0.57000000000000017</v>
      </c>
      <c r="I52" s="7"/>
      <c r="J52" s="7"/>
      <c r="K52" s="7"/>
      <c r="L52" s="7"/>
      <c r="M52" s="7"/>
    </row>
    <row r="53" spans="5:13">
      <c r="G53" s="8">
        <v>28</v>
      </c>
      <c r="H53" s="7">
        <f>$H$49*G53+$H$50</f>
        <v>0.69090909090909103</v>
      </c>
    </row>
    <row r="54" spans="5:13">
      <c r="G54" s="8">
        <v>65</v>
      </c>
      <c r="H54" s="7">
        <f>$H$49*G54+$H$50</f>
        <v>1.33</v>
      </c>
      <c r="I54" t="s">
        <v>62</v>
      </c>
      <c r="J54" t="s">
        <v>63</v>
      </c>
      <c r="K54" t="s">
        <v>58</v>
      </c>
    </row>
    <row r="55" spans="5:13">
      <c r="I55">
        <v>65</v>
      </c>
      <c r="J55">
        <v>28</v>
      </c>
      <c r="K55">
        <f>H54/H53</f>
        <v>1.9249999999999998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2017-07-24T16:43:03Z</dcterms:created>
  <dcterms:modified xsi:type="dcterms:W3CDTF">2017-09-25T17:44:51Z</dcterms:modified>
</cp:coreProperties>
</file>