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1"/>
  </bookViews>
  <sheets>
    <sheet name="Manager" sheetId="2" r:id="rId1"/>
    <sheet name="PE" sheetId="1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2" l="1"/>
  <c r="J34" i="1"/>
  <c r="I39" i="1"/>
  <c r="H33" i="1"/>
  <c r="H32" i="1"/>
  <c r="H31" i="1"/>
  <c r="H30" i="1"/>
  <c r="H38" i="1"/>
  <c r="H39" i="1"/>
  <c r="H40" i="1"/>
  <c r="H42" i="1"/>
  <c r="I33" i="1"/>
  <c r="H26" i="1"/>
  <c r="I38" i="1"/>
  <c r="I41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41" i="1"/>
  <c r="I32" i="1"/>
  <c r="I31" i="1"/>
  <c r="I30" i="1"/>
  <c r="I29" i="1"/>
  <c r="I28" i="1"/>
  <c r="I27" i="1"/>
  <c r="I26" i="1"/>
  <c r="F5" i="3"/>
  <c r="G5" i="3"/>
  <c r="H5" i="3"/>
  <c r="F6" i="3"/>
  <c r="G6" i="3"/>
  <c r="H6" i="3"/>
  <c r="E6" i="3"/>
  <c r="E5" i="3"/>
  <c r="H49" i="2"/>
  <c r="H50" i="2"/>
  <c r="H54" i="2"/>
  <c r="H53" i="2"/>
  <c r="K55" i="2"/>
  <c r="H52" i="2"/>
  <c r="H51" i="2"/>
  <c r="M50" i="2"/>
  <c r="L50" i="2"/>
  <c r="K50" i="2"/>
  <c r="N29" i="2"/>
  <c r="N31" i="2"/>
  <c r="N32" i="2"/>
  <c r="N34" i="2"/>
  <c r="N35" i="2"/>
  <c r="N36" i="2"/>
  <c r="N38" i="2"/>
  <c r="N41" i="2"/>
  <c r="M27" i="2"/>
  <c r="N27" i="2"/>
  <c r="N42" i="2"/>
  <c r="H26" i="2"/>
  <c r="H27" i="2"/>
  <c r="H28" i="2"/>
  <c r="H29" i="2"/>
  <c r="H30" i="2"/>
  <c r="H32" i="2"/>
  <c r="H33" i="2"/>
  <c r="H34" i="2"/>
  <c r="H35" i="2"/>
  <c r="H36" i="2"/>
  <c r="H37" i="2"/>
  <c r="H38" i="2"/>
  <c r="H39" i="2"/>
  <c r="H40" i="2"/>
  <c r="F41" i="2"/>
  <c r="H41" i="2"/>
  <c r="H42" i="2"/>
  <c r="L29" i="2"/>
  <c r="L30" i="2"/>
  <c r="L31" i="2"/>
  <c r="N19" i="2"/>
  <c r="Q30" i="2"/>
  <c r="R30" i="2"/>
  <c r="P19" i="2"/>
  <c r="Q25" i="2"/>
  <c r="Q22" i="2"/>
  <c r="Q19" i="2"/>
  <c r="N17" i="2"/>
  <c r="O17" i="2"/>
  <c r="Q13" i="2"/>
  <c r="O13" i="2"/>
  <c r="R30" i="1"/>
  <c r="Q30" i="1"/>
  <c r="K55" i="1"/>
  <c r="H50" i="1"/>
  <c r="H54" i="1"/>
  <c r="H53" i="1"/>
  <c r="H52" i="1"/>
  <c r="H51" i="1"/>
  <c r="M50" i="1"/>
  <c r="L50" i="1"/>
  <c r="K50" i="1"/>
  <c r="H49" i="1"/>
  <c r="M27" i="1"/>
  <c r="N27" i="1"/>
  <c r="N36" i="1"/>
  <c r="N38" i="1"/>
  <c r="N41" i="1"/>
  <c r="N42" i="1"/>
  <c r="F41" i="1"/>
  <c r="N32" i="1"/>
  <c r="N31" i="1"/>
  <c r="N29" i="1"/>
  <c r="L31" i="1"/>
  <c r="H41" i="1"/>
  <c r="H27" i="1"/>
  <c r="H28" i="1"/>
  <c r="H29" i="1"/>
  <c r="L29" i="1"/>
  <c r="L30" i="1"/>
  <c r="N19" i="1"/>
  <c r="O17" i="1"/>
  <c r="N17" i="1"/>
  <c r="P19" i="1"/>
  <c r="Q22" i="1"/>
  <c r="Q19" i="1"/>
  <c r="Q13" i="1"/>
  <c r="O13" i="1"/>
  <c r="Q25" i="1"/>
</calcChain>
</file>

<file path=xl/sharedStrings.xml><?xml version="1.0" encoding="utf-8"?>
<sst xmlns="http://schemas.openxmlformats.org/spreadsheetml/2006/main" count="138" uniqueCount="73">
  <si>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</si>
  <si>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</si>
  <si>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</si>
  <si>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</si>
  <si>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</si>
  <si>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</si>
  <si>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</si>
  <si>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</si>
  <si>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</si>
  <si>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</si>
  <si>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</si>
  <si>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</si>
  <si>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</si>
  <si>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</si>
  <si>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</si>
  <si>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</si>
  <si>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</si>
  <si>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</si>
  <si>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</si>
  <si>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</si>
  <si>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</si>
  <si>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</si>
  <si>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</si>
  <si>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</si>
  <si>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</si>
  <si>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</si>
  <si>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</si>
  <si>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</si>
  <si>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</si>
  <si>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</si>
  <si>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</si>
  <si>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</si>
  <si>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</si>
  <si>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</si>
  <si>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</si>
  <si>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</si>
  <si>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</si>
  <si>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</si>
  <si>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</si>
  <si>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</si>
  <si>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</si>
  <si>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</si>
  <si>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</si>
  <si>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</si>
  <si>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</si>
  <si>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</si>
  <si>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</si>
  <si>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</si>
  <si>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</si>
  <si>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</si>
  <si>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</si>
  <si>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</si>
  <si>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</si>
  <si>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</si>
  <si>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</si>
  <si>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</si>
  <si>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</si>
  <si>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</si>
  <si>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</si>
  <si>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</si>
  <si>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</si>
  <si>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</si>
  <si>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</si>
  <si>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</si>
  <si>
    <t>mem_acc_cont</t>
  </si>
  <si>
    <t>pe_cntl</t>
  </si>
  <si>
    <t>simd_upstream_intf</t>
  </si>
  <si>
    <t>simd</t>
  </si>
  <si>
    <t>stOp</t>
  </si>
  <si>
    <t>stack_interface</t>
  </si>
  <si>
    <t>stOp_cntl</t>
  </si>
  <si>
    <t>Percentage</t>
  </si>
  <si>
    <t>simd_wrapper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</si>
</sst>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5"/>
  <sheetViews>
    <sheetView topLeftCell="A14" workbookViewId="0">
      <selection activeCell="I41" sqref="I41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0.75766995561516115</v>
      </c>
    </row>
    <row r="22" spans="3:18">
      <c r="P22" s="1" t="s">
        <v>28</v>
      </c>
      <c r="Q22">
        <f>(H42-H41)/(P19*1000000-H41)</f>
        <v>0.7440304233808066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16</v>
      </c>
      <c r="F26">
        <v>114000</v>
      </c>
      <c r="G26">
        <v>1</v>
      </c>
      <c r="H26">
        <f>F26*G26</f>
        <v>114000</v>
      </c>
      <c r="I26" s="9">
        <f>H26/$H$42</f>
        <v>2.4022302811663038E-2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600000</v>
      </c>
      <c r="G27">
        <v>1</v>
      </c>
      <c r="H27">
        <f t="shared" ref="H27:H37" si="0">F27*G27</f>
        <v>600000</v>
      </c>
      <c r="I27" s="9">
        <f t="shared" ref="I27:I41" si="1">H27/$H$42</f>
        <v>0.12643317269296336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1270</v>
      </c>
      <c r="G28">
        <v>1</v>
      </c>
      <c r="H28">
        <f t="shared" si="0"/>
        <v>1270</v>
      </c>
      <c r="I28" s="9">
        <f t="shared" si="1"/>
        <v>2.6761688220010581E-4</v>
      </c>
    </row>
    <row r="29" spans="3:18">
      <c r="E29" t="s">
        <v>24</v>
      </c>
      <c r="F29">
        <v>335000</v>
      </c>
      <c r="G29">
        <v>1</v>
      </c>
      <c r="H29">
        <f>F29*G29</f>
        <v>335000</v>
      </c>
      <c r="I29" s="9">
        <f t="shared" si="1"/>
        <v>7.0591854753571215E-2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>
        <v>1260000</v>
      </c>
      <c r="G30">
        <v>2</v>
      </c>
      <c r="H30">
        <f>F30*G30</f>
        <v>2520000</v>
      </c>
      <c r="I30" s="9">
        <f t="shared" si="1"/>
        <v>0.53101932531044616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25</v>
      </c>
      <c r="F31">
        <v>179000</v>
      </c>
      <c r="G31">
        <v>1</v>
      </c>
      <c r="H31">
        <v>350000</v>
      </c>
      <c r="I31" s="9">
        <f t="shared" si="1"/>
        <v>7.3752684070895289E-2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0"/>
        <v>6900</v>
      </c>
      <c r="I32" s="9">
        <f t="shared" si="1"/>
        <v>1.4539814859690786E-3</v>
      </c>
      <c r="N32">
        <f>SUM(N29:N31)</f>
        <v>2495</v>
      </c>
    </row>
    <row r="33" spans="5:14">
      <c r="E33" t="s">
        <v>19</v>
      </c>
      <c r="F33">
        <v>54000</v>
      </c>
      <c r="G33">
        <v>1</v>
      </c>
      <c r="H33">
        <f t="shared" si="0"/>
        <v>54000</v>
      </c>
      <c r="I33" s="9">
        <f t="shared" si="1"/>
        <v>1.1378985542366703E-2</v>
      </c>
    </row>
    <row r="34" spans="5:14">
      <c r="E34" t="s">
        <v>20</v>
      </c>
      <c r="F34">
        <v>24000</v>
      </c>
      <c r="G34">
        <v>1</v>
      </c>
      <c r="H34">
        <f t="shared" si="0"/>
        <v>24000</v>
      </c>
      <c r="I34" s="9">
        <f t="shared" si="1"/>
        <v>5.0573269077185349E-3</v>
      </c>
      <c r="M34" t="s">
        <v>35</v>
      </c>
      <c r="N34">
        <f>2048*2</f>
        <v>4096</v>
      </c>
    </row>
    <row r="35" spans="5:14">
      <c r="E35" t="s">
        <v>21</v>
      </c>
      <c r="F35">
        <v>12500</v>
      </c>
      <c r="G35">
        <v>1</v>
      </c>
      <c r="H35">
        <f t="shared" si="0"/>
        <v>12500</v>
      </c>
      <c r="I35" s="9">
        <f t="shared" si="1"/>
        <v>2.6340244311034034E-3</v>
      </c>
      <c r="M35" t="s">
        <v>36</v>
      </c>
      <c r="N35">
        <f>12+5+3+2048/32</f>
        <v>84</v>
      </c>
    </row>
    <row r="36" spans="5:14">
      <c r="E36" t="s">
        <v>22</v>
      </c>
      <c r="F36">
        <v>500</v>
      </c>
      <c r="G36">
        <v>1</v>
      </c>
      <c r="H36">
        <f t="shared" si="0"/>
        <v>500</v>
      </c>
      <c r="I36" s="9">
        <f t="shared" si="1"/>
        <v>1.0536097724413614E-4</v>
      </c>
      <c r="M36" s="2" t="s">
        <v>40</v>
      </c>
      <c r="N36" s="2">
        <f>SUM(N34:N35)</f>
        <v>4180</v>
      </c>
    </row>
    <row r="37" spans="5:14">
      <c r="E37" t="s">
        <v>23</v>
      </c>
      <c r="F37">
        <v>63670</v>
      </c>
      <c r="G37">
        <v>1</v>
      </c>
      <c r="H37">
        <f t="shared" si="0"/>
        <v>63670</v>
      </c>
      <c r="I37" s="9">
        <f t="shared" si="1"/>
        <v>1.3416666842268296E-2</v>
      </c>
    </row>
    <row r="38" spans="5:14">
      <c r="G38" s="2" t="s">
        <v>40</v>
      </c>
      <c r="H38" s="2">
        <f>SUM(H26:H37)</f>
        <v>4081840</v>
      </c>
      <c r="J38" s="9">
        <f>SUM(I26:I37)+I39+I41</f>
        <v>1</v>
      </c>
      <c r="M38" t="s">
        <v>37</v>
      </c>
      <c r="N38">
        <f>N32+N36</f>
        <v>6675</v>
      </c>
    </row>
    <row r="39" spans="5:14">
      <c r="E39" t="s">
        <v>26</v>
      </c>
      <c r="F39">
        <v>330000</v>
      </c>
      <c r="G39">
        <v>1</v>
      </c>
      <c r="H39">
        <f>F39*G39</f>
        <v>330000</v>
      </c>
      <c r="I39" s="9">
        <f t="shared" si="1"/>
        <v>6.9538244981129843E-2</v>
      </c>
      <c r="M39" t="s">
        <v>38</v>
      </c>
      <c r="N39" s="2">
        <v>1</v>
      </c>
    </row>
    <row r="40" spans="5:14">
      <c r="G40" s="2" t="s">
        <v>40</v>
      </c>
      <c r="H40" s="2">
        <f>H38+H39</f>
        <v>4411840</v>
      </c>
    </row>
    <row r="41" spans="5:14">
      <c r="E41" t="s">
        <v>27</v>
      </c>
      <c r="F41">
        <f>N42</f>
        <v>333750</v>
      </c>
      <c r="G41">
        <v>1</v>
      </c>
      <c r="H41">
        <f>F41*G41</f>
        <v>333750</v>
      </c>
      <c r="I41" s="9">
        <f t="shared" si="1"/>
        <v>7.0328452310460865E-2</v>
      </c>
      <c r="N41">
        <f>N38+N39*N38</f>
        <v>13350</v>
      </c>
    </row>
    <row r="42" spans="5:14">
      <c r="G42" s="3" t="s">
        <v>37</v>
      </c>
      <c r="H42" s="2">
        <f>H40+H41</f>
        <v>4745590</v>
      </c>
      <c r="M42" s="2" t="s">
        <v>39</v>
      </c>
      <c r="N42" s="2">
        <f>N41/N27*1000000</f>
        <v>333750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 t="shared" ref="L50:M50" si="2">AVERAGE(L47:L49)</f>
        <v>0.63666666666666671</v>
      </c>
      <c r="M50" s="7">
        <f t="shared" si="2"/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5"/>
  <sheetViews>
    <sheetView tabSelected="1" topLeftCell="A21" workbookViewId="0">
      <selection activeCell="J35" sqref="J35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0.49537790976147145</v>
      </c>
    </row>
    <row r="22" spans="3:18">
      <c r="P22" s="1" t="s">
        <v>28</v>
      </c>
      <c r="Q22">
        <f>(H42-H41)/(P19*1000000-H41)</f>
        <v>0.48512295048585602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64</v>
      </c>
      <c r="F26">
        <v>550000</v>
      </c>
      <c r="G26">
        <v>1</v>
      </c>
      <c r="H26">
        <f>F26*G26</f>
        <v>550000</v>
      </c>
      <c r="I26" s="9">
        <f>H26/$H$42</f>
        <v>0.17726210619611635</v>
      </c>
      <c r="L26" s="4" t="s">
        <v>41</v>
      </c>
      <c r="M26" s="4" t="s">
        <v>42</v>
      </c>
      <c r="N26" s="4" t="s">
        <v>43</v>
      </c>
    </row>
    <row r="27" spans="3:18">
      <c r="E27" t="s">
        <v>65</v>
      </c>
      <c r="F27">
        <v>105000</v>
      </c>
      <c r="G27">
        <v>1</v>
      </c>
      <c r="H27">
        <f t="shared" ref="H27:H37" si="0">F27*G27</f>
        <v>105000</v>
      </c>
      <c r="I27" s="9">
        <f t="shared" ref="I27:I33" si="1">H27/$H$42</f>
        <v>3.3840947546531303E-2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66</v>
      </c>
      <c r="F28">
        <v>32000</v>
      </c>
      <c r="G28">
        <v>1</v>
      </c>
      <c r="H28">
        <f t="shared" si="0"/>
        <v>32000</v>
      </c>
      <c r="I28" s="9">
        <f t="shared" si="1"/>
        <v>1.0313431633228587E-2</v>
      </c>
    </row>
    <row r="29" spans="3:18">
      <c r="E29" t="s">
        <v>67</v>
      </c>
      <c r="F29">
        <v>600000</v>
      </c>
      <c r="G29">
        <v>1</v>
      </c>
      <c r="H29">
        <f>F29*G29</f>
        <v>600000</v>
      </c>
      <c r="I29" s="9">
        <f t="shared" si="1"/>
        <v>0.19337684312303602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68</v>
      </c>
      <c r="F30">
        <v>42000</v>
      </c>
      <c r="G30">
        <v>32</v>
      </c>
      <c r="H30">
        <f>F30*G30</f>
        <v>1344000</v>
      </c>
      <c r="I30" s="9">
        <f t="shared" si="1"/>
        <v>0.43316412859560066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69</v>
      </c>
      <c r="F31">
        <v>17000</v>
      </c>
      <c r="G31">
        <v>1</v>
      </c>
      <c r="H31">
        <f>F31*G31</f>
        <v>17000</v>
      </c>
      <c r="I31" s="9">
        <f t="shared" si="1"/>
        <v>5.4790105551526871E-3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70</v>
      </c>
      <c r="F32">
        <v>64000</v>
      </c>
      <c r="G32">
        <v>1</v>
      </c>
      <c r="H32">
        <f>F32*G32</f>
        <v>64000</v>
      </c>
      <c r="I32" s="9">
        <f t="shared" si="1"/>
        <v>2.0626863266457175E-2</v>
      </c>
      <c r="N32">
        <f>SUM(N29:N31)</f>
        <v>2495</v>
      </c>
    </row>
    <row r="33" spans="5:14">
      <c r="E33" t="s">
        <v>72</v>
      </c>
      <c r="F33">
        <v>251000</v>
      </c>
      <c r="G33">
        <v>1</v>
      </c>
      <c r="H33">
        <f>F33*G33</f>
        <v>251000</v>
      </c>
      <c r="I33" s="9">
        <f t="shared" si="1"/>
        <v>8.0895979373136737E-2</v>
      </c>
    </row>
    <row r="34" spans="5:14">
      <c r="J34" s="9">
        <f>SUM(I26:I37)+I41+I39</f>
        <v>0.99999999999999989</v>
      </c>
      <c r="M34" t="s">
        <v>35</v>
      </c>
      <c r="N34">
        <v>0</v>
      </c>
    </row>
    <row r="35" spans="5:14">
      <c r="M35" t="s">
        <v>36</v>
      </c>
      <c r="N35">
        <v>0</v>
      </c>
    </row>
    <row r="36" spans="5:14">
      <c r="M36" s="2" t="s">
        <v>40</v>
      </c>
      <c r="N36" s="2">
        <f>SUM(N34:N35)</f>
        <v>0</v>
      </c>
    </row>
    <row r="38" spans="5:14">
      <c r="G38" s="2" t="s">
        <v>40</v>
      </c>
      <c r="H38" s="2">
        <f>SUM(H26:H37)</f>
        <v>2963000</v>
      </c>
      <c r="I38">
        <f>H38-H29</f>
        <v>2363000</v>
      </c>
      <c r="M38" t="s">
        <v>37</v>
      </c>
      <c r="N38">
        <f>N32+N36</f>
        <v>2495</v>
      </c>
    </row>
    <row r="39" spans="5:14">
      <c r="E39" t="s">
        <v>26</v>
      </c>
      <c r="F39">
        <v>15000</v>
      </c>
      <c r="G39">
        <v>1</v>
      </c>
      <c r="H39">
        <f>F39*G39</f>
        <v>15000</v>
      </c>
      <c r="I39" s="9">
        <f>H39/$H$42</f>
        <v>4.8344210780759001E-3</v>
      </c>
      <c r="M39" t="s">
        <v>38</v>
      </c>
      <c r="N39" s="2">
        <v>1</v>
      </c>
    </row>
    <row r="40" spans="5:14">
      <c r="G40" s="2" t="s">
        <v>40</v>
      </c>
      <c r="H40" s="2">
        <f>H38+H39</f>
        <v>2978000</v>
      </c>
    </row>
    <row r="41" spans="5:14">
      <c r="E41" t="s">
        <v>27</v>
      </c>
      <c r="F41">
        <f>N42</f>
        <v>124750</v>
      </c>
      <c r="G41">
        <v>1</v>
      </c>
      <c r="H41">
        <f>F41*G41</f>
        <v>124750</v>
      </c>
      <c r="I41" s="9">
        <f>H41/$H$42</f>
        <v>4.020626863266457E-2</v>
      </c>
      <c r="N41">
        <f>N38+N39*N38</f>
        <v>4990</v>
      </c>
    </row>
    <row r="42" spans="5:14">
      <c r="G42" s="3" t="s">
        <v>37</v>
      </c>
      <c r="H42" s="2">
        <f>H40+H41</f>
        <v>3102750</v>
      </c>
      <c r="M42" s="2" t="s">
        <v>39</v>
      </c>
      <c r="N42" s="2">
        <f>N41/N27*1000000</f>
        <v>124750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 t="shared" ref="L50:M50" si="2">AVERAGE(L47:L49)</f>
        <v>0.63666666666666671</v>
      </c>
      <c r="M50" s="7">
        <f t="shared" si="2"/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workbookViewId="0">
      <selection activeCell="J4" sqref="J4"/>
    </sheetView>
  </sheetViews>
  <sheetFormatPr baseColWidth="10" defaultRowHeight="15" x14ac:dyDescent="0"/>
  <sheetData>
    <row r="4" spans="5:8">
      <c r="H4">
        <v>1</v>
      </c>
    </row>
    <row r="5" spans="5:8">
      <c r="E5">
        <f>Manager!H40</f>
        <v>4411840</v>
      </c>
      <c r="F5">
        <f>PE!H40</f>
        <v>2978000</v>
      </c>
      <c r="G5">
        <f>SUM(E5:F5)</f>
        <v>7389840</v>
      </c>
      <c r="H5">
        <f>G5*H$4</f>
        <v>7389840</v>
      </c>
    </row>
    <row r="6" spans="5:8">
      <c r="E6">
        <f>E5/Manager!O19</f>
        <v>1696861.5384615385</v>
      </c>
      <c r="F6">
        <f>F5/PE!O19</f>
        <v>1145384.6153846153</v>
      </c>
      <c r="G6">
        <f>SUM(E6:F6)</f>
        <v>2842246.153846154</v>
      </c>
      <c r="H6">
        <f>G6*H$4</f>
        <v>2842246.153846154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2017-12-13T20:09:25Z</dcterms:modified>
</cp:coreProperties>
</file>