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25" windowWidth="19155" windowHeight="762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V20" i="3"/>
  <c r="T20"/>
  <c r="R20"/>
  <c r="P20"/>
  <c r="N20"/>
  <c r="L20"/>
  <c r="J20"/>
  <c r="V14"/>
  <c r="T14"/>
  <c r="R14"/>
  <c r="P14"/>
  <c r="N14"/>
  <c r="L14"/>
  <c r="J14"/>
  <c r="N8"/>
  <c r="L32"/>
  <c r="V26"/>
  <c r="R26"/>
  <c r="P26"/>
  <c r="L26"/>
  <c r="V8"/>
  <c r="T8"/>
  <c r="R8"/>
  <c r="P8"/>
  <c r="W29"/>
  <c r="V29"/>
  <c r="W28"/>
  <c r="V28"/>
  <c r="U29"/>
  <c r="T29"/>
  <c r="U28"/>
  <c r="T28"/>
  <c r="R31"/>
  <c r="R33" s="1"/>
  <c r="R13"/>
  <c r="S29"/>
  <c r="S11"/>
  <c r="R29"/>
  <c r="R11"/>
  <c r="S28"/>
  <c r="S10"/>
  <c r="R28"/>
  <c r="R10"/>
  <c r="Q29"/>
  <c r="Q28"/>
  <c r="P29"/>
  <c r="P28"/>
  <c r="N29"/>
  <c r="N28"/>
  <c r="N13"/>
  <c r="N33"/>
  <c r="L33"/>
  <c r="V27" l="1"/>
  <c r="R27"/>
  <c r="P27"/>
  <c r="N27"/>
  <c r="L27"/>
  <c r="R21"/>
  <c r="N21"/>
  <c r="L21"/>
  <c r="J29"/>
  <c r="K29"/>
  <c r="K28"/>
  <c r="J28"/>
  <c r="J23"/>
  <c r="K23"/>
  <c r="K22"/>
  <c r="J22"/>
  <c r="T25"/>
  <c r="T23"/>
  <c r="T22"/>
  <c r="V19"/>
  <c r="V21" s="1"/>
  <c r="V17"/>
  <c r="V16"/>
  <c r="T19"/>
  <c r="T21" s="1"/>
  <c r="U17"/>
  <c r="U16"/>
  <c r="T17"/>
  <c r="T16"/>
  <c r="P17"/>
  <c r="P16"/>
  <c r="K17"/>
  <c r="J17"/>
  <c r="K16"/>
  <c r="J16"/>
  <c r="P21"/>
  <c r="L15"/>
  <c r="V9"/>
  <c r="T9"/>
  <c r="R9"/>
  <c r="P9"/>
  <c r="V13"/>
  <c r="W11"/>
  <c r="V11"/>
  <c r="W10"/>
  <c r="V10"/>
  <c r="K11"/>
  <c r="J11"/>
  <c r="K10"/>
  <c r="J10"/>
  <c r="J4"/>
  <c r="K4"/>
  <c r="J5"/>
  <c r="K5"/>
  <c r="T11"/>
  <c r="T10"/>
  <c r="P11"/>
  <c r="P10"/>
  <c r="T15"/>
  <c r="P15"/>
  <c r="R15"/>
  <c r="N15"/>
  <c r="N5"/>
  <c r="N4"/>
  <c r="N7"/>
  <c r="N9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P18" s="1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2"/>
  <c r="M5"/>
  <c r="L5"/>
  <c r="M4"/>
  <c r="L4"/>
  <c r="L7"/>
  <c r="V15" l="1"/>
  <c r="T27"/>
  <c r="L9"/>
  <c r="X32"/>
  <c r="T24"/>
  <c r="T26" s="1"/>
  <c r="J31"/>
  <c r="N6"/>
  <c r="N30"/>
  <c r="N32" s="1"/>
  <c r="K30"/>
  <c r="T12"/>
  <c r="T30"/>
  <c r="U30"/>
  <c r="T31"/>
  <c r="Q30"/>
  <c r="P30"/>
  <c r="P31"/>
  <c r="V30"/>
  <c r="W30"/>
  <c r="V31"/>
  <c r="R12"/>
  <c r="R30"/>
  <c r="R32" s="1"/>
  <c r="S12"/>
  <c r="S30"/>
  <c r="J30"/>
  <c r="K12"/>
  <c r="J24"/>
  <c r="U18"/>
  <c r="M6"/>
  <c r="W12"/>
  <c r="K6"/>
  <c r="P12"/>
  <c r="K18"/>
  <c r="V18"/>
  <c r="T18"/>
  <c r="J13"/>
  <c r="V12"/>
  <c r="J19"/>
  <c r="J12"/>
  <c r="J6"/>
  <c r="K24"/>
  <c r="J25"/>
  <c r="L6"/>
  <c r="L8" s="1"/>
  <c r="J7"/>
  <c r="J18"/>
  <c r="J26" l="1"/>
  <c r="J33"/>
  <c r="J32"/>
  <c r="P33"/>
  <c r="P32"/>
  <c r="V33"/>
  <c r="V32"/>
  <c r="T33"/>
  <c r="T32"/>
  <c r="J8"/>
  <c r="J27"/>
  <c r="X26"/>
  <c r="J21"/>
  <c r="X20"/>
  <c r="J15"/>
  <c r="X14"/>
  <c r="X8"/>
  <c r="J9"/>
</calcChain>
</file>

<file path=xl/sharedStrings.xml><?xml version="1.0" encoding="utf-8"?>
<sst xmlns="http://schemas.openxmlformats.org/spreadsheetml/2006/main" count="235" uniqueCount="45">
  <si>
    <t>MES</t>
  </si>
  <si>
    <t>CHO</t>
  </si>
  <si>
    <t>Plant</t>
  </si>
  <si>
    <t>CW_from_bearing</t>
  </si>
  <si>
    <t>PP</t>
  </si>
  <si>
    <t>ACA</t>
  </si>
  <si>
    <t>GRTH</t>
  </si>
  <si>
    <t>DW</t>
  </si>
  <si>
    <t>HAC</t>
  </si>
  <si>
    <t>height (m)</t>
  </si>
  <si>
    <t>diam. (m)</t>
  </si>
  <si>
    <t>area (m2)</t>
  </si>
  <si>
    <t>mean</t>
  </si>
  <si>
    <t>std.</t>
  </si>
  <si>
    <t>PRVE</t>
  </si>
  <si>
    <t>Symbol</t>
  </si>
  <si>
    <t>Common Name</t>
  </si>
  <si>
    <t>Velvet Mesquite</t>
  </si>
  <si>
    <t>Cholla</t>
  </si>
  <si>
    <t>Prickly Pear</t>
  </si>
  <si>
    <t>Whitethorn Acacia</t>
  </si>
  <si>
    <t>Desert Willow</t>
  </si>
  <si>
    <t>ZIOB</t>
  </si>
  <si>
    <t>Spiny Hackberry</t>
  </si>
  <si>
    <t>CEEH</t>
  </si>
  <si>
    <t>CHILO</t>
  </si>
  <si>
    <t>VACO9</t>
  </si>
  <si>
    <t>OPEN3</t>
  </si>
  <si>
    <t>CYCO21</t>
  </si>
  <si>
    <t>Graythorn/ lotbush</t>
  </si>
  <si>
    <t>Area (m2)</t>
  </si>
  <si>
    <t>Dist (m)</t>
  </si>
  <si>
    <t>Diam (cm)</t>
  </si>
  <si>
    <t>Ht (cm)</t>
  </si>
  <si>
    <t>1                                               0-90 degrees</t>
  </si>
  <si>
    <t>2                                               90-180 degrees</t>
  </si>
  <si>
    <t>3                                               180-270 degrees</t>
  </si>
  <si>
    <t>4                                               270-360 degrees</t>
  </si>
  <si>
    <t>Whole Circle</t>
  </si>
  <si>
    <t>Quadrant of Radius 60 m from tower</t>
  </si>
  <si>
    <t>density (plants/ha)</t>
  </si>
  <si>
    <t>plants</t>
  </si>
  <si>
    <t>Woody Cover (%)</t>
  </si>
  <si>
    <t>2009 results</t>
  </si>
  <si>
    <t>cover %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</si>
</sst>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0" xfId="0" applyNumberFormat="1" applyBorder="1"/>
    <xf numFmtId="0" fontId="1" fillId="0" borderId="6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2"/>
  <sheetViews>
    <sheetView tabSelected="1" workbookViewId="0">
      <selection activeCell="Z32" sqref="Z32"/>
    </sheetView>
  </sheetViews>
  <sheetFormatPr defaultRowHeight="15"/>
  <cols>
    <col min="1" max="1" width="5.7109375" style="2" bestFit="1" customWidth="1"/>
    <col min="2" max="2" width="6.85546875" style="2" customWidth="1"/>
    <col min="3" max="3" width="5" style="2" bestFit="1" customWidth="1"/>
    <col min="4" max="4" width="5.85546875" style="2" customWidth="1"/>
    <col min="5" max="5" width="5.5703125" style="2" bestFit="1" customWidth="1"/>
    <col min="6" max="7" width="6.28515625" style="2" customWidth="1"/>
    <col min="8" max="8" width="12.28515625" style="21" bestFit="1" customWidth="1"/>
    <col min="9" max="9" width="10.85546875" style="4" customWidth="1"/>
    <col min="10" max="23" width="6.5703125" style="3" customWidth="1"/>
    <col min="24" max="24" width="8.140625" style="1" customWidth="1"/>
    <col min="25" max="16384" width="9.140625" style="1"/>
  </cols>
  <sheetData>
    <row r="1" spans="1:27" ht="27.75" customHeight="1">
      <c r="A1" s="5" t="s">
        <v>2</v>
      </c>
      <c r="B1" s="5" t="s">
        <v>3</v>
      </c>
      <c r="C1" s="5" t="s">
        <v>31</v>
      </c>
      <c r="D1" s="5" t="s">
        <v>33</v>
      </c>
      <c r="E1" s="5" t="s">
        <v>32</v>
      </c>
      <c r="F1" s="5" t="s">
        <v>30</v>
      </c>
      <c r="G1" s="5"/>
      <c r="I1" s="7" t="s">
        <v>16</v>
      </c>
      <c r="J1" s="41" t="s">
        <v>17</v>
      </c>
      <c r="K1" s="41"/>
      <c r="L1" s="41" t="s">
        <v>18</v>
      </c>
      <c r="M1" s="41"/>
      <c r="N1" s="41" t="s">
        <v>19</v>
      </c>
      <c r="O1" s="41"/>
      <c r="P1" s="41" t="s">
        <v>20</v>
      </c>
      <c r="Q1" s="41"/>
      <c r="R1" s="41" t="s">
        <v>21</v>
      </c>
      <c r="S1" s="41"/>
      <c r="T1" s="41" t="s">
        <v>29</v>
      </c>
      <c r="U1" s="41"/>
      <c r="V1" s="41" t="s">
        <v>23</v>
      </c>
      <c r="W1" s="43"/>
      <c r="X1" s="28"/>
    </row>
    <row r="2" spans="1:27" ht="15" customHeight="1">
      <c r="A2" s="2" t="s">
        <v>1</v>
      </c>
      <c r="B2" s="2">
        <v>0</v>
      </c>
      <c r="C2" s="2">
        <v>96</v>
      </c>
      <c r="D2" s="2">
        <v>64</v>
      </c>
      <c r="E2" s="2">
        <v>50</v>
      </c>
      <c r="F2" s="2">
        <f t="shared" ref="F2:F33" si="0">PI()*(E2/200)^2</f>
        <v>0.19634954084936207</v>
      </c>
      <c r="I2" s="4" t="s">
        <v>15</v>
      </c>
      <c r="J2" s="42" t="s">
        <v>14</v>
      </c>
      <c r="K2" s="42"/>
      <c r="L2" s="45" t="s">
        <v>28</v>
      </c>
      <c r="M2" s="45"/>
      <c r="N2" s="45" t="s">
        <v>27</v>
      </c>
      <c r="O2" s="45"/>
      <c r="P2" s="45" t="s">
        <v>26</v>
      </c>
      <c r="Q2" s="45"/>
      <c r="R2" s="42" t="s">
        <v>25</v>
      </c>
      <c r="S2" s="42"/>
      <c r="T2" s="42" t="s">
        <v>22</v>
      </c>
      <c r="U2" s="42"/>
      <c r="V2" s="42" t="s">
        <v>24</v>
      </c>
      <c r="W2" s="44"/>
      <c r="X2" s="29"/>
    </row>
    <row r="3" spans="1:27" ht="45.75" thickBot="1">
      <c r="A3" s="2" t="s">
        <v>1</v>
      </c>
      <c r="B3" s="2">
        <v>0</v>
      </c>
      <c r="C3" s="2">
        <v>74.7</v>
      </c>
      <c r="D3" s="2">
        <v>75</v>
      </c>
      <c r="E3" s="2">
        <v>40</v>
      </c>
      <c r="F3" s="2">
        <f t="shared" si="0"/>
        <v>0.12566370614359174</v>
      </c>
      <c r="H3" s="20" t="s">
        <v>39</v>
      </c>
      <c r="I3" s="9"/>
      <c r="J3" s="8" t="s">
        <v>12</v>
      </c>
      <c r="K3" s="8" t="s">
        <v>13</v>
      </c>
      <c r="L3" s="10" t="s">
        <v>12</v>
      </c>
      <c r="M3" s="10" t="s">
        <v>13</v>
      </c>
      <c r="N3" s="10" t="s">
        <v>12</v>
      </c>
      <c r="O3" s="10" t="s">
        <v>13</v>
      </c>
      <c r="P3" s="10" t="s">
        <v>12</v>
      </c>
      <c r="Q3" s="10" t="s">
        <v>13</v>
      </c>
      <c r="R3" s="10" t="s">
        <v>12</v>
      </c>
      <c r="S3" s="10" t="s">
        <v>13</v>
      </c>
      <c r="T3" s="10" t="s">
        <v>12</v>
      </c>
      <c r="U3" s="10" t="s">
        <v>13</v>
      </c>
      <c r="V3" s="10" t="s">
        <v>12</v>
      </c>
      <c r="W3" s="22" t="s">
        <v>13</v>
      </c>
      <c r="X3" s="31" t="s">
        <v>42</v>
      </c>
    </row>
    <row r="4" spans="1:27" ht="15" customHeight="1" thickTop="1">
      <c r="A4" s="2" t="s">
        <v>1</v>
      </c>
      <c r="B4" s="2">
        <v>0</v>
      </c>
      <c r="C4" s="2">
        <v>46.7</v>
      </c>
      <c r="D4" s="2">
        <v>120</v>
      </c>
      <c r="E4" s="2">
        <v>42</v>
      </c>
      <c r="F4" s="2">
        <f t="shared" si="0"/>
        <v>0.13854423602330987</v>
      </c>
      <c r="H4" s="37" t="s">
        <v>34</v>
      </c>
      <c r="I4" s="4" t="s">
        <v>9</v>
      </c>
      <c r="J4" s="11">
        <f>AVERAGE(D10:D50)/100</f>
        <v>2.1365853658536587</v>
      </c>
      <c r="K4" s="11">
        <f>STDEV(D10:D50)/100</f>
        <v>0.74060991674462995</v>
      </c>
      <c r="L4" s="11">
        <f>AVERAGE(D2:D9)/100</f>
        <v>0.81125000000000003</v>
      </c>
      <c r="M4" s="11">
        <f>STDEV(D2:D9)/100</f>
        <v>0.24409819452717907</v>
      </c>
      <c r="N4" s="11">
        <f>D51/100</f>
        <v>0.59</v>
      </c>
      <c r="O4" s="11"/>
      <c r="P4" s="11"/>
      <c r="Q4" s="11"/>
      <c r="R4" s="11"/>
      <c r="S4" s="11"/>
      <c r="T4" s="11"/>
      <c r="U4" s="11"/>
      <c r="V4" s="11"/>
      <c r="W4" s="23"/>
      <c r="X4" s="32"/>
    </row>
    <row r="5" spans="1:27" ht="15.75" customHeight="1">
      <c r="A5" s="2" t="s">
        <v>1</v>
      </c>
      <c r="B5" s="2">
        <v>0</v>
      </c>
      <c r="C5" s="2">
        <v>48.5</v>
      </c>
      <c r="D5" s="2">
        <v>70</v>
      </c>
      <c r="E5" s="2">
        <v>32</v>
      </c>
      <c r="F5" s="2">
        <f t="shared" si="0"/>
        <v>8.0424771931898703E-2</v>
      </c>
      <c r="H5" s="37"/>
      <c r="I5" s="4" t="s">
        <v>10</v>
      </c>
      <c r="J5" s="11">
        <f>AVERAGE(E10:E50)/100</f>
        <v>2.795121951219512</v>
      </c>
      <c r="K5" s="11">
        <f>STDEV(E10:E50)/100</f>
        <v>1.7245218496024046</v>
      </c>
      <c r="L5" s="11">
        <f>AVERAGE(E2:E9)/100</f>
        <v>0.43125000000000002</v>
      </c>
      <c r="M5" s="11">
        <f>STDEV(E2:E9)/100</f>
        <v>0.12414709017935137</v>
      </c>
      <c r="N5" s="11">
        <f>D51/100</f>
        <v>0.59</v>
      </c>
      <c r="O5" s="11"/>
      <c r="P5" s="11"/>
      <c r="Q5" s="11"/>
      <c r="R5" s="11"/>
      <c r="S5" s="11"/>
      <c r="T5" s="11"/>
      <c r="U5" s="11"/>
      <c r="V5" s="11"/>
      <c r="W5" s="23"/>
      <c r="X5" s="32"/>
    </row>
    <row r="6" spans="1:27">
      <c r="A6" s="2" t="s">
        <v>1</v>
      </c>
      <c r="B6" s="2">
        <v>0</v>
      </c>
      <c r="C6" s="2">
        <v>47.3</v>
      </c>
      <c r="D6" s="2">
        <v>40</v>
      </c>
      <c r="E6" s="2">
        <v>28</v>
      </c>
      <c r="F6" s="2">
        <f t="shared" si="0"/>
        <v>6.1575216010359951E-2</v>
      </c>
      <c r="H6" s="37"/>
      <c r="I6" s="4" t="s">
        <v>11</v>
      </c>
      <c r="J6" s="11">
        <f>AVERAGE(F10:F50)</f>
        <v>8.4148708589568564</v>
      </c>
      <c r="K6" s="11">
        <f>STDEV(F10:F50)</f>
        <v>11.158843794990307</v>
      </c>
      <c r="L6" s="11">
        <f>AVERAGE(F2:F9)</f>
        <v>0.15665748116666353</v>
      </c>
      <c r="M6" s="11">
        <f>STDEV(F2:F9)</f>
        <v>9.3106880149012861E-2</v>
      </c>
      <c r="N6" s="11">
        <f>F51</f>
        <v>0.16619025137490007</v>
      </c>
      <c r="O6" s="11"/>
      <c r="P6" s="11"/>
      <c r="Q6" s="11"/>
      <c r="R6" s="11"/>
      <c r="S6" s="11"/>
      <c r="T6" s="11"/>
      <c r="U6" s="11"/>
      <c r="V6" s="11"/>
      <c r="W6" s="23"/>
      <c r="X6" s="32"/>
      <c r="Z6" s="1" t="s">
        <v>43</v>
      </c>
      <c r="AA6"/>
    </row>
    <row r="7" spans="1:27">
      <c r="A7" s="2" t="s">
        <v>1</v>
      </c>
      <c r="B7" s="2">
        <v>0</v>
      </c>
      <c r="C7" s="2">
        <v>28.8</v>
      </c>
      <c r="D7" s="2">
        <v>100</v>
      </c>
      <c r="E7" s="2">
        <v>67</v>
      </c>
      <c r="F7" s="2">
        <f t="shared" si="0"/>
        <v>0.35256523554911462</v>
      </c>
      <c r="H7" s="37"/>
      <c r="I7" s="12" t="s">
        <v>41</v>
      </c>
      <c r="J7" s="13">
        <f>COUNT(F10:F50)</f>
        <v>41</v>
      </c>
      <c r="K7" s="13"/>
      <c r="L7" s="13">
        <f>COUNT(D2:D9)</f>
        <v>8</v>
      </c>
      <c r="M7" s="13"/>
      <c r="N7" s="13">
        <f>1</f>
        <v>1</v>
      </c>
      <c r="O7" s="13"/>
      <c r="P7" s="13">
        <v>0</v>
      </c>
      <c r="Q7" s="13"/>
      <c r="R7" s="13">
        <v>0</v>
      </c>
      <c r="S7" s="13"/>
      <c r="T7" s="13">
        <v>0</v>
      </c>
      <c r="U7" s="13"/>
      <c r="V7" s="13">
        <v>0</v>
      </c>
      <c r="W7" s="24"/>
      <c r="X7" s="32"/>
      <c r="AA7"/>
    </row>
    <row r="8" spans="1:27">
      <c r="A8" s="2" t="s">
        <v>1</v>
      </c>
      <c r="B8" s="2">
        <v>0</v>
      </c>
      <c r="C8" s="2">
        <v>10.7</v>
      </c>
      <c r="D8" s="2">
        <v>90</v>
      </c>
      <c r="E8" s="2">
        <v>36</v>
      </c>
      <c r="F8" s="2">
        <f t="shared" si="0"/>
        <v>0.10178760197630929</v>
      </c>
      <c r="H8" s="37"/>
      <c r="I8" s="12" t="s">
        <v>44</v>
      </c>
      <c r="J8" s="13">
        <f>J7*J6/(PI()/4*60^2)*100</f>
        <v>12.202222222222222</v>
      </c>
      <c r="K8" s="13"/>
      <c r="L8" s="13">
        <f>L7*L6/(PI()/4*60^2)*100</f>
        <v>4.4325000000000003E-2</v>
      </c>
      <c r="M8" s="13"/>
      <c r="N8" s="13">
        <f>N7*N6/(PI()/4*60^2)*100</f>
        <v>5.8777777777777778E-3</v>
      </c>
      <c r="O8" s="13"/>
      <c r="P8" s="13">
        <f>P7*P6/(PI()/4*60^2)*100</f>
        <v>0</v>
      </c>
      <c r="Q8" s="13"/>
      <c r="R8" s="13">
        <f>R7*R6/(PI()/4*60^2)*100</f>
        <v>0</v>
      </c>
      <c r="S8" s="13"/>
      <c r="T8" s="13">
        <f>T7*T6/(PI()/4*60^2)*100</f>
        <v>0</v>
      </c>
      <c r="U8" s="13"/>
      <c r="V8" s="13">
        <f>V7*V6/(PI()/4*60^2)*100</f>
        <v>0</v>
      </c>
      <c r="W8" s="24"/>
      <c r="X8" s="33">
        <f>100*SUM(J7*J6,L7*L6,N7*N6,P7*P6,R7*R6,T7*T6,V7*V6)/((PI()/4)*60^2)</f>
        <v>12.252425000000001</v>
      </c>
      <c r="Z8" s="1">
        <v>8.8635999999999909E-2</v>
      </c>
      <c r="AA8"/>
    </row>
    <row r="9" spans="1:27" ht="30">
      <c r="A9" s="2" t="s">
        <v>1</v>
      </c>
      <c r="B9" s="2">
        <v>0</v>
      </c>
      <c r="C9" s="2">
        <v>40</v>
      </c>
      <c r="D9" s="2">
        <v>90</v>
      </c>
      <c r="E9" s="2">
        <v>50</v>
      </c>
      <c r="F9" s="2">
        <f t="shared" si="0"/>
        <v>0.19634954084936207</v>
      </c>
      <c r="H9" s="38"/>
      <c r="I9" s="14" t="s">
        <v>40</v>
      </c>
      <c r="J9" s="15">
        <f>J7*10000/((PI()/4)*60^2)</f>
        <v>145.00783703928244</v>
      </c>
      <c r="K9" s="15"/>
      <c r="L9" s="15">
        <f>L7*10000/((PI()/4)*60^2)</f>
        <v>28.294212105225839</v>
      </c>
      <c r="M9" s="15"/>
      <c r="N9" s="15">
        <f>N7*10000/((PI()/4)*60^2)</f>
        <v>3.5367765131532298</v>
      </c>
      <c r="O9" s="15"/>
      <c r="P9" s="15">
        <f>P7*10000/((PI()/4)*60^2)</f>
        <v>0</v>
      </c>
      <c r="Q9" s="15"/>
      <c r="R9" s="15">
        <f>R7*10000/((PI()/4)*60^2)</f>
        <v>0</v>
      </c>
      <c r="S9" s="15"/>
      <c r="T9" s="15">
        <f>T7*10000/((PI()/4)*60^2)</f>
        <v>0</v>
      </c>
      <c r="U9" s="15"/>
      <c r="V9" s="15">
        <f>V7*10000/((PI()/4)*60^2)</f>
        <v>0</v>
      </c>
      <c r="W9" s="25"/>
      <c r="AA9"/>
    </row>
    <row r="10" spans="1:27" ht="15" customHeight="1">
      <c r="A10" s="2" t="s">
        <v>0</v>
      </c>
      <c r="B10" s="2">
        <v>0</v>
      </c>
      <c r="C10" s="2">
        <v>93.3</v>
      </c>
      <c r="D10" s="2">
        <v>200</v>
      </c>
      <c r="E10" s="2">
        <v>350</v>
      </c>
      <c r="F10" s="2">
        <f t="shared" si="0"/>
        <v>9.6211275016187408</v>
      </c>
      <c r="H10" s="39" t="s">
        <v>35</v>
      </c>
      <c r="I10" s="4" t="s">
        <v>9</v>
      </c>
      <c r="J10" s="11">
        <f>AVERAGE(D63:D103)/100</f>
        <v>1.8907317073170731</v>
      </c>
      <c r="K10" s="11">
        <f>STDEV(D63:D103)/100</f>
        <v>1.0781567377795829</v>
      </c>
      <c r="L10" s="11"/>
      <c r="M10" s="11"/>
      <c r="N10" s="11"/>
      <c r="O10" s="11"/>
      <c r="P10" s="11">
        <f>D52/100</f>
        <v>1.1000000000000001</v>
      </c>
      <c r="Q10" s="11"/>
      <c r="R10" s="11">
        <f>AVERAGE(D53:D59)/100</f>
        <v>3.5285714285714285</v>
      </c>
      <c r="S10" s="11">
        <f>STDEV(D53:D59)/100</f>
        <v>0.8673989580239031</v>
      </c>
      <c r="T10" s="11">
        <f>D60/100</f>
        <v>1.1000000000000001</v>
      </c>
      <c r="U10" s="11"/>
      <c r="V10" s="11">
        <f>AVERAGE(D61:D62)/100</f>
        <v>2.4</v>
      </c>
      <c r="W10" s="23">
        <f>STDEV(D61:D62)/100</f>
        <v>0.1414213562373095</v>
      </c>
      <c r="X10" s="32"/>
      <c r="AA10"/>
    </row>
    <row r="11" spans="1:27">
      <c r="A11" s="2" t="s">
        <v>0</v>
      </c>
      <c r="B11" s="2">
        <v>0</v>
      </c>
      <c r="C11" s="2">
        <v>81.2</v>
      </c>
      <c r="D11" s="2">
        <v>160</v>
      </c>
      <c r="E11" s="2">
        <v>75</v>
      </c>
      <c r="F11" s="2">
        <f t="shared" si="0"/>
        <v>0.44178646691106466</v>
      </c>
      <c r="H11" s="37"/>
      <c r="I11" s="4" t="s">
        <v>10</v>
      </c>
      <c r="J11" s="11">
        <f>AVERAGE(E63:E103)/100</f>
        <v>2.2002439024390243</v>
      </c>
      <c r="K11" s="11">
        <f>STDEV(E63:E103)/100</f>
        <v>2.1642036500811077</v>
      </c>
      <c r="L11" s="11"/>
      <c r="M11" s="11"/>
      <c r="N11" s="11"/>
      <c r="O11" s="11"/>
      <c r="P11" s="11">
        <f>E52/100</f>
        <v>1.6</v>
      </c>
      <c r="Q11" s="11"/>
      <c r="R11" s="11">
        <f>AVERAGE(E53:E59)/100</f>
        <v>3.8142857142857145</v>
      </c>
      <c r="S11" s="11">
        <f>STDEV(E53:E59)/100</f>
        <v>1.1437199124327768</v>
      </c>
      <c r="T11" s="11">
        <f>E60/100</f>
        <v>1.4</v>
      </c>
      <c r="U11" s="11"/>
      <c r="V11" s="11">
        <f>AVERAGE(E61:E62)/100</f>
        <v>3.5</v>
      </c>
      <c r="W11" s="23">
        <f>STDEV(E61:E62)/100</f>
        <v>2.4041630560342617</v>
      </c>
      <c r="X11" s="32"/>
      <c r="AA11"/>
    </row>
    <row r="12" spans="1:27">
      <c r="A12" s="2" t="s">
        <v>0</v>
      </c>
      <c r="B12" s="2">
        <v>0</v>
      </c>
      <c r="C12" s="2">
        <v>75</v>
      </c>
      <c r="D12" s="2">
        <v>250</v>
      </c>
      <c r="E12" s="2">
        <v>355</v>
      </c>
      <c r="F12" s="2">
        <f t="shared" si="0"/>
        <v>9.897980354216342</v>
      </c>
      <c r="H12" s="37"/>
      <c r="I12" s="4" t="s">
        <v>11</v>
      </c>
      <c r="J12" s="11">
        <f>AVERAGE(F63:F103)</f>
        <v>7.3910775344944097</v>
      </c>
      <c r="K12" s="11">
        <f>STDEV(F63:F103)</f>
        <v>15.494836175811214</v>
      </c>
      <c r="L12" s="11"/>
      <c r="M12" s="11"/>
      <c r="N12" s="11"/>
      <c r="O12" s="11"/>
      <c r="P12" s="11">
        <f>F52</f>
        <v>2.0106192982974678</v>
      </c>
      <c r="Q12" s="11"/>
      <c r="R12" s="11">
        <f>AVERAGE(F53:F59)</f>
        <v>12.307189220438016</v>
      </c>
      <c r="S12" s="11">
        <f>STDEV(F53:F59)</f>
        <v>8.2613396727870718</v>
      </c>
      <c r="T12" s="11">
        <f>F60</f>
        <v>1.5393804002589984</v>
      </c>
      <c r="U12" s="11"/>
      <c r="V12" s="11">
        <f>AVERAGE(F61:F62)</f>
        <v>11.890928193837368</v>
      </c>
      <c r="W12" s="23">
        <f>STDEV(F61:F62)</f>
        <v>13.217576741021139</v>
      </c>
      <c r="X12" s="32"/>
      <c r="AA12"/>
    </row>
    <row r="13" spans="1:27">
      <c r="A13" s="2" t="s">
        <v>0</v>
      </c>
      <c r="B13" s="2">
        <v>0</v>
      </c>
      <c r="C13" s="2">
        <v>49</v>
      </c>
      <c r="D13" s="2">
        <v>400</v>
      </c>
      <c r="E13" s="2">
        <v>280</v>
      </c>
      <c r="F13" s="2">
        <f t="shared" si="0"/>
        <v>6.1575216010359934</v>
      </c>
      <c r="H13" s="37"/>
      <c r="I13" s="12" t="s">
        <v>41</v>
      </c>
      <c r="J13" s="13">
        <f>COUNT(F63:F103)</f>
        <v>41</v>
      </c>
      <c r="K13" s="13"/>
      <c r="L13" s="13">
        <v>0</v>
      </c>
      <c r="M13" s="13"/>
      <c r="N13" s="13">
        <f>1</f>
        <v>1</v>
      </c>
      <c r="O13" s="13"/>
      <c r="P13" s="13">
        <v>1</v>
      </c>
      <c r="Q13" s="13"/>
      <c r="R13" s="13">
        <f>COUNT(D59:D65)</f>
        <v>7</v>
      </c>
      <c r="S13" s="13"/>
      <c r="T13" s="13">
        <v>1</v>
      </c>
      <c r="U13" s="13"/>
      <c r="V13" s="13">
        <f>COUNT(E61:E62)</f>
        <v>2</v>
      </c>
      <c r="W13" s="24"/>
      <c r="AA13"/>
    </row>
    <row r="14" spans="1:27">
      <c r="A14" s="2" t="s">
        <v>0</v>
      </c>
      <c r="B14" s="2">
        <v>0</v>
      </c>
      <c r="C14" s="2">
        <v>39.1</v>
      </c>
      <c r="D14" s="2">
        <v>200</v>
      </c>
      <c r="E14" s="2">
        <v>210</v>
      </c>
      <c r="F14" s="2">
        <f t="shared" si="0"/>
        <v>3.4636059005827469</v>
      </c>
      <c r="H14" s="37"/>
      <c r="I14" s="12" t="s">
        <v>44</v>
      </c>
      <c r="J14" s="13">
        <f>J13*J12/(PI()/4*60^2)*100</f>
        <v>10.717641666666665</v>
      </c>
      <c r="K14" s="13"/>
      <c r="L14" s="13">
        <f>L13*L12/(PI()/4*60^2)*100</f>
        <v>0</v>
      </c>
      <c r="M14" s="13"/>
      <c r="N14" s="13">
        <f>N13*N12/(PI()/4*60^2)*100</f>
        <v>0</v>
      </c>
      <c r="O14" s="13"/>
      <c r="P14" s="13">
        <f>P13*P12/(PI()/4*60^2)*100</f>
        <v>7.1111111111111111E-2</v>
      </c>
      <c r="Q14" s="13"/>
      <c r="R14" s="13">
        <f>R13*R12/(PI()/4*60^2)*100</f>
        <v>3.0469444444444447</v>
      </c>
      <c r="S14" s="13"/>
      <c r="T14" s="13">
        <f>T13*T12/(PI()/4*60^2)*100</f>
        <v>5.4444444444444441E-2</v>
      </c>
      <c r="U14" s="13"/>
      <c r="V14" s="13">
        <f>V13*V12/(PI()/4*60^2)*100</f>
        <v>0.84111111111111125</v>
      </c>
      <c r="W14" s="24"/>
      <c r="X14" s="33">
        <f>100*SUM(J13*J12,L13*L12,N13*N12,P13*P12,R13*R12,T13*T12,V13*V12)/((PI()/4)*60^2)</f>
        <v>14.731252777777778</v>
      </c>
      <c r="Z14" s="1">
        <v>0.16803899999999999</v>
      </c>
      <c r="AA14"/>
    </row>
    <row r="15" spans="1:27" ht="30" customHeight="1">
      <c r="A15" s="2" t="s">
        <v>0</v>
      </c>
      <c r="B15" s="2">
        <v>0</v>
      </c>
      <c r="C15" s="2">
        <v>38.299999999999997</v>
      </c>
      <c r="D15" s="2">
        <v>160</v>
      </c>
      <c r="E15" s="2">
        <v>150</v>
      </c>
      <c r="F15" s="2">
        <f t="shared" si="0"/>
        <v>1.7671458676442586</v>
      </c>
      <c r="H15" s="37"/>
      <c r="I15" s="14" t="s">
        <v>40</v>
      </c>
      <c r="J15" s="15">
        <f>J13*10000/((PI()/4)*60^2)</f>
        <v>145.00783703928244</v>
      </c>
      <c r="K15" s="15"/>
      <c r="L15" s="15">
        <f>L13*10000/((PI()/4)*60^2)</f>
        <v>0</v>
      </c>
      <c r="M15" s="15"/>
      <c r="N15" s="15">
        <f>N13*10000/((PI()/4)*60^2)</f>
        <v>3.5367765131532298</v>
      </c>
      <c r="O15" s="15"/>
      <c r="P15" s="15">
        <f>P13*10000/((PI()/4)*60^2)</f>
        <v>3.5367765131532298</v>
      </c>
      <c r="Q15" s="15"/>
      <c r="R15" s="15">
        <f>R13*10000/((PI()/4)*60^2)</f>
        <v>24.757435592072611</v>
      </c>
      <c r="S15" s="15"/>
      <c r="T15" s="15">
        <f>T13*10000/((PI()/4)*60^2)</f>
        <v>3.5367765131532298</v>
      </c>
      <c r="U15" s="15"/>
      <c r="V15" s="15">
        <f>V13*10000/((PI()/4)*60^2)</f>
        <v>7.0735530263064597</v>
      </c>
      <c r="W15" s="25"/>
    </row>
    <row r="16" spans="1:27" ht="45" customHeight="1">
      <c r="A16" s="2" t="s">
        <v>0</v>
      </c>
      <c r="B16" s="2">
        <v>0</v>
      </c>
      <c r="C16" s="2">
        <v>51.7</v>
      </c>
      <c r="D16" s="2">
        <v>250</v>
      </c>
      <c r="E16" s="2">
        <v>500</v>
      </c>
      <c r="F16" s="2">
        <f t="shared" si="0"/>
        <v>19.634954084936208</v>
      </c>
      <c r="H16" s="37" t="s">
        <v>36</v>
      </c>
      <c r="I16" s="4" t="s">
        <v>9</v>
      </c>
      <c r="J16" s="11">
        <f>AVERAGE(D110:D133)/100</f>
        <v>2.5041666666666664</v>
      </c>
      <c r="K16" s="11">
        <f>STDEV(D110:D133)/100</f>
        <v>0.82921081741023173</v>
      </c>
      <c r="L16" s="11"/>
      <c r="M16" s="11"/>
      <c r="N16" s="11"/>
      <c r="O16" s="11"/>
      <c r="P16" s="11">
        <f>D104/100</f>
        <v>0.8</v>
      </c>
      <c r="Q16" s="11"/>
      <c r="R16" s="11"/>
      <c r="S16" s="11"/>
      <c r="T16" s="11">
        <f>AVERAGE(D105:D108)/100</f>
        <v>2.4750000000000001</v>
      </c>
      <c r="U16" s="11">
        <f>STDEV(D105:D108)/100</f>
        <v>0.72743842809317316</v>
      </c>
      <c r="V16" s="11">
        <f>AVERAGE(D109)/100</f>
        <v>2.5</v>
      </c>
      <c r="W16" s="23"/>
      <c r="X16" s="32"/>
    </row>
    <row r="17" spans="1:27">
      <c r="A17" s="2" t="s">
        <v>0</v>
      </c>
      <c r="B17" s="2">
        <v>0</v>
      </c>
      <c r="C17" s="2">
        <v>42</v>
      </c>
      <c r="D17" s="2">
        <v>230</v>
      </c>
      <c r="E17" s="2">
        <v>500</v>
      </c>
      <c r="F17" s="2">
        <f t="shared" si="0"/>
        <v>19.634954084936208</v>
      </c>
      <c r="H17" s="37"/>
      <c r="I17" s="4" t="s">
        <v>10</v>
      </c>
      <c r="J17" s="11">
        <f>AVERAGE(E110:E133)/100</f>
        <v>2.8979166666666667</v>
      </c>
      <c r="K17" s="11">
        <f>STDEV(E110:E133)/100</f>
        <v>1.3033801513144885</v>
      </c>
      <c r="L17" s="11"/>
      <c r="M17" s="11"/>
      <c r="N17" s="11"/>
      <c r="O17" s="11"/>
      <c r="P17" s="11">
        <f>E104/100</f>
        <v>1</v>
      </c>
      <c r="Q17" s="11"/>
      <c r="R17" s="11"/>
      <c r="S17" s="11"/>
      <c r="T17" s="11">
        <f>AVERAGE(E105:E108)/100</f>
        <v>2.5499999999999998</v>
      </c>
      <c r="U17" s="11">
        <f>STDEV(E105:E108)/100</f>
        <v>0.44347115652166907</v>
      </c>
      <c r="V17" s="11">
        <f>AVERAGE(E109)/100</f>
        <v>3.5</v>
      </c>
      <c r="W17" s="23"/>
      <c r="X17" s="32"/>
    </row>
    <row r="18" spans="1:27">
      <c r="A18" s="2" t="s">
        <v>0</v>
      </c>
      <c r="B18" s="2">
        <v>0</v>
      </c>
      <c r="C18" s="2">
        <v>9.6</v>
      </c>
      <c r="D18" s="2">
        <v>230</v>
      </c>
      <c r="E18" s="2">
        <v>270</v>
      </c>
      <c r="F18" s="2">
        <f t="shared" si="0"/>
        <v>5.7255526111673989</v>
      </c>
      <c r="H18" s="37"/>
      <c r="I18" s="4" t="s">
        <v>11</v>
      </c>
      <c r="J18" s="11">
        <f>AVERAGE(F110:F133)</f>
        <v>7.8743528988376035</v>
      </c>
      <c r="K18" s="11">
        <f>STDEV(F110:F133)</f>
        <v>7.5597292317124323</v>
      </c>
      <c r="L18" s="11"/>
      <c r="M18" s="11"/>
      <c r="N18" s="11"/>
      <c r="O18" s="11"/>
      <c r="P18" s="11">
        <f>F104</f>
        <v>0.78539816339744828</v>
      </c>
      <c r="Q18" s="11"/>
      <c r="R18" s="11"/>
      <c r="S18" s="11"/>
      <c r="T18" s="11">
        <f>AVERAGE(F105:F108)</f>
        <v>5.2228977865930313</v>
      </c>
      <c r="U18" s="11">
        <f>STDEV(F105:F108)</f>
        <v>1.741696058265664</v>
      </c>
      <c r="V18" s="11">
        <f>AVERAGE(F109)</f>
        <v>9.6211275016187408</v>
      </c>
      <c r="W18" s="23"/>
    </row>
    <row r="19" spans="1:27">
      <c r="A19" s="2" t="s">
        <v>0</v>
      </c>
      <c r="B19" s="2">
        <v>0</v>
      </c>
      <c r="C19" s="2">
        <v>14.6</v>
      </c>
      <c r="D19" s="2">
        <v>180</v>
      </c>
      <c r="E19" s="2">
        <v>510</v>
      </c>
      <c r="F19" s="2">
        <f t="shared" si="0"/>
        <v>20.428206229967628</v>
      </c>
      <c r="H19" s="37"/>
      <c r="I19" s="12" t="s">
        <v>41</v>
      </c>
      <c r="J19" s="13">
        <f>COUNT(F110:F133)</f>
        <v>24</v>
      </c>
      <c r="K19" s="13"/>
      <c r="L19" s="13">
        <v>0</v>
      </c>
      <c r="M19" s="13"/>
      <c r="N19" s="13">
        <v>0</v>
      </c>
      <c r="O19" s="13"/>
      <c r="P19" s="13">
        <v>1</v>
      </c>
      <c r="Q19" s="13"/>
      <c r="R19" s="13">
        <v>0</v>
      </c>
      <c r="S19" s="13"/>
      <c r="T19" s="13">
        <f>COUNT(D105:D108)</f>
        <v>4</v>
      </c>
      <c r="U19" s="11"/>
      <c r="V19" s="13">
        <f>COUNT(E109)</f>
        <v>1</v>
      </c>
      <c r="W19" s="24"/>
      <c r="X19" s="32"/>
    </row>
    <row r="20" spans="1:27" ht="15" customHeight="1">
      <c r="A20" s="2" t="s">
        <v>0</v>
      </c>
      <c r="B20" s="2">
        <v>0</v>
      </c>
      <c r="C20" s="2">
        <v>26.5</v>
      </c>
      <c r="D20" s="2">
        <v>220</v>
      </c>
      <c r="E20" s="2">
        <v>230</v>
      </c>
      <c r="F20" s="2">
        <f t="shared" si="0"/>
        <v>4.1547562843725006</v>
      </c>
      <c r="H20" s="37"/>
      <c r="I20" s="12" t="s">
        <v>44</v>
      </c>
      <c r="J20" s="13">
        <f>J19*J18/(PI()/4*60^2)*100</f>
        <v>6.683958333333333</v>
      </c>
      <c r="K20" s="13"/>
      <c r="L20" s="13">
        <f>L19*L18/(PI()/4*60^2)*100</f>
        <v>0</v>
      </c>
      <c r="M20" s="13"/>
      <c r="N20" s="13">
        <f>N19*N18/(PI()/4*60^2)*100</f>
        <v>0</v>
      </c>
      <c r="O20" s="13"/>
      <c r="P20" s="13">
        <f>P19*P18/(PI()/4*60^2)*100</f>
        <v>2.7777777777777776E-2</v>
      </c>
      <c r="Q20" s="13"/>
      <c r="R20" s="13">
        <f>R19*R18/(PI()/4*60^2)*100</f>
        <v>0</v>
      </c>
      <c r="S20" s="13"/>
      <c r="T20" s="13">
        <f>T19*T18/(PI()/4*60^2)*100</f>
        <v>0.73888888888888893</v>
      </c>
      <c r="U20" s="13"/>
      <c r="V20" s="13">
        <f>V19*V18/(PI()/4*60^2)*100</f>
        <v>0.34027777777777773</v>
      </c>
      <c r="W20" s="24"/>
      <c r="X20" s="33">
        <f>100*SUM(J19*J18,L19*L18,N19*N18,P19*P18,R19*R18,T19*T18,V19*V18)/((PI()/4)*60^2)</f>
        <v>7.7909027777777764</v>
      </c>
      <c r="Z20" s="1">
        <v>7.9092999999999955E-2</v>
      </c>
    </row>
    <row r="21" spans="1:27" ht="30">
      <c r="A21" s="2" t="s">
        <v>0</v>
      </c>
      <c r="B21" s="2">
        <v>0</v>
      </c>
      <c r="C21" s="2">
        <v>38.299999999999997</v>
      </c>
      <c r="D21" s="2">
        <v>300</v>
      </c>
      <c r="E21" s="2">
        <v>400</v>
      </c>
      <c r="F21" s="2">
        <f t="shared" si="0"/>
        <v>12.566370614359172</v>
      </c>
      <c r="H21" s="38"/>
      <c r="I21" s="14" t="s">
        <v>40</v>
      </c>
      <c r="J21" s="15">
        <f>J19*10000/((PI()/4)*60^2)</f>
        <v>84.882636315677516</v>
      </c>
      <c r="K21" s="15"/>
      <c r="L21" s="15">
        <f>L19*10000/((PI()/4)*60^2)</f>
        <v>0</v>
      </c>
      <c r="M21" s="15"/>
      <c r="N21" s="15">
        <f>N19*10000/((PI()/4)*60^2)</f>
        <v>0</v>
      </c>
      <c r="O21" s="15"/>
      <c r="P21" s="15">
        <f>P19*10000/((PI()/4)*60^2)</f>
        <v>3.5367765131532298</v>
      </c>
      <c r="Q21" s="15"/>
      <c r="R21" s="15">
        <f>R19*10000/((PI()/4)*60^2)</f>
        <v>0</v>
      </c>
      <c r="S21" s="15"/>
      <c r="T21" s="15">
        <f>T19*10000/((PI()/4)*60^2)</f>
        <v>14.147106052612919</v>
      </c>
      <c r="U21" s="15"/>
      <c r="V21" s="15">
        <f>V19*10000/((PI()/4)*60^2)</f>
        <v>3.5367765131532298</v>
      </c>
      <c r="W21" s="25"/>
      <c r="X21" s="32"/>
    </row>
    <row r="22" spans="1:27" ht="45" customHeight="1">
      <c r="A22" s="2" t="s">
        <v>0</v>
      </c>
      <c r="B22" s="2">
        <v>0</v>
      </c>
      <c r="C22" s="2">
        <v>40.6</v>
      </c>
      <c r="D22" s="2">
        <v>220</v>
      </c>
      <c r="E22" s="2">
        <v>230</v>
      </c>
      <c r="F22" s="2">
        <f t="shared" si="0"/>
        <v>4.1547562843725006</v>
      </c>
      <c r="H22" s="39" t="s">
        <v>37</v>
      </c>
      <c r="I22" s="4" t="s">
        <v>9</v>
      </c>
      <c r="J22" s="11">
        <f>AVERAGE(D135:D162)/100</f>
        <v>1.8696428571428572</v>
      </c>
      <c r="K22" s="11">
        <f>STDEV(D135:D162)/100</f>
        <v>1.0117219722860373</v>
      </c>
      <c r="L22" s="11"/>
      <c r="M22" s="11"/>
      <c r="N22" s="11"/>
      <c r="O22" s="11"/>
      <c r="P22" s="11"/>
      <c r="Q22" s="11"/>
      <c r="R22" s="11"/>
      <c r="S22" s="11"/>
      <c r="T22" s="11">
        <f>AVERAGE(D134)/100</f>
        <v>3</v>
      </c>
      <c r="U22" s="11"/>
      <c r="V22" s="11"/>
      <c r="W22" s="23"/>
      <c r="X22" s="32"/>
    </row>
    <row r="23" spans="1:27">
      <c r="A23" s="2" t="s">
        <v>0</v>
      </c>
      <c r="B23" s="2">
        <v>0</v>
      </c>
      <c r="C23" s="2">
        <v>55.2</v>
      </c>
      <c r="D23" s="2">
        <v>210</v>
      </c>
      <c r="E23" s="2">
        <v>130</v>
      </c>
      <c r="F23" s="2">
        <f t="shared" si="0"/>
        <v>1.3273228961416876</v>
      </c>
      <c r="H23" s="37"/>
      <c r="I23" s="4" t="s">
        <v>10</v>
      </c>
      <c r="J23" s="11">
        <f>AVERAGE(E135:E162)/100</f>
        <v>2.3321428571428573</v>
      </c>
      <c r="K23" s="11">
        <f>STDEV(E135:E162)/100</f>
        <v>2.0537325678669704</v>
      </c>
      <c r="L23" s="11"/>
      <c r="M23" s="11"/>
      <c r="N23" s="11"/>
      <c r="O23" s="11"/>
      <c r="P23" s="11"/>
      <c r="Q23" s="11"/>
      <c r="R23" s="11"/>
      <c r="S23" s="11"/>
      <c r="T23" s="11">
        <f>AVERAGE(E134)/100</f>
        <v>2.4</v>
      </c>
      <c r="U23" s="11"/>
      <c r="V23" s="11"/>
      <c r="W23" s="23"/>
      <c r="AA23" s="30"/>
    </row>
    <row r="24" spans="1:27">
      <c r="A24" s="2" t="s">
        <v>0</v>
      </c>
      <c r="B24" s="2">
        <v>0</v>
      </c>
      <c r="C24" s="2">
        <v>58.1</v>
      </c>
      <c r="D24" s="2">
        <v>210</v>
      </c>
      <c r="E24" s="2">
        <v>320</v>
      </c>
      <c r="F24" s="2">
        <f t="shared" si="0"/>
        <v>8.0424771931898711</v>
      </c>
      <c r="H24" s="37"/>
      <c r="I24" s="4" t="s">
        <v>11</v>
      </c>
      <c r="J24" s="11">
        <f>AVERAGE(F135:F162)</f>
        <v>7.4660510411249561</v>
      </c>
      <c r="K24" s="11">
        <f>STDEV(F135:F162)</f>
        <v>14.124859168062637</v>
      </c>
      <c r="L24" s="11"/>
      <c r="M24" s="11"/>
      <c r="N24" s="11"/>
      <c r="O24" s="11"/>
      <c r="P24" s="11"/>
      <c r="Q24" s="11"/>
      <c r="R24" s="11"/>
      <c r="S24" s="11"/>
      <c r="T24" s="11">
        <f>AVERAGE(F134)</f>
        <v>4.5238934211693023</v>
      </c>
      <c r="U24" s="11"/>
      <c r="V24" s="11"/>
      <c r="W24" s="23"/>
      <c r="X24" s="34"/>
    </row>
    <row r="25" spans="1:27" ht="15" customHeight="1">
      <c r="A25" s="2" t="s">
        <v>0</v>
      </c>
      <c r="B25" s="2">
        <v>0</v>
      </c>
      <c r="C25" s="2">
        <v>53</v>
      </c>
      <c r="D25" s="2">
        <v>170</v>
      </c>
      <c r="E25" s="2">
        <v>130</v>
      </c>
      <c r="F25" s="2">
        <f t="shared" si="0"/>
        <v>1.3273228961416876</v>
      </c>
      <c r="H25" s="37"/>
      <c r="I25" s="12" t="s">
        <v>41</v>
      </c>
      <c r="J25" s="13">
        <f>COUNT(F135:F162)</f>
        <v>28</v>
      </c>
      <c r="K25" s="13"/>
      <c r="L25" s="13">
        <v>0</v>
      </c>
      <c r="M25" s="13"/>
      <c r="N25" s="13">
        <v>0</v>
      </c>
      <c r="O25" s="13"/>
      <c r="P25" s="13">
        <v>0</v>
      </c>
      <c r="Q25" s="13"/>
      <c r="R25" s="13">
        <v>0</v>
      </c>
      <c r="S25" s="13"/>
      <c r="T25" s="13">
        <f>COUNT(D134)</f>
        <v>1</v>
      </c>
      <c r="U25" s="11"/>
      <c r="V25" s="13">
        <v>0</v>
      </c>
      <c r="W25" s="24"/>
      <c r="X25" s="35"/>
    </row>
    <row r="26" spans="1:27">
      <c r="A26" s="2" t="s">
        <v>0</v>
      </c>
      <c r="B26" s="2">
        <v>0</v>
      </c>
      <c r="C26" s="2">
        <v>44.2</v>
      </c>
      <c r="D26" s="2">
        <v>160</v>
      </c>
      <c r="E26" s="2">
        <v>200</v>
      </c>
      <c r="F26" s="2">
        <f t="shared" si="0"/>
        <v>3.1415926535897931</v>
      </c>
      <c r="H26" s="37"/>
      <c r="I26" s="12" t="s">
        <v>44</v>
      </c>
      <c r="J26" s="13">
        <f>J25*J24/(PI()/4*60^2)*100</f>
        <v>7.3936111111111105</v>
      </c>
      <c r="K26" s="13"/>
      <c r="L26" s="13">
        <f>L25*L24/(PI()/4*60^2)*100</f>
        <v>0</v>
      </c>
      <c r="M26" s="13"/>
      <c r="N26" s="13"/>
      <c r="O26" s="13"/>
      <c r="P26" s="13">
        <f>P25*P24/(PI()/4*60^2)*100</f>
        <v>0</v>
      </c>
      <c r="Q26" s="13"/>
      <c r="R26" s="13">
        <f>R25*R24/(PI()/4*60^2)*100</f>
        <v>0</v>
      </c>
      <c r="S26" s="13"/>
      <c r="T26" s="13">
        <f>T25*T24/(PI()/4*60^2)*100</f>
        <v>0.16</v>
      </c>
      <c r="U26" s="13"/>
      <c r="V26" s="13">
        <f>V25*V24/(PI()/4*60^2)*100</f>
        <v>0</v>
      </c>
      <c r="W26" s="21"/>
      <c r="X26" s="33">
        <f>100*SUM(J25*J24,L25*L24,N25*N24,P25*P24,R25*R24,T25*T24,V25*V24)/((PI()/4)*60^2)</f>
        <v>7.5536111111111097</v>
      </c>
      <c r="Z26" s="1">
        <v>8.9700999999999961E-2</v>
      </c>
    </row>
    <row r="27" spans="1:27" ht="30">
      <c r="A27" s="2" t="s">
        <v>0</v>
      </c>
      <c r="B27" s="2">
        <v>0</v>
      </c>
      <c r="C27" s="2">
        <v>54.5</v>
      </c>
      <c r="D27" s="2">
        <v>170</v>
      </c>
      <c r="E27" s="2">
        <v>120</v>
      </c>
      <c r="F27" s="2">
        <f t="shared" si="0"/>
        <v>1.1309733552923256</v>
      </c>
      <c r="H27" s="38"/>
      <c r="I27" s="14" t="s">
        <v>40</v>
      </c>
      <c r="J27" s="15">
        <f>J25*10000/((PI()/4)*60^2)</f>
        <v>99.029742368290442</v>
      </c>
      <c r="K27" s="15"/>
      <c r="L27" s="15">
        <f>L25*10000/((PI()/4)*60^2)</f>
        <v>0</v>
      </c>
      <c r="M27" s="15"/>
      <c r="N27" s="15">
        <f>N25*10000/((PI()/4)*60^2)</f>
        <v>0</v>
      </c>
      <c r="O27" s="15"/>
      <c r="P27" s="15">
        <f>P25*10000/((PI()/4)*60^2)</f>
        <v>0</v>
      </c>
      <c r="Q27" s="15"/>
      <c r="R27" s="15">
        <f>R25*10000/((PI()/4)*60^2)</f>
        <v>0</v>
      </c>
      <c r="S27" s="15"/>
      <c r="T27" s="15">
        <f>T25*10000/((PI()/4)*60^2)</f>
        <v>3.5367765131532298</v>
      </c>
      <c r="U27" s="15"/>
      <c r="V27" s="15">
        <f>V25*10000/((PI()/4)*60^2)</f>
        <v>0</v>
      </c>
      <c r="W27" s="25"/>
      <c r="X27" s="35"/>
    </row>
    <row r="28" spans="1:27">
      <c r="A28" s="2" t="s">
        <v>0</v>
      </c>
      <c r="B28" s="2">
        <v>0</v>
      </c>
      <c r="C28" s="2">
        <v>50</v>
      </c>
      <c r="D28" s="2">
        <v>180</v>
      </c>
      <c r="E28" s="2">
        <v>280</v>
      </c>
      <c r="F28" s="2">
        <f t="shared" si="0"/>
        <v>6.1575216010359934</v>
      </c>
      <c r="H28" s="39" t="s">
        <v>38</v>
      </c>
      <c r="I28" s="7" t="s">
        <v>9</v>
      </c>
      <c r="J28" s="16">
        <f>AVERAGE(D10:D50,D63:D103,D110:D133,D141:D168)/100</f>
        <v>2.1091406250000002</v>
      </c>
      <c r="K28" s="16">
        <f>STDEV(D10:D50,D63:D103,D110:D133,D141:D168)/100</f>
        <v>0.94558320739961421</v>
      </c>
      <c r="L28" s="16">
        <v>0.81125000000000003</v>
      </c>
      <c r="M28" s="16">
        <v>0.24409819452717907</v>
      </c>
      <c r="N28" s="16">
        <f>AVERAGE(D51)/100</f>
        <v>0.59</v>
      </c>
      <c r="O28" s="16"/>
      <c r="P28" s="16">
        <f>AVERAGE(D52,D104)/100</f>
        <v>0.95</v>
      </c>
      <c r="Q28" s="16">
        <f>STDEV(D52,D104)/100</f>
        <v>0.21213203435596426</v>
      </c>
      <c r="R28" s="16">
        <f>AVERAGE(D53:D59)/100</f>
        <v>3.5285714285714285</v>
      </c>
      <c r="S28" s="16">
        <f>STDEV(D53:D59)/100</f>
        <v>0.8673989580239031</v>
      </c>
      <c r="T28" s="16">
        <f>AVERAGE(D60,D105:D108,D134)/100</f>
        <v>2.3333333333333335</v>
      </c>
      <c r="U28" s="16">
        <f>STDEV(D60,D105:D108,D134)/100</f>
        <v>0.85244745683629464</v>
      </c>
      <c r="V28" s="16">
        <f>AVERAGE(D61:D62,D109)/100</f>
        <v>2.4333333333333336</v>
      </c>
      <c r="W28" s="26">
        <f>STDEV(D61:D62,D109)/100</f>
        <v>0.11547005383792305</v>
      </c>
    </row>
    <row r="29" spans="1:27">
      <c r="A29" s="2" t="s">
        <v>0</v>
      </c>
      <c r="B29" s="2">
        <v>0</v>
      </c>
      <c r="C29" s="2">
        <v>54</v>
      </c>
      <c r="D29" s="2">
        <v>140</v>
      </c>
      <c r="E29" s="2">
        <v>150</v>
      </c>
      <c r="F29" s="2">
        <f t="shared" si="0"/>
        <v>1.7671458676442586</v>
      </c>
      <c r="H29" s="37"/>
      <c r="I29" s="4" t="s">
        <v>10</v>
      </c>
      <c r="J29" s="11">
        <f>AVERAGE(E10:E50,E63:E103,E110:E133,E141:E168)/100</f>
        <v>2.5903125</v>
      </c>
      <c r="K29" s="11">
        <f>STDEV(E10:E50,E63:E103,E110:E133,E141:E168)/100</f>
        <v>1.8957756343791088</v>
      </c>
      <c r="L29" s="11">
        <v>0.43125000000000002</v>
      </c>
      <c r="M29" s="11">
        <v>0.12414709017935137</v>
      </c>
      <c r="N29" s="11">
        <f>AVERAGE(E51)/100</f>
        <v>0.46</v>
      </c>
      <c r="O29" s="11"/>
      <c r="P29" s="11">
        <f>AVERAGE(E52,E104)/100</f>
        <v>1.3</v>
      </c>
      <c r="Q29" s="11">
        <f>STDEV(E52,E104)/100</f>
        <v>0.42426406871192851</v>
      </c>
      <c r="R29" s="11">
        <f>AVERAGE(E53:E59)/100</f>
        <v>3.8142857142857145</v>
      </c>
      <c r="S29" s="11">
        <f>STDEV(E53:E59)/100</f>
        <v>1.1437199124327768</v>
      </c>
      <c r="T29" s="11">
        <f>AVERAGE(E60,E105:E108,E134)/100</f>
        <v>2.3333333333333335</v>
      </c>
      <c r="U29" s="11">
        <f>STDEV(E60,E105:E108,E134)/100</f>
        <v>0.57503623074260835</v>
      </c>
      <c r="V29" s="11">
        <f>AVERAGE(E61:E62,E109)/100</f>
        <v>3.5</v>
      </c>
      <c r="W29" s="23">
        <f>STDEV(E61:E62,E109)/100</f>
        <v>1.7</v>
      </c>
    </row>
    <row r="30" spans="1:27">
      <c r="A30" s="2" t="s">
        <v>0</v>
      </c>
      <c r="B30" s="2">
        <v>0</v>
      </c>
      <c r="C30" s="2">
        <v>53.5</v>
      </c>
      <c r="D30" s="2">
        <v>260</v>
      </c>
      <c r="E30" s="2">
        <v>450</v>
      </c>
      <c r="F30" s="2">
        <f t="shared" si="0"/>
        <v>15.904312808798327</v>
      </c>
      <c r="H30" s="37"/>
      <c r="I30" s="4" t="s">
        <v>11</v>
      </c>
      <c r="J30" s="11">
        <f>AVERAGE(F10:F50,F63:F103,F110:F133,F141:F168)</f>
        <v>8.0704422765453359</v>
      </c>
      <c r="K30" s="11">
        <f>STDEV(F10:F50,F63:F103,F110:F133,F16:F141)</f>
        <v>11.945246846748901</v>
      </c>
      <c r="L30" s="11">
        <v>0.15665748116666353</v>
      </c>
      <c r="M30" s="11">
        <v>9.3106880149012861E-2</v>
      </c>
      <c r="N30" s="11">
        <f>AVERAGE(F51)</f>
        <v>0.16619025137490007</v>
      </c>
      <c r="O30" s="11"/>
      <c r="P30" s="11">
        <f>AVERAGE(F52,F104)</f>
        <v>1.398008730847458</v>
      </c>
      <c r="Q30" s="11">
        <f>STDEV(F52,F104)</f>
        <v>0.86636217294088136</v>
      </c>
      <c r="R30" s="11">
        <f>AVERAGE(F53:F59)</f>
        <v>12.307189220438016</v>
      </c>
      <c r="S30" s="11">
        <f>STDEV(F53:F59)</f>
        <v>8.2613396727870718</v>
      </c>
      <c r="T30" s="11">
        <f>AVERAGE(F60,F105:F108,F134)</f>
        <v>4.4924774946334045</v>
      </c>
      <c r="U30" s="11">
        <f>STDEV(F60,F105:F108,F134)</f>
        <v>1.9978158122811358</v>
      </c>
      <c r="V30" s="11">
        <f>AVERAGE(F61:F62,F109)</f>
        <v>11.134327963097826</v>
      </c>
      <c r="W30" s="23">
        <f>STDEV(F61:F62,F109)</f>
        <v>9.4376638624109095</v>
      </c>
    </row>
    <row r="31" spans="1:27">
      <c r="A31" s="2" t="s">
        <v>0</v>
      </c>
      <c r="B31" s="2">
        <v>0</v>
      </c>
      <c r="C31" s="2">
        <v>50</v>
      </c>
      <c r="D31" s="2">
        <v>280</v>
      </c>
      <c r="E31" s="2">
        <v>330</v>
      </c>
      <c r="F31" s="2">
        <f t="shared" si="0"/>
        <v>8.55298599939821</v>
      </c>
      <c r="H31" s="37"/>
      <c r="I31" s="12" t="s">
        <v>41</v>
      </c>
      <c r="J31" s="13">
        <f>COUNT(F10:F50,F63:F103,F110:F133,F141:F168)</f>
        <v>128</v>
      </c>
      <c r="K31" s="13"/>
      <c r="L31" s="13">
        <v>8</v>
      </c>
      <c r="M31" s="13"/>
      <c r="N31" s="13">
        <v>1</v>
      </c>
      <c r="O31" s="13"/>
      <c r="P31" s="13">
        <f>COUNT(F52,F104)</f>
        <v>2</v>
      </c>
      <c r="Q31" s="13"/>
      <c r="R31" s="13">
        <f>COUNT(D59:D65)</f>
        <v>7</v>
      </c>
      <c r="S31" s="13"/>
      <c r="T31" s="13">
        <f>COUNT(F60,F105:F108,F134)</f>
        <v>6</v>
      </c>
      <c r="U31" s="11"/>
      <c r="V31" s="13">
        <f>COUNT(F61:F62,F109)</f>
        <v>3</v>
      </c>
      <c r="W31" s="24"/>
    </row>
    <row r="32" spans="1:27" ht="15.75" thickBot="1">
      <c r="A32" s="2" t="s">
        <v>0</v>
      </c>
      <c r="B32" s="2">
        <v>0</v>
      </c>
      <c r="C32" s="2">
        <v>23.5</v>
      </c>
      <c r="D32" s="2">
        <v>310</v>
      </c>
      <c r="E32" s="2">
        <v>430</v>
      </c>
      <c r="F32" s="2">
        <f t="shared" si="0"/>
        <v>14.522012041218817</v>
      </c>
      <c r="H32" s="37"/>
      <c r="I32" s="12" t="s">
        <v>44</v>
      </c>
      <c r="J32" s="13">
        <f>J31*J30/(PI()*60^2)*100</f>
        <v>9.133872222222216</v>
      </c>
      <c r="K32" s="13"/>
      <c r="L32" s="13">
        <f>L31*L30/(PI()*60^2)*100</f>
        <v>1.1081250000000001E-2</v>
      </c>
      <c r="M32" s="13"/>
      <c r="N32" s="13">
        <f>N31*N30/(PI()*60^2)*100</f>
        <v>1.4694444444444444E-3</v>
      </c>
      <c r="O32" s="13"/>
      <c r="P32" s="13">
        <f>P31*P30/(PI()*60^2)*100</f>
        <v>2.4722222222222225E-2</v>
      </c>
      <c r="Q32" s="13"/>
      <c r="R32" s="13">
        <f>R31*R30/(PI()*60^2)*100</f>
        <v>0.76173611111111117</v>
      </c>
      <c r="S32" s="13"/>
      <c r="T32" s="13">
        <f>T31*T30/(PI()*60^2)*100</f>
        <v>0.23833333333333331</v>
      </c>
      <c r="U32" s="13"/>
      <c r="V32" s="13">
        <f>V31*V30/(PI()*60^2)*100</f>
        <v>0.29534722222222226</v>
      </c>
      <c r="W32" s="21"/>
      <c r="X32" s="36">
        <f>100*SUM(F2:F162)/(PI()*60^2)</f>
        <v>10.582047916666657</v>
      </c>
      <c r="Z32" s="1">
        <v>0.10636724999999995</v>
      </c>
    </row>
    <row r="33" spans="1:23" ht="31.5" thickTop="1" thickBot="1">
      <c r="A33" s="2" t="s">
        <v>0</v>
      </c>
      <c r="B33" s="2">
        <v>0</v>
      </c>
      <c r="C33" s="2">
        <v>41</v>
      </c>
      <c r="D33" s="2">
        <v>120</v>
      </c>
      <c r="E33" s="2">
        <v>115</v>
      </c>
      <c r="F33" s="2">
        <f t="shared" si="0"/>
        <v>1.0386890710931251</v>
      </c>
      <c r="H33" s="40"/>
      <c r="I33" s="17" t="s">
        <v>40</v>
      </c>
      <c r="J33" s="18">
        <f>J31*10000/(PI()*60^2)</f>
        <v>113.17684842090335</v>
      </c>
      <c r="K33" s="18"/>
      <c r="L33" s="18">
        <f>L31*10000/(PI()*60^2)</f>
        <v>7.0735530263064597</v>
      </c>
      <c r="M33" s="18"/>
      <c r="N33" s="18">
        <f>N31*10000/(PI()*60^2)</f>
        <v>0.88419412828830746</v>
      </c>
      <c r="O33" s="18"/>
      <c r="P33" s="18">
        <f>P31*10000/(PI()*60^2)</f>
        <v>1.7683882565766149</v>
      </c>
      <c r="Q33" s="18"/>
      <c r="R33" s="18">
        <f>R31*10000/(PI()*60^2)</f>
        <v>6.1893588980181526</v>
      </c>
      <c r="S33" s="18"/>
      <c r="T33" s="18">
        <f>T31*10000/(PI()*60^2)</f>
        <v>5.3051647697298447</v>
      </c>
      <c r="U33" s="18"/>
      <c r="V33" s="18">
        <f>V31*10000/(PI()*60^2)</f>
        <v>2.6525823848649224</v>
      </c>
      <c r="W33" s="27"/>
    </row>
    <row r="34" spans="1:23" ht="15.75" thickTop="1">
      <c r="A34" s="2" t="s">
        <v>0</v>
      </c>
      <c r="B34" s="2">
        <v>0</v>
      </c>
      <c r="C34" s="2">
        <v>22.5</v>
      </c>
      <c r="D34" s="2">
        <v>160</v>
      </c>
      <c r="E34" s="2">
        <v>430</v>
      </c>
      <c r="F34" s="2">
        <f t="shared" ref="F34:F65" si="1">PI()*(E34/200)^2</f>
        <v>14.522012041218817</v>
      </c>
    </row>
    <row r="35" spans="1:23">
      <c r="A35" s="2" t="s">
        <v>0</v>
      </c>
      <c r="B35" s="2">
        <v>0</v>
      </c>
      <c r="C35" s="2">
        <v>30.5</v>
      </c>
      <c r="D35" s="2">
        <v>200</v>
      </c>
      <c r="E35" s="2">
        <v>270</v>
      </c>
      <c r="F35" s="2">
        <f t="shared" si="1"/>
        <v>5.7255526111673989</v>
      </c>
      <c r="J35" s="19"/>
    </row>
    <row r="36" spans="1:23">
      <c r="A36" s="2" t="s">
        <v>0</v>
      </c>
      <c r="B36" s="2">
        <v>0</v>
      </c>
      <c r="C36" s="2">
        <v>34.1</v>
      </c>
      <c r="D36" s="2">
        <v>160</v>
      </c>
      <c r="E36" s="2">
        <v>220</v>
      </c>
      <c r="F36" s="2">
        <f t="shared" si="1"/>
        <v>3.8013271108436504</v>
      </c>
    </row>
    <row r="37" spans="1:23">
      <c r="A37" s="2" t="s">
        <v>0</v>
      </c>
      <c r="B37" s="2">
        <v>0</v>
      </c>
      <c r="C37" s="2">
        <v>45.4</v>
      </c>
      <c r="D37" s="2">
        <v>290</v>
      </c>
      <c r="E37" s="2">
        <v>400</v>
      </c>
      <c r="F37" s="2">
        <f t="shared" si="1"/>
        <v>12.566370614359172</v>
      </c>
    </row>
    <row r="38" spans="1:23">
      <c r="A38" s="2" t="s">
        <v>0</v>
      </c>
      <c r="B38" s="2">
        <v>0</v>
      </c>
      <c r="C38" s="2">
        <v>45.6</v>
      </c>
      <c r="D38" s="2">
        <v>75</v>
      </c>
      <c r="E38" s="2">
        <v>45</v>
      </c>
      <c r="F38" s="2">
        <f t="shared" si="1"/>
        <v>0.15904312808798329</v>
      </c>
    </row>
    <row r="39" spans="1:23">
      <c r="A39" s="2" t="s">
        <v>0</v>
      </c>
      <c r="B39" s="2">
        <v>0</v>
      </c>
      <c r="C39" s="2">
        <v>55</v>
      </c>
      <c r="D39" s="2">
        <v>210</v>
      </c>
      <c r="E39" s="2">
        <v>280</v>
      </c>
      <c r="F39" s="2">
        <f t="shared" si="1"/>
        <v>6.1575216010359934</v>
      </c>
    </row>
    <row r="40" spans="1:23">
      <c r="A40" s="2" t="s">
        <v>0</v>
      </c>
      <c r="B40" s="2">
        <v>0</v>
      </c>
      <c r="C40" s="2">
        <v>47</v>
      </c>
      <c r="D40" s="2">
        <v>430</v>
      </c>
      <c r="E40" s="2">
        <v>800</v>
      </c>
      <c r="F40" s="2">
        <f t="shared" si="1"/>
        <v>50.26548245743669</v>
      </c>
    </row>
    <row r="41" spans="1:23">
      <c r="A41" s="2" t="s">
        <v>0</v>
      </c>
      <c r="B41" s="2">
        <v>0</v>
      </c>
      <c r="C41" s="2">
        <v>18</v>
      </c>
      <c r="D41" s="2">
        <v>130</v>
      </c>
      <c r="E41" s="2">
        <v>110</v>
      </c>
      <c r="F41" s="2">
        <f t="shared" si="1"/>
        <v>0.9503317777109126</v>
      </c>
    </row>
    <row r="42" spans="1:23">
      <c r="A42" s="2" t="s">
        <v>0</v>
      </c>
      <c r="B42" s="2">
        <v>0</v>
      </c>
      <c r="C42" s="2">
        <v>35.200000000000003</v>
      </c>
      <c r="D42" s="2">
        <v>180</v>
      </c>
      <c r="E42" s="2">
        <v>150</v>
      </c>
      <c r="F42" s="2">
        <f t="shared" si="1"/>
        <v>1.7671458676442586</v>
      </c>
    </row>
    <row r="43" spans="1:23">
      <c r="A43" s="2" t="s">
        <v>0</v>
      </c>
      <c r="B43" s="2">
        <v>0</v>
      </c>
      <c r="C43" s="2">
        <v>44.5</v>
      </c>
      <c r="D43" s="2">
        <v>185</v>
      </c>
      <c r="E43" s="2">
        <v>140</v>
      </c>
      <c r="F43" s="2">
        <f t="shared" si="1"/>
        <v>1.5393804002589984</v>
      </c>
    </row>
    <row r="44" spans="1:23">
      <c r="A44" s="2" t="s">
        <v>0</v>
      </c>
      <c r="B44" s="2">
        <v>0</v>
      </c>
      <c r="C44" s="2">
        <v>47</v>
      </c>
      <c r="D44" s="2">
        <v>400</v>
      </c>
      <c r="E44" s="2">
        <v>800</v>
      </c>
      <c r="F44" s="2">
        <f t="shared" si="1"/>
        <v>50.26548245743669</v>
      </c>
    </row>
    <row r="45" spans="1:23">
      <c r="A45" s="2" t="s">
        <v>0</v>
      </c>
      <c r="B45" s="2">
        <v>0</v>
      </c>
      <c r="C45" s="2">
        <v>52</v>
      </c>
      <c r="D45" s="2">
        <v>200</v>
      </c>
      <c r="E45" s="2">
        <v>240</v>
      </c>
      <c r="F45" s="2">
        <f t="shared" si="1"/>
        <v>4.5238934211693023</v>
      </c>
    </row>
    <row r="46" spans="1:23">
      <c r="A46" s="2" t="s">
        <v>0</v>
      </c>
      <c r="B46" s="2">
        <v>0</v>
      </c>
      <c r="C46" s="2">
        <v>46.8</v>
      </c>
      <c r="D46" s="2">
        <v>180</v>
      </c>
      <c r="E46" s="2">
        <v>100</v>
      </c>
      <c r="F46" s="2">
        <f t="shared" si="1"/>
        <v>0.78539816339744828</v>
      </c>
    </row>
    <row r="47" spans="1:23">
      <c r="A47" s="2" t="s">
        <v>0</v>
      </c>
      <c r="B47" s="2">
        <v>0</v>
      </c>
      <c r="C47" s="2">
        <v>49.3</v>
      </c>
      <c r="D47" s="2">
        <v>140</v>
      </c>
      <c r="E47" s="2">
        <v>180</v>
      </c>
      <c r="F47" s="2">
        <f t="shared" si="1"/>
        <v>2.5446900494077327</v>
      </c>
    </row>
    <row r="48" spans="1:23">
      <c r="A48" s="2" t="s">
        <v>0</v>
      </c>
      <c r="B48" s="2">
        <v>0</v>
      </c>
      <c r="C48" s="2">
        <v>54.5</v>
      </c>
      <c r="D48" s="2">
        <v>210</v>
      </c>
      <c r="E48" s="2">
        <v>210</v>
      </c>
      <c r="F48" s="2">
        <f t="shared" si="1"/>
        <v>3.4636059005827469</v>
      </c>
    </row>
    <row r="49" spans="1:6">
      <c r="A49" s="2" t="s">
        <v>0</v>
      </c>
      <c r="B49" s="2">
        <v>0</v>
      </c>
      <c r="C49" s="2">
        <v>54.2</v>
      </c>
      <c r="D49" s="2">
        <v>210</v>
      </c>
      <c r="E49" s="2">
        <v>200</v>
      </c>
      <c r="F49" s="2">
        <f t="shared" si="1"/>
        <v>3.1415926535897931</v>
      </c>
    </row>
    <row r="50" spans="1:6">
      <c r="A50" s="2" t="s">
        <v>0</v>
      </c>
      <c r="B50" s="2">
        <v>0</v>
      </c>
      <c r="C50" s="2">
        <v>58</v>
      </c>
      <c r="D50" s="2">
        <v>190</v>
      </c>
      <c r="E50" s="2">
        <v>170</v>
      </c>
      <c r="F50" s="2">
        <f t="shared" si="1"/>
        <v>2.2698006922186251</v>
      </c>
    </row>
    <row r="51" spans="1:6">
      <c r="A51" s="6" t="s">
        <v>4</v>
      </c>
      <c r="B51" s="6">
        <v>0</v>
      </c>
      <c r="C51" s="6">
        <v>94.3</v>
      </c>
      <c r="D51" s="6">
        <v>59</v>
      </c>
      <c r="E51" s="6">
        <v>46</v>
      </c>
      <c r="F51" s="6">
        <f t="shared" si="1"/>
        <v>0.16619025137490007</v>
      </c>
    </row>
    <row r="52" spans="1:6">
      <c r="A52" s="2" t="s">
        <v>5</v>
      </c>
      <c r="B52" s="2">
        <v>90</v>
      </c>
      <c r="C52" s="2">
        <v>49</v>
      </c>
      <c r="D52" s="2">
        <v>110</v>
      </c>
      <c r="E52" s="2">
        <v>160</v>
      </c>
      <c r="F52" s="2">
        <f t="shared" si="1"/>
        <v>2.0106192982974678</v>
      </c>
    </row>
    <row r="53" spans="1:6">
      <c r="A53" s="2" t="s">
        <v>7</v>
      </c>
      <c r="B53" s="2">
        <v>90</v>
      </c>
      <c r="C53" s="2">
        <v>53</v>
      </c>
      <c r="D53" s="2">
        <v>280</v>
      </c>
      <c r="E53" s="2">
        <v>300</v>
      </c>
      <c r="F53" s="2">
        <f t="shared" si="1"/>
        <v>7.0685834705770345</v>
      </c>
    </row>
    <row r="54" spans="1:6">
      <c r="A54" s="2" t="s">
        <v>7</v>
      </c>
      <c r="B54" s="2">
        <v>90</v>
      </c>
      <c r="C54" s="2">
        <v>55</v>
      </c>
      <c r="D54" s="2">
        <v>350</v>
      </c>
      <c r="E54" s="2">
        <v>350</v>
      </c>
      <c r="F54" s="2">
        <f t="shared" si="1"/>
        <v>9.6211275016187408</v>
      </c>
    </row>
    <row r="55" spans="1:6">
      <c r="A55" s="2" t="s">
        <v>7</v>
      </c>
      <c r="B55" s="2">
        <v>90</v>
      </c>
      <c r="C55" s="2">
        <v>53.5</v>
      </c>
      <c r="D55" s="2">
        <v>450</v>
      </c>
      <c r="E55" s="2">
        <v>400</v>
      </c>
      <c r="F55" s="2">
        <f t="shared" si="1"/>
        <v>12.566370614359172</v>
      </c>
    </row>
    <row r="56" spans="1:6">
      <c r="A56" s="2" t="s">
        <v>7</v>
      </c>
      <c r="B56" s="2">
        <v>90</v>
      </c>
      <c r="C56" s="2">
        <v>51.5</v>
      </c>
      <c r="D56" s="2">
        <v>400</v>
      </c>
      <c r="E56" s="2">
        <v>300</v>
      </c>
      <c r="F56" s="2">
        <f t="shared" si="1"/>
        <v>7.0685834705770345</v>
      </c>
    </row>
    <row r="57" spans="1:6">
      <c r="A57" s="2" t="s">
        <v>7</v>
      </c>
      <c r="B57" s="2">
        <v>90</v>
      </c>
      <c r="C57" s="2">
        <v>47.5</v>
      </c>
      <c r="D57" s="2">
        <v>450</v>
      </c>
      <c r="E57" s="2">
        <v>620</v>
      </c>
      <c r="F57" s="2">
        <f t="shared" si="1"/>
        <v>30.190705400997917</v>
      </c>
    </row>
    <row r="58" spans="1:6">
      <c r="A58" s="2" t="s">
        <v>7</v>
      </c>
      <c r="B58" s="2">
        <v>90</v>
      </c>
      <c r="C58" s="2">
        <v>30</v>
      </c>
      <c r="D58" s="2">
        <v>220</v>
      </c>
      <c r="E58" s="2">
        <v>400</v>
      </c>
      <c r="F58" s="2">
        <f t="shared" si="1"/>
        <v>12.566370614359172</v>
      </c>
    </row>
    <row r="59" spans="1:6">
      <c r="A59" s="2" t="s">
        <v>7</v>
      </c>
      <c r="B59" s="2">
        <v>90</v>
      </c>
      <c r="C59" s="2">
        <v>30.7</v>
      </c>
      <c r="D59" s="2">
        <v>320</v>
      </c>
      <c r="E59" s="2">
        <v>300</v>
      </c>
      <c r="F59" s="2">
        <f t="shared" si="1"/>
        <v>7.0685834705770345</v>
      </c>
    </row>
    <row r="60" spans="1:6">
      <c r="A60" s="2" t="s">
        <v>6</v>
      </c>
      <c r="B60" s="2">
        <v>90</v>
      </c>
      <c r="C60" s="2">
        <v>58</v>
      </c>
      <c r="D60" s="2">
        <v>110</v>
      </c>
      <c r="E60" s="2">
        <v>140</v>
      </c>
      <c r="F60" s="2">
        <f t="shared" si="1"/>
        <v>1.5393804002589984</v>
      </c>
    </row>
    <row r="61" spans="1:6">
      <c r="A61" s="2" t="s">
        <v>8</v>
      </c>
      <c r="B61" s="2">
        <v>90</v>
      </c>
      <c r="C61" s="2">
        <v>49.5</v>
      </c>
      <c r="D61" s="2">
        <v>250</v>
      </c>
      <c r="E61" s="2">
        <v>520</v>
      </c>
      <c r="F61" s="2">
        <f t="shared" si="1"/>
        <v>21.237166338267002</v>
      </c>
    </row>
    <row r="62" spans="1:6">
      <c r="A62" s="2" t="s">
        <v>8</v>
      </c>
      <c r="B62" s="2">
        <v>90</v>
      </c>
      <c r="C62" s="2">
        <v>30.1</v>
      </c>
      <c r="D62" s="2">
        <v>230</v>
      </c>
      <c r="E62" s="2">
        <v>180</v>
      </c>
      <c r="F62" s="2">
        <f t="shared" si="1"/>
        <v>2.5446900494077327</v>
      </c>
    </row>
    <row r="63" spans="1:6">
      <c r="A63" s="2" t="s">
        <v>0</v>
      </c>
      <c r="B63" s="2">
        <v>90</v>
      </c>
      <c r="C63" s="2">
        <v>58</v>
      </c>
      <c r="D63" s="2">
        <v>190</v>
      </c>
      <c r="E63" s="2">
        <v>130</v>
      </c>
      <c r="F63" s="2">
        <f t="shared" si="1"/>
        <v>1.3273228961416876</v>
      </c>
    </row>
    <row r="64" spans="1:6">
      <c r="A64" s="2" t="s">
        <v>0</v>
      </c>
      <c r="B64" s="2">
        <v>90</v>
      </c>
      <c r="C64" s="2">
        <v>24</v>
      </c>
      <c r="D64" s="2">
        <v>350</v>
      </c>
      <c r="E64" s="2">
        <v>600</v>
      </c>
      <c r="F64" s="2">
        <f t="shared" si="1"/>
        <v>28.274333882308138</v>
      </c>
    </row>
    <row r="65" spans="1:6">
      <c r="A65" s="2" t="s">
        <v>0</v>
      </c>
      <c r="B65" s="2">
        <v>90</v>
      </c>
      <c r="C65" s="2">
        <v>25.7</v>
      </c>
      <c r="D65" s="2">
        <v>40</v>
      </c>
      <c r="E65" s="2">
        <v>25</v>
      </c>
      <c r="F65" s="2">
        <f t="shared" si="1"/>
        <v>4.9087385212340517E-2</v>
      </c>
    </row>
    <row r="66" spans="1:6">
      <c r="A66" s="2" t="s">
        <v>0</v>
      </c>
      <c r="B66" s="2">
        <v>90</v>
      </c>
      <c r="C66" s="2">
        <v>14.2</v>
      </c>
      <c r="D66" s="2">
        <v>180</v>
      </c>
      <c r="E66" s="2">
        <v>80</v>
      </c>
      <c r="F66" s="2">
        <f t="shared" ref="F66:F97" si="2">PI()*(E66/200)^2</f>
        <v>0.50265482457436694</v>
      </c>
    </row>
    <row r="67" spans="1:6">
      <c r="A67" s="2" t="s">
        <v>0</v>
      </c>
      <c r="B67" s="2">
        <v>90</v>
      </c>
      <c r="C67" s="2">
        <v>38.1</v>
      </c>
      <c r="D67" s="2">
        <v>200</v>
      </c>
      <c r="E67" s="2">
        <v>120</v>
      </c>
      <c r="F67" s="2">
        <f t="shared" si="2"/>
        <v>1.1309733552923256</v>
      </c>
    </row>
    <row r="68" spans="1:6">
      <c r="A68" s="2" t="s">
        <v>0</v>
      </c>
      <c r="B68" s="2">
        <v>90</v>
      </c>
      <c r="C68" s="2">
        <v>38.6</v>
      </c>
      <c r="D68" s="2">
        <v>170</v>
      </c>
      <c r="E68" s="2">
        <v>160</v>
      </c>
      <c r="F68" s="2">
        <f t="shared" si="2"/>
        <v>2.0106192982974678</v>
      </c>
    </row>
    <row r="69" spans="1:6">
      <c r="A69" s="2" t="s">
        <v>0</v>
      </c>
      <c r="B69" s="2">
        <v>90</v>
      </c>
      <c r="C69" s="2">
        <v>56.2</v>
      </c>
      <c r="D69" s="2">
        <v>200</v>
      </c>
      <c r="E69" s="2">
        <v>140</v>
      </c>
      <c r="F69" s="2">
        <f t="shared" si="2"/>
        <v>1.5393804002589984</v>
      </c>
    </row>
    <row r="70" spans="1:6">
      <c r="A70" s="2" t="s">
        <v>0</v>
      </c>
      <c r="B70" s="2">
        <v>90</v>
      </c>
      <c r="C70" s="2">
        <v>37.799999999999997</v>
      </c>
      <c r="D70" s="2">
        <v>140</v>
      </c>
      <c r="E70" s="2">
        <v>130</v>
      </c>
      <c r="F70" s="2">
        <f t="shared" si="2"/>
        <v>1.3273228961416876</v>
      </c>
    </row>
    <row r="71" spans="1:6">
      <c r="A71" s="2" t="s">
        <v>0</v>
      </c>
      <c r="B71" s="2">
        <v>90</v>
      </c>
      <c r="C71" s="2">
        <v>56.4</v>
      </c>
      <c r="D71" s="2">
        <v>300</v>
      </c>
      <c r="E71" s="2">
        <v>400</v>
      </c>
      <c r="F71" s="2">
        <f t="shared" si="2"/>
        <v>12.566370614359172</v>
      </c>
    </row>
    <row r="72" spans="1:6">
      <c r="A72" s="2" t="s">
        <v>0</v>
      </c>
      <c r="B72" s="2">
        <v>90</v>
      </c>
      <c r="C72" s="2">
        <v>36.6</v>
      </c>
      <c r="D72" s="2">
        <v>150</v>
      </c>
      <c r="E72" s="2">
        <v>100</v>
      </c>
      <c r="F72" s="2">
        <f t="shared" si="2"/>
        <v>0.78539816339744828</v>
      </c>
    </row>
    <row r="73" spans="1:6">
      <c r="A73" s="2" t="s">
        <v>0</v>
      </c>
      <c r="B73" s="2">
        <v>90</v>
      </c>
      <c r="C73" s="2">
        <v>56</v>
      </c>
      <c r="D73" s="2">
        <v>120</v>
      </c>
      <c r="E73" s="2">
        <v>120</v>
      </c>
      <c r="F73" s="2">
        <f t="shared" si="2"/>
        <v>1.1309733552923256</v>
      </c>
    </row>
    <row r="74" spans="1:6">
      <c r="A74" s="2" t="s">
        <v>0</v>
      </c>
      <c r="B74" s="2">
        <v>90</v>
      </c>
      <c r="C74" s="2">
        <v>40.799999999999997</v>
      </c>
      <c r="D74" s="2">
        <v>220</v>
      </c>
      <c r="E74" s="2">
        <v>200</v>
      </c>
      <c r="F74" s="2">
        <f t="shared" si="2"/>
        <v>3.1415926535897931</v>
      </c>
    </row>
    <row r="75" spans="1:6">
      <c r="A75" s="2" t="s">
        <v>0</v>
      </c>
      <c r="B75" s="2">
        <v>90</v>
      </c>
      <c r="C75" s="2">
        <v>38</v>
      </c>
      <c r="D75" s="2">
        <v>200</v>
      </c>
      <c r="E75" s="2">
        <v>200</v>
      </c>
      <c r="F75" s="2">
        <f t="shared" si="2"/>
        <v>3.1415926535897931</v>
      </c>
    </row>
    <row r="76" spans="1:6">
      <c r="A76" s="2" t="s">
        <v>0</v>
      </c>
      <c r="B76" s="2">
        <v>90</v>
      </c>
      <c r="C76" s="2">
        <v>25.8</v>
      </c>
      <c r="D76" s="2">
        <v>300</v>
      </c>
      <c r="E76" s="2">
        <v>380</v>
      </c>
      <c r="F76" s="2">
        <f t="shared" si="2"/>
        <v>11.341149479459153</v>
      </c>
    </row>
    <row r="77" spans="1:6">
      <c r="A77" s="2" t="s">
        <v>0</v>
      </c>
      <c r="B77" s="2">
        <v>90</v>
      </c>
      <c r="C77" s="2">
        <v>19</v>
      </c>
      <c r="D77" s="2">
        <v>100</v>
      </c>
      <c r="E77" s="2">
        <v>100</v>
      </c>
      <c r="F77" s="2">
        <f t="shared" si="2"/>
        <v>0.78539816339744828</v>
      </c>
    </row>
    <row r="78" spans="1:6">
      <c r="A78" s="2" t="s">
        <v>0</v>
      </c>
      <c r="B78" s="2">
        <v>90</v>
      </c>
      <c r="C78" s="2">
        <v>38.200000000000003</v>
      </c>
      <c r="D78" s="2">
        <v>210</v>
      </c>
      <c r="E78" s="2">
        <v>260</v>
      </c>
      <c r="F78" s="2">
        <f t="shared" si="2"/>
        <v>5.3092915845667505</v>
      </c>
    </row>
    <row r="79" spans="1:6">
      <c r="A79" s="2" t="s">
        <v>0</v>
      </c>
      <c r="B79" s="2">
        <v>90</v>
      </c>
      <c r="C79" s="2">
        <v>41.6</v>
      </c>
      <c r="D79" s="2">
        <v>200</v>
      </c>
      <c r="E79" s="2">
        <v>230</v>
      </c>
      <c r="F79" s="2">
        <f t="shared" si="2"/>
        <v>4.1547562843725006</v>
      </c>
    </row>
    <row r="80" spans="1:6">
      <c r="A80" s="2" t="s">
        <v>0</v>
      </c>
      <c r="B80" s="2">
        <v>90</v>
      </c>
      <c r="C80" s="2">
        <v>41</v>
      </c>
      <c r="D80" s="2">
        <v>120</v>
      </c>
      <c r="E80" s="2">
        <v>270</v>
      </c>
      <c r="F80" s="2">
        <f t="shared" si="2"/>
        <v>5.7255526111673989</v>
      </c>
    </row>
    <row r="81" spans="1:6">
      <c r="A81" s="2" t="s">
        <v>0</v>
      </c>
      <c r="B81" s="2">
        <v>90</v>
      </c>
      <c r="C81" s="2">
        <v>40.299999999999997</v>
      </c>
      <c r="D81" s="2">
        <v>150</v>
      </c>
      <c r="E81" s="2">
        <v>170</v>
      </c>
      <c r="F81" s="2">
        <f t="shared" si="2"/>
        <v>2.2698006922186251</v>
      </c>
    </row>
    <row r="82" spans="1:6">
      <c r="A82" s="2" t="s">
        <v>0</v>
      </c>
      <c r="B82" s="2">
        <v>90</v>
      </c>
      <c r="C82" s="2">
        <v>58</v>
      </c>
      <c r="D82" s="2">
        <v>92</v>
      </c>
      <c r="E82" s="2">
        <v>75</v>
      </c>
      <c r="F82" s="2">
        <f t="shared" si="2"/>
        <v>0.44178646691106466</v>
      </c>
    </row>
    <row r="83" spans="1:6">
      <c r="A83" s="2" t="s">
        <v>0</v>
      </c>
      <c r="B83" s="2">
        <v>90</v>
      </c>
      <c r="C83" s="2">
        <v>46.4</v>
      </c>
      <c r="D83" s="2">
        <v>160</v>
      </c>
      <c r="E83" s="2">
        <v>76</v>
      </c>
      <c r="F83" s="2">
        <f t="shared" si="2"/>
        <v>0.45364597917836613</v>
      </c>
    </row>
    <row r="84" spans="1:6">
      <c r="A84" s="2" t="s">
        <v>0</v>
      </c>
      <c r="B84" s="2">
        <v>90</v>
      </c>
      <c r="C84" s="2">
        <v>48</v>
      </c>
      <c r="D84" s="2">
        <v>170</v>
      </c>
      <c r="E84" s="2">
        <v>90</v>
      </c>
      <c r="F84" s="2">
        <f t="shared" si="2"/>
        <v>0.63617251235193317</v>
      </c>
    </row>
    <row r="85" spans="1:6">
      <c r="A85" s="2" t="s">
        <v>0</v>
      </c>
      <c r="B85" s="2">
        <v>90</v>
      </c>
      <c r="C85" s="2">
        <v>60</v>
      </c>
      <c r="D85" s="2">
        <v>60</v>
      </c>
      <c r="E85" s="2">
        <v>60</v>
      </c>
      <c r="F85" s="2">
        <f t="shared" si="2"/>
        <v>0.28274333882308139</v>
      </c>
    </row>
    <row r="86" spans="1:6">
      <c r="A86" s="2" t="s">
        <v>0</v>
      </c>
      <c r="B86" s="2">
        <v>90</v>
      </c>
      <c r="C86" s="2">
        <v>42.3</v>
      </c>
      <c r="D86" s="2">
        <v>120</v>
      </c>
      <c r="E86" s="2">
        <v>170</v>
      </c>
      <c r="F86" s="2">
        <f t="shared" si="2"/>
        <v>2.2698006922186251</v>
      </c>
    </row>
    <row r="87" spans="1:6">
      <c r="A87" s="2" t="s">
        <v>0</v>
      </c>
      <c r="B87" s="2">
        <v>90</v>
      </c>
      <c r="C87" s="2">
        <v>38.799999999999997</v>
      </c>
      <c r="D87" s="2">
        <v>140</v>
      </c>
      <c r="E87" s="2">
        <v>140</v>
      </c>
      <c r="F87" s="2">
        <f t="shared" si="2"/>
        <v>1.5393804002589984</v>
      </c>
    </row>
    <row r="88" spans="1:6">
      <c r="A88" s="2" t="s">
        <v>0</v>
      </c>
      <c r="B88" s="2">
        <v>90</v>
      </c>
      <c r="C88" s="2">
        <v>36.200000000000003</v>
      </c>
      <c r="D88" s="2">
        <v>110</v>
      </c>
      <c r="E88" s="2">
        <v>50</v>
      </c>
      <c r="F88" s="2">
        <f t="shared" si="2"/>
        <v>0.19634954084936207</v>
      </c>
    </row>
    <row r="89" spans="1:6">
      <c r="A89" s="2" t="s">
        <v>0</v>
      </c>
      <c r="B89" s="2">
        <v>90</v>
      </c>
      <c r="C89" s="2">
        <v>33.5</v>
      </c>
      <c r="D89" s="2">
        <v>110</v>
      </c>
      <c r="E89" s="2">
        <v>110</v>
      </c>
      <c r="F89" s="2">
        <f t="shared" si="2"/>
        <v>0.9503317777109126</v>
      </c>
    </row>
    <row r="90" spans="1:6">
      <c r="A90" s="2" t="s">
        <v>0</v>
      </c>
      <c r="B90" s="2">
        <v>90</v>
      </c>
      <c r="C90" s="2">
        <v>41.4</v>
      </c>
      <c r="D90" s="2">
        <v>90</v>
      </c>
      <c r="E90" s="2">
        <v>70</v>
      </c>
      <c r="F90" s="2">
        <f t="shared" si="2"/>
        <v>0.38484510006474959</v>
      </c>
    </row>
    <row r="91" spans="1:6">
      <c r="A91" s="2" t="s">
        <v>0</v>
      </c>
      <c r="B91" s="2">
        <v>90</v>
      </c>
      <c r="C91" s="2">
        <v>39</v>
      </c>
      <c r="D91" s="2">
        <v>210</v>
      </c>
      <c r="E91" s="2">
        <v>230</v>
      </c>
      <c r="F91" s="2">
        <f t="shared" si="2"/>
        <v>4.1547562843725006</v>
      </c>
    </row>
    <row r="92" spans="1:6">
      <c r="A92" s="2" t="s">
        <v>0</v>
      </c>
      <c r="B92" s="2">
        <v>90</v>
      </c>
      <c r="C92" s="2">
        <v>42.1</v>
      </c>
      <c r="D92" s="2">
        <v>150</v>
      </c>
      <c r="E92" s="2">
        <v>120</v>
      </c>
      <c r="F92" s="2">
        <f t="shared" si="2"/>
        <v>1.1309733552923256</v>
      </c>
    </row>
    <row r="93" spans="1:6">
      <c r="A93" s="2" t="s">
        <v>0</v>
      </c>
      <c r="B93" s="2">
        <v>90</v>
      </c>
      <c r="C93" s="2">
        <v>44.9</v>
      </c>
      <c r="D93" s="2">
        <v>120</v>
      </c>
      <c r="E93" s="2">
        <v>120</v>
      </c>
      <c r="F93" s="2">
        <f t="shared" si="2"/>
        <v>1.1309733552923256</v>
      </c>
    </row>
    <row r="94" spans="1:6">
      <c r="A94" s="2" t="s">
        <v>0</v>
      </c>
      <c r="B94" s="2">
        <v>90</v>
      </c>
      <c r="C94" s="2">
        <v>49</v>
      </c>
      <c r="D94" s="2">
        <v>500</v>
      </c>
      <c r="E94" s="2">
        <v>830</v>
      </c>
      <c r="F94" s="2">
        <f t="shared" si="2"/>
        <v>54.106079476450226</v>
      </c>
    </row>
    <row r="95" spans="1:6">
      <c r="A95" s="2" t="s">
        <v>0</v>
      </c>
      <c r="B95" s="2">
        <v>90</v>
      </c>
      <c r="C95" s="2">
        <v>26</v>
      </c>
      <c r="D95" s="2">
        <v>130</v>
      </c>
      <c r="E95" s="2">
        <v>75</v>
      </c>
      <c r="F95" s="2">
        <f t="shared" si="2"/>
        <v>0.44178646691106466</v>
      </c>
    </row>
    <row r="96" spans="1:6">
      <c r="A96" s="2" t="s">
        <v>0</v>
      </c>
      <c r="B96" s="2">
        <v>90</v>
      </c>
      <c r="C96" s="2">
        <v>38.6</v>
      </c>
      <c r="D96" s="2">
        <v>300</v>
      </c>
      <c r="E96" s="2">
        <v>480</v>
      </c>
      <c r="F96" s="2">
        <f t="shared" si="2"/>
        <v>18.095573684677209</v>
      </c>
    </row>
    <row r="97" spans="1:6">
      <c r="A97" s="2" t="s">
        <v>0</v>
      </c>
      <c r="B97" s="2">
        <v>90</v>
      </c>
      <c r="C97" s="2">
        <v>56.5</v>
      </c>
      <c r="D97" s="2">
        <v>80</v>
      </c>
      <c r="E97" s="2">
        <v>70</v>
      </c>
      <c r="F97" s="2">
        <f t="shared" si="2"/>
        <v>0.38484510006474959</v>
      </c>
    </row>
    <row r="98" spans="1:6">
      <c r="A98" s="2" t="s">
        <v>0</v>
      </c>
      <c r="B98" s="2">
        <v>90</v>
      </c>
      <c r="C98" s="2">
        <v>57</v>
      </c>
      <c r="D98" s="2">
        <v>140</v>
      </c>
      <c r="E98" s="2">
        <v>100</v>
      </c>
      <c r="F98" s="2">
        <f t="shared" ref="F98:F129" si="3">PI()*(E98/200)^2</f>
        <v>0.78539816339744828</v>
      </c>
    </row>
    <row r="99" spans="1:6">
      <c r="A99" s="2" t="s">
        <v>0</v>
      </c>
      <c r="B99" s="2">
        <v>90</v>
      </c>
      <c r="C99" s="2">
        <v>42.5</v>
      </c>
      <c r="D99" s="2">
        <v>160</v>
      </c>
      <c r="E99" s="2">
        <v>150</v>
      </c>
      <c r="F99" s="2">
        <f t="shared" si="3"/>
        <v>1.7671458676442586</v>
      </c>
    </row>
    <row r="100" spans="1:6">
      <c r="A100" s="2" t="s">
        <v>0</v>
      </c>
      <c r="B100" s="2">
        <v>90</v>
      </c>
      <c r="C100" s="2">
        <v>53.6</v>
      </c>
      <c r="D100" s="2">
        <v>200</v>
      </c>
      <c r="E100" s="2">
        <v>180</v>
      </c>
      <c r="F100" s="2">
        <f t="shared" si="3"/>
        <v>2.5446900494077327</v>
      </c>
    </row>
    <row r="101" spans="1:6">
      <c r="A101" s="2" t="s">
        <v>0</v>
      </c>
      <c r="B101" s="2">
        <v>90</v>
      </c>
      <c r="C101" s="2">
        <v>57.2</v>
      </c>
      <c r="D101" s="2">
        <v>220</v>
      </c>
      <c r="E101" s="2">
        <v>280</v>
      </c>
      <c r="F101" s="2">
        <f t="shared" si="3"/>
        <v>6.1575216010359934</v>
      </c>
    </row>
    <row r="102" spans="1:6">
      <c r="A102" s="2" t="s">
        <v>0</v>
      </c>
      <c r="B102" s="2">
        <v>90</v>
      </c>
      <c r="C102" s="2">
        <v>31.3</v>
      </c>
      <c r="D102" s="2">
        <v>550</v>
      </c>
      <c r="E102" s="2">
        <v>780</v>
      </c>
      <c r="F102" s="2">
        <f t="shared" si="3"/>
        <v>47.783624261100748</v>
      </c>
    </row>
    <row r="103" spans="1:6">
      <c r="A103" s="6" t="s">
        <v>0</v>
      </c>
      <c r="B103" s="6">
        <v>90</v>
      </c>
      <c r="C103" s="6">
        <v>16.2</v>
      </c>
      <c r="D103" s="6">
        <v>400</v>
      </c>
      <c r="E103" s="6">
        <v>950</v>
      </c>
      <c r="F103" s="6">
        <f t="shared" si="3"/>
        <v>70.882184246619701</v>
      </c>
    </row>
    <row r="104" spans="1:6">
      <c r="A104" s="2" t="s">
        <v>5</v>
      </c>
      <c r="B104" s="2">
        <v>180</v>
      </c>
      <c r="C104" s="2">
        <v>51.9</v>
      </c>
      <c r="D104" s="2">
        <v>80</v>
      </c>
      <c r="E104" s="2">
        <v>100</v>
      </c>
      <c r="F104" s="2">
        <f t="shared" si="3"/>
        <v>0.78539816339744828</v>
      </c>
    </row>
    <row r="105" spans="1:6">
      <c r="A105" s="2" t="s">
        <v>6</v>
      </c>
      <c r="B105" s="2">
        <v>180</v>
      </c>
      <c r="C105" s="2">
        <v>47.5</v>
      </c>
      <c r="D105" s="2">
        <v>190</v>
      </c>
      <c r="E105" s="2">
        <v>200</v>
      </c>
      <c r="F105" s="2">
        <f t="shared" si="3"/>
        <v>3.1415926535897931</v>
      </c>
    </row>
    <row r="106" spans="1:6">
      <c r="A106" s="2" t="s">
        <v>6</v>
      </c>
      <c r="B106" s="2">
        <v>180</v>
      </c>
      <c r="C106" s="2">
        <v>42.2</v>
      </c>
      <c r="D106" s="2">
        <v>180</v>
      </c>
      <c r="E106" s="2">
        <v>280</v>
      </c>
      <c r="F106" s="2">
        <f t="shared" si="3"/>
        <v>6.1575216010359934</v>
      </c>
    </row>
    <row r="107" spans="1:6">
      <c r="A107" s="2" t="s">
        <v>6</v>
      </c>
      <c r="B107" s="2">
        <v>180</v>
      </c>
      <c r="C107" s="2">
        <v>34.5</v>
      </c>
      <c r="D107" s="2">
        <v>300</v>
      </c>
      <c r="E107" s="2">
        <v>240</v>
      </c>
      <c r="F107" s="2">
        <f t="shared" si="3"/>
        <v>4.5238934211693023</v>
      </c>
    </row>
    <row r="108" spans="1:6">
      <c r="A108" s="2" t="s">
        <v>6</v>
      </c>
      <c r="B108" s="2">
        <v>180</v>
      </c>
      <c r="C108" s="2">
        <v>27</v>
      </c>
      <c r="D108" s="2">
        <v>320</v>
      </c>
      <c r="E108" s="2">
        <v>300</v>
      </c>
      <c r="F108" s="2">
        <f t="shared" si="3"/>
        <v>7.0685834705770345</v>
      </c>
    </row>
    <row r="109" spans="1:6">
      <c r="A109" s="2" t="s">
        <v>8</v>
      </c>
      <c r="B109" s="2">
        <v>180</v>
      </c>
      <c r="C109" s="2">
        <v>52.3</v>
      </c>
      <c r="D109" s="2">
        <v>250</v>
      </c>
      <c r="E109" s="2">
        <v>350</v>
      </c>
      <c r="F109" s="2">
        <f t="shared" si="3"/>
        <v>9.6211275016187408</v>
      </c>
    </row>
    <row r="110" spans="1:6">
      <c r="A110" s="2" t="s">
        <v>0</v>
      </c>
      <c r="B110" s="2">
        <v>180</v>
      </c>
      <c r="C110" s="2">
        <v>32.299999999999997</v>
      </c>
      <c r="D110" s="2">
        <v>110</v>
      </c>
      <c r="E110" s="2">
        <v>75</v>
      </c>
      <c r="F110" s="2">
        <f t="shared" si="3"/>
        <v>0.44178646691106466</v>
      </c>
    </row>
    <row r="111" spans="1:6">
      <c r="A111" s="2" t="s">
        <v>0</v>
      </c>
      <c r="B111" s="2">
        <v>180</v>
      </c>
      <c r="C111" s="2">
        <v>40.299999999999997</v>
      </c>
      <c r="D111" s="2">
        <v>180</v>
      </c>
      <c r="E111" s="2">
        <v>250</v>
      </c>
      <c r="F111" s="2">
        <f t="shared" si="3"/>
        <v>4.908738521234052</v>
      </c>
    </row>
    <row r="112" spans="1:6">
      <c r="A112" s="2" t="s">
        <v>0</v>
      </c>
      <c r="B112" s="2">
        <v>180</v>
      </c>
      <c r="C112" s="2">
        <v>23.9</v>
      </c>
      <c r="D112" s="2">
        <v>270</v>
      </c>
      <c r="E112" s="2">
        <v>240</v>
      </c>
      <c r="F112" s="2">
        <f t="shared" si="3"/>
        <v>4.5238934211693023</v>
      </c>
    </row>
    <row r="113" spans="1:6">
      <c r="A113" s="2" t="s">
        <v>0</v>
      </c>
      <c r="B113" s="2">
        <v>180</v>
      </c>
      <c r="C113" s="2">
        <v>44.5</v>
      </c>
      <c r="D113" s="2">
        <v>210</v>
      </c>
      <c r="E113" s="2">
        <v>330</v>
      </c>
      <c r="F113" s="2">
        <f t="shared" si="3"/>
        <v>8.55298599939821</v>
      </c>
    </row>
    <row r="114" spans="1:6">
      <c r="A114" s="2" t="s">
        <v>0</v>
      </c>
      <c r="B114" s="2">
        <v>180</v>
      </c>
      <c r="C114" s="2">
        <v>22.1</v>
      </c>
      <c r="D114" s="2">
        <v>180</v>
      </c>
      <c r="E114" s="2">
        <v>260</v>
      </c>
      <c r="F114" s="2">
        <f t="shared" si="3"/>
        <v>5.3092915845667505</v>
      </c>
    </row>
    <row r="115" spans="1:6">
      <c r="A115" s="2" t="s">
        <v>0</v>
      </c>
      <c r="B115" s="2">
        <v>180</v>
      </c>
      <c r="C115" s="2">
        <v>57</v>
      </c>
      <c r="D115" s="2">
        <v>270</v>
      </c>
      <c r="E115" s="2">
        <v>430</v>
      </c>
      <c r="F115" s="2">
        <f t="shared" si="3"/>
        <v>14.522012041218817</v>
      </c>
    </row>
    <row r="116" spans="1:6">
      <c r="A116" s="2" t="s">
        <v>0</v>
      </c>
      <c r="B116" s="2">
        <v>180</v>
      </c>
      <c r="C116" s="2">
        <v>28.4</v>
      </c>
      <c r="D116" s="2">
        <v>200</v>
      </c>
      <c r="E116" s="2">
        <v>120</v>
      </c>
      <c r="F116" s="2">
        <f t="shared" si="3"/>
        <v>1.1309733552923256</v>
      </c>
    </row>
    <row r="117" spans="1:6">
      <c r="A117" s="2" t="s">
        <v>0</v>
      </c>
      <c r="B117" s="2">
        <v>180</v>
      </c>
      <c r="C117" s="2">
        <v>54</v>
      </c>
      <c r="D117" s="2">
        <v>300</v>
      </c>
      <c r="E117" s="2">
        <v>600</v>
      </c>
      <c r="F117" s="2">
        <f t="shared" si="3"/>
        <v>28.274333882308138</v>
      </c>
    </row>
    <row r="118" spans="1:6">
      <c r="A118" s="2" t="s">
        <v>0</v>
      </c>
      <c r="B118" s="2">
        <v>180</v>
      </c>
      <c r="C118" s="2">
        <v>55.8</v>
      </c>
      <c r="D118" s="2">
        <v>210</v>
      </c>
      <c r="E118" s="2">
        <v>240</v>
      </c>
      <c r="F118" s="2">
        <f t="shared" si="3"/>
        <v>4.5238934211693023</v>
      </c>
    </row>
    <row r="119" spans="1:6">
      <c r="A119" s="2" t="s">
        <v>0</v>
      </c>
      <c r="B119" s="2">
        <v>180</v>
      </c>
      <c r="C119" s="2">
        <v>15.7</v>
      </c>
      <c r="D119" s="2">
        <v>160</v>
      </c>
      <c r="E119" s="2">
        <v>360</v>
      </c>
      <c r="F119" s="2">
        <f t="shared" si="3"/>
        <v>10.178760197630931</v>
      </c>
    </row>
    <row r="120" spans="1:6">
      <c r="A120" s="2" t="s">
        <v>0</v>
      </c>
      <c r="B120" s="2">
        <v>180</v>
      </c>
      <c r="C120" s="2">
        <v>33.5</v>
      </c>
      <c r="D120" s="2">
        <v>320</v>
      </c>
      <c r="E120" s="2">
        <v>620</v>
      </c>
      <c r="F120" s="2">
        <f t="shared" si="3"/>
        <v>30.190705400997917</v>
      </c>
    </row>
    <row r="121" spans="1:6">
      <c r="A121" s="2" t="s">
        <v>0</v>
      </c>
      <c r="B121" s="2">
        <v>180</v>
      </c>
      <c r="C121" s="2">
        <v>58.5</v>
      </c>
      <c r="D121" s="2">
        <v>280</v>
      </c>
      <c r="E121" s="2">
        <v>220</v>
      </c>
      <c r="F121" s="2">
        <f t="shared" si="3"/>
        <v>3.8013271108436504</v>
      </c>
    </row>
    <row r="122" spans="1:6">
      <c r="A122" s="2" t="s">
        <v>0</v>
      </c>
      <c r="B122" s="2">
        <v>180</v>
      </c>
      <c r="C122" s="2">
        <v>50.4</v>
      </c>
      <c r="D122" s="2">
        <v>250</v>
      </c>
      <c r="E122" s="2">
        <v>270</v>
      </c>
      <c r="F122" s="2">
        <f t="shared" si="3"/>
        <v>5.7255526111673989</v>
      </c>
    </row>
    <row r="123" spans="1:6">
      <c r="A123" s="2" t="s">
        <v>0</v>
      </c>
      <c r="B123" s="2">
        <v>180</v>
      </c>
      <c r="C123" s="2">
        <v>58</v>
      </c>
      <c r="D123" s="2">
        <v>375</v>
      </c>
      <c r="E123" s="2">
        <v>300</v>
      </c>
      <c r="F123" s="2">
        <f t="shared" si="3"/>
        <v>7.0685834705770345</v>
      </c>
    </row>
    <row r="124" spans="1:6">
      <c r="A124" s="2" t="s">
        <v>0</v>
      </c>
      <c r="B124" s="2">
        <v>180</v>
      </c>
      <c r="C124" s="2">
        <v>46.8</v>
      </c>
      <c r="D124" s="2">
        <v>180</v>
      </c>
      <c r="E124" s="2">
        <v>220</v>
      </c>
      <c r="F124" s="2">
        <f t="shared" si="3"/>
        <v>3.8013271108436504</v>
      </c>
    </row>
    <row r="125" spans="1:6">
      <c r="A125" s="2" t="s">
        <v>0</v>
      </c>
      <c r="B125" s="2">
        <v>180</v>
      </c>
      <c r="C125" s="2">
        <v>54.4</v>
      </c>
      <c r="D125" s="2">
        <v>325</v>
      </c>
      <c r="E125" s="2">
        <v>350</v>
      </c>
      <c r="F125" s="2">
        <f t="shared" si="3"/>
        <v>9.6211275016187408</v>
      </c>
    </row>
    <row r="126" spans="1:6">
      <c r="A126" s="2" t="s">
        <v>0</v>
      </c>
      <c r="B126" s="2">
        <v>180</v>
      </c>
      <c r="C126" s="2">
        <v>30.1</v>
      </c>
      <c r="D126" s="2">
        <v>320</v>
      </c>
      <c r="E126" s="2">
        <v>200</v>
      </c>
      <c r="F126" s="2">
        <f t="shared" si="3"/>
        <v>3.1415926535897931</v>
      </c>
    </row>
    <row r="127" spans="1:6">
      <c r="A127" s="2" t="s">
        <v>0</v>
      </c>
      <c r="B127" s="2">
        <v>180</v>
      </c>
      <c r="C127" s="2">
        <v>33.200000000000003</v>
      </c>
      <c r="D127" s="2">
        <v>380</v>
      </c>
      <c r="E127" s="2">
        <v>260</v>
      </c>
      <c r="F127" s="2">
        <f t="shared" si="3"/>
        <v>5.3092915845667505</v>
      </c>
    </row>
    <row r="128" spans="1:6">
      <c r="A128" s="2" t="s">
        <v>0</v>
      </c>
      <c r="B128" s="2">
        <v>180</v>
      </c>
      <c r="C128" s="2">
        <v>27.8</v>
      </c>
      <c r="D128" s="2">
        <v>410</v>
      </c>
      <c r="E128" s="2">
        <v>450</v>
      </c>
      <c r="F128" s="2">
        <f t="shared" si="3"/>
        <v>15.904312808798327</v>
      </c>
    </row>
    <row r="129" spans="1:6">
      <c r="A129" s="2" t="s">
        <v>0</v>
      </c>
      <c r="B129" s="2">
        <v>180</v>
      </c>
      <c r="C129" s="2">
        <v>43.4</v>
      </c>
      <c r="D129" s="2">
        <v>120</v>
      </c>
      <c r="E129" s="2">
        <v>180</v>
      </c>
      <c r="F129" s="2">
        <f t="shared" si="3"/>
        <v>2.5446900494077327</v>
      </c>
    </row>
    <row r="130" spans="1:6">
      <c r="A130" s="2" t="s">
        <v>0</v>
      </c>
      <c r="B130" s="2">
        <v>180</v>
      </c>
      <c r="C130" s="2">
        <v>40.299999999999997</v>
      </c>
      <c r="D130" s="2">
        <v>220</v>
      </c>
      <c r="E130" s="2">
        <v>280</v>
      </c>
      <c r="F130" s="2">
        <f t="shared" ref="F130:F161" si="4">PI()*(E130/200)^2</f>
        <v>6.1575216010359934</v>
      </c>
    </row>
    <row r="131" spans="1:6">
      <c r="A131" s="2" t="s">
        <v>0</v>
      </c>
      <c r="B131" s="2">
        <v>180</v>
      </c>
      <c r="C131" s="2">
        <v>38.1</v>
      </c>
      <c r="D131" s="2">
        <v>250</v>
      </c>
      <c r="E131" s="2">
        <v>200</v>
      </c>
      <c r="F131" s="2">
        <f t="shared" si="4"/>
        <v>3.1415926535897931</v>
      </c>
    </row>
    <row r="132" spans="1:6">
      <c r="A132" s="2" t="s">
        <v>0</v>
      </c>
      <c r="B132" s="2">
        <v>180</v>
      </c>
      <c r="C132" s="2">
        <v>34</v>
      </c>
      <c r="D132" s="2">
        <v>160</v>
      </c>
      <c r="E132" s="2">
        <v>300</v>
      </c>
      <c r="F132" s="2">
        <f t="shared" si="4"/>
        <v>7.0685834705770345</v>
      </c>
    </row>
    <row r="133" spans="1:6">
      <c r="A133" s="6" t="s">
        <v>0</v>
      </c>
      <c r="B133" s="6">
        <v>180</v>
      </c>
      <c r="C133" s="6">
        <v>24.7</v>
      </c>
      <c r="D133" s="6">
        <v>330</v>
      </c>
      <c r="E133" s="6">
        <v>200</v>
      </c>
      <c r="F133" s="6">
        <f t="shared" si="4"/>
        <v>3.1415926535897931</v>
      </c>
    </row>
    <row r="134" spans="1:6">
      <c r="A134" s="2" t="s">
        <v>6</v>
      </c>
      <c r="B134" s="2">
        <v>270</v>
      </c>
      <c r="C134" s="2">
        <v>20</v>
      </c>
      <c r="D134" s="2">
        <v>300</v>
      </c>
      <c r="E134" s="2">
        <v>240</v>
      </c>
      <c r="F134" s="2">
        <f t="shared" si="4"/>
        <v>4.5238934211693023</v>
      </c>
    </row>
    <row r="135" spans="1:6">
      <c r="A135" s="2" t="s">
        <v>0</v>
      </c>
      <c r="B135" s="2">
        <v>270</v>
      </c>
      <c r="C135" s="2">
        <v>39.799999999999997</v>
      </c>
      <c r="D135" s="2">
        <v>150</v>
      </c>
      <c r="E135" s="2">
        <v>150</v>
      </c>
      <c r="F135" s="2">
        <f t="shared" si="4"/>
        <v>1.7671458676442586</v>
      </c>
    </row>
    <row r="136" spans="1:6">
      <c r="A136" s="2" t="s">
        <v>0</v>
      </c>
      <c r="B136" s="2">
        <v>270</v>
      </c>
      <c r="C136" s="2">
        <v>42</v>
      </c>
      <c r="D136" s="2">
        <v>110</v>
      </c>
      <c r="E136" s="2">
        <v>110</v>
      </c>
      <c r="F136" s="2">
        <f t="shared" si="4"/>
        <v>0.9503317777109126</v>
      </c>
    </row>
    <row r="137" spans="1:6">
      <c r="A137" s="2" t="s">
        <v>0</v>
      </c>
      <c r="B137" s="2">
        <v>270</v>
      </c>
      <c r="C137" s="2">
        <v>49.7</v>
      </c>
      <c r="D137" s="2">
        <v>90</v>
      </c>
      <c r="E137" s="2">
        <v>60</v>
      </c>
      <c r="F137" s="2">
        <f t="shared" si="4"/>
        <v>0.28274333882308139</v>
      </c>
    </row>
    <row r="138" spans="1:6">
      <c r="A138" s="2" t="s">
        <v>0</v>
      </c>
      <c r="B138" s="2">
        <v>270</v>
      </c>
      <c r="C138" s="2">
        <v>49.3</v>
      </c>
      <c r="D138" s="2">
        <v>220</v>
      </c>
      <c r="E138" s="2">
        <v>340</v>
      </c>
      <c r="F138" s="2">
        <f t="shared" si="4"/>
        <v>9.0792027688745005</v>
      </c>
    </row>
    <row r="139" spans="1:6">
      <c r="A139" s="2" t="s">
        <v>0</v>
      </c>
      <c r="B139" s="2">
        <v>270</v>
      </c>
      <c r="C139" s="2">
        <v>60</v>
      </c>
      <c r="D139" s="2">
        <v>70</v>
      </c>
      <c r="E139" s="2">
        <v>50</v>
      </c>
      <c r="F139" s="2">
        <f t="shared" si="4"/>
        <v>0.19634954084936207</v>
      </c>
    </row>
    <row r="140" spans="1:6">
      <c r="A140" s="2" t="s">
        <v>0</v>
      </c>
      <c r="B140" s="2">
        <v>270</v>
      </c>
      <c r="C140" s="2">
        <v>44.5</v>
      </c>
      <c r="D140" s="2">
        <v>120</v>
      </c>
      <c r="E140" s="2">
        <v>100</v>
      </c>
      <c r="F140" s="2">
        <f t="shared" si="4"/>
        <v>0.78539816339744828</v>
      </c>
    </row>
    <row r="141" spans="1:6">
      <c r="A141" s="2" t="s">
        <v>0</v>
      </c>
      <c r="B141" s="2">
        <v>270</v>
      </c>
      <c r="C141" s="2">
        <v>36</v>
      </c>
      <c r="D141" s="2">
        <v>280</v>
      </c>
      <c r="E141" s="2">
        <v>320</v>
      </c>
      <c r="F141" s="2">
        <f t="shared" si="4"/>
        <v>8.0424771931898711</v>
      </c>
    </row>
    <row r="142" spans="1:6">
      <c r="A142" s="2" t="s">
        <v>0</v>
      </c>
      <c r="B142" s="2">
        <v>270</v>
      </c>
      <c r="C142" s="2">
        <v>12.4</v>
      </c>
      <c r="D142" s="2">
        <v>140</v>
      </c>
      <c r="E142" s="2">
        <v>100</v>
      </c>
      <c r="F142" s="2">
        <f t="shared" si="4"/>
        <v>0.78539816339744828</v>
      </c>
    </row>
    <row r="143" spans="1:6">
      <c r="A143" s="2" t="s">
        <v>0</v>
      </c>
      <c r="B143" s="2">
        <v>270</v>
      </c>
      <c r="C143" s="2">
        <v>29.2</v>
      </c>
      <c r="D143" s="2">
        <v>220</v>
      </c>
      <c r="E143" s="2">
        <v>190</v>
      </c>
      <c r="F143" s="2">
        <f t="shared" si="4"/>
        <v>2.8352873698647882</v>
      </c>
    </row>
    <row r="144" spans="1:6">
      <c r="A144" s="2" t="s">
        <v>0</v>
      </c>
      <c r="B144" s="2">
        <v>270</v>
      </c>
      <c r="C144" s="2">
        <v>46.8</v>
      </c>
      <c r="D144" s="2">
        <v>390</v>
      </c>
      <c r="E144" s="2">
        <v>840</v>
      </c>
      <c r="F144" s="2">
        <f t="shared" si="4"/>
        <v>55.41769440932395</v>
      </c>
    </row>
    <row r="145" spans="1:6">
      <c r="A145" s="2" t="s">
        <v>0</v>
      </c>
      <c r="B145" s="2">
        <v>270</v>
      </c>
      <c r="C145" s="2">
        <v>58.8</v>
      </c>
      <c r="D145" s="2">
        <v>210</v>
      </c>
      <c r="E145" s="2">
        <v>320</v>
      </c>
      <c r="F145" s="2">
        <f t="shared" si="4"/>
        <v>8.0424771931898711</v>
      </c>
    </row>
    <row r="146" spans="1:6">
      <c r="A146" s="2" t="s">
        <v>0</v>
      </c>
      <c r="B146" s="2">
        <v>270</v>
      </c>
      <c r="C146" s="2">
        <v>49.7</v>
      </c>
      <c r="D146" s="2">
        <v>140</v>
      </c>
      <c r="E146" s="2">
        <v>150</v>
      </c>
      <c r="F146" s="2">
        <f t="shared" si="4"/>
        <v>1.7671458676442586</v>
      </c>
    </row>
    <row r="147" spans="1:6">
      <c r="A147" s="2" t="s">
        <v>0</v>
      </c>
      <c r="B147" s="2">
        <v>270</v>
      </c>
      <c r="C147" s="2">
        <v>47</v>
      </c>
      <c r="D147" s="2">
        <v>85</v>
      </c>
      <c r="E147" s="2">
        <v>40</v>
      </c>
      <c r="F147" s="2">
        <f t="shared" si="4"/>
        <v>0.12566370614359174</v>
      </c>
    </row>
    <row r="148" spans="1:6">
      <c r="A148" s="2" t="s">
        <v>0</v>
      </c>
      <c r="B148" s="2">
        <v>270</v>
      </c>
      <c r="C148" s="2">
        <v>46.8</v>
      </c>
      <c r="D148" s="2">
        <v>180</v>
      </c>
      <c r="E148" s="2">
        <v>220</v>
      </c>
      <c r="F148" s="2">
        <f t="shared" si="4"/>
        <v>3.8013271108436504</v>
      </c>
    </row>
    <row r="149" spans="1:6">
      <c r="A149" s="2" t="s">
        <v>0</v>
      </c>
      <c r="B149" s="2">
        <v>270</v>
      </c>
      <c r="C149" s="2">
        <v>48.4</v>
      </c>
      <c r="D149" s="2">
        <v>80</v>
      </c>
      <c r="E149" s="2">
        <v>60</v>
      </c>
      <c r="F149" s="2">
        <f t="shared" si="4"/>
        <v>0.28274333882308139</v>
      </c>
    </row>
    <row r="150" spans="1:6">
      <c r="A150" s="2" t="s">
        <v>0</v>
      </c>
      <c r="B150" s="2">
        <v>270</v>
      </c>
      <c r="C150" s="2">
        <v>50.8</v>
      </c>
      <c r="D150" s="2">
        <v>90</v>
      </c>
      <c r="E150" s="2">
        <v>80</v>
      </c>
      <c r="F150" s="2">
        <f t="shared" si="4"/>
        <v>0.50265482457436694</v>
      </c>
    </row>
    <row r="151" spans="1:6">
      <c r="A151" s="2" t="s">
        <v>0</v>
      </c>
      <c r="B151" s="2">
        <v>270</v>
      </c>
      <c r="C151" s="2">
        <v>21.5</v>
      </c>
      <c r="D151" s="2">
        <v>500</v>
      </c>
      <c r="E151" s="2">
        <v>840</v>
      </c>
      <c r="F151" s="2">
        <f t="shared" si="4"/>
        <v>55.41769440932395</v>
      </c>
    </row>
    <row r="152" spans="1:6">
      <c r="A152" s="2" t="s">
        <v>0</v>
      </c>
      <c r="B152" s="2">
        <v>270</v>
      </c>
      <c r="C152" s="2">
        <v>48.3</v>
      </c>
      <c r="D152" s="2">
        <v>200</v>
      </c>
      <c r="E152" s="2">
        <v>210</v>
      </c>
      <c r="F152" s="2">
        <f t="shared" si="4"/>
        <v>3.4636059005827469</v>
      </c>
    </row>
    <row r="153" spans="1:6">
      <c r="A153" s="2" t="s">
        <v>0</v>
      </c>
      <c r="B153" s="2">
        <v>270</v>
      </c>
      <c r="C153" s="2">
        <v>58.4</v>
      </c>
      <c r="D153" s="2">
        <v>280</v>
      </c>
      <c r="E153" s="2">
        <v>320</v>
      </c>
      <c r="F153" s="2">
        <f t="shared" si="4"/>
        <v>8.0424771931898711</v>
      </c>
    </row>
    <row r="154" spans="1:6">
      <c r="A154" s="2" t="s">
        <v>0</v>
      </c>
      <c r="B154" s="2">
        <v>270</v>
      </c>
      <c r="C154" s="2">
        <v>53.7</v>
      </c>
      <c r="D154" s="2">
        <v>80</v>
      </c>
      <c r="E154" s="2">
        <v>70</v>
      </c>
      <c r="F154" s="2">
        <f t="shared" si="4"/>
        <v>0.38484510006474959</v>
      </c>
    </row>
    <row r="155" spans="1:6">
      <c r="A155" s="2" t="s">
        <v>0</v>
      </c>
      <c r="B155" s="2">
        <v>270</v>
      </c>
      <c r="C155" s="2">
        <v>53.7</v>
      </c>
      <c r="D155" s="2">
        <v>90</v>
      </c>
      <c r="E155" s="2">
        <v>80</v>
      </c>
      <c r="F155" s="2">
        <f t="shared" si="4"/>
        <v>0.50265482457436694</v>
      </c>
    </row>
    <row r="156" spans="1:6">
      <c r="A156" s="2" t="s">
        <v>0</v>
      </c>
      <c r="B156" s="2">
        <v>270</v>
      </c>
      <c r="C156" s="2">
        <v>54</v>
      </c>
      <c r="D156" s="2">
        <v>120</v>
      </c>
      <c r="E156" s="2">
        <v>180</v>
      </c>
      <c r="F156" s="2">
        <f t="shared" si="4"/>
        <v>2.5446900494077327</v>
      </c>
    </row>
    <row r="157" spans="1:6">
      <c r="A157" s="2" t="s">
        <v>0</v>
      </c>
      <c r="B157" s="2">
        <v>270</v>
      </c>
      <c r="C157" s="2">
        <v>55.5</v>
      </c>
      <c r="D157" s="2">
        <v>260</v>
      </c>
      <c r="E157" s="2">
        <v>380</v>
      </c>
      <c r="F157" s="2">
        <f t="shared" si="4"/>
        <v>11.341149479459153</v>
      </c>
    </row>
    <row r="158" spans="1:6">
      <c r="A158" s="2" t="s">
        <v>0</v>
      </c>
      <c r="B158" s="2">
        <v>270</v>
      </c>
      <c r="C158" s="2">
        <v>55.8</v>
      </c>
      <c r="D158" s="2">
        <v>210</v>
      </c>
      <c r="E158" s="2">
        <v>350</v>
      </c>
      <c r="F158" s="2">
        <f t="shared" si="4"/>
        <v>9.6211275016187408</v>
      </c>
    </row>
    <row r="159" spans="1:6">
      <c r="A159" s="2" t="s">
        <v>0</v>
      </c>
      <c r="B159" s="2">
        <v>270</v>
      </c>
      <c r="C159" s="2">
        <v>43.2</v>
      </c>
      <c r="D159" s="2">
        <v>210</v>
      </c>
      <c r="E159" s="2">
        <v>240</v>
      </c>
      <c r="F159" s="2">
        <f t="shared" si="4"/>
        <v>4.5238934211693023</v>
      </c>
    </row>
    <row r="160" spans="1:6">
      <c r="A160" s="2" t="s">
        <v>0</v>
      </c>
      <c r="B160" s="2">
        <v>270</v>
      </c>
      <c r="C160" s="2">
        <v>46.7</v>
      </c>
      <c r="D160" s="2">
        <v>180</v>
      </c>
      <c r="E160" s="2">
        <v>130</v>
      </c>
      <c r="F160" s="2">
        <f t="shared" si="4"/>
        <v>1.3273228961416876</v>
      </c>
    </row>
    <row r="161" spans="1:6">
      <c r="A161" s="2" t="s">
        <v>0</v>
      </c>
      <c r="B161" s="2">
        <v>270</v>
      </c>
      <c r="C161" s="2">
        <v>54.1</v>
      </c>
      <c r="D161" s="2">
        <v>300</v>
      </c>
      <c r="E161" s="2">
        <v>440</v>
      </c>
      <c r="F161" s="2">
        <f t="shared" si="4"/>
        <v>15.205308443374602</v>
      </c>
    </row>
    <row r="162" spans="1:6">
      <c r="A162" s="6" t="s">
        <v>0</v>
      </c>
      <c r="B162" s="6">
        <v>270</v>
      </c>
      <c r="C162" s="6">
        <v>50</v>
      </c>
      <c r="D162" s="6">
        <v>230</v>
      </c>
      <c r="E162" s="6">
        <v>160</v>
      </c>
      <c r="F162" s="6">
        <f t="shared" ref="F162:F193" si="5">PI()*(E162/200)^2</f>
        <v>2.0106192982974678</v>
      </c>
    </row>
  </sheetData>
  <sortState ref="A2:F162">
    <sortCondition ref="B2:B162"/>
    <sortCondition ref="A2:A162"/>
  </sortState>
  <mergeCells count="19">
    <mergeCell ref="R1:S1"/>
    <mergeCell ref="R2:S2"/>
    <mergeCell ref="T1:U1"/>
    <mergeCell ref="V1:W1"/>
    <mergeCell ref="T2:U2"/>
    <mergeCell ref="V2:W2"/>
    <mergeCell ref="J2:K2"/>
    <mergeCell ref="L2:M2"/>
    <mergeCell ref="N2:O2"/>
    <mergeCell ref="P2:Q2"/>
    <mergeCell ref="J1:K1"/>
    <mergeCell ref="L1:M1"/>
    <mergeCell ref="N1:O1"/>
    <mergeCell ref="P1:Q1"/>
    <mergeCell ref="H4:H9"/>
    <mergeCell ref="H10:H15"/>
    <mergeCell ref="H16:H21"/>
    <mergeCell ref="H22:H27"/>
    <mergeCell ref="H28:H33"/>
  </mergeCells>
  <pageMargins left="0.25" right="0.25" top="0.75" bottom="0.75" header="0.3" footer="0.3"/>
  <pageSetup orientation="portrait" horizontalDpi="300" verticalDpi="300" r:id="rId1"/>
  <headerFooter>
    <oddHeader>&amp;C&amp;"-,Bold"&amp;14Radial Survey, June 2014</oddHeader>
  </headerFooter>
  <ignoredErrors>
    <ignoredError sqref="V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abreeza</dc:creator>
  <cp:lastModifiedBy>Russ Scott</cp:lastModifiedBy>
  <cp:lastPrinted>2014-06-26T22:45:36Z</cp:lastPrinted>
  <dcterms:created xsi:type="dcterms:W3CDTF">2014-06-25T17:29:16Z</dcterms:created>
  <dcterms:modified xsi:type="dcterms:W3CDTF">2016-09-29T21:58:55Z</dcterms:modified>
</cp:coreProperties>
</file>