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hidden" name="__OpenSolverCache__" sheetId="2" r:id="rId4"/>
    <sheet state="hidden" name="__OpenSolver__" sheetId="3" r:id="rId5"/>
  </sheets>
  <definedNames/>
  <calcPr/>
</workbook>
</file>

<file path=xl/sharedStrings.xml><?xml version="1.0" encoding="utf-8"?>
<sst xmlns="http://schemas.openxmlformats.org/spreadsheetml/2006/main" count="21" uniqueCount="18">
  <si>
    <t>54202H</t>
  </si>
  <si>
    <t>Vstart</t>
  </si>
  <si>
    <t>Vref</t>
  </si>
  <si>
    <t>Vstop</t>
  </si>
  <si>
    <t>R2</t>
  </si>
  <si>
    <t>KOhm</t>
  </si>
  <si>
    <t>Venfalling</t>
  </si>
  <si>
    <t>V</t>
  </si>
  <si>
    <t>R3</t>
  </si>
  <si>
    <t>Venrising</t>
  </si>
  <si>
    <t>Vout</t>
  </si>
  <si>
    <t>Ip</t>
  </si>
  <si>
    <t>uA</t>
  </si>
  <si>
    <t>Ih</t>
  </si>
  <si>
    <t>Rpd</t>
  </si>
  <si>
    <t>Ohm</t>
  </si>
  <si>
    <t>R4</t>
  </si>
  <si>
    <t>R5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</si>
</sst>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>
        <v>54202.0</v>
      </c>
      <c r="D1" s="1" t="s">
        <v>0</v>
      </c>
    </row>
    <row r="2">
      <c r="A2" s="1" t="s">
        <v>1</v>
      </c>
      <c r="B2" s="1">
        <v>20.0</v>
      </c>
      <c r="D2" s="1">
        <v>23.8</v>
      </c>
      <c r="F2" s="1" t="s">
        <v>2</v>
      </c>
      <c r="G2" s="1">
        <v>0.596</v>
      </c>
    </row>
    <row r="3">
      <c r="A3" s="1" t="s">
        <v>3</v>
      </c>
      <c r="B3" s="1">
        <v>18.992</v>
      </c>
      <c r="D3" s="1">
        <v>22.732</v>
      </c>
      <c r="F3" s="1" t="s">
        <v>4</v>
      </c>
      <c r="G3" s="1">
        <v>100.0</v>
      </c>
      <c r="H3" s="1" t="s">
        <v>5</v>
      </c>
    </row>
    <row r="4">
      <c r="A4" s="1" t="s">
        <v>6</v>
      </c>
      <c r="B4" s="1">
        <v>1.19</v>
      </c>
      <c r="C4" s="1" t="s">
        <v>7</v>
      </c>
      <c r="D4" s="1">
        <v>1.25</v>
      </c>
      <c r="F4" s="1" t="s">
        <v>8</v>
      </c>
      <c r="G4" s="1">
        <v>22.1</v>
      </c>
      <c r="H4" s="1" t="s">
        <v>5</v>
      </c>
    </row>
    <row r="5">
      <c r="A5" s="1" t="s">
        <v>9</v>
      </c>
      <c r="B5" s="1">
        <v>1.22</v>
      </c>
      <c r="C5" s="1" t="s">
        <v>7</v>
      </c>
      <c r="D5" s="1">
        <v>1.28</v>
      </c>
      <c r="F5" s="1" t="s">
        <v>10</v>
      </c>
      <c r="G5">
        <f>G2*(G3/G4+1)</f>
        <v>3.292832579</v>
      </c>
    </row>
    <row r="6">
      <c r="A6" s="1" t="s">
        <v>11</v>
      </c>
      <c r="B6" s="1">
        <v>0.7</v>
      </c>
      <c r="C6" s="1" t="s">
        <v>12</v>
      </c>
    </row>
    <row r="7">
      <c r="A7" s="1" t="s">
        <v>13</v>
      </c>
      <c r="B7" s="1">
        <v>1.55</v>
      </c>
      <c r="C7" s="1" t="s">
        <v>12</v>
      </c>
      <c r="D7" s="1">
        <v>1.0</v>
      </c>
    </row>
    <row r="8">
      <c r="A8" s="1" t="s">
        <v>14</v>
      </c>
      <c r="D8" s="1">
        <f>10^6</f>
        <v>1000000</v>
      </c>
      <c r="E8" s="1" t="s">
        <v>15</v>
      </c>
    </row>
    <row r="9">
      <c r="A9" s="1" t="s">
        <v>16</v>
      </c>
      <c r="B9">
        <f>((B2*B4/B5)-B3)/(B6*(1-B4/B5)+B7)*10^6</f>
        <v>329372.3849</v>
      </c>
      <c r="D9">
        <f>(D4/D5*D2-D3)/D7*10^6</f>
        <v>510187.5</v>
      </c>
    </row>
    <row r="10">
      <c r="A10" s="1" t="s">
        <v>17</v>
      </c>
      <c r="B10">
        <f>B9*B4/(B3-B4+B9*(B7+B6)/10^6)</f>
        <v>21137.42549</v>
      </c>
      <c r="D10">
        <f>D9*D8/((D2/D4-1)*D8-D9)</f>
        <v>29103.9907</v>
      </c>
    </row>
    <row r="11">
      <c r="B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tr">
        <f>ModelSheet=Sheet1!A:Z</f>
        <v>#NAME?</v>
      </c>
    </row>
    <row r="2">
      <c r="A2" t="str">
        <f>OpenSolver_AdjNum=1</f>
        <v>#NAME?</v>
      </c>
    </row>
    <row r="3">
      <c r="A3" t="str">
        <f>OpenSolver_ChosenSolver=Google</f>
        <v>#NAME?</v>
      </c>
    </row>
    <row r="4">
      <c r="A4" t="str">
        <f>OpenSolver_FastBuild=0</f>
        <v>#NAME?</v>
      </c>
    </row>
    <row r="5">
      <c r="A5" t="str">
        <f>OpenSolver_LinearityCheck=0</f>
        <v>#NAME?</v>
      </c>
    </row>
    <row r="6">
      <c r="A6" t="str">
        <f>solver_adj=Sheet1!B2:B3</f>
        <v>#NAME?</v>
      </c>
    </row>
    <row r="7">
      <c r="A7" t="str">
        <f>solver_lhs1=Sheet1!B10</f>
        <v>#NAME?</v>
      </c>
    </row>
    <row r="8">
      <c r="A8" t="str">
        <f>solver_neg=1</f>
        <v>#NAME?</v>
      </c>
    </row>
    <row r="9">
      <c r="A9" t="str">
        <f>solver_num=1</f>
        <v>#NAME?</v>
      </c>
    </row>
    <row r="10">
      <c r="A10" t="str">
        <f>solver_opt=Sheet1!B9</f>
        <v>#NAME?</v>
      </c>
    </row>
    <row r="11">
      <c r="A11" t="str">
        <f>solver_rel1=2</f>
        <v>#NAME?</v>
      </c>
    </row>
    <row r="12">
      <c r="A12" t="str">
        <f>solver_rhs1=Sheet1!B11</f>
        <v>#NAME?</v>
      </c>
    </row>
    <row r="13">
      <c r="A13" t="str">
        <f>solver_sho=0</f>
        <v>#NAME?</v>
      </c>
    </row>
    <row r="14">
      <c r="A14" t="str">
        <f>solver_typ=3</f>
        <v>#NAME?</v>
      </c>
    </row>
    <row r="15">
      <c r="A15" t="str">
        <f>solver_val=1000000</f>
        <v>#NAME?</v>
      </c>
    </row>
  </sheetData>
  <drawing r:id="rId1"/>
</worksheet>
</file>