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<sst xmlns="http://schemas.openxmlformats.org/spreadsheetml/2006/main" count="26" uniqueCount="26">
  <si>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Ângulo de ataque</t>
  </si>
  <si>
    <t xml:space="preserve">SG Av Static Pressure 1</t>
  </si>
  <si>
    <t xml:space="preserve">SG Force (X) 1</t>
  </si>
  <si>
    <t xml:space="preserve">Lift Force (Y) 1</t>
  </si>
  <si>
    <t xml:space="preserve">wind speed (m/s)</t>
  </si>
  <si>
    <t xml:space="preserve">CL</t>
  </si>
  <si>
    <t xml:space="preserve">fit</t>
  </si>
  <si>
    <t xml:space="preserve">CD</t>
  </si>
  <si>
    <t xml:space="preserve">CM</t>
  </si>
  <si>
    <t xml:space="preserve">SG Force (Z) 1</t>
  </si>
  <si>
    <t xml:space="preserve">SG Torque (X) 1</t>
  </si>
  <si>
    <t xml:space="preserve">SG Torque (Y) 1</t>
  </si>
  <si>
    <t xml:space="preserve">SG Torque (Z) 1</t>
  </si>
  <si>
    <t xml:space="preserve">xCP</t>
  </si>
  <si>
    <t xml:space="preserve">yCP</t>
  </si>
  <si>
    <t xml:space="preserve">zCP</t>
  </si>
  <si>
    <t xml:space="preserve">air density</t>
  </si>
  <si>
    <t xml:space="preserve">wing area</t>
  </si>
  <si>
    <t xml:space="preserve">chord at 0.14263</t>
  </si>
  <si>
    <t xml:space="preserve">Forward</t>
  </si>
  <si>
    <t xml:space="preserve">1 0 0</t>
  </si>
  <si>
    <t xml:space="preserve">Upward</t>
  </si>
  <si>
    <t xml:space="preserve">0 0 1</t>
  </si>
  <si>
    <t xml:space="preserve">CPx</t>
  </si>
  <si>
    <t xml:space="preserve">CPy</t>
  </si>
  <si>
    <t xml:space="preserve">CPz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</si>
</sst>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10"/>
      <name val="Arial"/>
      <family val="2"/>
    </font>
    <font>
      <sz val="9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Plan1!$G$1:$G$1</c:f>
              <c:strCache>
                <c:ptCount val="1"/>
                <c:pt idx="0">
                  <c:v>CL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Plan1!$A$2:$A$9</c:f>
              <c:numCache>
                <c:formatCode>General</c:formatCode>
                <c:ptCount val="8"/>
                <c:pt idx="0">
                  <c:v>-0.174532925199433</c:v>
                </c:pt>
                <c:pt idx="1">
                  <c:v>-0.0872664625997165</c:v>
                </c:pt>
                <c:pt idx="2">
                  <c:v>0</c:v>
                </c:pt>
                <c:pt idx="3">
                  <c:v>0.0872664625997165</c:v>
                </c:pt>
                <c:pt idx="4">
                  <c:v>0.174532925199433</c:v>
                </c:pt>
                <c:pt idx="5">
                  <c:v>0.261799387799149</c:v>
                </c:pt>
                <c:pt idx="6">
                  <c:v>0.349065850398866</c:v>
                </c:pt>
                <c:pt idx="7">
                  <c:v>0.436332312998582</c:v>
                </c:pt>
              </c:numCache>
            </c:numRef>
          </c:xVal>
          <c:yVal>
            <c:numRef>
              <c:f>Plan1!$G$2:$G$9</c:f>
              <c:numCache>
                <c:formatCode>General</c:formatCode>
                <c:ptCount val="8"/>
                <c:pt idx="0">
                  <c:v>0.160788862144951</c:v>
                </c:pt>
                <c:pt idx="1">
                  <c:v>0.28722026127396</c:v>
                </c:pt>
                <c:pt idx="2">
                  <c:v>0.4293327630433</c:v>
                </c:pt>
                <c:pt idx="3">
                  <c:v>0.508406012859709</c:v>
                </c:pt>
                <c:pt idx="4">
                  <c:v>0.556700035826052</c:v>
                </c:pt>
                <c:pt idx="5">
                  <c:v>0.606002306325896</c:v>
                </c:pt>
                <c:pt idx="6">
                  <c:v>0.645038265290755</c:v>
                </c:pt>
                <c:pt idx="7">
                  <c:v>0.70282764526198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Plan1!$B$1:$B$1</c:f>
              <c:strCache>
                <c:ptCount val="1"/>
                <c:pt idx="0">
                  <c:v>Ângulo de ataque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ed7d31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Plan1!$A$9:$A$14</c:f>
              <c:numCache>
                <c:formatCode>General</c:formatCode>
                <c:ptCount val="6"/>
                <c:pt idx="0">
                  <c:v>0.436332312998582</c:v>
                </c:pt>
                <c:pt idx="1">
                  <c:v>0.523598775598299</c:v>
                </c:pt>
                <c:pt idx="2">
                  <c:v>0.610865238198015</c:v>
                </c:pt>
                <c:pt idx="3">
                  <c:v>0.698131700797732</c:v>
                </c:pt>
                <c:pt idx="4">
                  <c:v>0.785398163397448</c:v>
                </c:pt>
                <c:pt idx="5">
                  <c:v>0.872664625997165</c:v>
                </c:pt>
              </c:numCache>
            </c:numRef>
          </c:xVal>
          <c:yVal>
            <c:numRef>
              <c:f>Plan1!$G$9:$G$14</c:f>
              <c:numCache>
                <c:formatCode>General</c:formatCode>
                <c:ptCount val="6"/>
                <c:pt idx="0">
                  <c:v>0.70282764526198</c:v>
                </c:pt>
                <c:pt idx="1">
                  <c:v>0.689456380186264</c:v>
                </c:pt>
                <c:pt idx="2">
                  <c:v>0.69635480306891</c:v>
                </c:pt>
                <c:pt idx="3">
                  <c:v>0.647260324036999</c:v>
                </c:pt>
                <c:pt idx="4">
                  <c:v>0.559631433269611</c:v>
                </c:pt>
                <c:pt idx="5">
                  <c:v>0.553212319225586</c:v>
                </c:pt>
              </c:numCache>
            </c:numRef>
          </c:yVal>
          <c:smooth val="0"/>
        </c:ser>
        <c:axId val="20617510"/>
        <c:axId val="91671047"/>
      </c:scatterChart>
      <c:valAx>
        <c:axId val="2061751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1671047"/>
        <c:crosses val="autoZero"/>
        <c:crossBetween val="midCat"/>
      </c:valAx>
      <c:valAx>
        <c:axId val="9167104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61751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Plan1!$I$1:$I$1</c:f>
              <c:strCache>
                <c:ptCount val="1"/>
                <c:pt idx="0">
                  <c:v>CD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Plan1!$A$2:$A$14</c:f>
              <c:numCache>
                <c:formatCode>General</c:formatCode>
                <c:ptCount val="13"/>
                <c:pt idx="0">
                  <c:v>-0.174532925199433</c:v>
                </c:pt>
                <c:pt idx="1">
                  <c:v>-0.0872664625997165</c:v>
                </c:pt>
                <c:pt idx="2">
                  <c:v>0</c:v>
                </c:pt>
                <c:pt idx="3">
                  <c:v>0.0872664625997165</c:v>
                </c:pt>
                <c:pt idx="4">
                  <c:v>0.174532925199433</c:v>
                </c:pt>
                <c:pt idx="5">
                  <c:v>0.261799387799149</c:v>
                </c:pt>
                <c:pt idx="6">
                  <c:v>0.349065850398866</c:v>
                </c:pt>
                <c:pt idx="7">
                  <c:v>0.436332312998582</c:v>
                </c:pt>
                <c:pt idx="8">
                  <c:v>0.523598775598299</c:v>
                </c:pt>
                <c:pt idx="9">
                  <c:v>0.610865238198015</c:v>
                </c:pt>
                <c:pt idx="10">
                  <c:v>0.698131700797732</c:v>
                </c:pt>
                <c:pt idx="11">
                  <c:v>0.785398163397448</c:v>
                </c:pt>
                <c:pt idx="12">
                  <c:v>0.872664625997165</c:v>
                </c:pt>
              </c:numCache>
            </c:numRef>
          </c:xVal>
          <c:yVal>
            <c:numRef>
              <c:f>Plan1!$I$2:$I$14</c:f>
              <c:numCache>
                <c:formatCode>General</c:formatCode>
                <c:ptCount val="13"/>
                <c:pt idx="0">
                  <c:v>0.0647777877910644</c:v>
                </c:pt>
                <c:pt idx="1">
                  <c:v>0.0487436443262089</c:v>
                </c:pt>
                <c:pt idx="2">
                  <c:v>0.0736094228684341</c:v>
                </c:pt>
                <c:pt idx="3">
                  <c:v>0.100346582766358</c:v>
                </c:pt>
                <c:pt idx="4">
                  <c:v>0.160647918500031</c:v>
                </c:pt>
                <c:pt idx="5">
                  <c:v>0.241593664357783</c:v>
                </c:pt>
                <c:pt idx="6">
                  <c:v>0.322603826330694</c:v>
                </c:pt>
                <c:pt idx="7">
                  <c:v>0.461611313708037</c:v>
                </c:pt>
                <c:pt idx="8">
                  <c:v>0.546104597977695</c:v>
                </c:pt>
                <c:pt idx="9">
                  <c:v>0.669512200287949</c:v>
                </c:pt>
                <c:pt idx="10">
                  <c:v>0.730938625769749</c:v>
                </c:pt>
                <c:pt idx="11">
                  <c:v>0.762886371030795</c:v>
                </c:pt>
                <c:pt idx="12">
                  <c:v>0.918298859842873</c:v>
                </c:pt>
              </c:numCache>
            </c:numRef>
          </c:yVal>
          <c:smooth val="0"/>
        </c:ser>
        <c:axId val="69518110"/>
        <c:axId val="75899446"/>
      </c:scatterChart>
      <c:valAx>
        <c:axId val="6951811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899446"/>
        <c:crosses val="autoZero"/>
        <c:crossBetween val="midCat"/>
      </c:valAx>
      <c:valAx>
        <c:axId val="7589944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951811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CM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Plan1!$J$1:$J$1</c:f>
              <c:strCache>
                <c:ptCount val="1"/>
                <c:pt idx="0">
                  <c:v>CM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Plan1!$A$2:$A$14</c:f>
              <c:numCache>
                <c:formatCode>General</c:formatCode>
                <c:ptCount val="13"/>
                <c:pt idx="0">
                  <c:v>-0.174532925199433</c:v>
                </c:pt>
                <c:pt idx="1">
                  <c:v>-0.0872664625997165</c:v>
                </c:pt>
                <c:pt idx="2">
                  <c:v>0</c:v>
                </c:pt>
                <c:pt idx="3">
                  <c:v>0.0872664625997165</c:v>
                </c:pt>
                <c:pt idx="4">
                  <c:v>0.174532925199433</c:v>
                </c:pt>
                <c:pt idx="5">
                  <c:v>0.261799387799149</c:v>
                </c:pt>
                <c:pt idx="6">
                  <c:v>0.349065850398866</c:v>
                </c:pt>
                <c:pt idx="7">
                  <c:v>0.436332312998582</c:v>
                </c:pt>
                <c:pt idx="8">
                  <c:v>0.523598775598299</c:v>
                </c:pt>
                <c:pt idx="9">
                  <c:v>0.610865238198015</c:v>
                </c:pt>
                <c:pt idx="10">
                  <c:v>0.698131700797732</c:v>
                </c:pt>
                <c:pt idx="11">
                  <c:v>0.785398163397448</c:v>
                </c:pt>
                <c:pt idx="12">
                  <c:v>0.872664625997165</c:v>
                </c:pt>
              </c:numCache>
            </c:numRef>
          </c:xVal>
          <c:yVal>
            <c:numRef>
              <c:f>Plan1!$J$2:$J$14</c:f>
              <c:numCache>
                <c:formatCode>General</c:formatCode>
                <c:ptCount val="13"/>
                <c:pt idx="0">
                  <c:v>0.0735831213083729</c:v>
                </c:pt>
                <c:pt idx="1">
                  <c:v>0.0588942802102455</c:v>
                </c:pt>
                <c:pt idx="2">
                  <c:v>0.0626566166416962</c:v>
                </c:pt>
                <c:pt idx="3">
                  <c:v>0.0628398215691648</c:v>
                </c:pt>
                <c:pt idx="4">
                  <c:v>0.0752646426083942</c:v>
                </c:pt>
                <c:pt idx="5">
                  <c:v>0.0907803430455086</c:v>
                </c:pt>
                <c:pt idx="6">
                  <c:v>0.112486134183454</c:v>
                </c:pt>
                <c:pt idx="7">
                  <c:v>0.144613657804856</c:v>
                </c:pt>
                <c:pt idx="8">
                  <c:v>0.1653165763302</c:v>
                </c:pt>
                <c:pt idx="9">
                  <c:v>0.186821317917663</c:v>
                </c:pt>
                <c:pt idx="10">
                  <c:v>0.197140307805294</c:v>
                </c:pt>
                <c:pt idx="11">
                  <c:v>0.197279012284091</c:v>
                </c:pt>
                <c:pt idx="12">
                  <c:v>0.229945895298712</c:v>
                </c:pt>
              </c:numCache>
            </c:numRef>
          </c:yVal>
          <c:smooth val="0"/>
        </c:ser>
        <c:axId val="23106102"/>
        <c:axId val="65273689"/>
      </c:scatterChart>
      <c:valAx>
        <c:axId val="2310610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273689"/>
        <c:crosses val="autoZero"/>
        <c:crossBetween val="midCat"/>
      </c:valAx>
      <c:valAx>
        <c:axId val="652736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310610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631800</xdr:colOff>
      <xdr:row>38</xdr:row>
      <xdr:rowOff>97560</xdr:rowOff>
    </xdr:from>
    <xdr:to>
      <xdr:col>13</xdr:col>
      <xdr:colOff>372600</xdr:colOff>
      <xdr:row>68</xdr:row>
      <xdr:rowOff>68400</xdr:rowOff>
    </xdr:to>
    <xdr:graphicFrame>
      <xdr:nvGraphicFramePr>
        <xdr:cNvPr id="0" name="Gráfico 5"/>
        <xdr:cNvGraphicFramePr/>
      </xdr:nvGraphicFramePr>
      <xdr:xfrm>
        <a:off x="8215920" y="6757200"/>
        <a:ext cx="8768160" cy="5228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44640</xdr:colOff>
      <xdr:row>21</xdr:row>
      <xdr:rowOff>142920</xdr:rowOff>
    </xdr:from>
    <xdr:to>
      <xdr:col>12</xdr:col>
      <xdr:colOff>36720</xdr:colOff>
      <xdr:row>36</xdr:row>
      <xdr:rowOff>123840</xdr:rowOff>
    </xdr:to>
    <xdr:graphicFrame>
      <xdr:nvGraphicFramePr>
        <xdr:cNvPr id="1" name="Gráfico 2"/>
        <xdr:cNvGraphicFramePr/>
      </xdr:nvGraphicFramePr>
      <xdr:xfrm>
        <a:off x="9821520" y="3823200"/>
        <a:ext cx="5631480" cy="261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219960</xdr:colOff>
      <xdr:row>27</xdr:row>
      <xdr:rowOff>15840</xdr:rowOff>
    </xdr:from>
    <xdr:to>
      <xdr:col>4</xdr:col>
      <xdr:colOff>880920</xdr:colOff>
      <xdr:row>42</xdr:row>
      <xdr:rowOff>129240</xdr:rowOff>
    </xdr:to>
    <xdr:graphicFrame>
      <xdr:nvGraphicFramePr>
        <xdr:cNvPr id="2" name="Gráfico 4"/>
        <xdr:cNvGraphicFramePr/>
      </xdr:nvGraphicFramePr>
      <xdr:xfrm>
        <a:off x="1632600" y="4747680"/>
        <a:ext cx="570672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3.8" zeroHeight="false" outlineLevelRow="0" outlineLevelCol="0"/>
  <cols>
    <col collapsed="false" customWidth="true" hidden="false" outlineLevel="0" max="2" min="1" style="0" width="15.89"/>
    <col collapsed="false" customWidth="true" hidden="false" outlineLevel="0" max="3" min="3" style="0" width="20.87"/>
    <col collapsed="false" customWidth="true" hidden="false" outlineLevel="0" max="4" min="4" style="0" width="19.99"/>
    <col collapsed="false" customWidth="true" hidden="false" outlineLevel="0" max="6" min="5" style="0" width="12.66"/>
    <col collapsed="false" customWidth="true" hidden="false" outlineLevel="0" max="7" min="7" style="0" width="12"/>
    <col collapsed="false" customWidth="true" hidden="false" outlineLevel="0" max="10" min="8" style="0" width="12.66"/>
    <col collapsed="false" customWidth="true" hidden="false" outlineLevel="0" max="11" min="11" style="0" width="12"/>
    <col collapsed="false" customWidth="true" hidden="false" outlineLevel="0" max="13" min="12" style="0" width="13.44"/>
    <col collapsed="false" customWidth="true" hidden="false" outlineLevel="0" max="14" min="14" style="0" width="13.33"/>
    <col collapsed="false" customWidth="true" hidden="false" outlineLevel="0" max="15" min="15" style="0" width="14.89"/>
    <col collapsed="false" customWidth="true" hidden="false" outlineLevel="0" max="1025" min="16" style="0" width="8.53"/>
  </cols>
  <sheetData>
    <row r="1" customFormat="false" ht="13.8" hidden="false" customHeight="false" outlineLevel="0" collapsed="false">
      <c r="B1" s="0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</row>
    <row r="2" customFormat="false" ht="13.8" hidden="false" customHeight="false" outlineLevel="0" collapsed="false">
      <c r="A2" s="0" t="n">
        <f aca="false">B2*PI()/180</f>
        <v>-0.174532925199433</v>
      </c>
      <c r="B2" s="0" t="n">
        <v>-10</v>
      </c>
      <c r="C2" s="1" t="n">
        <v>101324.091669232</v>
      </c>
      <c r="D2" s="1" t="n">
        <v>0.639972293708565</v>
      </c>
      <c r="E2" s="1" t="n">
        <v>1.58851390914416</v>
      </c>
      <c r="F2" s="1" t="n">
        <f aca="false">ABS(Q2*435)</f>
        <v>49.0878977705546</v>
      </c>
      <c r="G2" s="1" t="n">
        <f aca="false">2*E2/$C$18/$C$19/F2/F2</f>
        <v>0.160788862144951</v>
      </c>
      <c r="H2" s="1" t="n">
        <f aca="false">B2*$D$15+$E$15</f>
        <v>0.230303512556771</v>
      </c>
      <c r="I2" s="1" t="n">
        <f aca="false">2*D2/$C$18/$C$19/F2/F2</f>
        <v>0.0647777877910644</v>
      </c>
      <c r="J2" s="1" t="n">
        <f aca="false">2*N2/$C$18/$C$19/F2/F2/$C$20</f>
        <v>0.0735831213083729</v>
      </c>
      <c r="K2" s="1" t="n">
        <v>0.000744516989612212</v>
      </c>
      <c r="L2" s="1" t="n">
        <v>0.179257030756718</v>
      </c>
      <c r="M2" s="1" t="n">
        <v>-0.0991301438886898</v>
      </c>
      <c r="N2" s="1" t="n">
        <v>0.0240620299643186</v>
      </c>
      <c r="O2" s="0" t="n">
        <f aca="false">-M2/K2-L2*D2/E2/K2</f>
        <v>36.1469193052348</v>
      </c>
      <c r="P2" s="0" t="n">
        <f aca="false">-N2/D2-E2*M2/K2/D2-L2*D2/K2/D2</f>
        <v>89.6848545216082</v>
      </c>
      <c r="Q2" s="0" t="n">
        <f aca="false">-L2/E2</f>
        <v>-0.112845742001275</v>
      </c>
    </row>
    <row r="3" customFormat="false" ht="13.8" hidden="false" customHeight="false" outlineLevel="0" collapsed="false">
      <c r="A3" s="0" t="n">
        <f aca="false">B3*PI()/180</f>
        <v>-0.0872664625997165</v>
      </c>
      <c r="B3" s="0" t="n">
        <v>-5</v>
      </c>
      <c r="C3" s="1" t="n">
        <v>101323.48744552</v>
      </c>
      <c r="D3" s="1" t="n">
        <v>0.750296487018571</v>
      </c>
      <c r="E3" s="1" t="n">
        <v>4.42109645294897</v>
      </c>
      <c r="F3" s="1" t="n">
        <f aca="false">ABS(Q3*435)</f>
        <v>61.2723252530733</v>
      </c>
      <c r="G3" s="1" t="n">
        <f aca="false">2*E3/$C$18/$C$19/F3/F3</f>
        <v>0.28722026127396</v>
      </c>
      <c r="H3" s="1" t="n">
        <f aca="false">B3*$D$15+$E$15</f>
        <v>0.303656657255786</v>
      </c>
      <c r="I3" s="1" t="n">
        <f aca="false">2*D3/$C$18/$C$19/F3/F3</f>
        <v>0.0487436443262089</v>
      </c>
      <c r="J3" s="1" t="n">
        <f aca="false">2*N3/$C$18/$C$19/F3/F3/$C$20</f>
        <v>0.0588942802102455</v>
      </c>
      <c r="K3" s="1" t="n">
        <v>0.0226387583175227</v>
      </c>
      <c r="L3" s="1" t="n">
        <v>0.622737608828271</v>
      </c>
      <c r="M3" s="1" t="n">
        <v>-0.111861950383278</v>
      </c>
      <c r="N3" s="1" t="n">
        <v>0.0300059258901488</v>
      </c>
      <c r="O3" s="0" t="n">
        <f aca="false">-M3/K3-L3*D3/E3/K3</f>
        <v>0.272905795155065</v>
      </c>
      <c r="P3" s="0" t="n">
        <f aca="false">-N3/D3-E3*M3/K3/D3-L3*D3/K3/D3</f>
        <v>1.56809599593662</v>
      </c>
      <c r="Q3" s="0" t="n">
        <f aca="false">-L3/E3</f>
        <v>-0.140855920122008</v>
      </c>
    </row>
    <row r="4" customFormat="false" ht="13.8" hidden="false" customHeight="false" outlineLevel="0" collapsed="false">
      <c r="A4" s="0" t="n">
        <f aca="false">B4*PI()/180</f>
        <v>0</v>
      </c>
      <c r="B4" s="0" t="n">
        <v>0</v>
      </c>
      <c r="C4" s="1" t="n">
        <v>101323.268016564</v>
      </c>
      <c r="D4" s="1" t="n">
        <v>1.27344771706568</v>
      </c>
      <c r="E4" s="1" t="n">
        <v>7.42748422217893</v>
      </c>
      <c r="F4" s="1" t="n">
        <f aca="false">ABS(Q4*435)</f>
        <v>64.9577175826703</v>
      </c>
      <c r="G4" s="1" t="n">
        <f aca="false">2*E4/$C$18/$C$19/F4/F4</f>
        <v>0.4293327630433</v>
      </c>
      <c r="H4" s="1" t="n">
        <f aca="false">B4*$D$15+$E$15</f>
        <v>0.377009801954802</v>
      </c>
      <c r="I4" s="1" t="n">
        <f aca="false">2*D4/$C$18/$C$19/F4/F4</f>
        <v>0.0736094228684341</v>
      </c>
      <c r="J4" s="1" t="n">
        <f aca="false">2*N4/$C$18/$C$19/F4/F4/$C$20</f>
        <v>0.0626566166416962</v>
      </c>
      <c r="K4" s="1" t="n">
        <v>0.035878423848769</v>
      </c>
      <c r="L4" s="1" t="n">
        <v>1.10913200564147</v>
      </c>
      <c r="M4" s="1" t="n">
        <v>-0.183203059114302</v>
      </c>
      <c r="N4" s="1" t="n">
        <v>0.0358784475978513</v>
      </c>
      <c r="O4" s="0" t="n">
        <f aca="false">-M4/K4-L4*D4/E4/K4</f>
        <v>-0.193945297903912</v>
      </c>
      <c r="P4" s="0" t="n">
        <f aca="false">-N4/D4-E4*M4/K4/D4-L4*D4/K4/D4</f>
        <v>-1.15937550317883</v>
      </c>
      <c r="Q4" s="0" t="n">
        <f aca="false">-L4/E4</f>
        <v>-0.149328086396943</v>
      </c>
    </row>
    <row r="5" customFormat="false" ht="13.8" hidden="false" customHeight="false" outlineLevel="0" collapsed="false">
      <c r="A5" s="0" t="n">
        <f aca="false">B5*PI()/180</f>
        <v>0.0872664625997165</v>
      </c>
      <c r="B5" s="0" t="n">
        <v>5</v>
      </c>
      <c r="C5" s="1" t="n">
        <v>101322.166816749</v>
      </c>
      <c r="D5" s="1" t="n">
        <v>1.86063281966948</v>
      </c>
      <c r="E5" s="1" t="n">
        <v>9.42689713158048</v>
      </c>
      <c r="F5" s="1" t="n">
        <f aca="false">ABS(Q5*435)</f>
        <v>67.2490182105795</v>
      </c>
      <c r="G5" s="1" t="n">
        <f aca="false">2*E5/$C$18/$C$19/F5/F5</f>
        <v>0.508406012859709</v>
      </c>
      <c r="H5" s="1" t="n">
        <f aca="false">B5*$D$15+$E$15</f>
        <v>0.450362946653818</v>
      </c>
      <c r="I5" s="1" t="n">
        <f aca="false">2*D5/$C$18/$C$19/F5/F5</f>
        <v>0.100346582766358</v>
      </c>
      <c r="J5" s="1" t="n">
        <f aca="false">2*N5/$C$18/$C$19/F5/F5/$C$20</f>
        <v>0.0628398215691648</v>
      </c>
      <c r="K5" s="1" t="n">
        <v>0.0203719501055975</v>
      </c>
      <c r="L5" s="1" t="n">
        <v>1.45735534912854</v>
      </c>
      <c r="M5" s="1" t="n">
        <v>-0.267451410995482</v>
      </c>
      <c r="N5" s="1" t="n">
        <v>0.0385666600773135</v>
      </c>
      <c r="O5" s="0" t="n">
        <f aca="false">-M5/K5-L5*D5/E5/K5</f>
        <v>-0.991262303290013</v>
      </c>
      <c r="P5" s="0" t="n">
        <f aca="false">-N5/D5-E5*M5/K5/D5-L5*D5/K5/D5</f>
        <v>-5.04295867750658</v>
      </c>
      <c r="Q5" s="0" t="n">
        <f aca="false">-L5/E5</f>
        <v>-0.154595444162252</v>
      </c>
    </row>
    <row r="6" customFormat="false" ht="13.8" hidden="false" customHeight="false" outlineLevel="0" collapsed="false">
      <c r="A6" s="0" t="n">
        <f aca="false">B6*PI()/180</f>
        <v>0.174532925199433</v>
      </c>
      <c r="B6" s="0" t="n">
        <v>10</v>
      </c>
      <c r="C6" s="1" t="n">
        <v>101319.173765346</v>
      </c>
      <c r="D6" s="1" t="n">
        <v>2.90544323426916</v>
      </c>
      <c r="E6" s="1" t="n">
        <v>10.0683554926227</v>
      </c>
      <c r="F6" s="1" t="n">
        <f aca="false">ABS(Q6*435)</f>
        <v>66.4164333066638</v>
      </c>
      <c r="G6" s="1" t="n">
        <f aca="false">2*E6/$C$18/$C$19/F6/F6</f>
        <v>0.556700035826052</v>
      </c>
      <c r="H6" s="1" t="n">
        <f aca="false">B6*$D$15+$E$15</f>
        <v>0.523716091352833</v>
      </c>
      <c r="I6" s="1" t="n">
        <f aca="false">2*D6/$C$18/$C$19/F6/F6</f>
        <v>0.160647918500031</v>
      </c>
      <c r="J6" s="1" t="n">
        <f aca="false">2*N6/$C$18/$C$19/F6/F6/$C$20</f>
        <v>0.0752646426083942</v>
      </c>
      <c r="K6" s="1" t="n">
        <v>0.0469898193952352</v>
      </c>
      <c r="L6" s="1" t="n">
        <v>1.53725117490474</v>
      </c>
      <c r="M6" s="1" t="n">
        <v>-0.411193445654183</v>
      </c>
      <c r="N6" s="1" t="n">
        <v>0.0450554459654788</v>
      </c>
      <c r="O6" s="0" t="n">
        <f aca="false">-M6/K6-L6*D6/E6/K6</f>
        <v>-0.689805956701051</v>
      </c>
      <c r="P6" s="0" t="n">
        <f aca="false">-N6/D6-E6*M6/K6/D6-L6*D6/K6/D6</f>
        <v>-2.4059210507063</v>
      </c>
      <c r="Q6" s="0" t="n">
        <f aca="false">-L6/E6</f>
        <v>-0.152681455877388</v>
      </c>
    </row>
    <row r="7" customFormat="false" ht="13.8" hidden="false" customHeight="false" outlineLevel="0" collapsed="false">
      <c r="A7" s="0" t="n">
        <f aca="false">B7*PI()/180</f>
        <v>0.261799387799149</v>
      </c>
      <c r="B7" s="0" t="n">
        <v>15</v>
      </c>
      <c r="C7" s="1" t="n">
        <v>101312.919454097</v>
      </c>
      <c r="D7" s="1" t="n">
        <v>4.25407567381347</v>
      </c>
      <c r="E7" s="1" t="n">
        <v>10.6707254781237</v>
      </c>
      <c r="F7" s="1" t="n">
        <f aca="false">ABS(Q7*435)</f>
        <v>65.5340093109493</v>
      </c>
      <c r="G7" s="1" t="n">
        <f aca="false">2*E7/$C$18/$C$19/F7/F7</f>
        <v>0.606002306325896</v>
      </c>
      <c r="H7" s="1" t="n">
        <f aca="false">B7*$D$15+$E$15</f>
        <v>0.597069236051849</v>
      </c>
      <c r="I7" s="1" t="n">
        <f aca="false">2*D7/$C$18/$C$19/F7/F7</f>
        <v>0.241593664357783</v>
      </c>
      <c r="J7" s="1" t="n">
        <f aca="false">2*N7/$C$18/$C$19/F7/F7/$C$20</f>
        <v>0.0907803430455086</v>
      </c>
      <c r="K7" s="1" t="n">
        <v>0.0908260915853692</v>
      </c>
      <c r="L7" s="1" t="n">
        <v>1.60757568468492</v>
      </c>
      <c r="M7" s="1" t="n">
        <v>-0.589707067736558</v>
      </c>
      <c r="N7" s="1" t="n">
        <v>0.0529091137215748</v>
      </c>
      <c r="O7" s="0" t="n">
        <f aca="false">-M7/K7-L7*D7/E7/K7</f>
        <v>-0.563513711112431</v>
      </c>
      <c r="P7" s="0" t="n">
        <f aca="false">-N7/D7-E7*M7/K7/D7-L7*D7/K7/D7</f>
        <v>-1.42592884877463</v>
      </c>
      <c r="Q7" s="0" t="n">
        <f aca="false">-L7/E7</f>
        <v>-0.1506528949677</v>
      </c>
    </row>
    <row r="8" customFormat="false" ht="13.8" hidden="false" customHeight="false" outlineLevel="0" collapsed="false">
      <c r="A8" s="0" t="n">
        <f aca="false">B8*PI()/180</f>
        <v>0.349065850398866</v>
      </c>
      <c r="B8" s="0" t="n">
        <v>20</v>
      </c>
      <c r="C8" s="1" t="n">
        <v>101297.8644652</v>
      </c>
      <c r="D8" s="1" t="n">
        <v>5.46391256339047</v>
      </c>
      <c r="E8" s="1" t="n">
        <v>10.924956227819</v>
      </c>
      <c r="F8" s="1" t="n">
        <f aca="false">ABS(Q8*435)</f>
        <v>64.2723259446685</v>
      </c>
      <c r="G8" s="1" t="n">
        <f aca="false">2*E8/$C$18/$C$19/F8/F8</f>
        <v>0.645038265290755</v>
      </c>
      <c r="H8" s="1" t="n">
        <f aca="false">B8*$D$15+$E$15</f>
        <v>0.670422380750864</v>
      </c>
      <c r="I8" s="1" t="n">
        <f aca="false">2*D8/$C$18/$C$19/F8/F8</f>
        <v>0.322603826330694</v>
      </c>
      <c r="J8" s="1" t="n">
        <f aca="false">2*N8/$C$18/$C$19/F8/F8/$C$20</f>
        <v>0.112486134183454</v>
      </c>
      <c r="K8" s="1" t="n">
        <v>0.136728177687363</v>
      </c>
      <c r="L8" s="1" t="n">
        <v>1.6141893048405</v>
      </c>
      <c r="M8" s="1" t="n">
        <v>-0.758756213935275</v>
      </c>
      <c r="N8" s="1" t="n">
        <v>0.0630597457607441</v>
      </c>
      <c r="O8" s="0" t="n">
        <f aca="false">-M8/K8-L8*D8/E8/K8</f>
        <v>-0.355086879420152</v>
      </c>
      <c r="P8" s="0" t="n">
        <f aca="false">-N8/D8-E8*M8/K8/D8-L8*D8/K8/D8</f>
        <v>-0.721528449579072</v>
      </c>
      <c r="Q8" s="0" t="n">
        <f aca="false">-L8/E8</f>
        <v>-0.14775247343602</v>
      </c>
    </row>
    <row r="9" customFormat="false" ht="13.8" hidden="false" customHeight="false" outlineLevel="0" collapsed="false">
      <c r="A9" s="0" t="n">
        <f aca="false">B9*PI()/180</f>
        <v>0.436332312998582</v>
      </c>
      <c r="B9" s="0" t="n">
        <v>25</v>
      </c>
      <c r="C9" s="1" t="n">
        <v>101274.659561267</v>
      </c>
      <c r="D9" s="1" t="n">
        <v>7.26119166189646</v>
      </c>
      <c r="E9" s="1" t="n">
        <v>11.0555484364805</v>
      </c>
      <c r="F9" s="1" t="n">
        <f aca="false">ABS(Q9*435)</f>
        <v>61.9402039981365</v>
      </c>
      <c r="G9" s="1" t="n">
        <f aca="false">2*E9/$C$18/$C$19/F9/F9</f>
        <v>0.70282764526198</v>
      </c>
      <c r="H9" s="1" t="n">
        <f aca="false">B9*$D$15+$E$15</f>
        <v>0.74377552544988</v>
      </c>
      <c r="I9" s="1" t="n">
        <f aca="false">2*D9/$C$18/$C$19/F9/F9</f>
        <v>0.461611313708037</v>
      </c>
      <c r="J9" s="1" t="n">
        <f aca="false">2*N9/$C$18/$C$19/F9/F9/$C$20</f>
        <v>0.144613657804856</v>
      </c>
      <c r="K9" s="1" t="n">
        <v>0.225578498876084</v>
      </c>
      <c r="L9" s="1" t="n">
        <v>1.57421362176295</v>
      </c>
      <c r="M9" s="1" t="n">
        <v>-0.96641481770449</v>
      </c>
      <c r="N9" s="1" t="n">
        <v>0.0752938949987478</v>
      </c>
      <c r="O9" s="0" t="n">
        <f aca="false">-M9/K9-L9*D9/E9/K9</f>
        <v>-0.299299405416967</v>
      </c>
      <c r="P9" s="0" t="n">
        <f aca="false">-N9/D9-E9*M9/K9/D9-L9*D9/K9/D9</f>
        <v>-0.466068536154294</v>
      </c>
      <c r="Q9" s="0" t="n">
        <f aca="false">-L9/E9</f>
        <v>-0.142391273558935</v>
      </c>
    </row>
    <row r="10" customFormat="false" ht="13.8" hidden="false" customHeight="false" outlineLevel="0" collapsed="false">
      <c r="A10" s="0" t="n">
        <f aca="false">B10*PI()/180</f>
        <v>0.523598775598299</v>
      </c>
      <c r="B10" s="0" t="n">
        <v>30</v>
      </c>
      <c r="C10" s="1" t="n">
        <v>101252.401040955</v>
      </c>
      <c r="D10" s="1" t="n">
        <v>8.44667359673228</v>
      </c>
      <c r="E10" s="1" t="n">
        <v>10.6639149792615</v>
      </c>
      <c r="F10" s="1" t="n">
        <f aca="false">ABS(Q10*435)</f>
        <v>61.4202872140438</v>
      </c>
      <c r="G10" s="1" t="n">
        <f aca="false">2*E10/$C$18/$C$19/F10/F10</f>
        <v>0.689456380186264</v>
      </c>
      <c r="H10" s="1" t="n">
        <f aca="false">B10*$D$16+$E$16</f>
        <v>0.711025350301605</v>
      </c>
      <c r="I10" s="1" t="n">
        <f aca="false">2*D10/$C$18/$C$19/F10/F10</f>
        <v>0.546104597977695</v>
      </c>
      <c r="J10" s="1" t="n">
        <f aca="false">2*N10/$C$18/$C$19/F10/F10/$C$20</f>
        <v>0.1653165763302</v>
      </c>
      <c r="K10" s="1" t="n">
        <v>0.261378830493605</v>
      </c>
      <c r="L10" s="1" t="n">
        <v>1.50570280655721</v>
      </c>
      <c r="M10" s="1" t="n">
        <v>-1.13046117945374</v>
      </c>
      <c r="N10" s="1" t="n">
        <v>0.0846340801992158</v>
      </c>
      <c r="O10" s="0" t="n">
        <f aca="false">-M10/K10-L10*D10/E10/K10</f>
        <v>-0.237876472343129</v>
      </c>
      <c r="P10" s="0" t="n">
        <f aca="false">-N10/D10-E10*M10/K10/D10-L10*D10/K10/D10</f>
        <v>-0.31033856426595</v>
      </c>
      <c r="Q10" s="0" t="n">
        <f aca="false">-L10/E10</f>
        <v>-0.14119606256102</v>
      </c>
    </row>
    <row r="11" customFormat="false" ht="13.8" hidden="false" customHeight="false" outlineLevel="0" collapsed="false">
      <c r="A11" s="0" t="n">
        <f aca="false">B11*PI()/180</f>
        <v>0.610865238198015</v>
      </c>
      <c r="B11" s="0" t="n">
        <v>35</v>
      </c>
      <c r="C11" s="1" t="n">
        <v>101197.420546137</v>
      </c>
      <c r="D11" s="1" t="n">
        <v>10.0616847123295</v>
      </c>
      <c r="E11" s="1" t="n">
        <v>10.4650855852698</v>
      </c>
      <c r="F11" s="1" t="n">
        <f aca="false">ABS(Q11*435)</f>
        <v>60.5428704668902</v>
      </c>
      <c r="G11" s="1" t="n">
        <f aca="false">2*E11/$C$18/$C$19/F11/F11</f>
        <v>0.69635480306891</v>
      </c>
      <c r="H11" s="1" t="n">
        <f aca="false">B11*$D$16+$E$16</f>
        <v>0.67010420112954</v>
      </c>
      <c r="I11" s="1" t="n">
        <f aca="false">2*D11/$C$18/$C$19/F11/F11</f>
        <v>0.669512200287949</v>
      </c>
      <c r="J11" s="1" t="n">
        <f aca="false">2*N11/$C$18/$C$19/F11/F11/$C$20</f>
        <v>0.186821317917663</v>
      </c>
      <c r="K11" s="1" t="n">
        <v>0.308042866411166</v>
      </c>
      <c r="L11" s="1" t="n">
        <v>1.45652027819289</v>
      </c>
      <c r="M11" s="1" t="n">
        <v>-1.33573316348475</v>
      </c>
      <c r="N11" s="1" t="n">
        <v>0.0929303638425882</v>
      </c>
      <c r="O11" s="0" t="n">
        <f aca="false">-M11/K11-L11*D11/E11/K11</f>
        <v>-0.209848000366082</v>
      </c>
      <c r="P11" s="0" t="n">
        <f aca="false">-N11/D11-E11*M11/K11/D11-L11*D11/K11/D11</f>
        <v>-0.227497453261125</v>
      </c>
      <c r="Q11" s="0" t="n">
        <f aca="false">-L11/E11</f>
        <v>-0.139179012567564</v>
      </c>
    </row>
    <row r="12" customFormat="false" ht="13.8" hidden="false" customHeight="false" outlineLevel="0" collapsed="false">
      <c r="A12" s="0" t="n">
        <f aca="false">B12*PI()/180</f>
        <v>0.698131700797732</v>
      </c>
      <c r="B12" s="0" t="n">
        <v>40</v>
      </c>
      <c r="C12" s="1" t="n">
        <v>101131.941652698</v>
      </c>
      <c r="D12" s="1" t="n">
        <v>11.1383096604434</v>
      </c>
      <c r="E12" s="1" t="n">
        <v>9.86318914594344</v>
      </c>
      <c r="F12" s="1" t="n">
        <f aca="false">ABS(Q12*435)</f>
        <v>60.9643701293281</v>
      </c>
      <c r="G12" s="1" t="n">
        <f aca="false">2*E12/$C$18/$C$19/F12/F12</f>
        <v>0.647260324036999</v>
      </c>
      <c r="H12" s="1" t="n">
        <f aca="false">B12*$D$16+$E$16</f>
        <v>0.629183051957474</v>
      </c>
      <c r="I12" s="1" t="n">
        <f aca="false">2*D12/$C$18/$C$19/F12/F12</f>
        <v>0.730938625769749</v>
      </c>
      <c r="J12" s="1" t="n">
        <f aca="false">2*N12/$C$18/$C$19/F12/F12/$C$20</f>
        <v>0.197140307805294</v>
      </c>
      <c r="K12" s="1" t="n">
        <v>0.326545341959935</v>
      </c>
      <c r="L12" s="1" t="n">
        <v>1.38230600861809</v>
      </c>
      <c r="M12" s="1" t="n">
        <v>-1.49060842895744</v>
      </c>
      <c r="N12" s="1" t="n">
        <v>0.099433517433117</v>
      </c>
      <c r="O12" s="0" t="n">
        <f aca="false">-M12/K12-L12*D12/E12/K12</f>
        <v>-0.215599892407615</v>
      </c>
      <c r="P12" s="0" t="n">
        <f aca="false">-N12/D12-E12*M12/K12/D12-L12*D12/K12/D12</f>
        <v>-0.19984504866117</v>
      </c>
      <c r="Q12" s="0" t="n">
        <f aca="false">-L12/E12</f>
        <v>-0.1401479773088</v>
      </c>
    </row>
    <row r="13" customFormat="false" ht="13.8" hidden="false" customHeight="false" outlineLevel="0" collapsed="false">
      <c r="A13" s="0" t="n">
        <f aca="false">B13*PI()/180</f>
        <v>0.785398163397448</v>
      </c>
      <c r="B13" s="0" t="n">
        <v>45</v>
      </c>
      <c r="C13" s="1" t="n">
        <v>101086.509111506</v>
      </c>
      <c r="D13" s="1" t="n">
        <v>12.0114694351175</v>
      </c>
      <c r="E13" s="1" t="n">
        <v>8.81126745856835</v>
      </c>
      <c r="F13" s="1" t="n">
        <f aca="false">ABS(Q13*435)</f>
        <v>61.9690795649043</v>
      </c>
      <c r="G13" s="1" t="n">
        <f aca="false">2*E13/$C$18/$C$19/F13/F13</f>
        <v>0.559631433269611</v>
      </c>
      <c r="H13" s="1" t="n">
        <f aca="false">B13*$D$16+$E$16</f>
        <v>0.588261902785409</v>
      </c>
      <c r="I13" s="1" t="n">
        <f aca="false">2*D13/$C$18/$C$19/F13/F13</f>
        <v>0.762886371030795</v>
      </c>
      <c r="J13" s="1" t="n">
        <f aca="false">2*N13/$C$18/$C$19/F13/F13/$C$20</f>
        <v>0.197279012284091</v>
      </c>
      <c r="K13" s="1" t="n">
        <v>0.34161929470011</v>
      </c>
      <c r="L13" s="1" t="n">
        <v>1.25523249243143</v>
      </c>
      <c r="M13" s="1" t="n">
        <v>-1.62896351544844</v>
      </c>
      <c r="N13" s="1" t="n">
        <v>0.102810191048287</v>
      </c>
      <c r="O13" s="0" t="n">
        <f aca="false">-M13/K13-L13*D13/E13/K13</f>
        <v>-0.240508205227488</v>
      </c>
      <c r="P13" s="0" t="n">
        <f aca="false">-N13/D13-E13*M13/K13/D13-L13*D13/K13/D13</f>
        <v>-0.184989215956505</v>
      </c>
      <c r="Q13" s="0" t="n">
        <f aca="false">-L13/E13</f>
        <v>-0.142457654172194</v>
      </c>
    </row>
    <row r="14" customFormat="false" ht="13.8" hidden="false" customHeight="false" outlineLevel="0" collapsed="false">
      <c r="A14" s="0" t="n">
        <f aca="false">B14*PI()/180</f>
        <v>0.872664625997165</v>
      </c>
      <c r="B14" s="0" t="n">
        <v>50</v>
      </c>
      <c r="C14" s="1" t="n">
        <v>101062.296023683</v>
      </c>
      <c r="D14" s="1" t="n">
        <v>13.983977097842</v>
      </c>
      <c r="E14" s="1" t="n">
        <v>8.42439073007055</v>
      </c>
      <c r="F14" s="1" t="n">
        <f aca="false">ABS(Q14*435)</f>
        <v>60.9438986273658</v>
      </c>
      <c r="G14" s="1" t="n">
        <f aca="false">2*E14/$C$18/$C$19/F14/F14</f>
        <v>0.553212319225586</v>
      </c>
      <c r="H14" s="1" t="n">
        <f aca="false">B14*$D$16+$E$16</f>
        <v>0.547340753613343</v>
      </c>
      <c r="I14" s="1" t="n">
        <f aca="false">2*D14/$C$18/$C$19/F14/F14</f>
        <v>0.918298859842873</v>
      </c>
      <c r="J14" s="1" t="n">
        <f aca="false">2*N14/$C$18/$C$19/F14/F14/$C$20</f>
        <v>0.229945895298712</v>
      </c>
      <c r="K14" s="1" t="n">
        <v>0.37642373542432</v>
      </c>
      <c r="L14" s="1" t="n">
        <v>1.18026486126607</v>
      </c>
      <c r="M14" s="1" t="n">
        <v>-1.87466686088251</v>
      </c>
      <c r="N14" s="1" t="n">
        <v>0.115902103370213</v>
      </c>
      <c r="O14" s="0" t="n">
        <f aca="false">-M14/K14-L14*D14/E14/K14</f>
        <v>-0.224484104683888</v>
      </c>
      <c r="P14" s="0" t="n">
        <f aca="false">-N14/D14-E14*M14/K14/D14-L14*D14/K14/D14</f>
        <v>-0.143524542401251</v>
      </c>
      <c r="Q14" s="0" t="n">
        <f aca="false">-L14/E14</f>
        <v>-0.140100916384749</v>
      </c>
    </row>
    <row r="15" customFormat="false" ht="13.8" hidden="false" customHeight="false" outlineLevel="0" collapsed="false">
      <c r="D15" s="0" t="n">
        <f aca="false" t="array" ref="D15:E15">LINEST(G2:G9,B2:B9,1,0)</f>
        <v>0.0146706289398031</v>
      </c>
      <c r="E15" s="0" t="n">
        <v>0.377009801954802</v>
      </c>
      <c r="F15" s="2"/>
      <c r="Q15" s="0" t="n">
        <f aca="false">AVERAGE(Q2:Q14)</f>
        <v>-0.142629608732065</v>
      </c>
    </row>
    <row r="16" customFormat="false" ht="13.8" hidden="false" customHeight="false" outlineLevel="0" collapsed="false">
      <c r="D16" s="0" t="n">
        <f aca="false" t="array" ref="D16:E16">LINEST(G10:G14,B10:B14,1,0)</f>
        <v>-0.0081842298344131</v>
      </c>
      <c r="E16" s="0" t="n">
        <v>0.956552245333998</v>
      </c>
    </row>
    <row r="18" customFormat="false" ht="13.8" hidden="false" customHeight="false" outlineLevel="0" collapsed="false">
      <c r="B18" s="0" t="s">
        <v>16</v>
      </c>
      <c r="C18" s="0" t="n">
        <v>1.20387942382826</v>
      </c>
      <c r="I18" s="0" t="n">
        <f aca="false">I4/0.44</f>
        <v>0.167294142882805</v>
      </c>
      <c r="J18" s="0" t="n">
        <f aca="false">J4/0.44</f>
        <v>0.1424014014584</v>
      </c>
    </row>
    <row r="19" customFormat="false" ht="13.8" hidden="false" customHeight="false" outlineLevel="0" collapsed="false">
      <c r="B19" s="0" t="s">
        <v>17</v>
      </c>
      <c r="C19" s="0" t="n">
        <f aca="false">0.0136227/2</f>
        <v>0.00681135</v>
      </c>
    </row>
    <row r="20" customFormat="false" ht="13.8" hidden="false" customHeight="false" outlineLevel="0" collapsed="false">
      <c r="B20" s="0" t="s">
        <v>18</v>
      </c>
      <c r="C20" s="0" t="n">
        <v>0.03309931432</v>
      </c>
    </row>
    <row r="21" customFormat="false" ht="13.8" hidden="false" customHeight="false" outlineLevel="0" collapsed="false">
      <c r="B21" s="0" t="s">
        <v>19</v>
      </c>
      <c r="C21" s="0" t="s">
        <v>20</v>
      </c>
    </row>
    <row r="22" customFormat="false" ht="13.8" hidden="false" customHeight="false" outlineLevel="0" collapsed="false">
      <c r="B22" s="0" t="s">
        <v>21</v>
      </c>
      <c r="C22" s="0" t="s">
        <v>22</v>
      </c>
      <c r="O22" s="0" t="n">
        <f aca="false">7.42/9.81</f>
        <v>0.756371049949032</v>
      </c>
    </row>
    <row r="23" customFormat="false" ht="13.8" hidden="false" customHeight="false" outlineLevel="0" collapsed="false">
      <c r="B23" s="0" t="s">
        <v>23</v>
      </c>
      <c r="C23" s="0" t="n">
        <f aca="false">-1.13656538/1000</f>
        <v>-0.00113656538</v>
      </c>
      <c r="O23" s="0" t="n">
        <f aca="false">O22*2</f>
        <v>1.51274209989806</v>
      </c>
    </row>
    <row r="24" customFormat="false" ht="13.8" hidden="false" customHeight="false" outlineLevel="0" collapsed="false">
      <c r="B24" s="0" t="s">
        <v>24</v>
      </c>
      <c r="C24" s="0" t="n">
        <f aca="false">-142.63/1000</f>
        <v>-0.14263</v>
      </c>
    </row>
    <row r="25" customFormat="false" ht="13.8" hidden="false" customHeight="false" outlineLevel="0" collapsed="false">
      <c r="B25" s="0" t="s">
        <v>25</v>
      </c>
      <c r="C25" s="0" t="n">
        <f aca="false">-1.97088766/1000</f>
        <v>-0.00197088766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Leonardo Farçoni</dc:creator>
  <dc:description/>
  <dc:language>pt-BR</dc:language>
  <cp:lastModifiedBy/>
  <dcterms:modified xsi:type="dcterms:W3CDTF">2020-06-16T15:43:13Z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