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<sst xmlns="http://schemas.openxmlformats.org/spreadsheetml/2006/main" count="20" uniqueCount="20">
  <si>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Volts</t>
  </si>
  <si>
    <t xml:space="preserve">Throttle (%)</t>
  </si>
  <si>
    <t xml:space="preserve">Voltage</t>
  </si>
  <si>
    <t xml:space="preserve">Current (A)</t>
  </si>
  <si>
    <t xml:space="preserve">Total Power (W)</t>
  </si>
  <si>
    <t xml:space="preserve">Electrical Power (W)</t>
  </si>
  <si>
    <t xml:space="preserve">Mechanical Power (W)</t>
  </si>
  <si>
    <t xml:space="preserve">Torque (N.m)</t>
  </si>
  <si>
    <t xml:space="preserve">Torque (from torque constant)</t>
  </si>
  <si>
    <t xml:space="preserve">Speed (rad/s)</t>
  </si>
  <si>
    <t xml:space="preserve">Speed squared</t>
  </si>
  <si>
    <t xml:space="preserve">Thrust (kg)</t>
  </si>
  <si>
    <t xml:space="preserve">Lift Coeff</t>
  </si>
  <si>
    <t xml:space="preserve">Torque Coeff</t>
  </si>
  <si>
    <t xml:space="preserve">RPM/Volts</t>
  </si>
  <si>
    <t xml:space="preserve">Resistance (Ohm)</t>
  </si>
  <si>
    <t xml:space="preserve">Torque constant</t>
  </si>
  <si>
    <t xml:space="preserve">Ke</t>
  </si>
  <si>
    <t xml:space="preserve">Mean</t>
  </si>
  <si>
    <t xml:space="preserve">http://build-its-inprogress.blogspot.com.br/2016/01/motor-characterization-for-small.html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</si>
</sst>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Thrust (kg)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Thrust (kg)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Plan1!$K$3:$K$15</c:f>
              <c:numCache>
                <c:formatCode>General</c:formatCode>
                <c:ptCount val="13"/>
                <c:pt idx="0">
                  <c:v>163494.8512591</c:v>
                </c:pt>
                <c:pt idx="1">
                  <c:v>173534.885479298</c:v>
                </c:pt>
                <c:pt idx="2">
                  <c:v>189457.937717763</c:v>
                </c:pt>
                <c:pt idx="3">
                  <c:v>213911.125204655</c:v>
                </c:pt>
                <c:pt idx="4">
                  <c:v>223400.494213549</c:v>
                </c:pt>
                <c:pt idx="5">
                  <c:v>241419.998470871</c:v>
                </c:pt>
                <c:pt idx="6">
                  <c:v>251494.662655641</c:v>
                </c:pt>
                <c:pt idx="7">
                  <c:v>270592.342236947</c:v>
                </c:pt>
                <c:pt idx="8">
                  <c:v>281252.301597594</c:v>
                </c:pt>
                <c:pt idx="9">
                  <c:v>301428.156502883</c:v>
                </c:pt>
                <c:pt idx="10">
                  <c:v>322302.828747792</c:v>
                </c:pt>
                <c:pt idx="11">
                  <c:v>343876.31833232</c:v>
                </c:pt>
                <c:pt idx="12">
                  <c:v>559932.730052452</c:v>
                </c:pt>
              </c:numCache>
            </c:numRef>
          </c:xVal>
          <c:yVal>
            <c:numRef>
              <c:f>Plan1!$L$3:$L$15</c:f>
              <c:numCache>
                <c:formatCode>General</c:formatCode>
                <c:ptCount val="13"/>
                <c:pt idx="0">
                  <c:v>1.48</c:v>
                </c:pt>
                <c:pt idx="1">
                  <c:v>1.71</c:v>
                </c:pt>
                <c:pt idx="2">
                  <c:v>1.97</c:v>
                </c:pt>
                <c:pt idx="3">
                  <c:v>2.22</c:v>
                </c:pt>
                <c:pt idx="4">
                  <c:v>2.48</c:v>
                </c:pt>
                <c:pt idx="5">
                  <c:v>2.72</c:v>
                </c:pt>
                <c:pt idx="6">
                  <c:v>2.88</c:v>
                </c:pt>
                <c:pt idx="7">
                  <c:v>3.01</c:v>
                </c:pt>
                <c:pt idx="8">
                  <c:v>3.22</c:v>
                </c:pt>
                <c:pt idx="9">
                  <c:v>3.38</c:v>
                </c:pt>
                <c:pt idx="10">
                  <c:v>3.57</c:v>
                </c:pt>
                <c:pt idx="11">
                  <c:v>3.65</c:v>
                </c:pt>
                <c:pt idx="12">
                  <c:v>3.75</c:v>
                </c:pt>
              </c:numCache>
            </c:numRef>
          </c:yVal>
          <c:smooth val="1"/>
        </c:ser>
        <c:axId val="64195520"/>
        <c:axId val="43497962"/>
      </c:scatterChart>
      <c:valAx>
        <c:axId val="641955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Speed squared (rad/s)^2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97962"/>
        <c:crosses val="autoZero"/>
        <c:crossBetween val="midCat"/>
      </c:valAx>
      <c:valAx>
        <c:axId val="434979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Thrust (Kg)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955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Lift Coeff</a:t>
            </a:r>
          </a:p>
        </c:rich>
      </c:tx>
      <c:layout>
        <c:manualLayout>
          <c:xMode val="edge"/>
          <c:yMode val="edge"/>
          <c:x val="0.420316711590296"/>
          <c:y val="0.0276977924036748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Lift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Plan1!$M$3:$M$15</c:f>
              <c:numCache>
                <c:formatCode>General</c:formatCode>
                <c:ptCount val="13"/>
                <c:pt idx="0">
                  <c:v>8.87724716137061E-005</c:v>
                </c:pt>
                <c:pt idx="1">
                  <c:v>9.66340082148672E-005</c:v>
                </c:pt>
                <c:pt idx="2">
                  <c:v>0.000101970394004808</c:v>
                </c:pt>
                <c:pt idx="3">
                  <c:v>0.000101774805039942</c:v>
                </c:pt>
                <c:pt idx="4">
                  <c:v>0.00010886498777293</c:v>
                </c:pt>
                <c:pt idx="5">
                  <c:v>0.00011048831185009</c:v>
                </c:pt>
                <c:pt idx="6">
                  <c:v>0.000112301198698407</c:v>
                </c:pt>
                <c:pt idx="7">
                  <c:v>0.000109086666467284</c:v>
                </c:pt>
                <c:pt idx="8">
                  <c:v>0.000112274327757848</c:v>
                </c:pt>
                <c:pt idx="9">
                  <c:v>0.000109964767330826</c:v>
                </c:pt>
                <c:pt idx="10">
                  <c:v>0.000108623745991496</c:v>
                </c:pt>
                <c:pt idx="11">
                  <c:v>0.000104090542722226</c:v>
                </c:pt>
                <c:pt idx="12">
                  <c:v>6.56774209358167E-005</c:v>
                </c:pt>
              </c:numCache>
            </c:numRef>
          </c:yVal>
          <c:smooth val="1"/>
        </c:ser>
        <c:axId val="79391171"/>
        <c:axId val="84012700"/>
      </c:scatterChart>
      <c:valAx>
        <c:axId val="793911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012700"/>
        <c:crosses val="autoZero"/>
        <c:crossBetween val="midCat"/>
      </c:valAx>
      <c:valAx>
        <c:axId val="840127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3911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(N.m)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Plan1!$H$3:$H$15</c:f>
              <c:numCache>
                <c:formatCode>General</c:formatCode>
                <c:ptCount val="13"/>
                <c:pt idx="0">
                  <c:v>0.381241051799057</c:v>
                </c:pt>
                <c:pt idx="1">
                  <c:v>0.445921903902722</c:v>
                </c:pt>
                <c:pt idx="2">
                  <c:v>0.528984852355235</c:v>
                </c:pt>
                <c:pt idx="3">
                  <c:v>0.592339195889901</c:v>
                </c:pt>
                <c:pt idx="4">
                  <c:v>0.670450115206257</c:v>
                </c:pt>
                <c:pt idx="5">
                  <c:v>0.730728782195833</c:v>
                </c:pt>
                <c:pt idx="6">
                  <c:v>0.798436769572459</c:v>
                </c:pt>
                <c:pt idx="7">
                  <c:v>0.847775454807656</c:v>
                </c:pt>
                <c:pt idx="8">
                  <c:v>0.906620320929023</c:v>
                </c:pt>
                <c:pt idx="9">
                  <c:v>0.946842591175222</c:v>
                </c:pt>
                <c:pt idx="10">
                  <c:v>0.983042246584648</c:v>
                </c:pt>
                <c:pt idx="11">
                  <c:v>1.01560396343951</c:v>
                </c:pt>
                <c:pt idx="12">
                  <c:v>0.859436692696235</c:v>
                </c:pt>
              </c:numCache>
            </c:numRef>
          </c:yVal>
          <c:smooth val="1"/>
        </c:ser>
        <c:axId val="51513179"/>
        <c:axId val="89642441"/>
      </c:scatterChart>
      <c:valAx>
        <c:axId val="515131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642441"/>
        <c:crosses val="autoZero"/>
        <c:crossBetween val="midCat"/>
      </c:valAx>
      <c:valAx>
        <c:axId val="896424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5131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Torque Coeff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Plan1!$N$1</c:f>
              <c:strCache>
                <c:ptCount val="1"/>
                <c:pt idx="0">
                  <c:v>Torque Coeff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Plan1!$J$3:$J$15</c:f>
              <c:numCache>
                <c:formatCode>General</c:formatCode>
                <c:ptCount val="13"/>
                <c:pt idx="0">
                  <c:v>404.344965665582</c:v>
                </c:pt>
                <c:pt idx="1">
                  <c:v>416.575185866007</c:v>
                </c:pt>
                <c:pt idx="2">
                  <c:v>435.267662154866</c:v>
                </c:pt>
                <c:pt idx="3">
                  <c:v>462.505270461489</c:v>
                </c:pt>
                <c:pt idx="4">
                  <c:v>472.652614732584</c:v>
                </c:pt>
                <c:pt idx="5">
                  <c:v>491.345091021444</c:v>
                </c:pt>
                <c:pt idx="6">
                  <c:v>501.492435292539</c:v>
                </c:pt>
                <c:pt idx="7">
                  <c:v>520.184911581398</c:v>
                </c:pt>
                <c:pt idx="8">
                  <c:v>530.332255852493</c:v>
                </c:pt>
                <c:pt idx="9">
                  <c:v>549.024732141352</c:v>
                </c:pt>
                <c:pt idx="10">
                  <c:v>567.717208430212</c:v>
                </c:pt>
                <c:pt idx="11">
                  <c:v>586.409684719071</c:v>
                </c:pt>
                <c:pt idx="12">
                  <c:v>748.286529380592</c:v>
                </c:pt>
              </c:numCache>
            </c:numRef>
          </c:xVal>
          <c:yVal>
            <c:numRef>
              <c:f>Plan1!$N$3:$N$15</c:f>
              <c:numCache>
                <c:formatCode>General</c:formatCode>
                <c:ptCount val="13"/>
                <c:pt idx="0">
                  <c:v>1.0083987277295E-006</c:v>
                </c:pt>
                <c:pt idx="1">
                  <c:v>1.15158401406177E-006</c:v>
                </c:pt>
                <c:pt idx="2">
                  <c:v>1.31849846466781E-006</c:v>
                </c:pt>
                <c:pt idx="3">
                  <c:v>1.40132963964922E-006</c:v>
                </c:pt>
                <c:pt idx="4">
                  <c:v>1.5654396881759E-006</c:v>
                </c:pt>
                <c:pt idx="5">
                  <c:v>1.65553807692624E-006</c:v>
                </c:pt>
                <c:pt idx="6">
                  <c:v>1.787870944266E-006</c:v>
                </c:pt>
                <c:pt idx="7">
                  <c:v>1.84631980295481E-006</c:v>
                </c:pt>
                <c:pt idx="8">
                  <c:v>1.95397512083756E-006</c:v>
                </c:pt>
                <c:pt idx="9">
                  <c:v>1.98893164777812E-006</c:v>
                </c:pt>
                <c:pt idx="10">
                  <c:v>2.01512348657737E-006</c:v>
                </c:pt>
                <c:pt idx="11">
                  <c:v>2.03398711313428E-006</c:v>
                </c:pt>
                <c:pt idx="12">
                  <c:v>1.36514255905061E-006</c:v>
                </c:pt>
              </c:numCache>
            </c:numRef>
          </c:yVal>
          <c:smooth val="1"/>
        </c:ser>
        <c:axId val="28455360"/>
        <c:axId val="98718570"/>
      </c:scatterChart>
      <c:valAx>
        <c:axId val="28455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18570"/>
        <c:crosses val="autoZero"/>
        <c:crossBetween val="midCat"/>
      </c:valAx>
      <c:valAx>
        <c:axId val="987185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4553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</xdr:colOff>
      <xdr:row>21</xdr:row>
      <xdr:rowOff>83880</xdr:rowOff>
    </xdr:from>
    <xdr:to>
      <xdr:col>5</xdr:col>
      <xdr:colOff>232920</xdr:colOff>
      <xdr:row>46</xdr:row>
      <xdr:rowOff>92160</xdr:rowOff>
    </xdr:to>
    <xdr:graphicFrame>
      <xdr:nvGraphicFramePr>
        <xdr:cNvPr id="0" name="Gráfico 1"/>
        <xdr:cNvGraphicFramePr/>
      </xdr:nvGraphicFramePr>
      <xdr:xfrm>
        <a:off x="1440" y="3778200"/>
        <a:ext cx="5717880" cy="43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1098720</xdr:colOff>
      <xdr:row>31</xdr:row>
      <xdr:rowOff>98280</xdr:rowOff>
    </xdr:from>
    <xdr:to>
      <xdr:col>13</xdr:col>
      <xdr:colOff>380520</xdr:colOff>
      <xdr:row>46</xdr:row>
      <xdr:rowOff>94320</xdr:rowOff>
    </xdr:to>
    <xdr:graphicFrame>
      <xdr:nvGraphicFramePr>
        <xdr:cNvPr id="1" name="Gráfico 3"/>
        <xdr:cNvGraphicFramePr/>
      </xdr:nvGraphicFramePr>
      <xdr:xfrm>
        <a:off x="9956880" y="5545080"/>
        <a:ext cx="10684440" cy="262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45720</xdr:colOff>
      <xdr:row>16</xdr:row>
      <xdr:rowOff>102960</xdr:rowOff>
    </xdr:from>
    <xdr:to>
      <xdr:col>7</xdr:col>
      <xdr:colOff>1081800</xdr:colOff>
      <xdr:row>31</xdr:row>
      <xdr:rowOff>103680</xdr:rowOff>
    </xdr:to>
    <xdr:graphicFrame>
      <xdr:nvGraphicFramePr>
        <xdr:cNvPr id="2" name="Gráfico 4"/>
        <xdr:cNvGraphicFramePr/>
      </xdr:nvGraphicFramePr>
      <xdr:xfrm>
        <a:off x="4227120" y="2907000"/>
        <a:ext cx="5712840" cy="26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1091160</xdr:colOff>
      <xdr:row>16</xdr:row>
      <xdr:rowOff>102960</xdr:rowOff>
    </xdr:from>
    <xdr:to>
      <xdr:col>13</xdr:col>
      <xdr:colOff>372960</xdr:colOff>
      <xdr:row>31</xdr:row>
      <xdr:rowOff>103680</xdr:rowOff>
    </xdr:to>
    <xdr:graphicFrame>
      <xdr:nvGraphicFramePr>
        <xdr:cNvPr id="3" name="Gráfico 5"/>
        <xdr:cNvGraphicFramePr/>
      </xdr:nvGraphicFramePr>
      <xdr:xfrm>
        <a:off x="9949320" y="2907000"/>
        <a:ext cx="10684440" cy="26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uild-its-inprogress.blogspot.com.br/2016/01/motor-characterization-for-small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1" min="1" style="0" width="17.3522267206478"/>
    <col collapsed="false" hidden="false" max="2" min="2" style="0" width="11.0323886639676"/>
    <col collapsed="false" hidden="false" max="3" min="3" style="0" width="8.57085020242915"/>
    <col collapsed="false" hidden="false" max="4" min="4" style="0" width="10.0688259109312"/>
    <col collapsed="false" hidden="false" max="5" min="5" style="0" width="14.6761133603239"/>
    <col collapsed="false" hidden="false" max="6" min="6" style="0" width="17.995951417004"/>
    <col collapsed="false" hidden="false" max="8" min="7" style="0" width="19.9230769230769"/>
    <col collapsed="false" hidden="false" max="9" min="9" style="0" width="26.3522267206478"/>
    <col collapsed="false" hidden="false" max="11" min="10" style="0" width="18.6396761133603"/>
    <col collapsed="false" hidden="false" max="12" min="12" style="0" width="10.6194331983806"/>
    <col collapsed="false" hidden="false" max="13" min="13" style="0" width="34.0647773279352"/>
    <col collapsed="false" hidden="false" max="14" min="14" style="0" width="25.3886639676113"/>
    <col collapsed="false" hidden="false" max="1025" min="15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B2" s="0" t="n">
        <v>0</v>
      </c>
      <c r="C2" s="0" t="n">
        <f aca="false">B2*$A$3</f>
        <v>0</v>
      </c>
      <c r="D2" s="0" t="n">
        <v>0.6</v>
      </c>
      <c r="E2" s="0" t="n">
        <f aca="false">A7*D2*D2</f>
        <v>0.0351</v>
      </c>
      <c r="F2" s="0" t="n">
        <f aca="false">$A$7*D2*D2</f>
        <v>0.0351</v>
      </c>
      <c r="G2" s="0" t="n">
        <f aca="false">E2-F2</f>
        <v>0</v>
      </c>
      <c r="H2" s="0" t="n">
        <f aca="false">G2/J2</f>
        <v>0</v>
      </c>
      <c r="I2" s="0" t="n">
        <f aca="false">D2*$A$9</f>
        <v>0.014988</v>
      </c>
      <c r="J2" s="0" t="n">
        <v>315</v>
      </c>
      <c r="K2" s="0" t="n">
        <f aca="false">J2*J2</f>
        <v>99225</v>
      </c>
      <c r="L2" s="0" t="n">
        <v>0.5</v>
      </c>
      <c r="M2" s="0" t="n">
        <f aca="false">L2*9.8066500286389/(J2*J2)</f>
        <v>4.9416225893872E-005</v>
      </c>
      <c r="N2" s="0" t="n">
        <f aca="false">H2/(J2*J2)</f>
        <v>0</v>
      </c>
    </row>
    <row r="3" customFormat="false" ht="13.8" hidden="false" customHeight="false" outlineLevel="0" collapsed="false">
      <c r="A3" s="0" t="n">
        <v>24</v>
      </c>
      <c r="B3" s="0" t="n">
        <v>0.5</v>
      </c>
      <c r="C3" s="0" t="n">
        <f aca="false">B3*$A$3</f>
        <v>12</v>
      </c>
      <c r="D3" s="0" t="n">
        <v>6.6</v>
      </c>
      <c r="E3" s="0" t="n">
        <v>158.4</v>
      </c>
      <c r="F3" s="0" t="n">
        <f aca="false">$A$7*D3*D3</f>
        <v>4.2471</v>
      </c>
      <c r="G3" s="0" t="n">
        <f aca="false">E3-F3</f>
        <v>154.1529</v>
      </c>
      <c r="H3" s="0" t="n">
        <f aca="false">G3/J3</f>
        <v>0.381241051799057</v>
      </c>
      <c r="I3" s="0" t="n">
        <f aca="false">D3*$A$9</f>
        <v>0.164868</v>
      </c>
      <c r="J3" s="0" t="n">
        <f aca="false">$A$5*(C3-D3*$A$7)*2*PI()/60</f>
        <v>404.344965665582</v>
      </c>
      <c r="K3" s="0" t="n">
        <f aca="false">J3*J3</f>
        <v>163494.8512591</v>
      </c>
      <c r="L3" s="0" t="n">
        <v>1.48</v>
      </c>
      <c r="M3" s="1" t="n">
        <f aca="false">L3*9.8066500286389/(J3*J3)</f>
        <v>8.87724716137061E-005</v>
      </c>
      <c r="N3" s="1" t="n">
        <f aca="false">I3/(J3*J3)</f>
        <v>1.0083987277295E-006</v>
      </c>
    </row>
    <row r="4" customFormat="false" ht="13.8" hidden="false" customHeight="false" outlineLevel="0" collapsed="false">
      <c r="A4" s="0" t="s">
        <v>14</v>
      </c>
      <c r="B4" s="0" t="n">
        <v>0.52</v>
      </c>
      <c r="C4" s="0" t="n">
        <f aca="false">B4*$A$3</f>
        <v>12.48</v>
      </c>
      <c r="D4" s="0" t="n">
        <v>8</v>
      </c>
      <c r="E4" s="0" t="n">
        <v>192</v>
      </c>
      <c r="F4" s="0" t="n">
        <f aca="false">$A$7*D4*D4</f>
        <v>6.24</v>
      </c>
      <c r="G4" s="0" t="n">
        <f aca="false">E4-F4</f>
        <v>185.76</v>
      </c>
      <c r="H4" s="0" t="n">
        <f aca="false">G4/J4</f>
        <v>0.445921903902722</v>
      </c>
      <c r="I4" s="0" t="n">
        <f aca="false">D4*$A$9</f>
        <v>0.19984</v>
      </c>
      <c r="J4" s="0" t="n">
        <f aca="false">$A$5*(C4-D4*$A$7)*2*PI()/60</f>
        <v>416.575185866007</v>
      </c>
      <c r="K4" s="0" t="n">
        <f aca="false">J4*J4</f>
        <v>173534.885479298</v>
      </c>
      <c r="L4" s="0" t="n">
        <v>1.71</v>
      </c>
      <c r="M4" s="1" t="n">
        <f aca="false">L4*9.8066500286389/(J4*J4)</f>
        <v>9.66340082148672E-005</v>
      </c>
      <c r="N4" s="1" t="n">
        <f aca="false">I4/(J4*J4)</f>
        <v>1.15158401406177E-006</v>
      </c>
    </row>
    <row r="5" customFormat="false" ht="13.8" hidden="false" customHeight="false" outlineLevel="0" collapsed="false">
      <c r="A5" s="0" t="n">
        <v>340</v>
      </c>
      <c r="B5" s="0" t="n">
        <v>0.55</v>
      </c>
      <c r="C5" s="0" t="n">
        <f aca="false">B5*$A$3</f>
        <v>13.2</v>
      </c>
      <c r="D5" s="0" t="n">
        <v>10</v>
      </c>
      <c r="E5" s="0" t="n">
        <v>240</v>
      </c>
      <c r="F5" s="0" t="n">
        <f aca="false">$A$7*D5*D5</f>
        <v>9.75</v>
      </c>
      <c r="G5" s="0" t="n">
        <f aca="false">E5-F5</f>
        <v>230.25</v>
      </c>
      <c r="H5" s="0" t="n">
        <f aca="false">G5/J5</f>
        <v>0.528984852355235</v>
      </c>
      <c r="I5" s="0" t="n">
        <f aca="false">D5*$A$9</f>
        <v>0.2498</v>
      </c>
      <c r="J5" s="0" t="n">
        <f aca="false">$A$5*(C5-D5*$A$7)*2*PI()/60</f>
        <v>435.267662154866</v>
      </c>
      <c r="K5" s="0" t="n">
        <f aca="false">J5*J5</f>
        <v>189457.937717763</v>
      </c>
      <c r="L5" s="0" t="n">
        <v>1.97</v>
      </c>
      <c r="M5" s="1" t="n">
        <f aca="false">L5*9.8066500286389/(J5*J5)</f>
        <v>0.000101970394004808</v>
      </c>
      <c r="N5" s="1" t="n">
        <f aca="false">I5/(J5*J5)</f>
        <v>1.31849846466781E-006</v>
      </c>
    </row>
    <row r="6" customFormat="false" ht="13.8" hidden="false" customHeight="false" outlineLevel="0" collapsed="false">
      <c r="A6" s="0" t="s">
        <v>15</v>
      </c>
      <c r="B6" s="0" t="n">
        <v>0.59</v>
      </c>
      <c r="C6" s="0" t="n">
        <f aca="false">B6*$A$3</f>
        <v>14.16</v>
      </c>
      <c r="D6" s="0" t="n">
        <v>12</v>
      </c>
      <c r="E6" s="0" t="n">
        <v>288</v>
      </c>
      <c r="F6" s="0" t="n">
        <f aca="false">$A$7*D6*D6</f>
        <v>14.04</v>
      </c>
      <c r="G6" s="0" t="n">
        <f aca="false">E6-F6</f>
        <v>273.96</v>
      </c>
      <c r="H6" s="0" t="n">
        <f aca="false">G6/J6</f>
        <v>0.592339195889901</v>
      </c>
      <c r="I6" s="0" t="n">
        <f aca="false">D6*$A$9</f>
        <v>0.29976</v>
      </c>
      <c r="J6" s="0" t="n">
        <f aca="false">$A$5*(C6-D6*$A$7)*2*PI()/60</f>
        <v>462.505270461489</v>
      </c>
      <c r="K6" s="0" t="n">
        <f aca="false">J6*J6</f>
        <v>213911.125204655</v>
      </c>
      <c r="L6" s="0" t="n">
        <v>2.22</v>
      </c>
      <c r="M6" s="1" t="n">
        <f aca="false">L6*9.8066500286389/(J6*J6)</f>
        <v>0.000101774805039942</v>
      </c>
      <c r="N6" s="1" t="n">
        <f aca="false">I6/(J6*J6)</f>
        <v>1.40132963964922E-006</v>
      </c>
    </row>
    <row r="7" customFormat="false" ht="13.8" hidden="false" customHeight="false" outlineLevel="0" collapsed="false">
      <c r="A7" s="0" t="n">
        <v>0.0975</v>
      </c>
      <c r="B7" s="0" t="n">
        <v>0.61</v>
      </c>
      <c r="C7" s="0" t="n">
        <f aca="false">B7*$A$3</f>
        <v>14.64</v>
      </c>
      <c r="D7" s="0" t="n">
        <v>14</v>
      </c>
      <c r="E7" s="0" t="n">
        <v>336</v>
      </c>
      <c r="F7" s="0" t="n">
        <f aca="false">$A$7*D7*D7</f>
        <v>19.11</v>
      </c>
      <c r="G7" s="0" t="n">
        <f aca="false">E7-F7</f>
        <v>316.89</v>
      </c>
      <c r="H7" s="0" t="n">
        <f aca="false">G7/J7</f>
        <v>0.670450115206257</v>
      </c>
      <c r="I7" s="0" t="n">
        <f aca="false">D7*$A$9</f>
        <v>0.34972</v>
      </c>
      <c r="J7" s="0" t="n">
        <f aca="false">$A$5*(C7-D7*$A$7)*2*PI()/60</f>
        <v>472.652614732584</v>
      </c>
      <c r="K7" s="0" t="n">
        <f aca="false">J7*J7</f>
        <v>223400.494213549</v>
      </c>
      <c r="L7" s="0" t="n">
        <v>2.48</v>
      </c>
      <c r="M7" s="1" t="n">
        <f aca="false">L7*9.8066500286389/(J7*J7)</f>
        <v>0.00010886498777293</v>
      </c>
      <c r="N7" s="1" t="n">
        <f aca="false">I7/(J7*J7)</f>
        <v>1.5654396881759E-006</v>
      </c>
    </row>
    <row r="8" customFormat="false" ht="13.8" hidden="false" customHeight="false" outlineLevel="0" collapsed="false">
      <c r="A8" s="0" t="s">
        <v>16</v>
      </c>
      <c r="B8" s="0" t="n">
        <v>0.64</v>
      </c>
      <c r="C8" s="0" t="n">
        <f aca="false">B8*$A$3</f>
        <v>15.36</v>
      </c>
      <c r="D8" s="0" t="n">
        <v>16</v>
      </c>
      <c r="E8" s="0" t="n">
        <v>384</v>
      </c>
      <c r="F8" s="0" t="n">
        <f aca="false">$A$7*D8*D8</f>
        <v>24.96</v>
      </c>
      <c r="G8" s="0" t="n">
        <f aca="false">E8-F8</f>
        <v>359.04</v>
      </c>
      <c r="H8" s="0" t="n">
        <f aca="false">G8/J8</f>
        <v>0.730728782195833</v>
      </c>
      <c r="I8" s="0" t="n">
        <f aca="false">D8*$A$9</f>
        <v>0.39968</v>
      </c>
      <c r="J8" s="0" t="n">
        <f aca="false">$A$5*(C8-D8*$A$7)*2*PI()/60</f>
        <v>491.345091021444</v>
      </c>
      <c r="K8" s="0" t="n">
        <f aca="false">J8*J8</f>
        <v>241419.998470871</v>
      </c>
      <c r="L8" s="0" t="n">
        <v>2.72</v>
      </c>
      <c r="M8" s="1" t="n">
        <f aca="false">L8*9.8066500286389/(J8*J8)</f>
        <v>0.00011048831185009</v>
      </c>
      <c r="N8" s="1" t="n">
        <f aca="false">I8/(J8*J8)</f>
        <v>1.65553807692624E-006</v>
      </c>
    </row>
    <row r="9" customFormat="false" ht="13.8" hidden="false" customHeight="false" outlineLevel="0" collapsed="false">
      <c r="A9" s="0" t="n">
        <v>0.02498</v>
      </c>
      <c r="B9" s="0" t="n">
        <v>0.66</v>
      </c>
      <c r="C9" s="0" t="n">
        <f aca="false">B9*$A$3</f>
        <v>15.84</v>
      </c>
      <c r="D9" s="0" t="n">
        <v>18</v>
      </c>
      <c r="E9" s="0" t="n">
        <v>432</v>
      </c>
      <c r="F9" s="0" t="n">
        <f aca="false">$A$7*D9*D9</f>
        <v>31.59</v>
      </c>
      <c r="G9" s="0" t="n">
        <f aca="false">E9-F9</f>
        <v>400.41</v>
      </c>
      <c r="H9" s="0" t="n">
        <f aca="false">G9/J9</f>
        <v>0.798436769572459</v>
      </c>
      <c r="I9" s="0" t="n">
        <f aca="false">D9*$A$9</f>
        <v>0.44964</v>
      </c>
      <c r="J9" s="0" t="n">
        <f aca="false">$A$5*(C9-D9*$A$7)*2*PI()/60</f>
        <v>501.492435292539</v>
      </c>
      <c r="K9" s="0" t="n">
        <f aca="false">J9*J9</f>
        <v>251494.662655641</v>
      </c>
      <c r="L9" s="0" t="n">
        <v>2.88</v>
      </c>
      <c r="M9" s="1" t="n">
        <f aca="false">L9*9.8066500286389/(J9*J9)</f>
        <v>0.000112301198698407</v>
      </c>
      <c r="N9" s="1" t="n">
        <f aca="false">I9/(J9*J9)</f>
        <v>1.787870944266E-006</v>
      </c>
    </row>
    <row r="10" customFormat="false" ht="13.8" hidden="false" customHeight="false" outlineLevel="0" collapsed="false">
      <c r="A10" s="0" t="s">
        <v>17</v>
      </c>
      <c r="B10" s="0" t="n">
        <v>0.69</v>
      </c>
      <c r="C10" s="0" t="n">
        <f aca="false">B10*$A$3</f>
        <v>16.56</v>
      </c>
      <c r="D10" s="0" t="n">
        <v>20</v>
      </c>
      <c r="E10" s="0" t="n">
        <v>480</v>
      </c>
      <c r="F10" s="0" t="n">
        <f aca="false">$A$7*D10*D10</f>
        <v>39</v>
      </c>
      <c r="G10" s="0" t="n">
        <f aca="false">E10-F10</f>
        <v>441</v>
      </c>
      <c r="H10" s="0" t="n">
        <f aca="false">G10/J10</f>
        <v>0.847775454807656</v>
      </c>
      <c r="I10" s="0" t="n">
        <f aca="false">D10*$A$9</f>
        <v>0.4996</v>
      </c>
      <c r="J10" s="0" t="n">
        <f aca="false">$A$5*(C10-D10*$A$7)*2*PI()/60</f>
        <v>520.184911581398</v>
      </c>
      <c r="K10" s="0" t="n">
        <f aca="false">J10*J10</f>
        <v>270592.342236947</v>
      </c>
      <c r="L10" s="0" t="n">
        <v>3.01</v>
      </c>
      <c r="M10" s="1" t="n">
        <f aca="false">L10*9.8066500286389/(J10*J10)</f>
        <v>0.000109086666467284</v>
      </c>
      <c r="N10" s="1" t="n">
        <f aca="false">I10/(J10*J10)</f>
        <v>1.84631980295481E-006</v>
      </c>
    </row>
    <row r="11" customFormat="false" ht="13.8" hidden="false" customHeight="false" outlineLevel="0" collapsed="false">
      <c r="A11" s="0" t="n">
        <f aca="false">60/(340*2*PI())</f>
        <v>0.0280861664279815</v>
      </c>
      <c r="B11" s="0" t="n">
        <v>0.71</v>
      </c>
      <c r="C11" s="0" t="n">
        <f aca="false">B11*$A$3</f>
        <v>17.04</v>
      </c>
      <c r="D11" s="0" t="n">
        <v>22</v>
      </c>
      <c r="E11" s="0" t="n">
        <v>528</v>
      </c>
      <c r="F11" s="0" t="n">
        <f aca="false">$A$7*D11*D11</f>
        <v>47.19</v>
      </c>
      <c r="G11" s="0" t="n">
        <f aca="false">E11-F11</f>
        <v>480.81</v>
      </c>
      <c r="H11" s="0" t="n">
        <f aca="false">G11/J11</f>
        <v>0.906620320929023</v>
      </c>
      <c r="I11" s="0" t="n">
        <f aca="false">D11*$A$9</f>
        <v>0.54956</v>
      </c>
      <c r="J11" s="0" t="n">
        <f aca="false">$A$5*(C11-D11*$A$7)*2*PI()/60</f>
        <v>530.332255852493</v>
      </c>
      <c r="K11" s="0" t="n">
        <f aca="false">J11*J11</f>
        <v>281252.301597594</v>
      </c>
      <c r="L11" s="0" t="n">
        <v>3.22</v>
      </c>
      <c r="M11" s="1" t="n">
        <f aca="false">L11*9.8066500286389/(J11*J11)</f>
        <v>0.000112274327757848</v>
      </c>
      <c r="N11" s="1" t="n">
        <f aca="false">I11/(J11*J11)</f>
        <v>1.95397512083756E-006</v>
      </c>
    </row>
    <row r="12" customFormat="false" ht="13.8" hidden="false" customHeight="false" outlineLevel="0" collapsed="false">
      <c r="B12" s="0" t="n">
        <v>0.74</v>
      </c>
      <c r="C12" s="0" t="n">
        <f aca="false">B12*$A$3</f>
        <v>17.76</v>
      </c>
      <c r="D12" s="0" t="n">
        <v>24</v>
      </c>
      <c r="E12" s="0" t="n">
        <v>576</v>
      </c>
      <c r="F12" s="0" t="n">
        <f aca="false">$A$7*D12*D12</f>
        <v>56.16</v>
      </c>
      <c r="G12" s="0" t="n">
        <f aca="false">E12-F12</f>
        <v>519.84</v>
      </c>
      <c r="H12" s="0" t="n">
        <f aca="false">G12/J12</f>
        <v>0.946842591175222</v>
      </c>
      <c r="I12" s="0" t="n">
        <f aca="false">D12*$A$9</f>
        <v>0.59952</v>
      </c>
      <c r="J12" s="0" t="n">
        <f aca="false">$A$5*(C12-D12*$A$7)*2*PI()/60</f>
        <v>549.024732141352</v>
      </c>
      <c r="K12" s="0" t="n">
        <f aca="false">J12*J12</f>
        <v>301428.156502883</v>
      </c>
      <c r="L12" s="0" t="n">
        <v>3.38</v>
      </c>
      <c r="M12" s="1" t="n">
        <f aca="false">L12*9.8066500286389/(J12*J12)</f>
        <v>0.000109964767330826</v>
      </c>
      <c r="N12" s="1" t="n">
        <f aca="false">I12/(J12*J12)</f>
        <v>1.98893164777812E-006</v>
      </c>
    </row>
    <row r="13" customFormat="false" ht="13.8" hidden="false" customHeight="false" outlineLevel="0" collapsed="false">
      <c r="B13" s="0" t="n">
        <v>0.77</v>
      </c>
      <c r="C13" s="0" t="n">
        <f aca="false">B13*$A$3</f>
        <v>18.48</v>
      </c>
      <c r="D13" s="0" t="n">
        <v>26</v>
      </c>
      <c r="E13" s="0" t="n">
        <v>624</v>
      </c>
      <c r="F13" s="0" t="n">
        <f aca="false">$A$7*D13*D13</f>
        <v>65.91</v>
      </c>
      <c r="G13" s="0" t="n">
        <f aca="false">E13-F13</f>
        <v>558.09</v>
      </c>
      <c r="H13" s="0" t="n">
        <f aca="false">G13/J13</f>
        <v>0.983042246584648</v>
      </c>
      <c r="I13" s="0" t="n">
        <f aca="false">D13*$A$9</f>
        <v>0.64948</v>
      </c>
      <c r="J13" s="0" t="n">
        <f aca="false">$A$5*(C13-D13*$A$7)*2*PI()/60</f>
        <v>567.717208430212</v>
      </c>
      <c r="K13" s="0" t="n">
        <f aca="false">J13*J13</f>
        <v>322302.828747792</v>
      </c>
      <c r="L13" s="0" t="n">
        <v>3.57</v>
      </c>
      <c r="M13" s="1" t="n">
        <f aca="false">L13*9.8066500286389/(J13*J13)</f>
        <v>0.000108623745991496</v>
      </c>
      <c r="N13" s="1" t="n">
        <f aca="false">I13/(J13*J13)</f>
        <v>2.01512348657737E-006</v>
      </c>
    </row>
    <row r="14" customFormat="false" ht="13.8" hidden="false" customHeight="false" outlineLevel="0" collapsed="false">
      <c r="B14" s="0" t="n">
        <v>0.8</v>
      </c>
      <c r="C14" s="0" t="n">
        <f aca="false">B14*$A$3</f>
        <v>19.2</v>
      </c>
      <c r="D14" s="0" t="n">
        <v>28</v>
      </c>
      <c r="E14" s="0" t="n">
        <v>672</v>
      </c>
      <c r="F14" s="0" t="n">
        <f aca="false">$A$7*D14*D14</f>
        <v>76.44</v>
      </c>
      <c r="G14" s="0" t="n">
        <f aca="false">E14-F14</f>
        <v>595.56</v>
      </c>
      <c r="H14" s="0" t="n">
        <f aca="false">G14/J14</f>
        <v>1.01560396343951</v>
      </c>
      <c r="I14" s="0" t="n">
        <f aca="false">D14*$A$9</f>
        <v>0.69944</v>
      </c>
      <c r="J14" s="0" t="n">
        <f aca="false">$A$5*(C14-D14*$A$7)*2*PI()/60</f>
        <v>586.409684719071</v>
      </c>
      <c r="K14" s="0" t="n">
        <f aca="false">J14*J14</f>
        <v>343876.31833232</v>
      </c>
      <c r="L14" s="0" t="n">
        <v>3.65</v>
      </c>
      <c r="M14" s="1" t="n">
        <f aca="false">L14*9.8066500286389/(J14*J14)</f>
        <v>0.000104090542722226</v>
      </c>
      <c r="N14" s="1" t="n">
        <f aca="false">I14/(J14*J14)</f>
        <v>2.03398711313428E-006</v>
      </c>
    </row>
    <row r="15" customFormat="false" ht="13.8" hidden="false" customHeight="false" outlineLevel="0" collapsed="false">
      <c r="A15" s="0" t="n">
        <f aca="false">24/A11</f>
        <v>854.513201776424</v>
      </c>
      <c r="B15" s="0" t="n">
        <v>1</v>
      </c>
      <c r="C15" s="0" t="n">
        <f aca="false">B15*$A$3</f>
        <v>24</v>
      </c>
      <c r="D15" s="0" t="n">
        <v>30.6</v>
      </c>
      <c r="E15" s="0" t="n">
        <v>734.4</v>
      </c>
      <c r="F15" s="0" t="n">
        <f aca="false">$A$7*D15*D15</f>
        <v>91.2951</v>
      </c>
      <c r="G15" s="0" t="n">
        <f aca="false">E15-F15</f>
        <v>643.1049</v>
      </c>
      <c r="H15" s="0" t="n">
        <f aca="false">G15/J15</f>
        <v>0.859436692696235</v>
      </c>
      <c r="I15" s="0" t="n">
        <f aca="false">D15*$A$9</f>
        <v>0.764388</v>
      </c>
      <c r="J15" s="0" t="n">
        <f aca="false">$A$5*(C15-D15*$A$7)*2*PI()/60</f>
        <v>748.286529380592</v>
      </c>
      <c r="K15" s="0" t="n">
        <f aca="false">J15*J15</f>
        <v>559932.730052452</v>
      </c>
      <c r="L15" s="0" t="n">
        <v>3.75</v>
      </c>
      <c r="M15" s="1" t="n">
        <f aca="false">L15*9.8066500286389/(J15*J15)</f>
        <v>6.56774209358167E-005</v>
      </c>
      <c r="N15" s="1" t="n">
        <f aca="false">I15/(J15*J15)</f>
        <v>1.36514255905061E-006</v>
      </c>
    </row>
    <row r="16" customFormat="false" ht="13.8" hidden="false" customHeight="false" outlineLevel="0" collapsed="false">
      <c r="L16" s="0" t="s">
        <v>18</v>
      </c>
      <c r="M16" s="0" t="n">
        <f aca="false">AVERAGE(M3:M15)</f>
        <v>0.000102347972953865</v>
      </c>
      <c r="N16" s="0" t="n">
        <f aca="false">AVERAGE(N3:N15)</f>
        <v>1.62247225275455E-006</v>
      </c>
    </row>
    <row r="17" customFormat="false" ht="14.9" hidden="false" customHeight="false" outlineLevel="0" collapsed="false">
      <c r="A17" s="2" t="s">
        <v>19</v>
      </c>
    </row>
  </sheetData>
  <hyperlinks>
    <hyperlink ref="A17" r:id="rId1" display="http://build-its-inprogress.blogspot.com.br/2016/01/motor-characterization-for-smal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2018-12-14T17:43:57Z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