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46" documentId="8_{2CD07D4C-CFFA-45B4-B61C-883239E8B658}" xr6:coauthVersionLast="28" xr6:coauthVersionMax="28" xr10:uidLastSave="{C5AA54A9-E412-47DE-A851-5E095D8B7533}"/>
  <bookViews>
    <workbookView xWindow="0" yWindow="0" windowWidth="22260" windowHeight="12648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2" i="1"/>
  <c r="E2" i="1"/>
  <c r="G2" i="1" s="1"/>
  <c r="H2" i="1" s="1"/>
  <c r="N2" i="1" s="1"/>
  <c r="M2" i="1"/>
  <c r="K2" i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K3" i="1" s="1"/>
  <c r="M15" i="1" l="1"/>
  <c r="K15" i="1"/>
  <c r="M11" i="1"/>
  <c r="K11" i="1"/>
  <c r="M7" i="1"/>
  <c r="K7" i="1"/>
  <c r="M14" i="1"/>
  <c r="K14" i="1"/>
  <c r="M10" i="1"/>
  <c r="K10" i="1"/>
  <c r="M6" i="1"/>
  <c r="K6" i="1"/>
  <c r="M13" i="1"/>
  <c r="K13" i="1"/>
  <c r="M9" i="1"/>
  <c r="K9" i="1"/>
  <c r="M5" i="1"/>
  <c r="K5" i="1"/>
  <c r="M3" i="1"/>
  <c r="M12" i="1"/>
  <c r="K12" i="1"/>
  <c r="M8" i="1"/>
  <c r="K8" i="1"/>
  <c r="M4" i="1"/>
  <c r="K4" i="1"/>
  <c r="M16" i="1" l="1"/>
</calcChain>
</file>

<file path=xl/sharedStrings.xml><?xml version="1.0" encoding="utf-8"?>
<sst xmlns="http://schemas.openxmlformats.org/spreadsheetml/2006/main" count="19" uniqueCount="19">
  <si>
    <t>Volts</t>
  </si>
  <si>
    <t>Voltage</t>
  </si>
  <si>
    <t>RPM/Volts</t>
  </si>
  <si>
    <t>Lift Coeff</t>
  </si>
  <si>
    <t>Thrust (kg)</t>
  </si>
  <si>
    <t>Speed (rad/s)</t>
  </si>
  <si>
    <t>Throttle (%)</t>
  </si>
  <si>
    <t>Mean</t>
  </si>
  <si>
    <t>Speed squared</t>
  </si>
  <si>
    <t>Current (A)</t>
  </si>
  <si>
    <t>Resistance (Ohm)</t>
  </si>
  <si>
    <t>Total Power (W)</t>
  </si>
  <si>
    <t>Electrical Power (W)</t>
  </si>
  <si>
    <t>Mechanical Power (W)</t>
  </si>
  <si>
    <t>Torque (N.m)</t>
  </si>
  <si>
    <t>Torque Coeff</t>
  </si>
  <si>
    <t>Torque (from torque constant)</t>
  </si>
  <si>
    <t>Torque constant</t>
  </si>
  <si>
    <t>http://build-its-inprogress.blogspot.com.br/2016/01/motor-characterization-for-small.html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</si>
</sst>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5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Plan1!$K$3:$K$15</c:f>
              <c:numCache>
                <c:formatCode>General</c:formatCode>
                <c:ptCount val="13"/>
                <c:pt idx="0">
                  <c:v>163494.85125910025</c:v>
                </c:pt>
                <c:pt idx="1">
                  <c:v>173534.88547929795</c:v>
                </c:pt>
                <c:pt idx="2">
                  <c:v>189457.93771776251</c:v>
                </c:pt>
                <c:pt idx="3">
                  <c:v>213911.12520465543</c:v>
                </c:pt>
                <c:pt idx="4">
                  <c:v>223400.49421354884</c:v>
                </c:pt>
                <c:pt idx="5">
                  <c:v>241419.99847087072</c:v>
                </c:pt>
                <c:pt idx="6">
                  <c:v>251494.66265564109</c:v>
                </c:pt>
                <c:pt idx="7">
                  <c:v>270592.3422369468</c:v>
                </c:pt>
                <c:pt idx="8">
                  <c:v>281252.30159759405</c:v>
                </c:pt>
                <c:pt idx="9">
                  <c:v>301428.15650288347</c:v>
                </c:pt>
                <c:pt idx="10">
                  <c:v>322302.82874779217</c:v>
                </c:pt>
                <c:pt idx="11">
                  <c:v>343876.31833232002</c:v>
                </c:pt>
                <c:pt idx="12">
                  <c:v>559932.73005245172</c:v>
                </c:pt>
              </c:numCache>
            </c:numRef>
          </c:xVal>
          <c:yVal>
            <c:numRef>
              <c:f>Plan1!$L$3:$L$15</c:f>
              <c:numCache>
                <c:formatCode>General</c:formatCode>
                <c:ptCount val="13"/>
                <c:pt idx="0">
                  <c:v>1.48</c:v>
                </c:pt>
                <c:pt idx="1">
                  <c:v>1.71</c:v>
                </c:pt>
                <c:pt idx="2">
                  <c:v>1.97</c:v>
                </c:pt>
                <c:pt idx="3">
                  <c:v>2.2200000000000002</c:v>
                </c:pt>
                <c:pt idx="4">
                  <c:v>2.48</c:v>
                </c:pt>
                <c:pt idx="5">
                  <c:v>2.72</c:v>
                </c:pt>
                <c:pt idx="6">
                  <c:v>2.88</c:v>
                </c:pt>
                <c:pt idx="7">
                  <c:v>3.01</c:v>
                </c:pt>
                <c:pt idx="8">
                  <c:v>3.22</c:v>
                </c:pt>
                <c:pt idx="9">
                  <c:v>3.38</c:v>
                </c:pt>
                <c:pt idx="10">
                  <c:v>3.57</c:v>
                </c:pt>
                <c:pt idx="11">
                  <c:v>3.65</c:v>
                </c:pt>
                <c:pt idx="12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0-4C8E-AC20-C5499EE2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2688"/>
        <c:axId val="501654000"/>
      </c:scatterChart>
      <c:valAx>
        <c:axId val="5016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squared</a:t>
                </a:r>
                <a:r>
                  <a:rPr lang="en-US" baseline="0"/>
                  <a:t> (rad/s)^2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4000"/>
        <c:crosses val="autoZero"/>
        <c:crossBetween val="midCat"/>
      </c:valAx>
      <c:valAx>
        <c:axId val="501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Lift 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Plan1!$J$3:$J$15</c:f>
              <c:numCache>
                <c:formatCode>General</c:formatCode>
                <c:ptCount val="13"/>
                <c:pt idx="0">
                  <c:v>404.34496566558147</c:v>
                </c:pt>
                <c:pt idx="1">
                  <c:v>416.57518586600662</c:v>
                </c:pt>
                <c:pt idx="2">
                  <c:v>435.26766215486595</c:v>
                </c:pt>
                <c:pt idx="3">
                  <c:v>462.50527046148937</c:v>
                </c:pt>
                <c:pt idx="4">
                  <c:v>472.65261473258437</c:v>
                </c:pt>
                <c:pt idx="5">
                  <c:v>491.34509102144364</c:v>
                </c:pt>
                <c:pt idx="6">
                  <c:v>501.49243529253869</c:v>
                </c:pt>
                <c:pt idx="7">
                  <c:v>520.18491158139796</c:v>
                </c:pt>
                <c:pt idx="8">
                  <c:v>530.33225585249295</c:v>
                </c:pt>
                <c:pt idx="9">
                  <c:v>549.02473214135216</c:v>
                </c:pt>
                <c:pt idx="10">
                  <c:v>567.71720843021149</c:v>
                </c:pt>
                <c:pt idx="11">
                  <c:v>586.40968471907081</c:v>
                </c:pt>
                <c:pt idx="12">
                  <c:v>748.28652938059213</c:v>
                </c:pt>
              </c:numCache>
            </c:numRef>
          </c:xVal>
          <c:yVal>
            <c:numRef>
              <c:f>Plan1!$M$3:$M$15</c:f>
              <c:numCache>
                <c:formatCode>0.00000000000000000000</c:formatCode>
                <c:ptCount val="13"/>
                <c:pt idx="0">
                  <c:v>8.8772471613706065E-5</c:v>
                </c:pt>
                <c:pt idx="1">
                  <c:v>9.6634008214867205E-5</c:v>
                </c:pt>
                <c:pt idx="2">
                  <c:v>1.0197039400480808E-4</c:v>
                </c:pt>
                <c:pt idx="3">
                  <c:v>1.0177480503994168E-4</c:v>
                </c:pt>
                <c:pt idx="4">
                  <c:v>1.0886498777292981E-4</c:v>
                </c:pt>
                <c:pt idx="5">
                  <c:v>1.1048831185008998E-4</c:v>
                </c:pt>
                <c:pt idx="6">
                  <c:v>1.1230119869840718E-4</c:v>
                </c:pt>
                <c:pt idx="7">
                  <c:v>1.090866664672844E-4</c:v>
                </c:pt>
                <c:pt idx="8">
                  <c:v>1.1227432775784754E-4</c:v>
                </c:pt>
                <c:pt idx="9">
                  <c:v>1.099647673308263E-4</c:v>
                </c:pt>
                <c:pt idx="10">
                  <c:v>1.086237459914962E-4</c:v>
                </c:pt>
                <c:pt idx="11">
                  <c:v>1.0409054272222553E-4</c:v>
                </c:pt>
                <c:pt idx="12">
                  <c:v>6.5677420935816668E-5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6-4234-B667-760DA2C8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4152"/>
        <c:axId val="615596776"/>
      </c:scatterChart>
      <c:valAx>
        <c:axId val="6155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6776"/>
        <c:crosses val="autoZero"/>
        <c:crossBetween val="midCat"/>
      </c:valAx>
      <c:valAx>
        <c:axId val="6155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Plan1!$J$3:$J$15</c:f>
              <c:numCache>
                <c:formatCode>General</c:formatCode>
                <c:ptCount val="13"/>
                <c:pt idx="0">
                  <c:v>404.34496566558147</c:v>
                </c:pt>
                <c:pt idx="1">
                  <c:v>416.57518586600662</c:v>
                </c:pt>
                <c:pt idx="2">
                  <c:v>435.26766215486595</c:v>
                </c:pt>
                <c:pt idx="3">
                  <c:v>462.50527046148937</c:v>
                </c:pt>
                <c:pt idx="4">
                  <c:v>472.65261473258437</c:v>
                </c:pt>
                <c:pt idx="5">
                  <c:v>491.34509102144364</c:v>
                </c:pt>
                <c:pt idx="6">
                  <c:v>501.49243529253869</c:v>
                </c:pt>
                <c:pt idx="7">
                  <c:v>520.18491158139796</c:v>
                </c:pt>
                <c:pt idx="8">
                  <c:v>530.33225585249295</c:v>
                </c:pt>
                <c:pt idx="9">
                  <c:v>549.02473214135216</c:v>
                </c:pt>
                <c:pt idx="10">
                  <c:v>567.71720843021149</c:v>
                </c:pt>
                <c:pt idx="11">
                  <c:v>586.40968471907081</c:v>
                </c:pt>
                <c:pt idx="12">
                  <c:v>748.28652938059213</c:v>
                </c:pt>
              </c:numCache>
            </c:numRef>
          </c:xVal>
          <c:yVal>
            <c:numRef>
              <c:f>Plan1!$H$3:$H$15</c:f>
              <c:numCache>
                <c:formatCode>General</c:formatCode>
                <c:ptCount val="13"/>
                <c:pt idx="0">
                  <c:v>0.38124105179905737</c:v>
                </c:pt>
                <c:pt idx="1">
                  <c:v>0.44592190390272207</c:v>
                </c:pt>
                <c:pt idx="2">
                  <c:v>0.52898485235523485</c:v>
                </c:pt>
                <c:pt idx="3">
                  <c:v>0.59233919588990136</c:v>
                </c:pt>
                <c:pt idx="4">
                  <c:v>0.67045011520625741</c:v>
                </c:pt>
                <c:pt idx="5">
                  <c:v>0.73072878219583259</c:v>
                </c:pt>
                <c:pt idx="6">
                  <c:v>0.7984367695724589</c:v>
                </c:pt>
                <c:pt idx="7">
                  <c:v>0.84777545480765604</c:v>
                </c:pt>
                <c:pt idx="8">
                  <c:v>0.90662032092902323</c:v>
                </c:pt>
                <c:pt idx="9">
                  <c:v>0.94684259117522196</c:v>
                </c:pt>
                <c:pt idx="10">
                  <c:v>0.98304224658464812</c:v>
                </c:pt>
                <c:pt idx="11">
                  <c:v>1.0156039634395069</c:v>
                </c:pt>
                <c:pt idx="12">
                  <c:v>0.85943669269623468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C-4C9B-9E82-4DC2F51C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2512"/>
        <c:axId val="585170696"/>
      </c:scatterChart>
      <c:valAx>
        <c:axId val="615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0696"/>
        <c:crosses val="autoZero"/>
        <c:crossBetween val="midCat"/>
      </c:valAx>
      <c:valAx>
        <c:axId val="5851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Plan1!$N$1</c:f>
              <c:strCache>
                <c:ptCount val="1"/>
                <c:pt idx="0">
                  <c:v>Torque 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Plan1!$J$3:$J$15</c:f>
              <c:numCache>
                <c:formatCode>General</c:formatCode>
                <c:ptCount val="13"/>
                <c:pt idx="0">
                  <c:v>404.34496566558147</c:v>
                </c:pt>
                <c:pt idx="1">
                  <c:v>416.57518586600662</c:v>
                </c:pt>
                <c:pt idx="2">
                  <c:v>435.26766215486595</c:v>
                </c:pt>
                <c:pt idx="3">
                  <c:v>462.50527046148937</c:v>
                </c:pt>
                <c:pt idx="4">
                  <c:v>472.65261473258437</c:v>
                </c:pt>
                <c:pt idx="5">
                  <c:v>491.34509102144364</c:v>
                </c:pt>
                <c:pt idx="6">
                  <c:v>501.49243529253869</c:v>
                </c:pt>
                <c:pt idx="7">
                  <c:v>520.18491158139796</c:v>
                </c:pt>
                <c:pt idx="8">
                  <c:v>530.33225585249295</c:v>
                </c:pt>
                <c:pt idx="9">
                  <c:v>549.02473214135216</c:v>
                </c:pt>
                <c:pt idx="10">
                  <c:v>567.71720843021149</c:v>
                </c:pt>
                <c:pt idx="11">
                  <c:v>586.40968471907081</c:v>
                </c:pt>
                <c:pt idx="12">
                  <c:v>748.28652938059213</c:v>
                </c:pt>
              </c:numCache>
            </c:numRef>
          </c:xVal>
          <c:yVal>
            <c:numRef>
              <c:f>Plan1!$N$3:$N$15</c:f>
              <c:numCache>
                <c:formatCode>0.00000000000000000000</c:formatCode>
                <c:ptCount val="13"/>
                <c:pt idx="0">
                  <c:v>1.0083987277294966E-6</c:v>
                </c:pt>
                <c:pt idx="1">
                  <c:v>1.1515840140617728E-6</c:v>
                </c:pt>
                <c:pt idx="2">
                  <c:v>1.3184984646678129E-6</c:v>
                </c:pt>
                <c:pt idx="3">
                  <c:v>1.4013296396492246E-6</c:v>
                </c:pt>
                <c:pt idx="4">
                  <c:v>1.5654396881759006E-6</c:v>
                </c:pt>
                <c:pt idx="5">
                  <c:v>1.6555380769262353E-6</c:v>
                </c:pt>
                <c:pt idx="6">
                  <c:v>1.7878709442659992E-6</c:v>
                </c:pt>
                <c:pt idx="7">
                  <c:v>1.8463198029548095E-6</c:v>
                </c:pt>
                <c:pt idx="8">
                  <c:v>1.9539751208375574E-6</c:v>
                </c:pt>
                <c:pt idx="9">
                  <c:v>1.9889316477781161E-6</c:v>
                </c:pt>
                <c:pt idx="10">
                  <c:v>2.0151234865773701E-6</c:v>
                </c:pt>
                <c:pt idx="11">
                  <c:v>2.0339871131342789E-6</c:v>
                </c:pt>
                <c:pt idx="12">
                  <c:v>1.3651425590506129E-6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8-4C4A-8DBA-DE4DB4BA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39672"/>
        <c:axId val="228934424"/>
      </c:scatterChart>
      <c:valAx>
        <c:axId val="2289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4424"/>
        <c:crosses val="autoZero"/>
        <c:crossBetween val="midCat"/>
      </c:valAx>
      <c:valAx>
        <c:axId val="228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31</xdr:row>
      <xdr:rowOff>73660</xdr:rowOff>
    </xdr:from>
    <xdr:to>
      <xdr:col>7</xdr:col>
      <xdr:colOff>1094740</xdr:colOff>
      <xdr:row>46</xdr:row>
      <xdr:rowOff>73660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3E645-1DB6-44BF-A36E-6BA1DC7E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1097280</xdr:colOff>
      <xdr:row>31</xdr:row>
      <xdr:rowOff>95250</xdr:rowOff>
    </xdr:from>
    <xdr:to>
      <xdr:col>13</xdr:col>
      <xdr:colOff>381000</xdr:colOff>
      <xdr:row>46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7DF5C0-FFC2-49F0-922F-4F5DFBE5E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16</xdr:row>
      <xdr:rowOff>102870</xdr:rowOff>
    </xdr:from>
    <xdr:to>
      <xdr:col>7</xdr:col>
      <xdr:colOff>1082040</xdr:colOff>
      <xdr:row>31</xdr:row>
      <xdr:rowOff>102870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8C1F7-8841-48E7-AA05-DA61B12B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1089660</xdr:colOff>
      <xdr:row>16</xdr:row>
      <xdr:rowOff>102870</xdr:rowOff>
    </xdr:from>
    <xdr:to>
      <xdr:col>13</xdr:col>
      <xdr:colOff>373380</xdr:colOff>
      <xdr:row>31</xdr:row>
      <xdr:rowOff>102870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E5EA1F-A81D-4470-BA3B-E7FC6528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uild-its-inprogress.blogspot.com.br/2016/01/motor-characterization-for-sma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E1" zoomScaleNormal="100" workbookViewId="0">
      <selection activeCell="N3" sqref="N3:N15"/>
    </sheetView>
  </sheetViews>
  <sheetFormatPr defaultRowHeight="14.4" x14ac:dyDescent="0.3"/>
  <cols>
    <col min="1" max="1" width="12.21875" customWidth="1"/>
    <col min="2" max="2" width="11" customWidth="1"/>
    <col min="4" max="4" width="9.77734375" bestFit="1" customWidth="1"/>
    <col min="5" max="5" width="14.33203125" bestFit="1" customWidth="1"/>
    <col min="6" max="6" width="17.6640625" bestFit="1" customWidth="1"/>
    <col min="7" max="7" width="19.5546875" bestFit="1" customWidth="1"/>
    <col min="8" max="9" width="19.5546875" customWidth="1"/>
    <col min="10" max="11" width="18.33203125" customWidth="1"/>
    <col min="13" max="13" width="33.109375" bestFit="1" customWidth="1"/>
    <col min="14" max="14" width="22.88671875" bestFit="1" customWidth="1"/>
  </cols>
  <sheetData>
    <row r="1" spans="1:14" x14ac:dyDescent="0.3">
      <c r="A1" t="s">
        <v>0</v>
      </c>
      <c r="B1" t="s">
        <v>6</v>
      </c>
      <c r="C1" t="s">
        <v>1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16</v>
      </c>
      <c r="J1" t="s">
        <v>5</v>
      </c>
      <c r="K1" t="s">
        <v>8</v>
      </c>
      <c r="L1" t="s">
        <v>4</v>
      </c>
      <c r="M1" t="s">
        <v>3</v>
      </c>
      <c r="N1" t="s">
        <v>15</v>
      </c>
    </row>
    <row r="2" spans="1:14" x14ac:dyDescent="0.3">
      <c r="B2">
        <v>0</v>
      </c>
      <c r="C2">
        <f>B2*$A$3</f>
        <v>0</v>
      </c>
      <c r="D2">
        <v>0.6</v>
      </c>
      <c r="E2">
        <f>A7*D2*D2</f>
        <v>3.5099999999999999E-2</v>
      </c>
      <c r="F2">
        <f>$A$7*D2*D2</f>
        <v>3.5099999999999999E-2</v>
      </c>
      <c r="G2">
        <f>E2-F2</f>
        <v>0</v>
      </c>
      <c r="H2">
        <f>G2/J2</f>
        <v>0</v>
      </c>
      <c r="I2">
        <f>D2*$A$9</f>
        <v>1.4987999999999998E-2</v>
      </c>
      <c r="J2">
        <v>315</v>
      </c>
      <c r="K2">
        <f>J2*J2</f>
        <v>99225</v>
      </c>
      <c r="L2">
        <v>0.5</v>
      </c>
      <c r="M2">
        <f>L2*9.8066500286389/(J2*J2)</f>
        <v>4.9416225893872011E-5</v>
      </c>
      <c r="N2">
        <f>H2/(J2*J2)</f>
        <v>0</v>
      </c>
    </row>
    <row r="3" spans="1:14" x14ac:dyDescent="0.3">
      <c r="A3">
        <v>24</v>
      </c>
      <c r="B3">
        <v>0.5</v>
      </c>
      <c r="C3">
        <f>B3*$A$3</f>
        <v>12</v>
      </c>
      <c r="D3">
        <v>6.6</v>
      </c>
      <c r="E3">
        <v>158.4</v>
      </c>
      <c r="F3">
        <f t="shared" ref="F3:F15" si="0">$A$7*D3*D3</f>
        <v>4.2470999999999997</v>
      </c>
      <c r="G3">
        <f t="shared" ref="G3:G15" si="1">E3-F3</f>
        <v>154.15290000000002</v>
      </c>
      <c r="H3">
        <f t="shared" ref="H3:H15" si="2">G3/J3</f>
        <v>0.38124105179905737</v>
      </c>
      <c r="I3">
        <f t="shared" ref="I3:I15" si="3">D3*$A$9</f>
        <v>0.16486799999999999</v>
      </c>
      <c r="J3">
        <f>$A$5*(C3-D3*$A$7)*2*PI()/60</f>
        <v>404.34496566558147</v>
      </c>
      <c r="K3">
        <f>J3*J3</f>
        <v>163494.85125910025</v>
      </c>
      <c r="L3">
        <v>1.48</v>
      </c>
      <c r="M3" s="2">
        <f>L3*9.8066500286389/(J3*J3)</f>
        <v>8.8772471613706065E-5</v>
      </c>
      <c r="N3" s="2">
        <f>I3/(J3*J3)</f>
        <v>1.0083987277294966E-6</v>
      </c>
    </row>
    <row r="4" spans="1:14" x14ac:dyDescent="0.3">
      <c r="A4" t="s">
        <v>2</v>
      </c>
      <c r="B4">
        <v>0.52</v>
      </c>
      <c r="C4">
        <f t="shared" ref="C4:C15" si="4">B4*$A$3</f>
        <v>12.48</v>
      </c>
      <c r="D4">
        <v>8</v>
      </c>
      <c r="E4">
        <v>192</v>
      </c>
      <c r="F4">
        <f t="shared" si="0"/>
        <v>6.24</v>
      </c>
      <c r="G4">
        <f t="shared" si="1"/>
        <v>185.76</v>
      </c>
      <c r="H4">
        <f t="shared" si="2"/>
        <v>0.44592190390272207</v>
      </c>
      <c r="I4">
        <f t="shared" si="3"/>
        <v>0.19983999999999999</v>
      </c>
      <c r="J4">
        <f t="shared" ref="J4:J15" si="5">$A$5*(C4-D4*$A$7)*2*PI()/60</f>
        <v>416.57518586600662</v>
      </c>
      <c r="K4">
        <f t="shared" ref="K4:K15" si="6">J4*J4</f>
        <v>173534.88547929795</v>
      </c>
      <c r="L4">
        <v>1.71</v>
      </c>
      <c r="M4" s="2">
        <f t="shared" ref="M4:M15" si="7">L4*9.8066500286389/(J4*J4)</f>
        <v>9.6634008214867205E-5</v>
      </c>
      <c r="N4" s="2">
        <f t="shared" ref="N4:N15" si="8">I4/(J4*J4)</f>
        <v>1.1515840140617728E-6</v>
      </c>
    </row>
    <row r="5" spans="1:14" x14ac:dyDescent="0.3">
      <c r="A5">
        <v>340</v>
      </c>
      <c r="B5">
        <v>0.55000000000000004</v>
      </c>
      <c r="C5">
        <f t="shared" si="4"/>
        <v>13.200000000000001</v>
      </c>
      <c r="D5">
        <v>10</v>
      </c>
      <c r="E5">
        <v>240</v>
      </c>
      <c r="F5">
        <f t="shared" si="0"/>
        <v>9.75</v>
      </c>
      <c r="G5">
        <f t="shared" si="1"/>
        <v>230.25</v>
      </c>
      <c r="H5">
        <f t="shared" si="2"/>
        <v>0.52898485235523485</v>
      </c>
      <c r="I5">
        <f t="shared" si="3"/>
        <v>0.24979999999999999</v>
      </c>
      <c r="J5">
        <f t="shared" si="5"/>
        <v>435.26766215486595</v>
      </c>
      <c r="K5">
        <f t="shared" si="6"/>
        <v>189457.93771776251</v>
      </c>
      <c r="L5">
        <v>1.97</v>
      </c>
      <c r="M5" s="2">
        <f t="shared" si="7"/>
        <v>1.0197039400480808E-4</v>
      </c>
      <c r="N5" s="2">
        <f t="shared" si="8"/>
        <v>1.3184984646678129E-6</v>
      </c>
    </row>
    <row r="6" spans="1:14" x14ac:dyDescent="0.3">
      <c r="A6" t="s">
        <v>10</v>
      </c>
      <c r="B6">
        <v>0.59</v>
      </c>
      <c r="C6">
        <f t="shared" si="4"/>
        <v>14.16</v>
      </c>
      <c r="D6">
        <v>12</v>
      </c>
      <c r="E6">
        <v>288</v>
      </c>
      <c r="F6">
        <f t="shared" si="0"/>
        <v>14.04</v>
      </c>
      <c r="G6">
        <f t="shared" si="1"/>
        <v>273.95999999999998</v>
      </c>
      <c r="H6">
        <f t="shared" si="2"/>
        <v>0.59233919588990136</v>
      </c>
      <c r="I6">
        <f t="shared" si="3"/>
        <v>0.29975999999999997</v>
      </c>
      <c r="J6">
        <f t="shared" si="5"/>
        <v>462.50527046148937</v>
      </c>
      <c r="K6">
        <f t="shared" si="6"/>
        <v>213911.12520465543</v>
      </c>
      <c r="L6">
        <v>2.2200000000000002</v>
      </c>
      <c r="M6" s="2">
        <f t="shared" si="7"/>
        <v>1.0177480503994168E-4</v>
      </c>
      <c r="N6" s="2">
        <f t="shared" si="8"/>
        <v>1.4013296396492246E-6</v>
      </c>
    </row>
    <row r="7" spans="1:14" x14ac:dyDescent="0.3">
      <c r="A7">
        <v>9.7500000000000003E-2</v>
      </c>
      <c r="B7">
        <v>0.61</v>
      </c>
      <c r="C7">
        <f t="shared" si="4"/>
        <v>14.64</v>
      </c>
      <c r="D7">
        <v>14</v>
      </c>
      <c r="E7">
        <v>336</v>
      </c>
      <c r="F7">
        <f t="shared" si="0"/>
        <v>19.11</v>
      </c>
      <c r="G7">
        <f t="shared" si="1"/>
        <v>316.89</v>
      </c>
      <c r="H7">
        <f t="shared" si="2"/>
        <v>0.67045011520625741</v>
      </c>
      <c r="I7">
        <f t="shared" si="3"/>
        <v>0.34971999999999998</v>
      </c>
      <c r="J7">
        <f t="shared" si="5"/>
        <v>472.65261473258437</v>
      </c>
      <c r="K7">
        <f t="shared" si="6"/>
        <v>223400.49421354884</v>
      </c>
      <c r="L7">
        <v>2.48</v>
      </c>
      <c r="M7" s="2">
        <f t="shared" si="7"/>
        <v>1.0886498777292981E-4</v>
      </c>
      <c r="N7" s="2">
        <f t="shared" si="8"/>
        <v>1.5654396881759006E-6</v>
      </c>
    </row>
    <row r="8" spans="1:14" x14ac:dyDescent="0.3">
      <c r="A8" t="s">
        <v>17</v>
      </c>
      <c r="B8">
        <v>0.64</v>
      </c>
      <c r="C8">
        <f t="shared" si="4"/>
        <v>15.36</v>
      </c>
      <c r="D8">
        <v>16</v>
      </c>
      <c r="E8">
        <v>384</v>
      </c>
      <c r="F8">
        <f t="shared" si="0"/>
        <v>24.96</v>
      </c>
      <c r="G8">
        <f t="shared" si="1"/>
        <v>359.04</v>
      </c>
      <c r="H8">
        <f t="shared" si="2"/>
        <v>0.73072878219583259</v>
      </c>
      <c r="I8">
        <f t="shared" si="3"/>
        <v>0.39967999999999998</v>
      </c>
      <c r="J8">
        <f t="shared" si="5"/>
        <v>491.34509102144364</v>
      </c>
      <c r="K8">
        <f t="shared" si="6"/>
        <v>241419.99847087072</v>
      </c>
      <c r="L8">
        <v>2.72</v>
      </c>
      <c r="M8" s="2">
        <f t="shared" si="7"/>
        <v>1.1048831185008998E-4</v>
      </c>
      <c r="N8" s="2">
        <f t="shared" si="8"/>
        <v>1.6555380769262353E-6</v>
      </c>
    </row>
    <row r="9" spans="1:14" x14ac:dyDescent="0.3">
      <c r="A9">
        <v>2.4979999999999999E-2</v>
      </c>
      <c r="B9">
        <v>0.66</v>
      </c>
      <c r="C9">
        <f t="shared" si="4"/>
        <v>15.84</v>
      </c>
      <c r="D9">
        <v>18</v>
      </c>
      <c r="E9">
        <v>432</v>
      </c>
      <c r="F9">
        <f t="shared" si="0"/>
        <v>31.590000000000003</v>
      </c>
      <c r="G9">
        <f t="shared" si="1"/>
        <v>400.40999999999997</v>
      </c>
      <c r="H9">
        <f t="shared" si="2"/>
        <v>0.7984367695724589</v>
      </c>
      <c r="I9">
        <f t="shared" si="3"/>
        <v>0.44963999999999998</v>
      </c>
      <c r="J9">
        <f t="shared" si="5"/>
        <v>501.49243529253869</v>
      </c>
      <c r="K9">
        <f t="shared" si="6"/>
        <v>251494.66265564109</v>
      </c>
      <c r="L9">
        <v>2.88</v>
      </c>
      <c r="M9" s="2">
        <f t="shared" si="7"/>
        <v>1.1230119869840718E-4</v>
      </c>
      <c r="N9" s="2">
        <f t="shared" si="8"/>
        <v>1.7878709442659992E-6</v>
      </c>
    </row>
    <row r="10" spans="1:14" x14ac:dyDescent="0.3">
      <c r="B10">
        <v>0.69</v>
      </c>
      <c r="C10">
        <f t="shared" si="4"/>
        <v>16.559999999999999</v>
      </c>
      <c r="D10">
        <v>20</v>
      </c>
      <c r="E10">
        <v>480</v>
      </c>
      <c r="F10">
        <f t="shared" si="0"/>
        <v>39</v>
      </c>
      <c r="G10">
        <f t="shared" si="1"/>
        <v>441</v>
      </c>
      <c r="H10">
        <f t="shared" si="2"/>
        <v>0.84777545480765604</v>
      </c>
      <c r="I10">
        <f t="shared" si="3"/>
        <v>0.49959999999999999</v>
      </c>
      <c r="J10">
        <f t="shared" si="5"/>
        <v>520.18491158139796</v>
      </c>
      <c r="K10">
        <f t="shared" si="6"/>
        <v>270592.3422369468</v>
      </c>
      <c r="L10">
        <v>3.01</v>
      </c>
      <c r="M10" s="2">
        <f t="shared" si="7"/>
        <v>1.090866664672844E-4</v>
      </c>
      <c r="N10" s="2">
        <f t="shared" si="8"/>
        <v>1.8463198029548095E-6</v>
      </c>
    </row>
    <row r="11" spans="1:14" x14ac:dyDescent="0.3">
      <c r="B11">
        <v>0.71</v>
      </c>
      <c r="C11">
        <f t="shared" si="4"/>
        <v>17.04</v>
      </c>
      <c r="D11">
        <v>22</v>
      </c>
      <c r="E11">
        <v>528</v>
      </c>
      <c r="F11">
        <f t="shared" si="0"/>
        <v>47.19</v>
      </c>
      <c r="G11">
        <f t="shared" si="1"/>
        <v>480.81</v>
      </c>
      <c r="H11">
        <f t="shared" si="2"/>
        <v>0.90662032092902323</v>
      </c>
      <c r="I11">
        <f t="shared" si="3"/>
        <v>0.54955999999999994</v>
      </c>
      <c r="J11">
        <f t="shared" si="5"/>
        <v>530.33225585249295</v>
      </c>
      <c r="K11">
        <f t="shared" si="6"/>
        <v>281252.30159759405</v>
      </c>
      <c r="L11">
        <v>3.22</v>
      </c>
      <c r="M11" s="2">
        <f t="shared" si="7"/>
        <v>1.1227432775784754E-4</v>
      </c>
      <c r="N11" s="2">
        <f t="shared" si="8"/>
        <v>1.9539751208375574E-6</v>
      </c>
    </row>
    <row r="12" spans="1:14" x14ac:dyDescent="0.3">
      <c r="B12">
        <v>0.74</v>
      </c>
      <c r="C12">
        <f t="shared" si="4"/>
        <v>17.759999999999998</v>
      </c>
      <c r="D12">
        <v>24</v>
      </c>
      <c r="E12">
        <v>576</v>
      </c>
      <c r="F12">
        <f t="shared" si="0"/>
        <v>56.16</v>
      </c>
      <c r="G12">
        <f t="shared" si="1"/>
        <v>519.84</v>
      </c>
      <c r="H12">
        <f t="shared" si="2"/>
        <v>0.94684259117522196</v>
      </c>
      <c r="I12">
        <f t="shared" si="3"/>
        <v>0.59951999999999994</v>
      </c>
      <c r="J12">
        <f t="shared" si="5"/>
        <v>549.02473214135216</v>
      </c>
      <c r="K12">
        <f t="shared" si="6"/>
        <v>301428.15650288347</v>
      </c>
      <c r="L12">
        <v>3.38</v>
      </c>
      <c r="M12" s="2">
        <f t="shared" si="7"/>
        <v>1.099647673308263E-4</v>
      </c>
      <c r="N12" s="2">
        <f t="shared" si="8"/>
        <v>1.9889316477781161E-6</v>
      </c>
    </row>
    <row r="13" spans="1:14" x14ac:dyDescent="0.3">
      <c r="B13">
        <v>0.77</v>
      </c>
      <c r="C13">
        <f t="shared" si="4"/>
        <v>18.48</v>
      </c>
      <c r="D13">
        <v>26</v>
      </c>
      <c r="E13">
        <v>624</v>
      </c>
      <c r="F13">
        <f t="shared" si="0"/>
        <v>65.91</v>
      </c>
      <c r="G13">
        <f t="shared" si="1"/>
        <v>558.09</v>
      </c>
      <c r="H13">
        <f t="shared" si="2"/>
        <v>0.98304224658464812</v>
      </c>
      <c r="I13">
        <f t="shared" si="3"/>
        <v>0.64947999999999995</v>
      </c>
      <c r="J13">
        <f t="shared" si="5"/>
        <v>567.71720843021149</v>
      </c>
      <c r="K13">
        <f t="shared" si="6"/>
        <v>322302.82874779217</v>
      </c>
      <c r="L13">
        <v>3.57</v>
      </c>
      <c r="M13" s="2">
        <f t="shared" si="7"/>
        <v>1.086237459914962E-4</v>
      </c>
      <c r="N13" s="2">
        <f t="shared" si="8"/>
        <v>2.0151234865773701E-6</v>
      </c>
    </row>
    <row r="14" spans="1:14" x14ac:dyDescent="0.3">
      <c r="B14">
        <v>0.8</v>
      </c>
      <c r="C14">
        <f t="shared" si="4"/>
        <v>19.200000000000003</v>
      </c>
      <c r="D14">
        <v>28</v>
      </c>
      <c r="E14">
        <v>672</v>
      </c>
      <c r="F14">
        <f t="shared" si="0"/>
        <v>76.44</v>
      </c>
      <c r="G14">
        <f t="shared" si="1"/>
        <v>595.55999999999995</v>
      </c>
      <c r="H14">
        <f t="shared" si="2"/>
        <v>1.0156039634395069</v>
      </c>
      <c r="I14">
        <f t="shared" si="3"/>
        <v>0.69943999999999995</v>
      </c>
      <c r="J14">
        <f t="shared" si="5"/>
        <v>586.40968471907081</v>
      </c>
      <c r="K14">
        <f t="shared" si="6"/>
        <v>343876.31833232002</v>
      </c>
      <c r="L14">
        <v>3.65</v>
      </c>
      <c r="M14" s="2">
        <f t="shared" si="7"/>
        <v>1.0409054272222553E-4</v>
      </c>
      <c r="N14" s="2">
        <f t="shared" si="8"/>
        <v>2.0339871131342789E-6</v>
      </c>
    </row>
    <row r="15" spans="1:14" x14ac:dyDescent="0.3">
      <c r="B15">
        <v>1</v>
      </c>
      <c r="C15">
        <f t="shared" si="4"/>
        <v>24</v>
      </c>
      <c r="D15">
        <v>30.6</v>
      </c>
      <c r="E15">
        <v>734.4</v>
      </c>
      <c r="F15">
        <f t="shared" si="0"/>
        <v>91.295100000000019</v>
      </c>
      <c r="G15">
        <f t="shared" si="1"/>
        <v>643.10489999999993</v>
      </c>
      <c r="H15">
        <f t="shared" si="2"/>
        <v>0.85943669269623468</v>
      </c>
      <c r="I15">
        <f t="shared" si="3"/>
        <v>0.76438799999999996</v>
      </c>
      <c r="J15">
        <f t="shared" si="5"/>
        <v>748.28652938059213</v>
      </c>
      <c r="K15">
        <f t="shared" si="6"/>
        <v>559932.73005245172</v>
      </c>
      <c r="L15">
        <v>3.75</v>
      </c>
      <c r="M15" s="2">
        <f t="shared" si="7"/>
        <v>6.5677420935816668E-5</v>
      </c>
      <c r="N15" s="2">
        <f t="shared" si="8"/>
        <v>1.3651425590506129E-6</v>
      </c>
    </row>
    <row r="16" spans="1:14" x14ac:dyDescent="0.3">
      <c r="L16" t="s">
        <v>7</v>
      </c>
      <c r="M16">
        <f>AVERAGE(M3:M15)</f>
        <v>1.0234797295386513E-4</v>
      </c>
      <c r="N16">
        <f>AVERAGE(N3:N15)</f>
        <v>1.6224722527545529E-6</v>
      </c>
    </row>
    <row r="17" spans="1:1" x14ac:dyDescent="0.3">
      <c r="A17" s="1" t="s">
        <v>18</v>
      </c>
    </row>
  </sheetData>
  <hyperlinks>
    <hyperlink ref="A17" r:id="rId1" xr:uid="{AA56E5C0-318B-4022-BEFC-76BBBAFFF654}"/>
  </hyperlinks>
  <pageMargins left="0.7" right="0.7" top="0.75" bottom="0.75" header="0.3" footer="0.3"/>
  <pageSetup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2018-03-07T22:14:30Z</dcterms:modified>
</cp:coreProperties>
</file>