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GitHub\MATH 459 - Linear Programming, Optimization, Operations Research\"/>
    </mc:Choice>
  </mc:AlternateContent>
  <xr:revisionPtr revIDLastSave="0" documentId="8_{EC6A1BA0-51D1-48DB-9048-4361822D9218}" xr6:coauthVersionLast="47" xr6:coauthVersionMax="47" xr10:uidLastSave="{00000000-0000-0000-0000-000000000000}"/>
  <bookViews>
    <workbookView xWindow="-98" yWindow="-98" windowWidth="20715" windowHeight="13276" activeTab="5" xr2:uid="{6DA66904-AF75-4C9F-B320-5DE18B5E7114}"/>
  </bookViews>
  <sheets>
    <sheet name="Example" sheetId="1" r:id="rId1"/>
    <sheet name="Exercise" sheetId="2" r:id="rId2"/>
    <sheet name="Investigation 1.1" sheetId="3" r:id="rId3"/>
    <sheet name="Investigation 1.2" sheetId="4" r:id="rId4"/>
    <sheet name="1.2 Changes" sheetId="6" r:id="rId5"/>
    <sheet name="Investigation 1.3" sheetId="5" r:id="rId6"/>
  </sheets>
  <definedNames>
    <definedName name="solver_adj" localSheetId="0" hidden="1">Example!$B$3:$E$3</definedName>
    <definedName name="solver_adj" localSheetId="1" hidden="1">Exercise!$B$3:$D$3</definedName>
    <definedName name="solver_adj" localSheetId="2" hidden="1">'Investigation 1.1'!$B$3:$D$3</definedName>
    <definedName name="solver_adj" localSheetId="3" hidden="1">'Investigation 1.2'!$B$3:$J$3</definedName>
    <definedName name="solver_adj" localSheetId="5" hidden="1">'Investigation 1.3'!$B$3:$F$3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0" hidden="1">Example!$F$14</definedName>
    <definedName name="solver_lhs1" localSheetId="1" hidden="1">Exercise!$E$14</definedName>
    <definedName name="solver_lhs1" localSheetId="2" hidden="1">'Investigation 1.1'!$E$14</definedName>
    <definedName name="solver_lhs1" localSheetId="3" hidden="1">'Investigation 1.2'!$K$14</definedName>
    <definedName name="solver_lhs1" localSheetId="5" hidden="1">'Investigation 1.3'!$G$14</definedName>
    <definedName name="solver_lhs10" localSheetId="3" hidden="1">'Investigation 1.2'!$K$23</definedName>
    <definedName name="solver_lhs10" localSheetId="5" hidden="1">'Investigation 1.3'!$G$23</definedName>
    <definedName name="solver_lhs11" localSheetId="3" hidden="1">'Investigation 1.2'!$K$24</definedName>
    <definedName name="solver_lhs12" localSheetId="3" hidden="1">'Investigation 1.2'!$K$25</definedName>
    <definedName name="solver_lhs2" localSheetId="0" hidden="1">Example!$F$15</definedName>
    <definedName name="solver_lhs2" localSheetId="1" hidden="1">Exercise!$E$15</definedName>
    <definedName name="solver_lhs2" localSheetId="2" hidden="1">'Investigation 1.1'!$E$15</definedName>
    <definedName name="solver_lhs2" localSheetId="3" hidden="1">'Investigation 1.2'!$K$15</definedName>
    <definedName name="solver_lhs2" localSheetId="5" hidden="1">'Investigation 1.3'!$G$15</definedName>
    <definedName name="solver_lhs3" localSheetId="0" hidden="1">Example!$F$16</definedName>
    <definedName name="solver_lhs3" localSheetId="1" hidden="1">Exercise!$E$16</definedName>
    <definedName name="solver_lhs3" localSheetId="3" hidden="1">'Investigation 1.2'!$K$16</definedName>
    <definedName name="solver_lhs3" localSheetId="5" hidden="1">'Investigation 1.3'!$G$16</definedName>
    <definedName name="solver_lhs4" localSheetId="0" hidden="1">Example!$F$17</definedName>
    <definedName name="solver_lhs4" localSheetId="1" hidden="1">Exercise!$E$17</definedName>
    <definedName name="solver_lhs4" localSheetId="3" hidden="1">'Investigation 1.2'!$K$17</definedName>
    <definedName name="solver_lhs4" localSheetId="5" hidden="1">'Investigation 1.3'!$G$17</definedName>
    <definedName name="solver_lhs5" localSheetId="1" hidden="1">Exercise!$E$18</definedName>
    <definedName name="solver_lhs5" localSheetId="3" hidden="1">'Investigation 1.2'!$K$18</definedName>
    <definedName name="solver_lhs5" localSheetId="5" hidden="1">'Investigation 1.3'!$G$18</definedName>
    <definedName name="solver_lhs6" localSheetId="1" hidden="1">Exercise!$E$19</definedName>
    <definedName name="solver_lhs6" localSheetId="3" hidden="1">'Investigation 1.2'!$K$19</definedName>
    <definedName name="solver_lhs6" localSheetId="5" hidden="1">'Investigation 1.3'!$G$19</definedName>
    <definedName name="solver_lhs7" localSheetId="3" hidden="1">'Investigation 1.2'!$K$20</definedName>
    <definedName name="solver_lhs7" localSheetId="5" hidden="1">'Investigation 1.3'!$G$20</definedName>
    <definedName name="solver_lhs8" localSheetId="3" hidden="1">'Investigation 1.2'!$K$21</definedName>
    <definedName name="solver_lhs8" localSheetId="5" hidden="1">'Investigation 1.3'!$G$21</definedName>
    <definedName name="solver_lhs9" localSheetId="3" hidden="1">'Investigation 1.2'!$K$22</definedName>
    <definedName name="solver_lhs9" localSheetId="5" hidden="1">'Investigation 1.3'!$G$22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0" hidden="1">4</definedName>
    <definedName name="solver_num" localSheetId="1" hidden="1">6</definedName>
    <definedName name="solver_num" localSheetId="2" hidden="1">2</definedName>
    <definedName name="solver_num" localSheetId="3" hidden="1">12</definedName>
    <definedName name="solver_num" localSheetId="5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0" hidden="1">Example!$B$10</definedName>
    <definedName name="solver_opt" localSheetId="1" hidden="1">Exercise!$B$10</definedName>
    <definedName name="solver_opt" localSheetId="2" hidden="1">'Investigation 1.1'!$B$10</definedName>
    <definedName name="solver_opt" localSheetId="3" hidden="1">'Investigation 1.2'!$B$10</definedName>
    <definedName name="solver_opt" localSheetId="5" hidden="1">'Investigation 1.3'!$B$10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3</definedName>
    <definedName name="solver_rel10" localSheetId="3" hidden="1">2</definedName>
    <definedName name="solver_rel10" localSheetId="5" hidden="1">3</definedName>
    <definedName name="solver_rel11" localSheetId="3" hidden="1">2</definedName>
    <definedName name="solver_rel12" localSheetId="3" hidden="1">2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5" hidden="1">3</definedName>
    <definedName name="solver_rel3" localSheetId="0" hidden="1">3</definedName>
    <definedName name="solver_rel3" localSheetId="1" hidden="1">1</definedName>
    <definedName name="solver_rel3" localSheetId="3" hidden="1">1</definedName>
    <definedName name="solver_rel3" localSheetId="5" hidden="1">3</definedName>
    <definedName name="solver_rel4" localSheetId="0" hidden="1">3</definedName>
    <definedName name="solver_rel4" localSheetId="1" hidden="1">1</definedName>
    <definedName name="solver_rel4" localSheetId="3" hidden="1">1</definedName>
    <definedName name="solver_rel4" localSheetId="5" hidden="1">3</definedName>
    <definedName name="solver_rel5" localSheetId="1" hidden="1">1</definedName>
    <definedName name="solver_rel5" localSheetId="3" hidden="1">1</definedName>
    <definedName name="solver_rel5" localSheetId="5" hidden="1">3</definedName>
    <definedName name="solver_rel6" localSheetId="1" hidden="1">1</definedName>
    <definedName name="solver_rel6" localSheetId="3" hidden="1">1</definedName>
    <definedName name="solver_rel6" localSheetId="5" hidden="1">3</definedName>
    <definedName name="solver_rel7" localSheetId="3" hidden="1">1</definedName>
    <definedName name="solver_rel7" localSheetId="5" hidden="1">3</definedName>
    <definedName name="solver_rel8" localSheetId="3" hidden="1">1</definedName>
    <definedName name="solver_rel8" localSheetId="5" hidden="1">3</definedName>
    <definedName name="solver_rel9" localSheetId="3" hidden="1">1</definedName>
    <definedName name="solver_rel9" localSheetId="5" hidden="1">3</definedName>
    <definedName name="solver_rhs1" localSheetId="0" hidden="1">Example!$H$14</definedName>
    <definedName name="solver_rhs1" localSheetId="1" hidden="1">Exercise!$G$14</definedName>
    <definedName name="solver_rhs1" localSheetId="2" hidden="1">'Investigation 1.1'!$G$14</definedName>
    <definedName name="solver_rhs1" localSheetId="3" hidden="1">'Investigation 1.2'!$M$14</definedName>
    <definedName name="solver_rhs1" localSheetId="5" hidden="1">'Investigation 1.3'!$I$14</definedName>
    <definedName name="solver_rhs10" localSheetId="3" hidden="1">'Investigation 1.2'!$M$23</definedName>
    <definedName name="solver_rhs10" localSheetId="5" hidden="1">'Investigation 1.3'!$I$23</definedName>
    <definedName name="solver_rhs11" localSheetId="3" hidden="1">'Investigation 1.2'!$M$24</definedName>
    <definedName name="solver_rhs12" localSheetId="3" hidden="1">'Investigation 1.2'!$M$25</definedName>
    <definedName name="solver_rhs2" localSheetId="0" hidden="1">Example!$H$15</definedName>
    <definedName name="solver_rhs2" localSheetId="1" hidden="1">Exercise!$G$15</definedName>
    <definedName name="solver_rhs2" localSheetId="2" hidden="1">'Investigation 1.1'!$G$15</definedName>
    <definedName name="solver_rhs2" localSheetId="3" hidden="1">'Investigation 1.2'!$M$15</definedName>
    <definedName name="solver_rhs2" localSheetId="5" hidden="1">'Investigation 1.3'!$I$15</definedName>
    <definedName name="solver_rhs3" localSheetId="0" hidden="1">Example!$H$16</definedName>
    <definedName name="solver_rhs3" localSheetId="1" hidden="1">Exercise!$G$16</definedName>
    <definedName name="solver_rhs3" localSheetId="3" hidden="1">'Investigation 1.2'!$M$16</definedName>
    <definedName name="solver_rhs3" localSheetId="5" hidden="1">'Investigation 1.3'!$I$16</definedName>
    <definedName name="solver_rhs4" localSheetId="0" hidden="1">Example!$H$17</definedName>
    <definedName name="solver_rhs4" localSheetId="1" hidden="1">Exercise!$G$17</definedName>
    <definedName name="solver_rhs4" localSheetId="3" hidden="1">'Investigation 1.2'!$M$17</definedName>
    <definedName name="solver_rhs4" localSheetId="5" hidden="1">'Investigation 1.3'!$I$17</definedName>
    <definedName name="solver_rhs5" localSheetId="1" hidden="1">Exercise!$G$19</definedName>
    <definedName name="solver_rhs5" localSheetId="3" hidden="1">'Investigation 1.2'!$M$18</definedName>
    <definedName name="solver_rhs5" localSheetId="5" hidden="1">'Investigation 1.3'!$I$18</definedName>
    <definedName name="solver_rhs6" localSheetId="1" hidden="1">Exercise!$G$19</definedName>
    <definedName name="solver_rhs6" localSheetId="3" hidden="1">'Investigation 1.2'!$M$19</definedName>
    <definedName name="solver_rhs6" localSheetId="5" hidden="1">'Investigation 1.3'!$I$19</definedName>
    <definedName name="solver_rhs7" localSheetId="3" hidden="1">'Investigation 1.2'!$M$20</definedName>
    <definedName name="solver_rhs7" localSheetId="5" hidden="1">'Investigation 1.3'!$I$20</definedName>
    <definedName name="solver_rhs8" localSheetId="3" hidden="1">'Investigation 1.2'!$M$21</definedName>
    <definedName name="solver_rhs8" localSheetId="5" hidden="1">'Investigation 1.3'!$I$21</definedName>
    <definedName name="solver_rhs9" localSheetId="3" hidden="1">'Investigation 1.2'!$M$22</definedName>
    <definedName name="solver_rhs9" localSheetId="5" hidden="1">'Investigation 1.3'!$I$22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E8" i="5"/>
  <c r="D8" i="5"/>
  <c r="C8" i="5"/>
  <c r="B8" i="5"/>
  <c r="F23" i="5"/>
  <c r="G23" i="5" s="1"/>
  <c r="F22" i="5"/>
  <c r="E22" i="5"/>
  <c r="E21" i="5"/>
  <c r="G21" i="5" s="1"/>
  <c r="E20" i="5"/>
  <c r="E19" i="5"/>
  <c r="D20" i="5"/>
  <c r="D19" i="5"/>
  <c r="D18" i="5"/>
  <c r="D17" i="5"/>
  <c r="C18" i="5"/>
  <c r="C17" i="5"/>
  <c r="C16" i="5"/>
  <c r="C15" i="5"/>
  <c r="B17" i="5"/>
  <c r="B16" i="5"/>
  <c r="B15" i="5"/>
  <c r="B14" i="5"/>
  <c r="G14" i="5" s="1"/>
  <c r="C7" i="5"/>
  <c r="D7" i="5"/>
  <c r="E7" i="5"/>
  <c r="F7" i="5"/>
  <c r="B7" i="5"/>
  <c r="M25" i="4"/>
  <c r="K25" i="4"/>
  <c r="M24" i="4"/>
  <c r="K24" i="4"/>
  <c r="M23" i="4"/>
  <c r="K23" i="4"/>
  <c r="E15" i="3"/>
  <c r="K22" i="4"/>
  <c r="K21" i="4"/>
  <c r="K20" i="4"/>
  <c r="K19" i="4"/>
  <c r="K18" i="4"/>
  <c r="K17" i="4"/>
  <c r="K16" i="4"/>
  <c r="K15" i="4"/>
  <c r="K14" i="4"/>
  <c r="E7" i="4"/>
  <c r="F7" i="4"/>
  <c r="G7" i="4"/>
  <c r="H7" i="4"/>
  <c r="I7" i="4"/>
  <c r="J7" i="4"/>
  <c r="D7" i="4"/>
  <c r="C7" i="4"/>
  <c r="B7" i="4"/>
  <c r="D7" i="3"/>
  <c r="B7" i="3"/>
  <c r="E19" i="2"/>
  <c r="E18" i="2"/>
  <c r="E17" i="2"/>
  <c r="D16" i="2"/>
  <c r="D15" i="2"/>
  <c r="C16" i="2"/>
  <c r="C15" i="2"/>
  <c r="B16" i="2"/>
  <c r="B15" i="2"/>
  <c r="D14" i="2"/>
  <c r="C14" i="2"/>
  <c r="B14" i="2"/>
  <c r="D8" i="2"/>
  <c r="C8" i="2"/>
  <c r="B8" i="2"/>
  <c r="D7" i="2"/>
  <c r="C7" i="2"/>
  <c r="B7" i="2"/>
  <c r="C7" i="1"/>
  <c r="D7" i="1"/>
  <c r="E7" i="1"/>
  <c r="B7" i="1"/>
  <c r="F17" i="1" s="1"/>
  <c r="G19" i="5" l="1"/>
  <c r="G22" i="5"/>
  <c r="G20" i="5"/>
  <c r="G16" i="5"/>
  <c r="G17" i="5"/>
  <c r="G18" i="5"/>
  <c r="G15" i="5"/>
  <c r="B10" i="5"/>
  <c r="E14" i="3"/>
  <c r="B10" i="4"/>
  <c r="B10" i="3"/>
  <c r="E16" i="2"/>
  <c r="E14" i="2"/>
  <c r="E15" i="2"/>
  <c r="B10" i="2"/>
  <c r="B10" i="1"/>
  <c r="F14" i="1"/>
  <c r="F15" i="1"/>
  <c r="F16" i="1"/>
</calcChain>
</file>

<file path=xl/sharedStrings.xml><?xml version="1.0" encoding="utf-8"?>
<sst xmlns="http://schemas.openxmlformats.org/spreadsheetml/2006/main" count="243" uniqueCount="115">
  <si>
    <t>Decision Variables</t>
  </si>
  <si>
    <t>Brownies</t>
  </si>
  <si>
    <t>Ice Cream</t>
  </si>
  <si>
    <t>Cheesecake</t>
  </si>
  <si>
    <t>Eaten</t>
  </si>
  <si>
    <t>Objective Function</t>
  </si>
  <si>
    <t>Cola</t>
  </si>
  <si>
    <t>Cost</t>
  </si>
  <si>
    <t>Total</t>
  </si>
  <si>
    <t>Constraints</t>
  </si>
  <si>
    <t>Calories</t>
  </si>
  <si>
    <t>Chocolate</t>
  </si>
  <si>
    <t>Sugar</t>
  </si>
  <si>
    <t>Fat</t>
  </si>
  <si>
    <t>Totals</t>
  </si>
  <si>
    <t>&gt;=</t>
  </si>
  <si>
    <t>Required</t>
  </si>
  <si>
    <t>Made</t>
  </si>
  <si>
    <t>Hummus</t>
  </si>
  <si>
    <t>Moussaka</t>
  </si>
  <si>
    <t>Tabouleh</t>
  </si>
  <si>
    <t>Profit</t>
  </si>
  <si>
    <t>Cooking</t>
  </si>
  <si>
    <t>Packaging</t>
  </si>
  <si>
    <t>Delivering</t>
  </si>
  <si>
    <t>&lt;=</t>
  </si>
  <si>
    <t>Demand H</t>
  </si>
  <si>
    <t>Demand M</t>
  </si>
  <si>
    <t>Maximum</t>
  </si>
  <si>
    <t>Demand T</t>
  </si>
  <si>
    <t>Acres</t>
  </si>
  <si>
    <t>Potatoes</t>
  </si>
  <si>
    <t>Corn</t>
  </si>
  <si>
    <t>Cabbage</t>
  </si>
  <si>
    <t>Quantity</t>
  </si>
  <si>
    <t>Demand L</t>
  </si>
  <si>
    <t>Demand S</t>
  </si>
  <si>
    <t>Large, C1</t>
  </si>
  <si>
    <t>Medium, C1</t>
  </si>
  <si>
    <t>Small, C1</t>
  </si>
  <si>
    <t>Large, C2</t>
  </si>
  <si>
    <t>Medium, C2</t>
  </si>
  <si>
    <t>Small, C2</t>
  </si>
  <si>
    <t>Large, C3</t>
  </si>
  <si>
    <t>Medium, C3</t>
  </si>
  <si>
    <t>Small, C3</t>
  </si>
  <si>
    <t>C1 Quantity</t>
  </si>
  <si>
    <t>C2 Quantity</t>
  </si>
  <si>
    <t>C3 Quantity</t>
  </si>
  <si>
    <t>C1 Water</t>
  </si>
  <si>
    <t>C2 Water</t>
  </si>
  <si>
    <t>C3 Water</t>
  </si>
  <si>
    <t>Budget</t>
  </si>
  <si>
    <t>Land</t>
  </si>
  <si>
    <t>Equality A</t>
  </si>
  <si>
    <t>Equality B</t>
  </si>
  <si>
    <t>=</t>
  </si>
  <si>
    <t>Equality C</t>
  </si>
  <si>
    <t>Shift 1</t>
  </si>
  <si>
    <t>Shift 2</t>
  </si>
  <si>
    <t>Shift 3</t>
  </si>
  <si>
    <t>Shift 4</t>
  </si>
  <si>
    <t>Shift 5</t>
  </si>
  <si>
    <t>Workers</t>
  </si>
  <si>
    <t>Pay</t>
  </si>
  <si>
    <t>6-8AM</t>
  </si>
  <si>
    <t>8-10AM</t>
  </si>
  <si>
    <t>10AM-Noon</t>
  </si>
  <si>
    <t>Noon-2PM</t>
  </si>
  <si>
    <t>2-4PM</t>
  </si>
  <si>
    <t>4-6PM</t>
  </si>
  <si>
    <t>6-8PM</t>
  </si>
  <si>
    <t>8-10PM</t>
  </si>
  <si>
    <t>10PM-mid</t>
  </si>
  <si>
    <t>mid-6AM</t>
  </si>
  <si>
    <t>Large C1</t>
  </si>
  <si>
    <t>Medium C1</t>
  </si>
  <si>
    <t>Small C1</t>
  </si>
  <si>
    <t>Large C2</t>
  </si>
  <si>
    <t>Medium C2</t>
  </si>
  <si>
    <t>Small C2</t>
  </si>
  <si>
    <t>Large C3</t>
  </si>
  <si>
    <t>Medium C3</t>
  </si>
  <si>
    <t>Small C3</t>
  </si>
  <si>
    <t>Total Profit</t>
  </si>
  <si>
    <t>C1 Water 1%</t>
  </si>
  <si>
    <t>C1 Water 5%</t>
  </si>
  <si>
    <t>C1 Water 10%</t>
  </si>
  <si>
    <t>C2 Water 1%</t>
  </si>
  <si>
    <t>C2 Water 5%</t>
  </si>
  <si>
    <t>C2 Water 10%</t>
  </si>
  <si>
    <t>C3 Water 1%</t>
  </si>
  <si>
    <t>C3 Water 5%</t>
  </si>
  <si>
    <t>C3 Water 10%</t>
  </si>
  <si>
    <t>C1 Q 1%</t>
  </si>
  <si>
    <t>C1 Q 5%</t>
  </si>
  <si>
    <t>C1 Q 10%</t>
  </si>
  <si>
    <t>C2 Q 1%</t>
  </si>
  <si>
    <t>C2 Q 5%</t>
  </si>
  <si>
    <t>C2 Q 10%</t>
  </si>
  <si>
    <t>C3 Q 1%</t>
  </si>
  <si>
    <t>C3 Q 5%</t>
  </si>
  <si>
    <t>C3 Q 10%</t>
  </si>
  <si>
    <t>Large 1%</t>
  </si>
  <si>
    <t>Large 5%</t>
  </si>
  <si>
    <t>Large 10%</t>
  </si>
  <si>
    <t>Medium 1%</t>
  </si>
  <si>
    <t>Medium 5%</t>
  </si>
  <si>
    <t>Medium 10%</t>
  </si>
  <si>
    <t>Small 1%</t>
  </si>
  <si>
    <t>Small 5%</t>
  </si>
  <si>
    <t>Small 10%</t>
  </si>
  <si>
    <t>Changing Water Capacities</t>
  </si>
  <si>
    <t>Changing Production Capacities</t>
  </si>
  <si>
    <t>Changing Market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</si>
</sst>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center" wrapText="1"/>
    </xf>
    <xf numFmtId="0" fontId="3" fillId="0" borderId="0" xfId="0" applyFont="1"/>
    <xf numFmtId="0" fontId="5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4316-04FE-431F-BF60-541474D44AC6}">
  <dimension ref="A1:H17"/>
  <sheetViews>
    <sheetView zoomScale="140" zoomScaleNormal="140" workbookViewId="0">
      <selection activeCell="B14" sqref="B14"/>
    </sheetView>
  </sheetViews>
  <sheetFormatPr defaultRowHeight="14.25" x14ac:dyDescent="0.45"/>
  <cols>
    <col min="1" max="5" width="9.06640625" style="1"/>
    <col min="6" max="6" width="9.1328125" style="1" customWidth="1"/>
    <col min="7" max="16384" width="9.06640625" style="1"/>
  </cols>
  <sheetData>
    <row r="1" spans="1:8" x14ac:dyDescent="0.45">
      <c r="A1" s="6" t="s">
        <v>0</v>
      </c>
    </row>
    <row r="2" spans="1:8" x14ac:dyDescent="0.45">
      <c r="B2" s="1" t="s">
        <v>1</v>
      </c>
      <c r="C2" s="1" t="s">
        <v>2</v>
      </c>
      <c r="D2" s="1" t="s">
        <v>6</v>
      </c>
      <c r="E2" s="1" t="s">
        <v>3</v>
      </c>
    </row>
    <row r="3" spans="1:8" x14ac:dyDescent="0.45">
      <c r="A3" s="1" t="s">
        <v>4</v>
      </c>
      <c r="B3" s="2">
        <v>0</v>
      </c>
      <c r="C3" s="3">
        <v>3</v>
      </c>
      <c r="D3" s="3">
        <v>1</v>
      </c>
      <c r="E3" s="4">
        <v>0</v>
      </c>
    </row>
    <row r="5" spans="1:8" x14ac:dyDescent="0.45">
      <c r="A5" s="6" t="s">
        <v>5</v>
      </c>
    </row>
    <row r="6" spans="1:8" x14ac:dyDescent="0.45">
      <c r="B6" s="1" t="s">
        <v>1</v>
      </c>
      <c r="C6" s="1" t="s">
        <v>2</v>
      </c>
      <c r="D6" s="1" t="s">
        <v>6</v>
      </c>
      <c r="E6" s="1" t="s">
        <v>3</v>
      </c>
    </row>
    <row r="7" spans="1:8" x14ac:dyDescent="0.45">
      <c r="A7" s="1" t="s">
        <v>4</v>
      </c>
      <c r="B7" s="1">
        <f>B3</f>
        <v>0</v>
      </c>
      <c r="C7" s="1">
        <f t="shared" ref="C7:E7" si="0">C3</f>
        <v>3</v>
      </c>
      <c r="D7" s="1">
        <f t="shared" si="0"/>
        <v>1</v>
      </c>
      <c r="E7" s="1">
        <f t="shared" si="0"/>
        <v>0</v>
      </c>
    </row>
    <row r="8" spans="1:8" x14ac:dyDescent="0.45">
      <c r="A8" s="1" t="s">
        <v>7</v>
      </c>
      <c r="B8" s="1">
        <v>50</v>
      </c>
      <c r="C8" s="1">
        <v>20</v>
      </c>
      <c r="D8" s="1">
        <v>30</v>
      </c>
      <c r="E8" s="1">
        <v>80</v>
      </c>
    </row>
    <row r="10" spans="1:8" x14ac:dyDescent="0.45">
      <c r="A10" s="1" t="s">
        <v>8</v>
      </c>
      <c r="B10" s="5">
        <f>SUMPRODUCT(B7:E7,B8:E8)</f>
        <v>90</v>
      </c>
    </row>
    <row r="12" spans="1:8" x14ac:dyDescent="0.45">
      <c r="A12" s="6" t="s">
        <v>9</v>
      </c>
    </row>
    <row r="13" spans="1:8" x14ac:dyDescent="0.45">
      <c r="B13" s="1" t="s">
        <v>1</v>
      </c>
      <c r="C13" s="1" t="s">
        <v>2</v>
      </c>
      <c r="D13" s="1" t="s">
        <v>6</v>
      </c>
      <c r="E13" s="1" t="s">
        <v>3</v>
      </c>
      <c r="F13" s="1" t="s">
        <v>14</v>
      </c>
      <c r="H13" s="1" t="s">
        <v>16</v>
      </c>
    </row>
    <row r="14" spans="1:8" x14ac:dyDescent="0.45">
      <c r="A14" s="1" t="s">
        <v>10</v>
      </c>
      <c r="B14" s="1">
        <v>400</v>
      </c>
      <c r="C14" s="1">
        <v>200</v>
      </c>
      <c r="D14" s="1">
        <v>150</v>
      </c>
      <c r="E14" s="1">
        <v>500</v>
      </c>
      <c r="F14" s="1">
        <f>SUMPRODUCT(B7:E7, B14:E14)</f>
        <v>750</v>
      </c>
      <c r="G14" s="1" t="s">
        <v>15</v>
      </c>
      <c r="H14" s="1">
        <v>500</v>
      </c>
    </row>
    <row r="15" spans="1:8" x14ac:dyDescent="0.45">
      <c r="A15" s="1" t="s">
        <v>11</v>
      </c>
      <c r="B15" s="1">
        <v>3</v>
      </c>
      <c r="C15" s="1">
        <v>2</v>
      </c>
      <c r="D15" s="1">
        <v>0</v>
      </c>
      <c r="E15" s="1">
        <v>0</v>
      </c>
      <c r="F15" s="1">
        <f>SUMPRODUCT(B7:E7, B15:E15)</f>
        <v>6</v>
      </c>
      <c r="G15" s="1" t="s">
        <v>15</v>
      </c>
      <c r="H15" s="1">
        <v>6</v>
      </c>
    </row>
    <row r="16" spans="1:8" x14ac:dyDescent="0.45">
      <c r="A16" s="1" t="s">
        <v>12</v>
      </c>
      <c r="B16" s="1">
        <v>2</v>
      </c>
      <c r="C16" s="1">
        <v>2</v>
      </c>
      <c r="D16" s="1">
        <v>4</v>
      </c>
      <c r="E16" s="1">
        <v>4</v>
      </c>
      <c r="F16" s="1">
        <f>SUMPRODUCT(B7:E7, B16:E16)</f>
        <v>10</v>
      </c>
      <c r="G16" s="1" t="s">
        <v>15</v>
      </c>
      <c r="H16" s="1">
        <v>10</v>
      </c>
    </row>
    <row r="17" spans="1:8" x14ac:dyDescent="0.45">
      <c r="A17" s="1" t="s">
        <v>13</v>
      </c>
      <c r="B17" s="1">
        <v>2</v>
      </c>
      <c r="C17" s="1">
        <v>4</v>
      </c>
      <c r="D17" s="1">
        <v>1</v>
      </c>
      <c r="E17" s="1">
        <v>5</v>
      </c>
      <c r="F17" s="1">
        <f>SUMPRODUCT(B7:E7, B17:E17)</f>
        <v>13</v>
      </c>
      <c r="G17" s="1" t="s">
        <v>15</v>
      </c>
      <c r="H17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8F67-A2C2-44DA-A131-669C30836CBB}">
  <dimension ref="A1:G19"/>
  <sheetViews>
    <sheetView zoomScale="140" zoomScaleNormal="140" workbookViewId="0">
      <selection activeCell="B15" sqref="B15"/>
    </sheetView>
  </sheetViews>
  <sheetFormatPr defaultRowHeight="14.25" x14ac:dyDescent="0.45"/>
  <cols>
    <col min="1" max="16384" width="9.06640625" style="1"/>
  </cols>
  <sheetData>
    <row r="1" spans="1:7" x14ac:dyDescent="0.45">
      <c r="A1" s="6" t="s">
        <v>0</v>
      </c>
    </row>
    <row r="2" spans="1:7" x14ac:dyDescent="0.45">
      <c r="B2" s="1" t="s">
        <v>18</v>
      </c>
      <c r="C2" s="1" t="s">
        <v>19</v>
      </c>
      <c r="D2" s="1" t="s">
        <v>20</v>
      </c>
    </row>
    <row r="3" spans="1:7" x14ac:dyDescent="0.45">
      <c r="A3" s="1" t="s">
        <v>17</v>
      </c>
      <c r="B3" s="2">
        <v>7.9999999999999805</v>
      </c>
      <c r="C3" s="3">
        <v>6.0000000000000107</v>
      </c>
      <c r="D3" s="4">
        <v>30</v>
      </c>
    </row>
    <row r="5" spans="1:7" x14ac:dyDescent="0.45">
      <c r="A5" s="6" t="s">
        <v>5</v>
      </c>
    </row>
    <row r="6" spans="1:7" x14ac:dyDescent="0.45">
      <c r="B6" s="1" t="s">
        <v>18</v>
      </c>
      <c r="C6" s="1" t="s">
        <v>19</v>
      </c>
      <c r="D6" s="1" t="s">
        <v>20</v>
      </c>
    </row>
    <row r="7" spans="1:7" x14ac:dyDescent="0.45">
      <c r="A7" s="1" t="s">
        <v>17</v>
      </c>
      <c r="B7" s="1">
        <f>B3</f>
        <v>7.9999999999999805</v>
      </c>
      <c r="C7" s="1">
        <f>C3</f>
        <v>6.0000000000000107</v>
      </c>
      <c r="D7" s="1">
        <f>D3</f>
        <v>30</v>
      </c>
    </row>
    <row r="8" spans="1:7" x14ac:dyDescent="0.45">
      <c r="A8" s="1" t="s">
        <v>21</v>
      </c>
      <c r="B8" s="1">
        <f>7-1</f>
        <v>6</v>
      </c>
      <c r="C8" s="1">
        <f>12-2</f>
        <v>10</v>
      </c>
      <c r="D8" s="1">
        <f>5-0.5</f>
        <v>4.5</v>
      </c>
    </row>
    <row r="10" spans="1:7" x14ac:dyDescent="0.45">
      <c r="A10" s="1" t="s">
        <v>8</v>
      </c>
      <c r="B10" s="5">
        <f>SUMPRODUCT(B7:D7,B8:D8)</f>
        <v>243</v>
      </c>
    </row>
    <row r="12" spans="1:7" x14ac:dyDescent="0.45">
      <c r="A12" s="6" t="s">
        <v>9</v>
      </c>
    </row>
    <row r="13" spans="1:7" x14ac:dyDescent="0.45">
      <c r="B13" s="1" t="s">
        <v>18</v>
      </c>
      <c r="C13" s="1" t="s">
        <v>19</v>
      </c>
      <c r="D13" s="1" t="s">
        <v>20</v>
      </c>
      <c r="E13" s="1" t="s">
        <v>8</v>
      </c>
      <c r="G13" s="1" t="s">
        <v>28</v>
      </c>
    </row>
    <row r="14" spans="1:7" x14ac:dyDescent="0.45">
      <c r="A14" s="1" t="s">
        <v>22</v>
      </c>
      <c r="B14" s="7">
        <f>1/10</f>
        <v>0.1</v>
      </c>
      <c r="C14" s="7">
        <f>1/5</f>
        <v>0.2</v>
      </c>
      <c r="D14" s="7">
        <f>1/15</f>
        <v>6.6666666666666666E-2</v>
      </c>
      <c r="E14" s="7">
        <f>SUMPRODUCT(B7:D7,B14:D14)</f>
        <v>4</v>
      </c>
      <c r="F14" s="1" t="s">
        <v>25</v>
      </c>
      <c r="G14" s="1">
        <v>4</v>
      </c>
    </row>
    <row r="15" spans="1:7" x14ac:dyDescent="0.45">
      <c r="A15" s="1" t="s">
        <v>23</v>
      </c>
      <c r="B15" s="7">
        <f>1/20</f>
        <v>0.05</v>
      </c>
      <c r="C15" s="7">
        <f>1/15</f>
        <v>6.6666666666666666E-2</v>
      </c>
      <c r="D15" s="7">
        <f>1/25</f>
        <v>0.04</v>
      </c>
      <c r="E15" s="7">
        <f>SUMPRODUCT(B7:D7,B15:D15)</f>
        <v>1.9999999999999996</v>
      </c>
      <c r="F15" s="1" t="s">
        <v>25</v>
      </c>
      <c r="G15" s="1">
        <v>2</v>
      </c>
    </row>
    <row r="16" spans="1:7" x14ac:dyDescent="0.45">
      <c r="A16" s="1" t="s">
        <v>24</v>
      </c>
      <c r="B16" s="7">
        <f>1/30</f>
        <v>3.3333333333333333E-2</v>
      </c>
      <c r="C16" s="7">
        <f>1/15</f>
        <v>6.6666666666666666E-2</v>
      </c>
      <c r="D16" s="7">
        <f>1/30</f>
        <v>3.3333333333333333E-2</v>
      </c>
      <c r="E16" s="7">
        <f>SUMPRODUCT(B7:D7,B16:D16)</f>
        <v>1.6666666666666667</v>
      </c>
      <c r="F16" s="1" t="s">
        <v>25</v>
      </c>
      <c r="G16" s="1">
        <v>2</v>
      </c>
    </row>
    <row r="17" spans="1:7" x14ac:dyDescent="0.45">
      <c r="A17" s="1" t="s">
        <v>26</v>
      </c>
      <c r="E17" s="1">
        <f>B3</f>
        <v>7.9999999999999805</v>
      </c>
      <c r="F17" s="1" t="s">
        <v>25</v>
      </c>
      <c r="G17" s="1">
        <v>20</v>
      </c>
    </row>
    <row r="18" spans="1:7" x14ac:dyDescent="0.45">
      <c r="A18" s="1" t="s">
        <v>27</v>
      </c>
      <c r="E18" s="1">
        <f>C3</f>
        <v>6.0000000000000107</v>
      </c>
      <c r="F18" s="1" t="s">
        <v>25</v>
      </c>
      <c r="G18" s="1">
        <v>10</v>
      </c>
    </row>
    <row r="19" spans="1:7" x14ac:dyDescent="0.45">
      <c r="A19" s="1" t="s">
        <v>29</v>
      </c>
      <c r="E19" s="1">
        <f>D3</f>
        <v>30</v>
      </c>
      <c r="F19" s="1" t="s">
        <v>25</v>
      </c>
      <c r="G19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BEF4-DDBA-4642-8916-0CC1BA7310D7}">
  <dimension ref="A1:J15"/>
  <sheetViews>
    <sheetView zoomScale="140" zoomScaleNormal="140" workbookViewId="0">
      <selection activeCell="J11" sqref="J11"/>
    </sheetView>
  </sheetViews>
  <sheetFormatPr defaultRowHeight="14.25" x14ac:dyDescent="0.45"/>
  <cols>
    <col min="1" max="8" width="9.06640625" style="1"/>
    <col min="9" max="9" width="10.86328125" style="9" bestFit="1" customWidth="1"/>
    <col min="10" max="10" width="9.86328125" style="9" bestFit="1" customWidth="1"/>
    <col min="11" max="16384" width="9.06640625" style="1"/>
  </cols>
  <sheetData>
    <row r="1" spans="1:10" x14ac:dyDescent="0.45">
      <c r="A1" s="6" t="s">
        <v>0</v>
      </c>
    </row>
    <row r="2" spans="1:10" x14ac:dyDescent="0.45">
      <c r="B2" s="1" t="s">
        <v>31</v>
      </c>
      <c r="C2" s="1" t="s">
        <v>32</v>
      </c>
      <c r="D2" s="1" t="s">
        <v>33</v>
      </c>
    </row>
    <row r="3" spans="1:10" x14ac:dyDescent="0.45">
      <c r="A3" s="1" t="s">
        <v>30</v>
      </c>
      <c r="B3" s="2">
        <v>50</v>
      </c>
      <c r="C3" s="3">
        <v>0</v>
      </c>
      <c r="D3" s="4">
        <v>0</v>
      </c>
      <c r="I3" s="9" t="s">
        <v>52</v>
      </c>
      <c r="J3" s="9" t="s">
        <v>21</v>
      </c>
    </row>
    <row r="4" spans="1:10" x14ac:dyDescent="0.45">
      <c r="I4" s="9">
        <v>20000</v>
      </c>
      <c r="J4" s="9">
        <v>6000</v>
      </c>
    </row>
    <row r="5" spans="1:10" x14ac:dyDescent="0.45">
      <c r="A5" s="6" t="s">
        <v>5</v>
      </c>
      <c r="I5" s="9">
        <v>21000</v>
      </c>
      <c r="J5" s="9">
        <v>6300</v>
      </c>
    </row>
    <row r="6" spans="1:10" x14ac:dyDescent="0.45">
      <c r="B6" s="1" t="s">
        <v>31</v>
      </c>
      <c r="C6" s="1" t="s">
        <v>32</v>
      </c>
      <c r="D6" s="1" t="s">
        <v>33</v>
      </c>
      <c r="I6" s="9">
        <v>22000</v>
      </c>
      <c r="J6" s="9">
        <v>6600</v>
      </c>
    </row>
    <row r="7" spans="1:10" x14ac:dyDescent="0.45">
      <c r="A7" s="1" t="s">
        <v>30</v>
      </c>
      <c r="B7" s="1">
        <f>B3</f>
        <v>50</v>
      </c>
      <c r="C7" s="1">
        <v>0</v>
      </c>
      <c r="D7" s="1">
        <f>D3</f>
        <v>0</v>
      </c>
      <c r="I7" s="9">
        <v>23000</v>
      </c>
      <c r="J7" s="9">
        <v>6900</v>
      </c>
    </row>
    <row r="8" spans="1:10" x14ac:dyDescent="0.45">
      <c r="A8" s="1" t="s">
        <v>21</v>
      </c>
      <c r="B8" s="1">
        <v>120</v>
      </c>
      <c r="C8" s="1">
        <v>40</v>
      </c>
      <c r="D8" s="1">
        <v>60</v>
      </c>
      <c r="I8" s="9">
        <v>24000</v>
      </c>
      <c r="J8" s="9">
        <v>7200</v>
      </c>
    </row>
    <row r="9" spans="1:10" x14ac:dyDescent="0.45">
      <c r="I9" s="9">
        <v>25000</v>
      </c>
      <c r="J9" s="9">
        <v>7500</v>
      </c>
    </row>
    <row r="10" spans="1:10" x14ac:dyDescent="0.45">
      <c r="A10" s="1" t="s">
        <v>8</v>
      </c>
      <c r="B10" s="5">
        <f>SUMPRODUCT(B7:D7,B8:D8)</f>
        <v>6000</v>
      </c>
      <c r="I10" s="9">
        <v>30000</v>
      </c>
      <c r="J10" s="9">
        <v>9000</v>
      </c>
    </row>
    <row r="11" spans="1:10" x14ac:dyDescent="0.45">
      <c r="I11" s="9">
        <v>35000</v>
      </c>
      <c r="J11" s="9">
        <v>10500</v>
      </c>
    </row>
    <row r="12" spans="1:10" x14ac:dyDescent="0.45">
      <c r="A12" s="6" t="s">
        <v>9</v>
      </c>
      <c r="I12" s="9">
        <v>40000</v>
      </c>
      <c r="J12" s="9">
        <v>12000</v>
      </c>
    </row>
    <row r="13" spans="1:10" x14ac:dyDescent="0.45">
      <c r="B13" s="1" t="s">
        <v>31</v>
      </c>
      <c r="C13" s="1" t="s">
        <v>32</v>
      </c>
      <c r="D13" s="1" t="s">
        <v>33</v>
      </c>
      <c r="E13" s="1" t="s">
        <v>8</v>
      </c>
      <c r="I13" s="9">
        <v>45000</v>
      </c>
      <c r="J13" s="9">
        <v>13200</v>
      </c>
    </row>
    <row r="14" spans="1:10" x14ac:dyDescent="0.45">
      <c r="A14" s="1" t="s">
        <v>7</v>
      </c>
      <c r="B14" s="1">
        <v>400</v>
      </c>
      <c r="C14" s="1">
        <v>160</v>
      </c>
      <c r="D14" s="1">
        <v>280</v>
      </c>
      <c r="E14" s="1">
        <f>SUMPRODUCT(B7:D7,B14:D14)</f>
        <v>20000</v>
      </c>
      <c r="F14" s="1" t="s">
        <v>25</v>
      </c>
      <c r="G14" s="1">
        <v>20000</v>
      </c>
      <c r="I14" s="9">
        <v>50000</v>
      </c>
      <c r="J14" s="9">
        <v>13200</v>
      </c>
    </row>
    <row r="15" spans="1:10" x14ac:dyDescent="0.45">
      <c r="A15" s="1" t="s">
        <v>53</v>
      </c>
      <c r="E15" s="1">
        <f>B3+C3+D3</f>
        <v>50</v>
      </c>
      <c r="F15" s="1" t="s">
        <v>25</v>
      </c>
      <c r="G15" s="1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705F-15B5-439B-839F-E69EF06A23F6}">
  <dimension ref="A1:M25"/>
  <sheetViews>
    <sheetView zoomScale="120" zoomScaleNormal="120" workbookViewId="0">
      <selection activeCell="N23" sqref="N23"/>
    </sheetView>
  </sheetViews>
  <sheetFormatPr defaultRowHeight="14.25" x14ac:dyDescent="0.45"/>
  <cols>
    <col min="1" max="1" width="15.73046875" style="1" bestFit="1" customWidth="1"/>
    <col min="2" max="2" width="13.265625" style="1" bestFit="1" customWidth="1"/>
    <col min="3" max="3" width="10.3984375" style="1" bestFit="1" customWidth="1"/>
    <col min="4" max="5" width="8" style="1" bestFit="1" customWidth="1"/>
    <col min="6" max="6" width="10.3984375" style="1" bestFit="1" customWidth="1"/>
    <col min="7" max="8" width="8" style="1" bestFit="1" customWidth="1"/>
    <col min="9" max="9" width="10.3984375" style="1" bestFit="1" customWidth="1"/>
    <col min="10" max="10" width="8" style="1" bestFit="1" customWidth="1"/>
    <col min="11" max="16384" width="9.06640625" style="1"/>
  </cols>
  <sheetData>
    <row r="1" spans="1:13" x14ac:dyDescent="0.45">
      <c r="A1" s="6" t="s">
        <v>0</v>
      </c>
    </row>
    <row r="2" spans="1:13" x14ac:dyDescent="0.45"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3" x14ac:dyDescent="0.45">
      <c r="A3" s="1" t="s">
        <v>34</v>
      </c>
      <c r="B3" s="2">
        <v>419.29411764705884</v>
      </c>
      <c r="C3" s="3">
        <v>0</v>
      </c>
      <c r="D3" s="3">
        <v>0</v>
      </c>
      <c r="E3" s="3">
        <v>0</v>
      </c>
      <c r="F3" s="3">
        <v>231.76470588235301</v>
      </c>
      <c r="G3" s="3">
        <v>339.99999999999989</v>
      </c>
      <c r="H3" s="3">
        <v>159.00000000000011</v>
      </c>
      <c r="I3" s="3">
        <v>50.647058823529314</v>
      </c>
      <c r="J3" s="4">
        <v>0</v>
      </c>
    </row>
    <row r="5" spans="1:13" x14ac:dyDescent="0.45">
      <c r="A5" s="6" t="s">
        <v>5</v>
      </c>
    </row>
    <row r="6" spans="1:13" x14ac:dyDescent="0.4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</row>
    <row r="7" spans="1:13" x14ac:dyDescent="0.45">
      <c r="A7" s="1" t="s">
        <v>34</v>
      </c>
      <c r="B7" s="1">
        <f>B3</f>
        <v>419.29411764705884</v>
      </c>
      <c r="C7" s="1">
        <f>C3</f>
        <v>0</v>
      </c>
      <c r="D7" s="1">
        <f>D3</f>
        <v>0</v>
      </c>
      <c r="E7" s="1">
        <f t="shared" ref="E7:J7" si="0">E3</f>
        <v>0</v>
      </c>
      <c r="F7" s="1">
        <f t="shared" si="0"/>
        <v>231.76470588235301</v>
      </c>
      <c r="G7" s="1">
        <f t="shared" si="0"/>
        <v>339.99999999999989</v>
      </c>
      <c r="H7" s="1">
        <f t="shared" si="0"/>
        <v>159.00000000000011</v>
      </c>
      <c r="I7" s="1">
        <f t="shared" si="0"/>
        <v>50.647058823529314</v>
      </c>
      <c r="J7" s="1">
        <f t="shared" si="0"/>
        <v>0</v>
      </c>
    </row>
    <row r="8" spans="1:13" x14ac:dyDescent="0.45">
      <c r="A8" s="1" t="s">
        <v>21</v>
      </c>
      <c r="B8" s="1">
        <v>12</v>
      </c>
      <c r="C8" s="1">
        <v>10</v>
      </c>
      <c r="D8" s="1">
        <v>9</v>
      </c>
      <c r="E8" s="1">
        <v>12</v>
      </c>
      <c r="F8" s="1">
        <v>10</v>
      </c>
      <c r="G8" s="1">
        <v>9</v>
      </c>
      <c r="H8" s="1">
        <v>12</v>
      </c>
      <c r="I8" s="1">
        <v>10</v>
      </c>
      <c r="J8" s="1">
        <v>9</v>
      </c>
    </row>
    <row r="10" spans="1:13" x14ac:dyDescent="0.45">
      <c r="A10" s="1" t="s">
        <v>8</v>
      </c>
      <c r="B10" s="8">
        <f>SUMPRODUCT(B7:J7, B8:J8)</f>
        <v>12823.64705882353</v>
      </c>
    </row>
    <row r="12" spans="1:13" x14ac:dyDescent="0.45">
      <c r="A12" s="6" t="s">
        <v>9</v>
      </c>
    </row>
    <row r="13" spans="1:13" x14ac:dyDescent="0.45"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1" t="s">
        <v>42</v>
      </c>
      <c r="H13" s="1" t="s">
        <v>43</v>
      </c>
      <c r="I13" s="1" t="s">
        <v>44</v>
      </c>
      <c r="J13" s="1" t="s">
        <v>45</v>
      </c>
      <c r="K13" s="1" t="s">
        <v>8</v>
      </c>
    </row>
    <row r="14" spans="1:13" x14ac:dyDescent="0.45">
      <c r="A14" s="1" t="s">
        <v>35</v>
      </c>
      <c r="K14" s="1">
        <f>B3+E3+H3</f>
        <v>578.29411764705901</v>
      </c>
      <c r="L14" s="1" t="s">
        <v>25</v>
      </c>
      <c r="M14" s="1">
        <v>700</v>
      </c>
    </row>
    <row r="15" spans="1:13" x14ac:dyDescent="0.45">
      <c r="A15" s="1" t="s">
        <v>27</v>
      </c>
      <c r="K15" s="1">
        <f>C3+F3+I3</f>
        <v>282.41176470588232</v>
      </c>
      <c r="L15" s="1" t="s">
        <v>25</v>
      </c>
      <c r="M15" s="1">
        <v>900</v>
      </c>
    </row>
    <row r="16" spans="1:13" x14ac:dyDescent="0.45">
      <c r="A16" s="10" t="s">
        <v>36</v>
      </c>
      <c r="B16" s="10"/>
      <c r="C16" s="10"/>
      <c r="D16" s="10"/>
      <c r="E16" s="10"/>
      <c r="F16" s="10"/>
      <c r="G16" s="10"/>
      <c r="H16" s="10"/>
      <c r="I16" s="10"/>
      <c r="J16" s="10"/>
      <c r="K16" s="10">
        <f>D3+G3+J3</f>
        <v>339.99999999999989</v>
      </c>
      <c r="L16" s="10" t="s">
        <v>25</v>
      </c>
      <c r="M16" s="10">
        <v>340</v>
      </c>
    </row>
    <row r="17" spans="1:13" x14ac:dyDescent="0.45">
      <c r="A17" s="1" t="s">
        <v>46</v>
      </c>
      <c r="K17" s="1">
        <f>B3+C3+D3</f>
        <v>419.29411764705884</v>
      </c>
      <c r="L17" s="1" t="s">
        <v>25</v>
      </c>
      <c r="M17" s="1">
        <v>550</v>
      </c>
    </row>
    <row r="18" spans="1:13" x14ac:dyDescent="0.45">
      <c r="A18" s="1" t="s">
        <v>47</v>
      </c>
      <c r="K18" s="1">
        <f>E3+F3+G3</f>
        <v>571.76470588235293</v>
      </c>
      <c r="L18" s="1" t="s">
        <v>25</v>
      </c>
      <c r="M18" s="1">
        <v>750</v>
      </c>
    </row>
    <row r="19" spans="1:13" x14ac:dyDescent="0.45">
      <c r="A19" s="10" t="s">
        <v>48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f>H3+I3+J3</f>
        <v>209.64705882352942</v>
      </c>
      <c r="L19" s="10" t="s">
        <v>25</v>
      </c>
      <c r="M19" s="10">
        <v>275</v>
      </c>
    </row>
    <row r="20" spans="1:13" x14ac:dyDescent="0.45">
      <c r="A20" s="1" t="s">
        <v>49</v>
      </c>
      <c r="B20" s="1">
        <v>21</v>
      </c>
      <c r="C20" s="1">
        <v>17</v>
      </c>
      <c r="D20" s="1">
        <v>9</v>
      </c>
      <c r="K20" s="1">
        <f>SUMPRODUCT(B20:D20,B3:D3)</f>
        <v>8805.176470588236</v>
      </c>
      <c r="L20" s="1" t="s">
        <v>25</v>
      </c>
      <c r="M20" s="1">
        <v>10000</v>
      </c>
    </row>
    <row r="21" spans="1:13" x14ac:dyDescent="0.45">
      <c r="A21" s="1" t="s">
        <v>50</v>
      </c>
      <c r="E21" s="1">
        <v>21</v>
      </c>
      <c r="F21" s="1">
        <v>17</v>
      </c>
      <c r="G21" s="1">
        <v>9</v>
      </c>
      <c r="K21" s="1">
        <f>SUMPRODUCT(E21:G21,E3:G3)</f>
        <v>7000</v>
      </c>
      <c r="L21" s="1" t="s">
        <v>25</v>
      </c>
      <c r="M21" s="1">
        <v>7000</v>
      </c>
    </row>
    <row r="22" spans="1:13" x14ac:dyDescent="0.45">
      <c r="A22" s="10" t="s">
        <v>51</v>
      </c>
      <c r="B22" s="10"/>
      <c r="C22" s="10"/>
      <c r="D22" s="10"/>
      <c r="E22" s="10"/>
      <c r="F22" s="10"/>
      <c r="G22" s="10"/>
      <c r="H22" s="10">
        <v>21</v>
      </c>
      <c r="I22" s="10">
        <v>17</v>
      </c>
      <c r="J22" s="10">
        <v>9</v>
      </c>
      <c r="K22" s="10">
        <f>SUMPRODUCT(H22:J22,H3:J3)</f>
        <v>4200.0000000000009</v>
      </c>
      <c r="L22" s="10" t="s">
        <v>25</v>
      </c>
      <c r="M22" s="10">
        <v>4200</v>
      </c>
    </row>
    <row r="23" spans="1:13" x14ac:dyDescent="0.45">
      <c r="A23" s="1" t="s">
        <v>54</v>
      </c>
      <c r="K23" s="1">
        <f>(B3+C3+D3)/550</f>
        <v>0.76235294117647057</v>
      </c>
      <c r="L23" s="1" t="s">
        <v>56</v>
      </c>
      <c r="M23" s="1">
        <f>(E3+F3+G3)/750</f>
        <v>0.76235294117647057</v>
      </c>
    </row>
    <row r="24" spans="1:13" x14ac:dyDescent="0.45">
      <c r="A24" s="1" t="s">
        <v>55</v>
      </c>
      <c r="K24" s="1">
        <f>(E3+F3+G3)/750</f>
        <v>0.76235294117647057</v>
      </c>
      <c r="L24" s="1" t="s">
        <v>56</v>
      </c>
      <c r="M24" s="1">
        <f>(H3+I3+J3)/275</f>
        <v>0.76235294117647057</v>
      </c>
    </row>
    <row r="25" spans="1:13" x14ac:dyDescent="0.45">
      <c r="A25" s="1" t="s">
        <v>57</v>
      </c>
      <c r="K25" s="1">
        <f>(B3+C3+D3)/550</f>
        <v>0.76235294117647057</v>
      </c>
      <c r="L25" s="1" t="s">
        <v>56</v>
      </c>
      <c r="M25" s="1">
        <f>(H3+I3+J3)/275</f>
        <v>0.76235294117647057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014A-8BEF-4A0A-B611-46FFA148D091}">
  <dimension ref="A1:K35"/>
  <sheetViews>
    <sheetView workbookViewId="0">
      <selection activeCell="M21" sqref="M21"/>
    </sheetView>
  </sheetViews>
  <sheetFormatPr defaultColWidth="23.796875" defaultRowHeight="15.4" x14ac:dyDescent="0.45"/>
  <cols>
    <col min="1" max="1" width="13.3984375" style="14" bestFit="1" customWidth="1"/>
    <col min="2" max="2" width="8.59765625" style="14" bestFit="1" customWidth="1"/>
    <col min="3" max="3" width="10.86328125" style="14" bestFit="1" customWidth="1"/>
    <col min="4" max="5" width="8.59765625" style="14" bestFit="1" customWidth="1"/>
    <col min="6" max="6" width="10.86328125" style="14" bestFit="1" customWidth="1"/>
    <col min="7" max="8" width="8.59765625" style="14" bestFit="1" customWidth="1"/>
    <col min="9" max="9" width="10.86328125" style="14" bestFit="1" customWidth="1"/>
    <col min="10" max="10" width="8.59765625" style="14" bestFit="1" customWidth="1"/>
    <col min="11" max="11" width="11.9296875" style="14" bestFit="1" customWidth="1"/>
    <col min="12" max="16384" width="23.796875" style="14"/>
  </cols>
  <sheetData>
    <row r="1" spans="1:11" ht="15.75" thickBot="1" x14ac:dyDescent="0.5">
      <c r="A1" s="15" t="s">
        <v>112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thickBot="1" x14ac:dyDescent="0.5">
      <c r="A2" s="12"/>
      <c r="B2" s="13" t="s">
        <v>75</v>
      </c>
      <c r="C2" s="13" t="s">
        <v>76</v>
      </c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13" t="s">
        <v>82</v>
      </c>
      <c r="J2" s="13" t="s">
        <v>83</v>
      </c>
      <c r="K2" s="13" t="s">
        <v>84</v>
      </c>
    </row>
    <row r="3" spans="1:11" ht="15.75" thickBot="1" x14ac:dyDescent="0.5">
      <c r="A3" s="13" t="s">
        <v>85</v>
      </c>
      <c r="B3" s="13">
        <v>187.5</v>
      </c>
      <c r="C3" s="13">
        <v>362.5</v>
      </c>
      <c r="D3" s="13">
        <v>0</v>
      </c>
      <c r="E3" s="13">
        <v>0</v>
      </c>
      <c r="F3" s="13">
        <v>231.76470599999999</v>
      </c>
      <c r="G3" s="13">
        <v>340</v>
      </c>
      <c r="H3" s="13">
        <v>0</v>
      </c>
      <c r="I3" s="13">
        <v>247.05882399999999</v>
      </c>
      <c r="J3" s="13">
        <v>0</v>
      </c>
      <c r="K3" s="13">
        <v>13723.235290000001</v>
      </c>
    </row>
    <row r="4" spans="1:11" ht="15.75" thickBot="1" x14ac:dyDescent="0.5">
      <c r="A4" s="13" t="s">
        <v>86</v>
      </c>
      <c r="B4" s="13">
        <v>287.5</v>
      </c>
      <c r="C4" s="13">
        <v>262.5</v>
      </c>
      <c r="D4" s="13">
        <v>0</v>
      </c>
      <c r="E4" s="13">
        <v>0</v>
      </c>
      <c r="F4" s="13">
        <v>231.76470599999999</v>
      </c>
      <c r="G4" s="13">
        <v>340</v>
      </c>
      <c r="H4" s="13">
        <v>0</v>
      </c>
      <c r="I4" s="13">
        <v>247.05882399999999</v>
      </c>
      <c r="J4" s="13">
        <v>0</v>
      </c>
      <c r="K4" s="13">
        <v>13923.235290000001</v>
      </c>
    </row>
    <row r="5" spans="1:11" ht="15.75" thickBot="1" x14ac:dyDescent="0.5">
      <c r="A5" s="13" t="s">
        <v>87</v>
      </c>
      <c r="B5" s="13">
        <v>412.5</v>
      </c>
      <c r="C5" s="13">
        <v>137.5</v>
      </c>
      <c r="D5" s="13">
        <v>0</v>
      </c>
      <c r="E5" s="13">
        <v>0</v>
      </c>
      <c r="F5" s="13">
        <v>231.76470599999999</v>
      </c>
      <c r="G5" s="13">
        <v>340</v>
      </c>
      <c r="H5" s="13">
        <v>0</v>
      </c>
      <c r="I5" s="13">
        <v>247.05882399999999</v>
      </c>
      <c r="J5" s="13">
        <v>0</v>
      </c>
      <c r="K5" s="13">
        <v>14173.235290000001</v>
      </c>
    </row>
    <row r="6" spans="1:11" ht="15.75" thickBot="1" x14ac:dyDescent="0.5">
      <c r="A6" s="13" t="s">
        <v>88</v>
      </c>
      <c r="B6" s="13">
        <v>162.5</v>
      </c>
      <c r="C6" s="13">
        <v>387.5</v>
      </c>
      <c r="D6" s="13">
        <v>0</v>
      </c>
      <c r="E6" s="13">
        <v>0</v>
      </c>
      <c r="F6" s="13">
        <v>235.88235299999999</v>
      </c>
      <c r="G6" s="13">
        <v>340</v>
      </c>
      <c r="H6" s="13">
        <v>0</v>
      </c>
      <c r="I6" s="13">
        <v>247.05882399999999</v>
      </c>
      <c r="J6" s="13">
        <v>0</v>
      </c>
      <c r="K6" s="13">
        <v>13714.411760000001</v>
      </c>
    </row>
    <row r="7" spans="1:11" ht="15.75" thickBot="1" x14ac:dyDescent="0.5">
      <c r="A7" s="13" t="s">
        <v>89</v>
      </c>
      <c r="B7" s="13">
        <v>162.5</v>
      </c>
      <c r="C7" s="13">
        <v>387.5</v>
      </c>
      <c r="D7" s="13">
        <v>0</v>
      </c>
      <c r="E7" s="13">
        <v>0</v>
      </c>
      <c r="F7" s="13">
        <v>252.35294099999999</v>
      </c>
      <c r="G7" s="13">
        <v>340</v>
      </c>
      <c r="H7" s="13">
        <v>0</v>
      </c>
      <c r="I7" s="13">
        <v>247.05882399999999</v>
      </c>
      <c r="J7" s="13">
        <v>0</v>
      </c>
      <c r="K7" s="13">
        <v>13879.11765</v>
      </c>
    </row>
    <row r="8" spans="1:11" ht="15.75" thickBot="1" x14ac:dyDescent="0.5">
      <c r="A8" s="13" t="s">
        <v>90</v>
      </c>
      <c r="B8" s="13">
        <v>162.5</v>
      </c>
      <c r="C8" s="13">
        <v>387.5</v>
      </c>
      <c r="D8" s="13">
        <v>0</v>
      </c>
      <c r="E8" s="13">
        <v>0</v>
      </c>
      <c r="F8" s="13">
        <v>272.94117599999998</v>
      </c>
      <c r="G8" s="13">
        <v>340</v>
      </c>
      <c r="H8" s="13">
        <v>6.0714300000000003</v>
      </c>
      <c r="I8" s="13">
        <v>239.55882399999999</v>
      </c>
      <c r="J8" s="13">
        <v>0</v>
      </c>
      <c r="K8" s="13">
        <v>14082.85714</v>
      </c>
    </row>
    <row r="9" spans="1:11" ht="15.75" thickBot="1" x14ac:dyDescent="0.5">
      <c r="A9" s="13" t="s">
        <v>91</v>
      </c>
      <c r="B9" s="13">
        <v>162.5</v>
      </c>
      <c r="C9" s="13">
        <v>387.5</v>
      </c>
      <c r="D9" s="13">
        <v>0</v>
      </c>
      <c r="E9" s="13">
        <v>0</v>
      </c>
      <c r="F9" s="13">
        <v>231.76470599999999</v>
      </c>
      <c r="G9" s="13">
        <v>340</v>
      </c>
      <c r="H9" s="13">
        <v>0</v>
      </c>
      <c r="I9" s="13">
        <v>249.52941200000001</v>
      </c>
      <c r="J9" s="13">
        <v>0</v>
      </c>
      <c r="K9" s="13">
        <v>13697.94118</v>
      </c>
    </row>
    <row r="10" spans="1:11" ht="15.75" thickBot="1" x14ac:dyDescent="0.5">
      <c r="A10" s="13" t="s">
        <v>92</v>
      </c>
      <c r="B10" s="13">
        <v>162.5</v>
      </c>
      <c r="C10" s="13">
        <v>387.5</v>
      </c>
      <c r="D10" s="13">
        <v>0</v>
      </c>
      <c r="E10" s="13">
        <v>0</v>
      </c>
      <c r="F10" s="13">
        <v>231.76470599999999</v>
      </c>
      <c r="G10" s="13">
        <v>340</v>
      </c>
      <c r="H10" s="13">
        <v>0</v>
      </c>
      <c r="I10" s="13">
        <v>259.411765</v>
      </c>
      <c r="J10" s="13">
        <v>0</v>
      </c>
      <c r="K10" s="13">
        <v>13796.764709999999</v>
      </c>
    </row>
    <row r="11" spans="1:11" ht="15.75" thickBot="1" x14ac:dyDescent="0.5">
      <c r="A11" s="13" t="s">
        <v>93</v>
      </c>
      <c r="B11" s="13">
        <v>162.5</v>
      </c>
      <c r="C11" s="13">
        <v>387.5</v>
      </c>
      <c r="D11" s="13">
        <v>0</v>
      </c>
      <c r="E11" s="13">
        <v>0</v>
      </c>
      <c r="F11" s="13">
        <v>231.76470599999999</v>
      </c>
      <c r="G11" s="13">
        <v>340</v>
      </c>
      <c r="H11" s="13">
        <v>0</v>
      </c>
      <c r="I11" s="13">
        <v>271.76470599999999</v>
      </c>
      <c r="J11" s="13">
        <v>0</v>
      </c>
      <c r="K11" s="13">
        <v>13920.29412</v>
      </c>
    </row>
    <row r="13" spans="1:11" ht="15.75" thickBot="1" x14ac:dyDescent="0.5">
      <c r="A13" s="15" t="s">
        <v>113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5.75" thickBot="1" x14ac:dyDescent="0.5">
      <c r="A14" s="12"/>
      <c r="B14" s="13" t="s">
        <v>75</v>
      </c>
      <c r="C14" s="13" t="s">
        <v>76</v>
      </c>
      <c r="D14" s="13" t="s">
        <v>77</v>
      </c>
      <c r="E14" s="13" t="s">
        <v>78</v>
      </c>
      <c r="F14" s="13" t="s">
        <v>79</v>
      </c>
      <c r="G14" s="13" t="s">
        <v>80</v>
      </c>
      <c r="H14" s="13" t="s">
        <v>81</v>
      </c>
      <c r="I14" s="13" t="s">
        <v>82</v>
      </c>
      <c r="J14" s="13" t="s">
        <v>83</v>
      </c>
      <c r="K14" s="13" t="s">
        <v>84</v>
      </c>
    </row>
    <row r="15" spans="1:11" ht="15.75" thickBot="1" x14ac:dyDescent="0.5">
      <c r="A15" s="13" t="s">
        <v>94</v>
      </c>
      <c r="B15" s="13">
        <v>139.125</v>
      </c>
      <c r="C15" s="13">
        <v>416.375</v>
      </c>
      <c r="D15" s="13">
        <v>0</v>
      </c>
      <c r="E15" s="13">
        <v>0</v>
      </c>
      <c r="F15" s="13">
        <v>231.76470599999999</v>
      </c>
      <c r="G15" s="13">
        <v>340</v>
      </c>
      <c r="H15" s="13">
        <v>0</v>
      </c>
      <c r="I15" s="13">
        <v>247.05882399999999</v>
      </c>
      <c r="J15" s="13">
        <v>0</v>
      </c>
      <c r="K15" s="13">
        <v>13681.485290000001</v>
      </c>
    </row>
    <row r="16" spans="1:11" ht="15.75" thickBot="1" x14ac:dyDescent="0.5">
      <c r="A16" s="13" t="s">
        <v>95</v>
      </c>
      <c r="B16" s="13">
        <v>45.625</v>
      </c>
      <c r="C16" s="13">
        <v>531.875</v>
      </c>
      <c r="D16" s="13">
        <v>0</v>
      </c>
      <c r="E16" s="13">
        <v>0</v>
      </c>
      <c r="F16" s="13">
        <v>231.76470599999999</v>
      </c>
      <c r="G16" s="13">
        <v>340</v>
      </c>
      <c r="H16" s="13">
        <v>89.613100000000003</v>
      </c>
      <c r="I16" s="13">
        <v>136.36029400000001</v>
      </c>
      <c r="J16" s="13">
        <v>0</v>
      </c>
      <c r="K16" s="13">
        <v>13682.85714</v>
      </c>
    </row>
    <row r="17" spans="1:11" ht="15.75" thickBot="1" x14ac:dyDescent="0.5">
      <c r="A17" s="13" t="s">
        <v>96</v>
      </c>
      <c r="B17" s="13">
        <v>0</v>
      </c>
      <c r="C17" s="13">
        <v>588.23529399999995</v>
      </c>
      <c r="D17" s="13">
        <v>0</v>
      </c>
      <c r="E17" s="13">
        <v>0</v>
      </c>
      <c r="F17" s="13">
        <v>231.76470599999999</v>
      </c>
      <c r="G17" s="13">
        <v>340</v>
      </c>
      <c r="H17" s="13">
        <v>135.238</v>
      </c>
      <c r="I17" s="13">
        <v>80</v>
      </c>
      <c r="J17" s="13">
        <v>0</v>
      </c>
      <c r="K17" s="13">
        <v>13682.85714</v>
      </c>
    </row>
    <row r="18" spans="1:11" ht="15.75" thickBot="1" x14ac:dyDescent="0.5">
      <c r="A18" s="13" t="s">
        <v>97</v>
      </c>
      <c r="B18" s="13">
        <v>162.5</v>
      </c>
      <c r="C18" s="13">
        <v>387.5</v>
      </c>
      <c r="D18" s="13">
        <v>0</v>
      </c>
      <c r="E18" s="13">
        <v>0</v>
      </c>
      <c r="F18" s="13">
        <v>231.76470599999999</v>
      </c>
      <c r="G18" s="13">
        <v>340</v>
      </c>
      <c r="H18" s="13">
        <v>0</v>
      </c>
      <c r="I18" s="13">
        <v>247.05882399999999</v>
      </c>
      <c r="J18" s="13">
        <v>0</v>
      </c>
      <c r="K18" s="13">
        <v>13673.235290000001</v>
      </c>
    </row>
    <row r="19" spans="1:11" ht="15.75" thickBot="1" x14ac:dyDescent="0.5">
      <c r="A19" s="13" t="s">
        <v>98</v>
      </c>
      <c r="B19" s="13">
        <v>162.5</v>
      </c>
      <c r="C19" s="13">
        <v>387.5</v>
      </c>
      <c r="D19" s="13">
        <v>0</v>
      </c>
      <c r="E19" s="13">
        <v>0</v>
      </c>
      <c r="F19" s="13">
        <v>231.76470599999999</v>
      </c>
      <c r="G19" s="13">
        <v>340</v>
      </c>
      <c r="H19" s="13">
        <v>0</v>
      </c>
      <c r="I19" s="13">
        <v>247.05882399999999</v>
      </c>
      <c r="J19" s="13">
        <v>0</v>
      </c>
      <c r="K19" s="13">
        <v>13673.235290000001</v>
      </c>
    </row>
    <row r="20" spans="1:11" ht="15.75" thickBot="1" x14ac:dyDescent="0.5">
      <c r="A20" s="13" t="s">
        <v>99</v>
      </c>
      <c r="B20" s="13">
        <v>162.5</v>
      </c>
      <c r="C20" s="13">
        <v>387.5</v>
      </c>
      <c r="D20" s="13">
        <v>0</v>
      </c>
      <c r="E20" s="13">
        <v>0</v>
      </c>
      <c r="F20" s="13">
        <v>231.76470599999999</v>
      </c>
      <c r="G20" s="13">
        <v>340</v>
      </c>
      <c r="H20" s="13">
        <v>0</v>
      </c>
      <c r="I20" s="13">
        <v>247.05882399999999</v>
      </c>
      <c r="J20" s="13">
        <v>0</v>
      </c>
      <c r="K20" s="13">
        <v>13673.235290000001</v>
      </c>
    </row>
    <row r="21" spans="1:11" ht="15.75" thickBot="1" x14ac:dyDescent="0.5">
      <c r="A21" s="13" t="s">
        <v>100</v>
      </c>
      <c r="B21" s="13">
        <v>162.5</v>
      </c>
      <c r="C21" s="13">
        <v>387.5</v>
      </c>
      <c r="D21" s="13">
        <v>0</v>
      </c>
      <c r="E21" s="13">
        <v>0</v>
      </c>
      <c r="F21" s="13">
        <v>231.76470599999999</v>
      </c>
      <c r="G21" s="13">
        <v>340</v>
      </c>
      <c r="H21" s="13">
        <v>0</v>
      </c>
      <c r="I21" s="13">
        <v>247.05882399999999</v>
      </c>
      <c r="J21" s="13">
        <v>0</v>
      </c>
      <c r="K21" s="13">
        <v>13673.235290000001</v>
      </c>
    </row>
    <row r="22" spans="1:11" ht="15.75" thickBot="1" x14ac:dyDescent="0.5">
      <c r="A22" s="13" t="s">
        <v>101</v>
      </c>
      <c r="B22" s="13">
        <v>162.5</v>
      </c>
      <c r="C22" s="13">
        <v>387.5</v>
      </c>
      <c r="D22" s="13">
        <v>0</v>
      </c>
      <c r="E22" s="13">
        <v>0</v>
      </c>
      <c r="F22" s="13">
        <v>231.76470599999999</v>
      </c>
      <c r="G22" s="13">
        <v>340</v>
      </c>
      <c r="H22" s="13">
        <v>0</v>
      </c>
      <c r="I22" s="13">
        <v>247.05882399999999</v>
      </c>
      <c r="J22" s="13">
        <v>0</v>
      </c>
      <c r="K22" s="13">
        <v>13673.235290000001</v>
      </c>
    </row>
    <row r="23" spans="1:11" ht="15.75" thickBot="1" x14ac:dyDescent="0.5">
      <c r="A23" s="13" t="s">
        <v>102</v>
      </c>
      <c r="B23" s="13">
        <v>162.5</v>
      </c>
      <c r="C23" s="13">
        <v>387.5</v>
      </c>
      <c r="D23" s="13">
        <v>0</v>
      </c>
      <c r="E23" s="13">
        <v>0</v>
      </c>
      <c r="F23" s="13">
        <v>231.76470599999999</v>
      </c>
      <c r="G23" s="13">
        <v>340</v>
      </c>
      <c r="H23" s="13">
        <v>0</v>
      </c>
      <c r="I23" s="13">
        <v>247.05882399999999</v>
      </c>
      <c r="J23" s="13">
        <v>0</v>
      </c>
      <c r="K23" s="13">
        <v>13673.235290000001</v>
      </c>
    </row>
    <row r="25" spans="1:11" ht="15.75" thickBot="1" x14ac:dyDescent="0.5">
      <c r="A25" s="15" t="s">
        <v>114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5.75" thickBot="1" x14ac:dyDescent="0.5">
      <c r="A26" s="12"/>
      <c r="B26" s="13" t="s">
        <v>75</v>
      </c>
      <c r="C26" s="13" t="s">
        <v>76</v>
      </c>
      <c r="D26" s="13" t="s">
        <v>77</v>
      </c>
      <c r="E26" s="13" t="s">
        <v>78</v>
      </c>
      <c r="F26" s="13" t="s">
        <v>79</v>
      </c>
      <c r="G26" s="13" t="s">
        <v>80</v>
      </c>
      <c r="H26" s="13" t="s">
        <v>81</v>
      </c>
      <c r="I26" s="13" t="s">
        <v>82</v>
      </c>
      <c r="J26" s="13" t="s">
        <v>83</v>
      </c>
      <c r="K26" s="13" t="s">
        <v>84</v>
      </c>
    </row>
    <row r="27" spans="1:11" ht="15.75" thickBot="1" x14ac:dyDescent="0.5">
      <c r="A27" s="13" t="s">
        <v>103</v>
      </c>
      <c r="B27" s="13">
        <v>162.5</v>
      </c>
      <c r="C27" s="13">
        <v>387.5</v>
      </c>
      <c r="D27" s="13">
        <v>0</v>
      </c>
      <c r="E27" s="13">
        <v>0</v>
      </c>
      <c r="F27" s="13">
        <v>231.76470599999999</v>
      </c>
      <c r="G27" s="13">
        <v>340</v>
      </c>
      <c r="H27" s="13">
        <v>0</v>
      </c>
      <c r="I27" s="13">
        <v>247.05882399999999</v>
      </c>
      <c r="J27" s="13">
        <v>0</v>
      </c>
      <c r="K27" s="13">
        <v>13673.235290000001</v>
      </c>
    </row>
    <row r="28" spans="1:11" ht="15.75" thickBot="1" x14ac:dyDescent="0.5">
      <c r="A28" s="13" t="s">
        <v>104</v>
      </c>
      <c r="B28" s="13">
        <v>162.5</v>
      </c>
      <c r="C28" s="13">
        <v>387.5</v>
      </c>
      <c r="D28" s="13">
        <v>0</v>
      </c>
      <c r="E28" s="13">
        <v>0</v>
      </c>
      <c r="F28" s="13">
        <v>231.76470599999999</v>
      </c>
      <c r="G28" s="13">
        <v>340</v>
      </c>
      <c r="H28" s="13">
        <v>0</v>
      </c>
      <c r="I28" s="13">
        <v>247.05882399999999</v>
      </c>
      <c r="J28" s="13">
        <v>0</v>
      </c>
      <c r="K28" s="13">
        <v>13673.235290000001</v>
      </c>
    </row>
    <row r="29" spans="1:11" ht="15.75" thickBot="1" x14ac:dyDescent="0.5">
      <c r="A29" s="13" t="s">
        <v>105</v>
      </c>
      <c r="B29" s="13">
        <v>162.5</v>
      </c>
      <c r="C29" s="13">
        <v>387.5</v>
      </c>
      <c r="D29" s="13">
        <v>0</v>
      </c>
      <c r="E29" s="13">
        <v>0</v>
      </c>
      <c r="F29" s="13">
        <v>231.76470599999999</v>
      </c>
      <c r="G29" s="13">
        <v>340</v>
      </c>
      <c r="H29" s="13">
        <v>0</v>
      </c>
      <c r="I29" s="13">
        <v>247.05882399999999</v>
      </c>
      <c r="J29" s="13">
        <v>0</v>
      </c>
      <c r="K29" s="13">
        <v>13673.235290000001</v>
      </c>
    </row>
    <row r="30" spans="1:11" ht="15.75" thickBot="1" x14ac:dyDescent="0.5">
      <c r="A30" s="13" t="s">
        <v>106</v>
      </c>
      <c r="B30" s="13">
        <v>162.5</v>
      </c>
      <c r="C30" s="13">
        <v>387.5</v>
      </c>
      <c r="D30" s="13">
        <v>0</v>
      </c>
      <c r="E30" s="13">
        <v>0</v>
      </c>
      <c r="F30" s="13">
        <v>231.76470599999999</v>
      </c>
      <c r="G30" s="13">
        <v>340</v>
      </c>
      <c r="H30" s="13">
        <v>0</v>
      </c>
      <c r="I30" s="13">
        <v>247.05882399999999</v>
      </c>
      <c r="J30" s="13">
        <v>0</v>
      </c>
      <c r="K30" s="13">
        <v>13673.235290000001</v>
      </c>
    </row>
    <row r="31" spans="1:11" ht="15.75" thickBot="1" x14ac:dyDescent="0.5">
      <c r="A31" s="13" t="s">
        <v>107</v>
      </c>
      <c r="B31" s="13">
        <v>162.5</v>
      </c>
      <c r="C31" s="13">
        <v>387.5</v>
      </c>
      <c r="D31" s="13">
        <v>0</v>
      </c>
      <c r="E31" s="13">
        <v>0</v>
      </c>
      <c r="F31" s="13">
        <v>231.76470599999999</v>
      </c>
      <c r="G31" s="13">
        <v>340</v>
      </c>
      <c r="H31" s="13">
        <v>0</v>
      </c>
      <c r="I31" s="13">
        <v>247.05882399999999</v>
      </c>
      <c r="J31" s="13">
        <v>0</v>
      </c>
      <c r="K31" s="13">
        <v>13673.235290000001</v>
      </c>
    </row>
    <row r="32" spans="1:11" ht="15.75" thickBot="1" x14ac:dyDescent="0.5">
      <c r="A32" s="13" t="s">
        <v>108</v>
      </c>
      <c r="B32" s="13">
        <v>162.5</v>
      </c>
      <c r="C32" s="13">
        <v>387.5</v>
      </c>
      <c r="D32" s="13">
        <v>0</v>
      </c>
      <c r="E32" s="13">
        <v>0</v>
      </c>
      <c r="F32" s="13">
        <v>231.76470599999999</v>
      </c>
      <c r="G32" s="13">
        <v>340</v>
      </c>
      <c r="H32" s="13">
        <v>0</v>
      </c>
      <c r="I32" s="13">
        <v>247.05882399999999</v>
      </c>
      <c r="J32" s="13">
        <v>0</v>
      </c>
      <c r="K32" s="13">
        <v>13673.235290000001</v>
      </c>
    </row>
    <row r="33" spans="1:11" ht="15.75" thickBot="1" x14ac:dyDescent="0.5">
      <c r="A33" s="13" t="s">
        <v>109</v>
      </c>
      <c r="B33" s="13">
        <v>162.5</v>
      </c>
      <c r="C33" s="13">
        <v>387.5</v>
      </c>
      <c r="D33" s="13">
        <v>0</v>
      </c>
      <c r="E33" s="13">
        <v>0</v>
      </c>
      <c r="F33" s="13">
        <v>229.96470600000001</v>
      </c>
      <c r="G33" s="13">
        <v>343.4</v>
      </c>
      <c r="H33" s="13">
        <v>0</v>
      </c>
      <c r="I33" s="13">
        <v>247.05882399999999</v>
      </c>
      <c r="J33" s="13">
        <v>0</v>
      </c>
      <c r="K33" s="13">
        <v>13685.835290000001</v>
      </c>
    </row>
    <row r="34" spans="1:11" ht="15.75" thickBot="1" x14ac:dyDescent="0.5">
      <c r="A34" s="13" t="s">
        <v>110</v>
      </c>
      <c r="B34" s="13">
        <v>162.5</v>
      </c>
      <c r="C34" s="13">
        <v>387.5</v>
      </c>
      <c r="D34" s="13">
        <v>0</v>
      </c>
      <c r="E34" s="13">
        <v>0</v>
      </c>
      <c r="F34" s="13">
        <v>222.76470599999999</v>
      </c>
      <c r="G34" s="13">
        <v>357</v>
      </c>
      <c r="H34" s="13">
        <v>0</v>
      </c>
      <c r="I34" s="13">
        <v>247.05882399999999</v>
      </c>
      <c r="J34" s="13">
        <v>0</v>
      </c>
      <c r="K34" s="13">
        <v>13736.235290000001</v>
      </c>
    </row>
    <row r="35" spans="1:11" ht="15.75" thickBot="1" x14ac:dyDescent="0.5">
      <c r="A35" s="13" t="s">
        <v>111</v>
      </c>
      <c r="B35" s="13">
        <v>162.5</v>
      </c>
      <c r="C35" s="13">
        <v>387.5</v>
      </c>
      <c r="D35" s="13">
        <v>0</v>
      </c>
      <c r="E35" s="13">
        <v>0</v>
      </c>
      <c r="F35" s="13">
        <v>213.76470599999999</v>
      </c>
      <c r="G35" s="13">
        <v>374</v>
      </c>
      <c r="H35" s="13">
        <v>0</v>
      </c>
      <c r="I35" s="13">
        <v>247.05882399999999</v>
      </c>
      <c r="J35" s="13">
        <v>0</v>
      </c>
      <c r="K35" s="13">
        <v>13799.235290000001</v>
      </c>
    </row>
  </sheetData>
  <mergeCells count="3">
    <mergeCell ref="A1:K1"/>
    <mergeCell ref="A13:K13"/>
    <mergeCell ref="A25:K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FBFC-8782-4F9A-A211-BCF389B96DE7}">
  <dimension ref="A1:I23"/>
  <sheetViews>
    <sheetView tabSelected="1" zoomScale="130" zoomScaleNormal="130" workbookViewId="0">
      <selection activeCell="B10" sqref="B10"/>
    </sheetView>
  </sheetViews>
  <sheetFormatPr defaultRowHeight="14.25" x14ac:dyDescent="0.45"/>
  <cols>
    <col min="1" max="1" width="11.06640625" style="1" customWidth="1"/>
    <col min="2" max="16384" width="9.06640625" style="1"/>
  </cols>
  <sheetData>
    <row r="1" spans="1:9" x14ac:dyDescent="0.45">
      <c r="A1" s="6" t="s">
        <v>0</v>
      </c>
    </row>
    <row r="2" spans="1:9" x14ac:dyDescent="0.45"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</row>
    <row r="3" spans="1:9" x14ac:dyDescent="0.45">
      <c r="A3" s="1" t="s">
        <v>63</v>
      </c>
      <c r="B3" s="2">
        <v>48</v>
      </c>
      <c r="C3" s="3">
        <v>31</v>
      </c>
      <c r="D3" s="3">
        <v>39</v>
      </c>
      <c r="E3" s="3">
        <v>43</v>
      </c>
      <c r="F3" s="4">
        <v>15</v>
      </c>
    </row>
    <row r="5" spans="1:9" x14ac:dyDescent="0.45">
      <c r="A5" s="6" t="s">
        <v>5</v>
      </c>
    </row>
    <row r="6" spans="1:9" x14ac:dyDescent="0.45">
      <c r="B6" s="1" t="s">
        <v>58</v>
      </c>
      <c r="C6" s="1" t="s">
        <v>59</v>
      </c>
      <c r="D6" s="1" t="s">
        <v>60</v>
      </c>
      <c r="E6" s="1" t="s">
        <v>61</v>
      </c>
      <c r="F6" s="1" t="s">
        <v>62</v>
      </c>
    </row>
    <row r="7" spans="1:9" x14ac:dyDescent="0.45">
      <c r="A7" s="1" t="s">
        <v>63</v>
      </c>
      <c r="B7" s="1">
        <f>B3</f>
        <v>48</v>
      </c>
      <c r="C7" s="1">
        <f t="shared" ref="C7:F7" si="0">C3</f>
        <v>31</v>
      </c>
      <c r="D7" s="1">
        <f t="shared" si="0"/>
        <v>39</v>
      </c>
      <c r="E7" s="1">
        <f t="shared" si="0"/>
        <v>43</v>
      </c>
      <c r="F7" s="1">
        <f t="shared" si="0"/>
        <v>15</v>
      </c>
    </row>
    <row r="8" spans="1:9" x14ac:dyDescent="0.45">
      <c r="A8" s="1" t="s">
        <v>64</v>
      </c>
      <c r="B8" s="1">
        <f>170*1.02</f>
        <v>173.4</v>
      </c>
      <c r="C8" s="11">
        <f>160*1.02</f>
        <v>163.19999999999999</v>
      </c>
      <c r="D8" s="11">
        <f>175*1.02</f>
        <v>178.5</v>
      </c>
      <c r="E8" s="11">
        <f>180*1.02</f>
        <v>183.6</v>
      </c>
      <c r="F8" s="1">
        <f>195*1.02</f>
        <v>198.9</v>
      </c>
    </row>
    <row r="10" spans="1:9" x14ac:dyDescent="0.45">
      <c r="A10" s="1" t="s">
        <v>8</v>
      </c>
      <c r="B10" s="5">
        <f>SUMPRODUCT(B7:F7,B8:F8)</f>
        <v>31222.2</v>
      </c>
    </row>
    <row r="12" spans="1:9" x14ac:dyDescent="0.45">
      <c r="A12" s="6" t="s">
        <v>9</v>
      </c>
    </row>
    <row r="13" spans="1:9" x14ac:dyDescent="0.45">
      <c r="B13" s="1" t="s">
        <v>58</v>
      </c>
      <c r="C13" s="1" t="s">
        <v>59</v>
      </c>
      <c r="D13" s="1" t="s">
        <v>60</v>
      </c>
      <c r="E13" s="1" t="s">
        <v>61</v>
      </c>
      <c r="F13" s="1" t="s">
        <v>62</v>
      </c>
    </row>
    <row r="14" spans="1:9" x14ac:dyDescent="0.45">
      <c r="A14" s="1" t="s">
        <v>65</v>
      </c>
      <c r="B14" s="1">
        <f>B3</f>
        <v>48</v>
      </c>
      <c r="G14" s="1">
        <f>SUM(B14:F14)</f>
        <v>48</v>
      </c>
      <c r="H14" s="1" t="s">
        <v>15</v>
      </c>
      <c r="I14" s="1">
        <v>48</v>
      </c>
    </row>
    <row r="15" spans="1:9" x14ac:dyDescent="0.45">
      <c r="A15" s="1" t="s">
        <v>66</v>
      </c>
      <c r="B15" s="1">
        <f>B3</f>
        <v>48</v>
      </c>
      <c r="C15" s="1">
        <f>C3</f>
        <v>31</v>
      </c>
      <c r="G15" s="1">
        <f t="shared" ref="G15:G23" si="1">SUM(B15:F15)</f>
        <v>79</v>
      </c>
      <c r="H15" s="1" t="s">
        <v>15</v>
      </c>
      <c r="I15" s="1">
        <v>79</v>
      </c>
    </row>
    <row r="16" spans="1:9" x14ac:dyDescent="0.45">
      <c r="A16" s="1" t="s">
        <v>67</v>
      </c>
      <c r="B16" s="1">
        <f>B3</f>
        <v>48</v>
      </c>
      <c r="C16" s="1">
        <f>C3</f>
        <v>31</v>
      </c>
      <c r="G16" s="1">
        <f t="shared" si="1"/>
        <v>79</v>
      </c>
      <c r="H16" s="1" t="s">
        <v>15</v>
      </c>
      <c r="I16" s="1">
        <v>65</v>
      </c>
    </row>
    <row r="17" spans="1:9" x14ac:dyDescent="0.45">
      <c r="A17" s="1" t="s">
        <v>68</v>
      </c>
      <c r="B17" s="1">
        <f>B3</f>
        <v>48</v>
      </c>
      <c r="C17" s="1">
        <f>C3</f>
        <v>31</v>
      </c>
      <c r="D17" s="1">
        <f>D3</f>
        <v>39</v>
      </c>
      <c r="G17" s="1">
        <f t="shared" si="1"/>
        <v>118</v>
      </c>
      <c r="H17" s="1" t="s">
        <v>15</v>
      </c>
      <c r="I17" s="1">
        <v>87</v>
      </c>
    </row>
    <row r="18" spans="1:9" x14ac:dyDescent="0.45">
      <c r="A18" s="1" t="s">
        <v>69</v>
      </c>
      <c r="C18" s="1">
        <f>C3</f>
        <v>31</v>
      </c>
      <c r="D18" s="1">
        <f>D3</f>
        <v>39</v>
      </c>
      <c r="G18" s="1">
        <f t="shared" si="1"/>
        <v>70</v>
      </c>
      <c r="H18" s="1" t="s">
        <v>15</v>
      </c>
      <c r="I18" s="1">
        <v>64</v>
      </c>
    </row>
    <row r="19" spans="1:9" x14ac:dyDescent="0.45">
      <c r="A19" s="1" t="s">
        <v>70</v>
      </c>
      <c r="D19" s="1">
        <f>D3</f>
        <v>39</v>
      </c>
      <c r="E19" s="1">
        <f>E3</f>
        <v>43</v>
      </c>
      <c r="G19" s="1">
        <f t="shared" si="1"/>
        <v>82</v>
      </c>
      <c r="H19" s="1" t="s">
        <v>15</v>
      </c>
      <c r="I19" s="1">
        <v>73</v>
      </c>
    </row>
    <row r="20" spans="1:9" x14ac:dyDescent="0.45">
      <c r="A20" s="1" t="s">
        <v>71</v>
      </c>
      <c r="D20" s="1">
        <f>D3</f>
        <v>39</v>
      </c>
      <c r="E20" s="1">
        <f>E3</f>
        <v>43</v>
      </c>
      <c r="G20" s="1">
        <f t="shared" si="1"/>
        <v>82</v>
      </c>
      <c r="H20" s="1" t="s">
        <v>15</v>
      </c>
      <c r="I20" s="1">
        <v>82</v>
      </c>
    </row>
    <row r="21" spans="1:9" x14ac:dyDescent="0.45">
      <c r="A21" s="1" t="s">
        <v>72</v>
      </c>
      <c r="E21" s="1">
        <f>E3</f>
        <v>43</v>
      </c>
      <c r="G21" s="1">
        <f t="shared" si="1"/>
        <v>43</v>
      </c>
      <c r="H21" s="1" t="s">
        <v>15</v>
      </c>
      <c r="I21" s="1">
        <v>43</v>
      </c>
    </row>
    <row r="22" spans="1:9" x14ac:dyDescent="0.45">
      <c r="A22" s="1" t="s">
        <v>73</v>
      </c>
      <c r="E22" s="1">
        <f>E3</f>
        <v>43</v>
      </c>
      <c r="F22" s="1">
        <f>F3</f>
        <v>15</v>
      </c>
      <c r="G22" s="1">
        <f t="shared" si="1"/>
        <v>58</v>
      </c>
      <c r="H22" s="1" t="s">
        <v>15</v>
      </c>
      <c r="I22" s="1">
        <v>52</v>
      </c>
    </row>
    <row r="23" spans="1:9" x14ac:dyDescent="0.45">
      <c r="A23" s="1" t="s">
        <v>74</v>
      </c>
      <c r="F23" s="1">
        <f>F3</f>
        <v>15</v>
      </c>
      <c r="G23" s="1">
        <f t="shared" si="1"/>
        <v>15</v>
      </c>
      <c r="H23" s="1" t="s">
        <v>15</v>
      </c>
      <c r="I23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Exercise</vt:lpstr>
      <vt:lpstr>Investigation 1.1</vt:lpstr>
      <vt:lpstr>Investigation 1.2</vt:lpstr>
      <vt:lpstr>1.2 Changes</vt:lpstr>
      <vt:lpstr>Investigation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2022-04-12T14:44:11Z</dcterms:created>
  <dcterms:modified xsi:type="dcterms:W3CDTF">2022-09-14T16:55:05Z</dcterms:modified>
</cp:coreProperties>
</file>