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enKurver\Downloads\"/>
    </mc:Choice>
  </mc:AlternateContent>
  <xr:revisionPtr revIDLastSave="0" documentId="8_{263E695B-172D-4B80-910F-504B069798AA}" xr6:coauthVersionLast="47" xr6:coauthVersionMax="47" xr10:uidLastSave="{00000000-0000-0000-0000-000000000000}"/>
  <bookViews>
    <workbookView xWindow="-108" yWindow="-108" windowWidth="23256" windowHeight="12576" xr2:uid="{262CA151-C90A-4773-A224-628573B040FE}"/>
  </bookViews>
  <sheets>
    <sheet name="General" sheetId="20" r:id="rId1"/>
    <sheet name="results_global" sheetId="7" r:id="rId2"/>
    <sheet name="raw_data" sheetId="23" r:id="rId3"/>
    <sheet name="cities_ranking" sheetId="26" r:id="rId4"/>
    <sheet name="cities" sheetId="18" r:id="rId5"/>
    <sheet name="global_regions" sheetId="21" r:id="rId6"/>
    <sheet name="-35m analysis" sheetId="2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23" l="1"/>
  <c r="I64" i="23"/>
  <c r="I24" i="23"/>
  <c r="I25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23" i="23"/>
  <c r="H64" i="23"/>
  <c r="H61" i="23"/>
  <c r="H62" i="23" s="1"/>
  <c r="H53" i="23"/>
  <c r="H54" i="23" s="1"/>
  <c r="H49" i="23"/>
  <c r="H50" i="23" s="1"/>
  <c r="H45" i="23"/>
  <c r="H46" i="23" s="1"/>
  <c r="H41" i="23"/>
  <c r="H42" i="23" s="1"/>
  <c r="H37" i="23"/>
  <c r="H38" i="23" s="1"/>
  <c r="H33" i="23"/>
  <c r="H34" i="23" s="1"/>
  <c r="H29" i="23"/>
  <c r="H30" i="23" s="1"/>
  <c r="H26" i="23"/>
  <c r="H25" i="23"/>
  <c r="G64" i="23"/>
  <c r="G35" i="23"/>
  <c r="G38" i="23"/>
  <c r="G39" i="23"/>
  <c r="G42" i="23"/>
  <c r="G43" i="23"/>
  <c r="G46" i="23"/>
  <c r="G47" i="23"/>
  <c r="G50" i="23"/>
  <c r="G51" i="23"/>
  <c r="G54" i="23"/>
  <c r="G55" i="23"/>
  <c r="G58" i="23"/>
  <c r="G59" i="23"/>
  <c r="G62" i="23"/>
  <c r="G34" i="23"/>
  <c r="F61" i="23"/>
  <c r="G61" i="23" s="1"/>
  <c r="F60" i="23"/>
  <c r="G60" i="23" s="1"/>
  <c r="F57" i="23"/>
  <c r="G57" i="23" s="1"/>
  <c r="F56" i="23"/>
  <c r="G56" i="23" s="1"/>
  <c r="F53" i="23"/>
  <c r="G53" i="23" s="1"/>
  <c r="F52" i="23"/>
  <c r="G52" i="23" s="1"/>
  <c r="F49" i="23"/>
  <c r="G49" i="23" s="1"/>
  <c r="F48" i="23"/>
  <c r="G48" i="23" s="1"/>
  <c r="F45" i="23"/>
  <c r="G45" i="23" s="1"/>
  <c r="F44" i="23"/>
  <c r="G44" i="23" s="1"/>
  <c r="F41" i="23"/>
  <c r="G41" i="23" s="1"/>
  <c r="F40" i="23"/>
  <c r="G40" i="23" s="1"/>
  <c r="F37" i="23"/>
  <c r="G37" i="23" s="1"/>
  <c r="F36" i="23"/>
  <c r="G36" i="23" s="1"/>
  <c r="G31" i="23"/>
  <c r="F33" i="23"/>
  <c r="G33" i="23" s="1"/>
  <c r="F32" i="23"/>
  <c r="G32" i="23" s="1"/>
  <c r="G30" i="23"/>
  <c r="G27" i="23"/>
  <c r="F29" i="23"/>
  <c r="G29" i="23" s="1"/>
  <c r="F28" i="23"/>
  <c r="G28" i="23" s="1"/>
  <c r="G26" i="23"/>
  <c r="F24" i="23"/>
  <c r="G24" i="23" s="1"/>
  <c r="F25" i="23"/>
  <c r="H19" i="25"/>
  <c r="H23" i="25"/>
  <c r="H27" i="25"/>
  <c r="H31" i="25"/>
  <c r="H35" i="25"/>
  <c r="H39" i="25"/>
  <c r="H43" i="25"/>
  <c r="H15" i="25"/>
  <c r="F27" i="25"/>
  <c r="F31" i="25"/>
  <c r="F35" i="25"/>
  <c r="F39" i="25"/>
  <c r="F43" i="25"/>
  <c r="F52" i="25"/>
  <c r="E16" i="25"/>
  <c r="E17" i="25"/>
  <c r="G17" i="25" s="1"/>
  <c r="G18" i="25" s="1"/>
  <c r="E20" i="25"/>
  <c r="F20" i="25" s="1"/>
  <c r="E21" i="25"/>
  <c r="G21" i="25" s="1"/>
  <c r="G22" i="25" s="1"/>
  <c r="E24" i="25"/>
  <c r="E25" i="25"/>
  <c r="F25" i="25" s="1"/>
  <c r="E28" i="25"/>
  <c r="H28" i="25" s="1"/>
  <c r="E29" i="25"/>
  <c r="F29" i="25" s="1"/>
  <c r="E32" i="25"/>
  <c r="E33" i="25"/>
  <c r="G33" i="25" s="1"/>
  <c r="G34" i="25" s="1"/>
  <c r="E36" i="25"/>
  <c r="H36" i="25" s="1"/>
  <c r="E37" i="25"/>
  <c r="F37" i="25" s="1"/>
  <c r="E40" i="25"/>
  <c r="F40" i="25" s="1"/>
  <c r="E41" i="25"/>
  <c r="G41" i="25" s="1"/>
  <c r="G42" i="25" s="1"/>
  <c r="E44" i="25"/>
  <c r="H44" i="25" s="1"/>
  <c r="E45" i="25"/>
  <c r="F45" i="25" s="1"/>
  <c r="F47" i="25"/>
  <c r="E48" i="25"/>
  <c r="E50" i="25" s="1"/>
  <c r="E49" i="25"/>
  <c r="G49" i="25" s="1"/>
  <c r="G50" i="25" s="1"/>
  <c r="H51" i="25"/>
  <c r="E52" i="25"/>
  <c r="H52" i="25" s="1"/>
  <c r="E53" i="25"/>
  <c r="F53" i="25" s="1"/>
  <c r="C43" i="25"/>
  <c r="C46" i="25" s="1"/>
  <c r="D44" i="25" s="1"/>
  <c r="C42" i="25"/>
  <c r="D42" i="25" s="1"/>
  <c r="C54" i="25"/>
  <c r="D53" i="25" s="1"/>
  <c r="C50" i="25"/>
  <c r="D47" i="25" s="1"/>
  <c r="C38" i="25"/>
  <c r="D38" i="25" s="1"/>
  <c r="C34" i="25"/>
  <c r="D32" i="25" s="1"/>
  <c r="C30" i="25"/>
  <c r="D27" i="25" s="1"/>
  <c r="C26" i="25"/>
  <c r="D24" i="25" s="1"/>
  <c r="C22" i="25"/>
  <c r="D20" i="25" s="1"/>
  <c r="C18" i="25"/>
  <c r="D17" i="25" s="1"/>
  <c r="I51" i="25"/>
  <c r="I47" i="25"/>
  <c r="I43" i="25"/>
  <c r="I39" i="25"/>
  <c r="D37" i="25"/>
  <c r="I35" i="25"/>
  <c r="I31" i="25"/>
  <c r="I27" i="25"/>
  <c r="I23" i="25"/>
  <c r="I19" i="25"/>
  <c r="I15" i="25"/>
  <c r="J7" i="7"/>
  <c r="C229" i="23"/>
  <c r="D226" i="23" s="1"/>
  <c r="C223" i="23"/>
  <c r="D222" i="23" s="1"/>
  <c r="C214" i="23"/>
  <c r="D212" i="23" s="1"/>
  <c r="C208" i="23"/>
  <c r="D207" i="23" s="1"/>
  <c r="C202" i="23"/>
  <c r="D200" i="23" s="1"/>
  <c r="C193" i="23"/>
  <c r="D190" i="23" s="1"/>
  <c r="C187" i="23"/>
  <c r="D184" i="23" s="1"/>
  <c r="C181" i="23"/>
  <c r="D180" i="23" s="1"/>
  <c r="F234" i="23"/>
  <c r="F228" i="23"/>
  <c r="H228" i="23" s="1"/>
  <c r="H229" i="23" s="1"/>
  <c r="F227" i="23"/>
  <c r="G227" i="23" s="1"/>
  <c r="L226" i="23"/>
  <c r="F222" i="23"/>
  <c r="G222" i="23" s="1"/>
  <c r="F221" i="23"/>
  <c r="L220" i="23"/>
  <c r="F213" i="23"/>
  <c r="F212" i="23"/>
  <c r="G212" i="23" s="1"/>
  <c r="L211" i="23"/>
  <c r="F207" i="23"/>
  <c r="H207" i="23" s="1"/>
  <c r="H208" i="23" s="1"/>
  <c r="F206" i="23"/>
  <c r="G206" i="23" s="1"/>
  <c r="L205" i="23"/>
  <c r="F201" i="23"/>
  <c r="G201" i="23" s="1"/>
  <c r="F200" i="23"/>
  <c r="F202" i="23" s="1"/>
  <c r="L199" i="23"/>
  <c r="F192" i="23"/>
  <c r="H192" i="23" s="1"/>
  <c r="H193" i="23" s="1"/>
  <c r="F191" i="23"/>
  <c r="L190" i="23"/>
  <c r="F186" i="23"/>
  <c r="F185" i="23"/>
  <c r="G185" i="23" s="1"/>
  <c r="L184" i="23"/>
  <c r="F180" i="23"/>
  <c r="G180" i="23" s="1"/>
  <c r="F179" i="23"/>
  <c r="L178" i="23"/>
  <c r="C172" i="23"/>
  <c r="D169" i="23" s="1"/>
  <c r="C166" i="23"/>
  <c r="D165" i="23" s="1"/>
  <c r="C160" i="23"/>
  <c r="D158" i="23" s="1"/>
  <c r="C151" i="23"/>
  <c r="D150" i="23" s="1"/>
  <c r="C139" i="23"/>
  <c r="C145" i="23"/>
  <c r="D143" i="23" s="1"/>
  <c r="F171" i="23"/>
  <c r="F170" i="23"/>
  <c r="G170" i="23" s="1"/>
  <c r="L169" i="23"/>
  <c r="F165" i="23"/>
  <c r="F164" i="23"/>
  <c r="G164" i="23" s="1"/>
  <c r="L163" i="23"/>
  <c r="F159" i="23"/>
  <c r="G159" i="23" s="1"/>
  <c r="F158" i="23"/>
  <c r="G158" i="23" s="1"/>
  <c r="L157" i="23"/>
  <c r="F150" i="23"/>
  <c r="H150" i="23" s="1"/>
  <c r="H151" i="23" s="1"/>
  <c r="F149" i="23"/>
  <c r="L148" i="23"/>
  <c r="F144" i="23"/>
  <c r="G144" i="23" s="1"/>
  <c r="F143" i="23"/>
  <c r="L142" i="23"/>
  <c r="K142" i="23"/>
  <c r="F138" i="23"/>
  <c r="G138" i="23" s="1"/>
  <c r="D138" i="23"/>
  <c r="F137" i="23"/>
  <c r="G137" i="23" s="1"/>
  <c r="D137" i="23"/>
  <c r="L136" i="23"/>
  <c r="K136" i="23"/>
  <c r="D136" i="23"/>
  <c r="C124" i="23"/>
  <c r="D123" i="23" s="1"/>
  <c r="C118" i="23"/>
  <c r="D117" i="23" s="1"/>
  <c r="F129" i="23"/>
  <c r="G129" i="23" s="1"/>
  <c r="F123" i="23"/>
  <c r="H123" i="23" s="1"/>
  <c r="H124" i="23" s="1"/>
  <c r="F122" i="23"/>
  <c r="G122" i="23" s="1"/>
  <c r="L121" i="23"/>
  <c r="F117" i="23"/>
  <c r="F116" i="23"/>
  <c r="G116" i="23" s="1"/>
  <c r="L115" i="23"/>
  <c r="C88" i="23"/>
  <c r="D85" i="23" s="1"/>
  <c r="C82" i="23"/>
  <c r="D79" i="23" s="1"/>
  <c r="C76" i="23"/>
  <c r="D73" i="23" s="1"/>
  <c r="C109" i="23"/>
  <c r="D107" i="23" s="1"/>
  <c r="C103" i="23"/>
  <c r="D101" i="23" s="1"/>
  <c r="C97" i="23"/>
  <c r="K94" i="23" s="1"/>
  <c r="F87" i="23"/>
  <c r="F86" i="23"/>
  <c r="G86" i="23" s="1"/>
  <c r="L85" i="23"/>
  <c r="F81" i="23"/>
  <c r="H81" i="23" s="1"/>
  <c r="H82" i="23" s="1"/>
  <c r="F80" i="23"/>
  <c r="G80" i="23" s="1"/>
  <c r="L79" i="23"/>
  <c r="H76" i="23"/>
  <c r="F75" i="23"/>
  <c r="E75" i="23"/>
  <c r="F74" i="23"/>
  <c r="G74" i="23" s="1"/>
  <c r="E74" i="23"/>
  <c r="L73" i="23"/>
  <c r="E73" i="23"/>
  <c r="L106" i="23"/>
  <c r="L100" i="23"/>
  <c r="L94" i="23"/>
  <c r="F108" i="23"/>
  <c r="H108" i="23" s="1"/>
  <c r="H109" i="23" s="1"/>
  <c r="F107" i="23"/>
  <c r="F102" i="23"/>
  <c r="H102" i="23" s="1"/>
  <c r="H103" i="23" s="1"/>
  <c r="F101" i="23"/>
  <c r="G101" i="23" s="1"/>
  <c r="F96" i="23"/>
  <c r="G96" i="23" s="1"/>
  <c r="F95" i="23"/>
  <c r="G95" i="23" s="1"/>
  <c r="B9" i="7"/>
  <c r="B7" i="7"/>
  <c r="L3" i="23"/>
  <c r="B18" i="7"/>
  <c r="B16" i="7"/>
  <c r="B14" i="7"/>
  <c r="F16" i="23"/>
  <c r="G16" i="23" s="1"/>
  <c r="F15" i="23"/>
  <c r="I15" i="23" s="1"/>
  <c r="L14" i="23"/>
  <c r="B8" i="7" s="1"/>
  <c r="H8" i="7" s="1"/>
  <c r="J8" i="7" s="1"/>
  <c r="F10" i="23"/>
  <c r="I10" i="23" s="1"/>
  <c r="F9" i="23"/>
  <c r="G9" i="23" s="1"/>
  <c r="L8" i="23"/>
  <c r="H5" i="23"/>
  <c r="F4" i="23"/>
  <c r="G4" i="23" s="1"/>
  <c r="C5" i="23"/>
  <c r="B2" i="7" s="1"/>
  <c r="C11" i="23"/>
  <c r="K8" i="23" s="1"/>
  <c r="C17" i="23"/>
  <c r="K14" i="23" s="1"/>
  <c r="J15" i="25" l="1"/>
  <c r="D139" i="23"/>
  <c r="D86" i="23"/>
  <c r="K169" i="23"/>
  <c r="G25" i="23"/>
  <c r="D96" i="23"/>
  <c r="F145" i="23"/>
  <c r="D144" i="23"/>
  <c r="F5" i="23"/>
  <c r="I5" i="23" s="1"/>
  <c r="F166" i="23"/>
  <c r="I4" i="23"/>
  <c r="D142" i="23"/>
  <c r="C233" i="23"/>
  <c r="I16" i="23"/>
  <c r="H16" i="23"/>
  <c r="H10" i="23"/>
  <c r="H11" i="23" s="1"/>
  <c r="F7" i="7" s="1"/>
  <c r="I9" i="23"/>
  <c r="E34" i="25"/>
  <c r="E18" i="25"/>
  <c r="F17" i="25"/>
  <c r="F16" i="25"/>
  <c r="F18" i="25" s="1"/>
  <c r="F51" i="25"/>
  <c r="E26" i="25"/>
  <c r="H47" i="25"/>
  <c r="G25" i="25"/>
  <c r="G26" i="25" s="1"/>
  <c r="F48" i="25"/>
  <c r="D29" i="25"/>
  <c r="H33" i="25"/>
  <c r="G29" i="25"/>
  <c r="G30" i="25" s="1"/>
  <c r="D30" i="25"/>
  <c r="F36" i="25"/>
  <c r="H32" i="25"/>
  <c r="G53" i="25"/>
  <c r="G54" i="25" s="1"/>
  <c r="H17" i="25"/>
  <c r="G37" i="25"/>
  <c r="G38" i="25" s="1"/>
  <c r="I56" i="25"/>
  <c r="F32" i="25"/>
  <c r="H26" i="25"/>
  <c r="F26" i="25"/>
  <c r="F50" i="25"/>
  <c r="H50" i="25"/>
  <c r="H34" i="25"/>
  <c r="F34" i="25"/>
  <c r="E30" i="25"/>
  <c r="H25" i="25"/>
  <c r="C56" i="25"/>
  <c r="K15" i="25" s="1"/>
  <c r="H49" i="25"/>
  <c r="H41" i="25"/>
  <c r="H24" i="25"/>
  <c r="E38" i="25"/>
  <c r="F28" i="25"/>
  <c r="F49" i="25"/>
  <c r="F41" i="25"/>
  <c r="F33" i="25"/>
  <c r="H48" i="25"/>
  <c r="H40" i="25"/>
  <c r="E42" i="25"/>
  <c r="F24" i="25"/>
  <c r="E46" i="25"/>
  <c r="D36" i="25"/>
  <c r="H16" i="25"/>
  <c r="H29" i="25"/>
  <c r="H21" i="25"/>
  <c r="F44" i="25"/>
  <c r="F21" i="25"/>
  <c r="H53" i="25"/>
  <c r="H45" i="25"/>
  <c r="H37" i="25"/>
  <c r="H20" i="25"/>
  <c r="G45" i="25"/>
  <c r="G46" i="25" s="1"/>
  <c r="E22" i="25"/>
  <c r="E54" i="25"/>
  <c r="H18" i="25"/>
  <c r="D25" i="25"/>
  <c r="D26" i="25"/>
  <c r="D15" i="25"/>
  <c r="J51" i="25"/>
  <c r="D18" i="25"/>
  <c r="D52" i="25"/>
  <c r="D43" i="25"/>
  <c r="D46" i="25"/>
  <c r="J39" i="25"/>
  <c r="D50" i="25"/>
  <c r="J27" i="25"/>
  <c r="D22" i="25"/>
  <c r="D34" i="25"/>
  <c r="D51" i="25"/>
  <c r="D21" i="25"/>
  <c r="D33" i="25"/>
  <c r="D16" i="25"/>
  <c r="D23" i="25"/>
  <c r="D28" i="25"/>
  <c r="D35" i="25"/>
  <c r="D40" i="25"/>
  <c r="D45" i="25"/>
  <c r="D19" i="25"/>
  <c r="D31" i="25"/>
  <c r="J47" i="25"/>
  <c r="J19" i="25"/>
  <c r="J31" i="25"/>
  <c r="D54" i="25"/>
  <c r="J43" i="25"/>
  <c r="D48" i="25"/>
  <c r="D39" i="25"/>
  <c r="D49" i="25"/>
  <c r="D41" i="25"/>
  <c r="J23" i="25"/>
  <c r="J35" i="25"/>
  <c r="K190" i="23"/>
  <c r="M190" i="23" s="1"/>
  <c r="F193" i="23"/>
  <c r="D191" i="23"/>
  <c r="D192" i="23"/>
  <c r="K226" i="23"/>
  <c r="M226" i="23" s="1"/>
  <c r="D227" i="23"/>
  <c r="D228" i="23"/>
  <c r="F187" i="23"/>
  <c r="G186" i="23"/>
  <c r="G187" i="23" s="1"/>
  <c r="H186" i="23"/>
  <c r="H187" i="23" s="1"/>
  <c r="H165" i="23"/>
  <c r="H166" i="23" s="1"/>
  <c r="K148" i="23"/>
  <c r="F214" i="23"/>
  <c r="D220" i="23"/>
  <c r="F229" i="23"/>
  <c r="K220" i="23"/>
  <c r="M220" i="23" s="1"/>
  <c r="D221" i="23"/>
  <c r="F223" i="23"/>
  <c r="G97" i="23"/>
  <c r="F208" i="23"/>
  <c r="D201" i="23"/>
  <c r="D211" i="23"/>
  <c r="D213" i="23"/>
  <c r="K211" i="23"/>
  <c r="M211" i="23" s="1"/>
  <c r="D206" i="23"/>
  <c r="D205" i="23"/>
  <c r="D208" i="23" s="1"/>
  <c r="K205" i="23"/>
  <c r="M205" i="23" s="1"/>
  <c r="D199" i="23"/>
  <c r="K199" i="23"/>
  <c r="M199" i="23" s="1"/>
  <c r="D186" i="23"/>
  <c r="D185" i="23"/>
  <c r="K184" i="23"/>
  <c r="M184" i="23" s="1"/>
  <c r="D178" i="23"/>
  <c r="K178" i="23"/>
  <c r="M178" i="23" s="1"/>
  <c r="D179" i="23"/>
  <c r="F181" i="23"/>
  <c r="G221" i="23"/>
  <c r="G223" i="23" s="1"/>
  <c r="G234" i="23"/>
  <c r="H234" i="23"/>
  <c r="H235" i="23" s="1"/>
  <c r="G228" i="23"/>
  <c r="G229" i="23" s="1"/>
  <c r="G200" i="23"/>
  <c r="G202" i="23" s="1"/>
  <c r="G213" i="23"/>
  <c r="G214" i="23" s="1"/>
  <c r="H213" i="23"/>
  <c r="H214" i="23" s="1"/>
  <c r="G207" i="23"/>
  <c r="G208" i="23" s="1"/>
  <c r="G191" i="23"/>
  <c r="G179" i="23"/>
  <c r="G181" i="23" s="1"/>
  <c r="G192" i="23"/>
  <c r="M169" i="23"/>
  <c r="D170" i="23"/>
  <c r="D171" i="23"/>
  <c r="F172" i="23"/>
  <c r="G165" i="23"/>
  <c r="D163" i="23"/>
  <c r="K163" i="23"/>
  <c r="M163" i="23" s="1"/>
  <c r="D164" i="23"/>
  <c r="D159" i="23"/>
  <c r="D157" i="23"/>
  <c r="K157" i="23"/>
  <c r="M157" i="23" s="1"/>
  <c r="D148" i="23"/>
  <c r="D149" i="23"/>
  <c r="F151" i="23"/>
  <c r="H144" i="23"/>
  <c r="H145" i="23" s="1"/>
  <c r="D8" i="23"/>
  <c r="D10" i="23"/>
  <c r="H129" i="23"/>
  <c r="H130" i="23" s="1"/>
  <c r="D15" i="23"/>
  <c r="F109" i="23"/>
  <c r="M142" i="23"/>
  <c r="N14" i="23"/>
  <c r="M148" i="23"/>
  <c r="D9" i="23"/>
  <c r="D9" i="7"/>
  <c r="N8" i="23"/>
  <c r="D16" i="23"/>
  <c r="K3" i="23"/>
  <c r="M3" i="23" s="1"/>
  <c r="G166" i="23"/>
  <c r="K85" i="23"/>
  <c r="M85" i="23" s="1"/>
  <c r="M136" i="23"/>
  <c r="D102" i="23"/>
  <c r="D14" i="23"/>
  <c r="G139" i="23"/>
  <c r="G160" i="23"/>
  <c r="G171" i="23"/>
  <c r="G172" i="23" s="1"/>
  <c r="H171" i="23"/>
  <c r="H172" i="23" s="1"/>
  <c r="F160" i="23"/>
  <c r="G143" i="23"/>
  <c r="G145" i="23" s="1"/>
  <c r="G149" i="23"/>
  <c r="F139" i="23"/>
  <c r="G150" i="23"/>
  <c r="F118" i="23"/>
  <c r="D122" i="23"/>
  <c r="F124" i="23"/>
  <c r="D121" i="23"/>
  <c r="K121" i="23"/>
  <c r="M121" i="23" s="1"/>
  <c r="F128" i="23"/>
  <c r="G128" i="23" s="1"/>
  <c r="G130" i="23" s="1"/>
  <c r="L127" i="23"/>
  <c r="C130" i="23"/>
  <c r="K127" i="23" s="1"/>
  <c r="D115" i="23"/>
  <c r="K115" i="23"/>
  <c r="M115" i="23" s="1"/>
  <c r="D116" i="23"/>
  <c r="G117" i="23"/>
  <c r="G118" i="23" s="1"/>
  <c r="G123" i="23"/>
  <c r="G124" i="23" s="1"/>
  <c r="K73" i="23"/>
  <c r="M73" i="23" s="1"/>
  <c r="D74" i="23"/>
  <c r="D75" i="23"/>
  <c r="K79" i="23"/>
  <c r="M79" i="23" s="1"/>
  <c r="D80" i="23"/>
  <c r="D81" i="23"/>
  <c r="D87" i="23"/>
  <c r="D88" i="23" s="1"/>
  <c r="G81" i="23"/>
  <c r="G82" i="23" s="1"/>
  <c r="G5" i="23"/>
  <c r="F11" i="23"/>
  <c r="I11" i="23" s="1"/>
  <c r="E76" i="23"/>
  <c r="F82" i="23"/>
  <c r="M8" i="23"/>
  <c r="F88" i="23"/>
  <c r="B5" i="7"/>
  <c r="D5" i="7" s="1"/>
  <c r="B6" i="7"/>
  <c r="H6" i="7" s="1"/>
  <c r="J6" i="7" s="1"/>
  <c r="D3" i="23"/>
  <c r="F76" i="23"/>
  <c r="D4" i="23"/>
  <c r="M14" i="23"/>
  <c r="D94" i="23"/>
  <c r="D95" i="23"/>
  <c r="D8" i="7"/>
  <c r="K106" i="23"/>
  <c r="M106" i="23" s="1"/>
  <c r="K100" i="23"/>
  <c r="M100" i="23" s="1"/>
  <c r="D100" i="23"/>
  <c r="D106" i="23"/>
  <c r="D108" i="23"/>
  <c r="M94" i="23"/>
  <c r="G87" i="23"/>
  <c r="G88" i="23" s="1"/>
  <c r="G75" i="23"/>
  <c r="G76" i="23" s="1"/>
  <c r="H87" i="23"/>
  <c r="H88" i="23" s="1"/>
  <c r="G107" i="23"/>
  <c r="F97" i="23"/>
  <c r="G108" i="23"/>
  <c r="G102" i="23"/>
  <c r="G103" i="23" s="1"/>
  <c r="F103" i="23"/>
  <c r="H17" i="23"/>
  <c r="F9" i="7" s="1"/>
  <c r="F17" i="23"/>
  <c r="I17" i="23" s="1"/>
  <c r="G10" i="23"/>
  <c r="G11" i="23" s="1"/>
  <c r="F6" i="7" s="1"/>
  <c r="G15" i="23"/>
  <c r="G17" i="23" s="1"/>
  <c r="F8" i="7" s="1"/>
  <c r="D20" i="7" l="1"/>
  <c r="D21" i="7"/>
  <c r="D14" i="7"/>
  <c r="D16" i="7"/>
  <c r="D15" i="7"/>
  <c r="D17" i="7"/>
  <c r="D18" i="7"/>
  <c r="D13" i="7"/>
  <c r="D145" i="23"/>
  <c r="D124" i="23"/>
  <c r="D223" i="23"/>
  <c r="H152" i="23"/>
  <c r="F203" i="23"/>
  <c r="D103" i="23"/>
  <c r="H167" i="23"/>
  <c r="G209" i="23"/>
  <c r="F182" i="23"/>
  <c r="H230" i="23"/>
  <c r="F161" i="23"/>
  <c r="F98" i="23"/>
  <c r="F77" i="23"/>
  <c r="D193" i="23"/>
  <c r="F140" i="23"/>
  <c r="H209" i="23"/>
  <c r="F119" i="23"/>
  <c r="D181" i="23"/>
  <c r="F224" i="23"/>
  <c r="K56" i="25"/>
  <c r="G56" i="25"/>
  <c r="E56" i="25"/>
  <c r="F46" i="25"/>
  <c r="H46" i="25"/>
  <c r="F42" i="25"/>
  <c r="H42" i="25"/>
  <c r="H54" i="25"/>
  <c r="H56" i="25" s="1"/>
  <c r="F54" i="25"/>
  <c r="F22" i="25"/>
  <c r="H22" i="25"/>
  <c r="F38" i="25"/>
  <c r="H38" i="25"/>
  <c r="F30" i="25"/>
  <c r="H30" i="25"/>
  <c r="K51" i="25"/>
  <c r="K23" i="25"/>
  <c r="K35" i="25"/>
  <c r="K27" i="25"/>
  <c r="K31" i="25"/>
  <c r="K19" i="25"/>
  <c r="K43" i="25"/>
  <c r="K39" i="25"/>
  <c r="K47" i="25"/>
  <c r="D214" i="23"/>
  <c r="D229" i="23"/>
  <c r="D187" i="23"/>
  <c r="F230" i="23"/>
  <c r="G203" i="23"/>
  <c r="G104" i="23"/>
  <c r="D202" i="23"/>
  <c r="F188" i="23"/>
  <c r="G146" i="23"/>
  <c r="F209" i="23"/>
  <c r="G83" i="23"/>
  <c r="F146" i="23"/>
  <c r="D17" i="23"/>
  <c r="H215" i="23"/>
  <c r="H173" i="23"/>
  <c r="G215" i="23"/>
  <c r="G188" i="23"/>
  <c r="G230" i="23"/>
  <c r="F125" i="23"/>
  <c r="F167" i="23"/>
  <c r="H236" i="23"/>
  <c r="F215" i="23"/>
  <c r="F83" i="23"/>
  <c r="H194" i="23"/>
  <c r="G224" i="23"/>
  <c r="H188" i="23"/>
  <c r="H224" i="23"/>
  <c r="H203" i="23"/>
  <c r="H182" i="23"/>
  <c r="G167" i="23"/>
  <c r="G182" i="23"/>
  <c r="F194" i="23"/>
  <c r="G151" i="23"/>
  <c r="G193" i="23"/>
  <c r="D6" i="7"/>
  <c r="D7" i="7"/>
  <c r="D172" i="23"/>
  <c r="D166" i="23"/>
  <c r="D160" i="23"/>
  <c r="D151" i="23"/>
  <c r="G173" i="23"/>
  <c r="F152" i="23"/>
  <c r="H161" i="23"/>
  <c r="H140" i="23"/>
  <c r="H119" i="23"/>
  <c r="G140" i="23"/>
  <c r="H146" i="23"/>
  <c r="G131" i="23"/>
  <c r="G161" i="23"/>
  <c r="D97" i="23"/>
  <c r="H131" i="23"/>
  <c r="G89" i="23"/>
  <c r="H5" i="7"/>
  <c r="J5" i="7" s="1"/>
  <c r="G125" i="23"/>
  <c r="H125" i="23"/>
  <c r="G119" i="23"/>
  <c r="F173" i="23"/>
  <c r="D118" i="23"/>
  <c r="M127" i="23"/>
  <c r="F130" i="23"/>
  <c r="D127" i="23"/>
  <c r="D129" i="23"/>
  <c r="D128" i="23"/>
  <c r="D76" i="23"/>
  <c r="D82" i="23"/>
  <c r="F5" i="7"/>
  <c r="G98" i="23"/>
  <c r="G77" i="23"/>
  <c r="H110" i="23"/>
  <c r="F89" i="23"/>
  <c r="H89" i="23"/>
  <c r="D5" i="23"/>
  <c r="D11" i="23" s="1"/>
  <c r="F110" i="23"/>
  <c r="F104" i="23"/>
  <c r="H104" i="23"/>
  <c r="H83" i="23"/>
  <c r="D109" i="23"/>
  <c r="G109" i="23"/>
  <c r="F131" i="23" l="1"/>
  <c r="G110" i="23"/>
  <c r="G194" i="23"/>
  <c r="G152" i="23"/>
  <c r="F56" i="25"/>
  <c r="D130" i="23"/>
  <c r="F233" i="23" l="1"/>
  <c r="G233" i="23" s="1"/>
  <c r="G235" i="23" s="1"/>
  <c r="L232" i="23"/>
  <c r="C235" i="23"/>
  <c r="D233" i="23" s="1"/>
  <c r="G236" i="23" l="1"/>
  <c r="K232" i="23"/>
  <c r="M232" i="23" s="1"/>
  <c r="D234" i="23"/>
  <c r="F235" i="23"/>
  <c r="D232" i="23"/>
  <c r="F236" i="23" l="1"/>
  <c r="D235" i="23"/>
</calcChain>
</file>

<file path=xl/sharedStrings.xml><?xml version="1.0" encoding="utf-8"?>
<sst xmlns="http://schemas.openxmlformats.org/spreadsheetml/2006/main" count="2936" uniqueCount="866">
  <si>
    <t>km2</t>
  </si>
  <si>
    <t>total</t>
  </si>
  <si>
    <t>area (km2)</t>
  </si>
  <si>
    <t>Area calculations technical potential SLS</t>
  </si>
  <si>
    <t>not suitable</t>
  </si>
  <si>
    <t>suitable, low hurricane risk</t>
  </si>
  <si>
    <t>suitable, high hurricane risk</t>
  </si>
  <si>
    <t>suitable, no breakwater</t>
  </si>
  <si>
    <t>suitable, breakwater</t>
  </si>
  <si>
    <t># MFS blocks</t>
  </si>
  <si>
    <t># people</t>
  </si>
  <si>
    <t>#ships</t>
  </si>
  <si>
    <t>Africa</t>
  </si>
  <si>
    <t>total territorial waters</t>
  </si>
  <si>
    <t>total suitable</t>
  </si>
  <si>
    <t>suitable / km2</t>
  </si>
  <si>
    <t>Latin America / Caribbean</t>
  </si>
  <si>
    <t>Europe</t>
  </si>
  <si>
    <t>Oceania</t>
  </si>
  <si>
    <t>North America</t>
  </si>
  <si>
    <t>total #cities</t>
  </si>
  <si>
    <t>total area</t>
  </si>
  <si>
    <t>area check</t>
  </si>
  <si>
    <t>of total area</t>
  </si>
  <si>
    <t>of uls area</t>
  </si>
  <si>
    <t>of zoning area</t>
  </si>
  <si>
    <t>Western Asia (Middle East)</t>
  </si>
  <si>
    <t>East Asia (China + Japan)</t>
  </si>
  <si>
    <t>cities</t>
  </si>
  <si>
    <t>#people</t>
  </si>
  <si>
    <t>people</t>
  </si>
  <si>
    <t>urban 2023</t>
  </si>
  <si>
    <t>total 2023</t>
  </si>
  <si>
    <t>total 2050</t>
  </si>
  <si>
    <t>urban 2050</t>
  </si>
  <si>
    <t>total 2100</t>
  </si>
  <si>
    <t>urban 2100</t>
  </si>
  <si>
    <t>LECZ 2100</t>
  </si>
  <si>
    <t>LECZ 2050</t>
  </si>
  <si>
    <t>#blocks</t>
  </si>
  <si>
    <t>Rio de Janeiro</t>
  </si>
  <si>
    <t>Singapore</t>
  </si>
  <si>
    <t>steel demand (Mt)</t>
  </si>
  <si>
    <t>steel</t>
  </si>
  <si>
    <t>-</t>
  </si>
  <si>
    <t>Urban_Aggl</t>
  </si>
  <si>
    <t>Syrian Arab Republic</t>
  </si>
  <si>
    <t>Lattakia</t>
  </si>
  <si>
    <t>Tartus</t>
  </si>
  <si>
    <t>Philippines</t>
  </si>
  <si>
    <t>General Trias</t>
  </si>
  <si>
    <t>Angola</t>
  </si>
  <si>
    <t>Lobito</t>
  </si>
  <si>
    <t>Benguela</t>
  </si>
  <si>
    <t>Somalia</t>
  </si>
  <si>
    <t>Merca</t>
  </si>
  <si>
    <t>Yemen</t>
  </si>
  <si>
    <t>Al-Mukalla</t>
  </si>
  <si>
    <t>Adan (Aden)</t>
  </si>
  <si>
    <t>Berbera</t>
  </si>
  <si>
    <t>Senegal</t>
  </si>
  <si>
    <t>Dakar</t>
  </si>
  <si>
    <t>Muqdisho (Mogadishu)</t>
  </si>
  <si>
    <t>Kismaayo</t>
  </si>
  <si>
    <t>Davao City</t>
  </si>
  <si>
    <t>Rufisque</t>
  </si>
  <si>
    <t>Luanda</t>
  </si>
  <si>
    <t>Liberia</t>
  </si>
  <si>
    <t>Monrovia</t>
  </si>
  <si>
    <t>Cotabato</t>
  </si>
  <si>
    <t>Iligan</t>
  </si>
  <si>
    <t>Basilan City (including City of Isabela)</t>
  </si>
  <si>
    <t>Papua New Guinea</t>
  </si>
  <si>
    <t>Port Moresby</t>
  </si>
  <si>
    <t>Equatorial Guinea</t>
  </si>
  <si>
    <t>Bata</t>
  </si>
  <si>
    <t>United Republic of Tanzania</t>
  </si>
  <si>
    <t>Dar es Salaam</t>
  </si>
  <si>
    <t>Congo</t>
  </si>
  <si>
    <t>Pointe-Noire</t>
  </si>
  <si>
    <t>Zamboanga City</t>
  </si>
  <si>
    <t>Batangas City</t>
  </si>
  <si>
    <t>Butuan</t>
  </si>
  <si>
    <t>Lapu-Lapu City</t>
  </si>
  <si>
    <t>Ghana</t>
  </si>
  <si>
    <t>Accra</t>
  </si>
  <si>
    <t>Mandaue City</t>
  </si>
  <si>
    <t>Benin</t>
  </si>
  <si>
    <t>Cotonou</t>
  </si>
  <si>
    <t>Viet Nam</t>
  </si>
  <si>
    <t>Nha Trang</t>
  </si>
  <si>
    <t>India</t>
  </si>
  <si>
    <t>Puducherry</t>
  </si>
  <si>
    <t>Cebu City</t>
  </si>
  <si>
    <t>Brahmapur</t>
  </si>
  <si>
    <t>Iloilo City</t>
  </si>
  <si>
    <t>Thiruvananthapuram</t>
  </si>
  <si>
    <t>Sekondi Takoradi</t>
  </si>
  <si>
    <t>Abomey-Calavi</t>
  </si>
  <si>
    <t>Kannur</t>
  </si>
  <si>
    <t>Zanzibar</t>
  </si>
  <si>
    <t>Togo</t>
  </si>
  <si>
    <t>Lomé</t>
  </si>
  <si>
    <t>Kollam</t>
  </si>
  <si>
    <t>Nigeria</t>
  </si>
  <si>
    <t>Lagos</t>
  </si>
  <si>
    <t>Kozhikode (Calicut)</t>
  </si>
  <si>
    <t>Côte d'Ivoire</t>
  </si>
  <si>
    <t>Abidjan</t>
  </si>
  <si>
    <t>Kenya</t>
  </si>
  <si>
    <t>Mombasa</t>
  </si>
  <si>
    <t>Ikorodu</t>
  </si>
  <si>
    <t>Chennai (Madras)</t>
  </si>
  <si>
    <t>Al-Hudaydah</t>
  </si>
  <si>
    <t>Cagayan de Oro City</t>
  </si>
  <si>
    <t>Mozambique</t>
  </si>
  <si>
    <t>Quelimane</t>
  </si>
  <si>
    <t>Kayamkulam</t>
  </si>
  <si>
    <t>Kanhangad</t>
  </si>
  <si>
    <t>Madagascar</t>
  </si>
  <si>
    <t>Toamasina</t>
  </si>
  <si>
    <t>Cherthala</t>
  </si>
  <si>
    <t>Egypt</t>
  </si>
  <si>
    <t>As-Suways</t>
  </si>
  <si>
    <t>Mangalore</t>
  </si>
  <si>
    <t>Cabinda</t>
  </si>
  <si>
    <t>Guinea</t>
  </si>
  <si>
    <t>Conakry</t>
  </si>
  <si>
    <t>Kochi (Cochin)</t>
  </si>
  <si>
    <t>Mumbai (Bombay)</t>
  </si>
  <si>
    <t>Mauritania</t>
  </si>
  <si>
    <t>Nouakchott</t>
  </si>
  <si>
    <t>Port Harcourt</t>
  </si>
  <si>
    <t>Kottayam</t>
  </si>
  <si>
    <t>Imus</t>
  </si>
  <si>
    <t>Al-Iskandariyah (Alexandria)</t>
  </si>
  <si>
    <t>Bhiwandi</t>
  </si>
  <si>
    <t>Jamnagar</t>
  </si>
  <si>
    <t>Democratic Republic of the Congo</t>
  </si>
  <si>
    <t>Matadi</t>
  </si>
  <si>
    <t>Beira</t>
  </si>
  <si>
    <t>Matola</t>
  </si>
  <si>
    <t>Warri</t>
  </si>
  <si>
    <t>Maputo</t>
  </si>
  <si>
    <t>Calabar</t>
  </si>
  <si>
    <t>Sudan</t>
  </si>
  <si>
    <t>Port Sudan (Bur Sudan)</t>
  </si>
  <si>
    <t>Gambia</t>
  </si>
  <si>
    <t>Banjul</t>
  </si>
  <si>
    <t>Cameroon</t>
  </si>
  <si>
    <t>Douala</t>
  </si>
  <si>
    <t>Guinea-Bissau</t>
  </si>
  <si>
    <t>Bissau</t>
  </si>
  <si>
    <t>Sierra Leone</t>
  </si>
  <si>
    <t>Freetown</t>
  </si>
  <si>
    <t>Cambodia</t>
  </si>
  <si>
    <t>Phnum Pénh (Phnom Penh)</t>
  </si>
  <si>
    <t>Thu Dau Mot</t>
  </si>
  <si>
    <t>State of Palestine</t>
  </si>
  <si>
    <t>Gaza (incl. Ash Shati Camp)</t>
  </si>
  <si>
    <t>Can Tho</t>
  </si>
  <si>
    <t>Bangladesh</t>
  </si>
  <si>
    <t>Barisal</t>
  </si>
  <si>
    <t>Thrissur</t>
  </si>
  <si>
    <t>Gandhidham</t>
  </si>
  <si>
    <t>Surat</t>
  </si>
  <si>
    <t>Chittagong</t>
  </si>
  <si>
    <t>Pakistan</t>
  </si>
  <si>
    <t>Karachi</t>
  </si>
  <si>
    <t>Bien Hoa</t>
  </si>
  <si>
    <t>Hai Phòng</t>
  </si>
  <si>
    <t>Vungtau</t>
  </si>
  <si>
    <t>Da Nang</t>
  </si>
  <si>
    <t>Thành Pho Ho Chí Minh (Ho Chi Minh City)</t>
  </si>
  <si>
    <t>Vijayawada</t>
  </si>
  <si>
    <t>Thoothukkudi (Tuticorin)</t>
  </si>
  <si>
    <t>Hue</t>
  </si>
  <si>
    <t>Long Xuyen</t>
  </si>
  <si>
    <t>Santipur</t>
  </si>
  <si>
    <t>Visakhapatnam</t>
  </si>
  <si>
    <t>Vadodara</t>
  </si>
  <si>
    <t>Navsari</t>
  </si>
  <si>
    <t>Kakinada</t>
  </si>
  <si>
    <t>Bhavnagar</t>
  </si>
  <si>
    <t>Rajahmundry</t>
  </si>
  <si>
    <t>Khulna</t>
  </si>
  <si>
    <t>Cuttack</t>
  </si>
  <si>
    <t>Bacoor</t>
  </si>
  <si>
    <t>Antipolo</t>
  </si>
  <si>
    <t>Kolkata (Calcutta)</t>
  </si>
  <si>
    <t>General Santos City</t>
  </si>
  <si>
    <t>Bacolod</t>
  </si>
  <si>
    <t>Manila</t>
  </si>
  <si>
    <t>Bur Sa'id</t>
  </si>
  <si>
    <t>Al-Ismailiyah</t>
  </si>
  <si>
    <t>Haiti</t>
  </si>
  <si>
    <t>Port-au-Prince</t>
  </si>
  <si>
    <t>Indonesia</t>
  </si>
  <si>
    <t>Batam</t>
  </si>
  <si>
    <t>Ambon</t>
  </si>
  <si>
    <t>Samarinda</t>
  </si>
  <si>
    <t>Bahrain</t>
  </si>
  <si>
    <t>Al-Manamah (Manama)</t>
  </si>
  <si>
    <t>Myanmar</t>
  </si>
  <si>
    <t>Yangon</t>
  </si>
  <si>
    <t>Gabon</t>
  </si>
  <si>
    <t>Libreville</t>
  </si>
  <si>
    <t>Morocco</t>
  </si>
  <si>
    <t>Tanger</t>
  </si>
  <si>
    <t>Bengkulu</t>
  </si>
  <si>
    <t>Tangerang</t>
  </si>
  <si>
    <t>Mataram</t>
  </si>
  <si>
    <t>Denpasar</t>
  </si>
  <si>
    <t>Bandar Lampung</t>
  </si>
  <si>
    <t>Jayapura</t>
  </si>
  <si>
    <t>Balikpapan</t>
  </si>
  <si>
    <t>Semarang</t>
  </si>
  <si>
    <t>Panama</t>
  </si>
  <si>
    <t>Ciudad de Panamá (Panama City)</t>
  </si>
  <si>
    <t>Makassar (Ujung Pandang)</t>
  </si>
  <si>
    <t>Palembang</t>
  </si>
  <si>
    <t>Padang</t>
  </si>
  <si>
    <t>Banjarmasin</t>
  </si>
  <si>
    <t>China</t>
  </si>
  <si>
    <t>Putian</t>
  </si>
  <si>
    <t>Jakarta</t>
  </si>
  <si>
    <t>Pekalongan</t>
  </si>
  <si>
    <t>Wanning</t>
  </si>
  <si>
    <t>Agadir</t>
  </si>
  <si>
    <t>Kénitra</t>
  </si>
  <si>
    <t>Cirebon</t>
  </si>
  <si>
    <t>Manado</t>
  </si>
  <si>
    <t>Tétouan</t>
  </si>
  <si>
    <t>Malaysia</t>
  </si>
  <si>
    <t>Alor Star</t>
  </si>
  <si>
    <t>Surabaya</t>
  </si>
  <si>
    <t>Kota Kinabalu</t>
  </si>
  <si>
    <t>Zhangjiagang</t>
  </si>
  <si>
    <t>Jieyang</t>
  </si>
  <si>
    <t>Saudi Arabia</t>
  </si>
  <si>
    <t>Jubayl</t>
  </si>
  <si>
    <t>Kuantan</t>
  </si>
  <si>
    <t>Pinghu</t>
  </si>
  <si>
    <t>Algeria</t>
  </si>
  <si>
    <t>El Djazaïr  (Algiers)</t>
  </si>
  <si>
    <t>Zhuanghe</t>
  </si>
  <si>
    <t>Johor Bahru</t>
  </si>
  <si>
    <t>Fangchenggang</t>
  </si>
  <si>
    <t>Longhai</t>
  </si>
  <si>
    <t>Gaoyou</t>
  </si>
  <si>
    <t>Jingjiang</t>
  </si>
  <si>
    <t>Jiangyin</t>
  </si>
  <si>
    <t>Rabat</t>
  </si>
  <si>
    <t>Wahran (Oran)</t>
  </si>
  <si>
    <t>Shaoxing</t>
  </si>
  <si>
    <t>Dar-el-Beida (Casablanca)</t>
  </si>
  <si>
    <t>Quanzhou</t>
  </si>
  <si>
    <t>Safi</t>
  </si>
  <si>
    <t>Yueqing</t>
  </si>
  <si>
    <t>Ningbo</t>
  </si>
  <si>
    <t>Kuala Terengganu</t>
  </si>
  <si>
    <t>Kuching</t>
  </si>
  <si>
    <t>Ruian</t>
  </si>
  <si>
    <t>Nanjing, Jiangsu</t>
  </si>
  <si>
    <t>Zhangzhou</t>
  </si>
  <si>
    <t>Weihai</t>
  </si>
  <si>
    <t>Wenchang</t>
  </si>
  <si>
    <t>Ecuador</t>
  </si>
  <si>
    <t>Guayaquil</t>
  </si>
  <si>
    <t>Nantong</t>
  </si>
  <si>
    <t>Qinhuangdao</t>
  </si>
  <si>
    <t>Rizhao</t>
  </si>
  <si>
    <t>Linhai</t>
  </si>
  <si>
    <t>Fuan</t>
  </si>
  <si>
    <t>Yantai</t>
  </si>
  <si>
    <t>Annaba</t>
  </si>
  <si>
    <t>Huizhou</t>
  </si>
  <si>
    <t>Qidong</t>
  </si>
  <si>
    <t>Kota Bharu</t>
  </si>
  <si>
    <t>United Arab Emirates</t>
  </si>
  <si>
    <t>Ash-Shariqah (Sharjah)</t>
  </si>
  <si>
    <t>Ma'anshan</t>
  </si>
  <si>
    <t>Lianyungang</t>
  </si>
  <si>
    <t>Heshan</t>
  </si>
  <si>
    <t>Wenling</t>
  </si>
  <si>
    <t>Sandakan</t>
  </si>
  <si>
    <t>Haimen</t>
  </si>
  <si>
    <t>Yingkou</t>
  </si>
  <si>
    <t>Sanya</t>
  </si>
  <si>
    <t>Libya</t>
  </si>
  <si>
    <t>Misratah</t>
  </si>
  <si>
    <t>Jiaozhou</t>
  </si>
  <si>
    <t>Taizhou, Zhejiang</t>
  </si>
  <si>
    <t>South Africa</t>
  </si>
  <si>
    <t>Cape Town</t>
  </si>
  <si>
    <t>Oman</t>
  </si>
  <si>
    <t>Salahah (Salalah)</t>
  </si>
  <si>
    <t>Masqat (Muscat)</t>
  </si>
  <si>
    <t>Taixing</t>
  </si>
  <si>
    <t>Haiyang</t>
  </si>
  <si>
    <t>Longkou</t>
  </si>
  <si>
    <t>Dalian</t>
  </si>
  <si>
    <t>Wenzhou</t>
  </si>
  <si>
    <t>Haining</t>
  </si>
  <si>
    <t>Ningde</t>
  </si>
  <si>
    <t>Qinzhou</t>
  </si>
  <si>
    <t>Khubar</t>
  </si>
  <si>
    <t>Yuhuan</t>
  </si>
  <si>
    <t>Hangzhou</t>
  </si>
  <si>
    <t>Shangyu</t>
  </si>
  <si>
    <t>Yangjiang</t>
  </si>
  <si>
    <t>Zhuhai</t>
  </si>
  <si>
    <t>Guangzhou, Guangdong</t>
  </si>
  <si>
    <t>Taizhou, Jiangsu</t>
  </si>
  <si>
    <t>Donggang</t>
  </si>
  <si>
    <t>Thuqbah</t>
  </si>
  <si>
    <t>Yanbu' al-Bahr</t>
  </si>
  <si>
    <t>Qatar</t>
  </si>
  <si>
    <t>Ar-Rayyan</t>
  </si>
  <si>
    <t>Israel</t>
  </si>
  <si>
    <t>Tel Aviv-Yafo (Tel Aviv-Jaffa)</t>
  </si>
  <si>
    <t>Yangzhou</t>
  </si>
  <si>
    <t>Jinjiang</t>
  </si>
  <si>
    <t>Shishi</t>
  </si>
  <si>
    <t>Haikou</t>
  </si>
  <si>
    <t>Fuqing</t>
  </si>
  <si>
    <t>Zhanjiang</t>
  </si>
  <si>
    <t>Rushan</t>
  </si>
  <si>
    <t>Zhenjiang, Jiangsu</t>
  </si>
  <si>
    <t>Qingdao</t>
  </si>
  <si>
    <t>East London (Buffalo City)</t>
  </si>
  <si>
    <t>Fuzhou, Fujian</t>
  </si>
  <si>
    <t>Panjin</t>
  </si>
  <si>
    <t>Ad-Dammam</t>
  </si>
  <si>
    <t>Abu Zaby (Abu Dhabi)</t>
  </si>
  <si>
    <t>Mexico</t>
  </si>
  <si>
    <t>Cancún</t>
  </si>
  <si>
    <t>Port Elizabeth (Nelson Mandela Bay)</t>
  </si>
  <si>
    <t>Sri Lanka</t>
  </si>
  <si>
    <t>Colombo</t>
  </si>
  <si>
    <t>Huludao</t>
  </si>
  <si>
    <t>Zhoushan</t>
  </si>
  <si>
    <t>Shenzhen</t>
  </si>
  <si>
    <t>Xiamen</t>
  </si>
  <si>
    <t>Shantou</t>
  </si>
  <si>
    <t>Jiddah</t>
  </si>
  <si>
    <t>Puerto Vallarta</t>
  </si>
  <si>
    <t>Dominican Republic</t>
  </si>
  <si>
    <t>Santo Domingo</t>
  </si>
  <si>
    <t>Ajman</t>
  </si>
  <si>
    <t>Djibouti</t>
  </si>
  <si>
    <t>Shengzhou</t>
  </si>
  <si>
    <t>Shanwei</t>
  </si>
  <si>
    <t>Dubayy (Dubai)</t>
  </si>
  <si>
    <t>Jiangmen</t>
  </si>
  <si>
    <t>Durban (Ethekwini)</t>
  </si>
  <si>
    <t>Chaozhou</t>
  </si>
  <si>
    <t>Dandong</t>
  </si>
  <si>
    <t>Rongcheng</t>
  </si>
  <si>
    <t>Thailand</t>
  </si>
  <si>
    <t>Chanthaburi</t>
  </si>
  <si>
    <t>Foshan</t>
  </si>
  <si>
    <t>Kaiping</t>
  </si>
  <si>
    <t>Hefa (Haifa)</t>
  </si>
  <si>
    <t>Doha Industrial Area</t>
  </si>
  <si>
    <t>Tijuana</t>
  </si>
  <si>
    <t>Los Mochis</t>
  </si>
  <si>
    <t>United States of America</t>
  </si>
  <si>
    <t>Myrtle Beach</t>
  </si>
  <si>
    <t>Zhongshan</t>
  </si>
  <si>
    <t>Beihai</t>
  </si>
  <si>
    <t>Wuchuan</t>
  </si>
  <si>
    <t>Ensenada</t>
  </si>
  <si>
    <t>Mazatlán</t>
  </si>
  <si>
    <t>Laizhou</t>
  </si>
  <si>
    <t>Turkey</t>
  </si>
  <si>
    <t>Gebze</t>
  </si>
  <si>
    <t>Azerbaijan</t>
  </si>
  <si>
    <t>Sumquayit</t>
  </si>
  <si>
    <t>Tampico</t>
  </si>
  <si>
    <t>Baku</t>
  </si>
  <si>
    <t>Dongguan</t>
  </si>
  <si>
    <t>Peru</t>
  </si>
  <si>
    <t>Trujillo</t>
  </si>
  <si>
    <t>Lima</t>
  </si>
  <si>
    <t>Iran (Islamic Republic of)</t>
  </si>
  <si>
    <t>Bandar Abbas</t>
  </si>
  <si>
    <t>Coatzacoalcos</t>
  </si>
  <si>
    <t>Acapulco de Juárez</t>
  </si>
  <si>
    <t>Australia</t>
  </si>
  <si>
    <t>Melbourne</t>
  </si>
  <si>
    <t>Veracruz</t>
  </si>
  <si>
    <t>Sunshine Coast</t>
  </si>
  <si>
    <t>Kuwait</t>
  </si>
  <si>
    <t>Al Kuwayt (Kuwait City)</t>
  </si>
  <si>
    <t>Norway</t>
  </si>
  <si>
    <t>Oslo</t>
  </si>
  <si>
    <t>Minatitlán</t>
  </si>
  <si>
    <t>China, Macao SAR</t>
  </si>
  <si>
    <t>Macao</t>
  </si>
  <si>
    <t>Chiclayo</t>
  </si>
  <si>
    <t>Cape Coral</t>
  </si>
  <si>
    <t>Banghazi</t>
  </si>
  <si>
    <t>Samsun</t>
  </si>
  <si>
    <t>Ad-Dawhah (Doha)</t>
  </si>
  <si>
    <t>Ratchaburi</t>
  </si>
  <si>
    <t>Gold Coast-Tweed Head</t>
  </si>
  <si>
    <t>Krung Thep (Bangkok)</t>
  </si>
  <si>
    <t>Tunisia</t>
  </si>
  <si>
    <t>Tunis</t>
  </si>
  <si>
    <t>Antalya</t>
  </si>
  <si>
    <t>Chimbote</t>
  </si>
  <si>
    <t>Brisbane</t>
  </si>
  <si>
    <t>Sydney</t>
  </si>
  <si>
    <t>Perth</t>
  </si>
  <si>
    <t>Samut Sakhon</t>
  </si>
  <si>
    <t>Samut Prakan</t>
  </si>
  <si>
    <t>Songkhla</t>
  </si>
  <si>
    <t>Surat Thani</t>
  </si>
  <si>
    <t>Chon Buri</t>
  </si>
  <si>
    <t>Phuket</t>
  </si>
  <si>
    <t>Rayong</t>
  </si>
  <si>
    <t>Venezuela (Bolivarian Republic of)</t>
  </si>
  <si>
    <t>Ciudad Guayana</t>
  </si>
  <si>
    <t>Cabimas</t>
  </si>
  <si>
    <t>Safaqis</t>
  </si>
  <si>
    <t>Maracaibo</t>
  </si>
  <si>
    <t>Cumana</t>
  </si>
  <si>
    <t>Ireland</t>
  </si>
  <si>
    <t>Dublin</t>
  </si>
  <si>
    <t>Izmit</t>
  </si>
  <si>
    <t>Mersin</t>
  </si>
  <si>
    <t>Bonita Springs-Naples</t>
  </si>
  <si>
    <t>Tarabulus (Tripoli)</t>
  </si>
  <si>
    <t>Wollongong</t>
  </si>
  <si>
    <t>Newcastle-Maitland</t>
  </si>
  <si>
    <t>Adelaide</t>
  </si>
  <si>
    <t>Port St. Lucie</t>
  </si>
  <si>
    <t>Barcelona-Puerto La Cruz</t>
  </si>
  <si>
    <t>Central Coast</t>
  </si>
  <si>
    <t>Daytona Beach-Port Orange</t>
  </si>
  <si>
    <t>Istanbul</t>
  </si>
  <si>
    <t>Charleston-North Charleston</t>
  </si>
  <si>
    <t>Houston</t>
  </si>
  <si>
    <t>Antioch</t>
  </si>
  <si>
    <t>Izmir</t>
  </si>
  <si>
    <t>Savannah</t>
  </si>
  <si>
    <t>Lancaster</t>
  </si>
  <si>
    <t>Harrisburg</t>
  </si>
  <si>
    <t>Jacksonville, Florida</t>
  </si>
  <si>
    <t>Poughkeepsie-Newburgh</t>
  </si>
  <si>
    <t>Caracas</t>
  </si>
  <si>
    <t>Tampa-St. Petersburg</t>
  </si>
  <si>
    <t>Stockton</t>
  </si>
  <si>
    <t>Portland</t>
  </si>
  <si>
    <t>Washington, D.C.</t>
  </si>
  <si>
    <t>Richmond</t>
  </si>
  <si>
    <t>Argentina</t>
  </si>
  <si>
    <t>La Plata</t>
  </si>
  <si>
    <t>Colombia</t>
  </si>
  <si>
    <t>Buenaventura</t>
  </si>
  <si>
    <t>Palm Bay-Melbourne</t>
  </si>
  <si>
    <t>Sarasota-Bradenton</t>
  </si>
  <si>
    <t>Canada</t>
  </si>
  <si>
    <t>Victoria</t>
  </si>
  <si>
    <t>New Zealand</t>
  </si>
  <si>
    <t>Auckland</t>
  </si>
  <si>
    <t>Vancouver</t>
  </si>
  <si>
    <t>Mar Del Plata</t>
  </si>
  <si>
    <t>Seattle</t>
  </si>
  <si>
    <t>Miami</t>
  </si>
  <si>
    <t>Honolulu</t>
  </si>
  <si>
    <t>Concord</t>
  </si>
  <si>
    <t>Trenton</t>
  </si>
  <si>
    <t>New Orleans</t>
  </si>
  <si>
    <t>San Diego</t>
  </si>
  <si>
    <t>Québec</t>
  </si>
  <si>
    <t>Mission Viejo</t>
  </si>
  <si>
    <t>Buenos Aires</t>
  </si>
  <si>
    <t>Montréal</t>
  </si>
  <si>
    <t>Corpus Christi</t>
  </si>
  <si>
    <t>Oxnard</t>
  </si>
  <si>
    <t>Hartford</t>
  </si>
  <si>
    <t>Bahia Blanca</t>
  </si>
  <si>
    <t>Springfield, Massachusett, Connecticut</t>
  </si>
  <si>
    <t>San Jose</t>
  </si>
  <si>
    <t>Halifax</t>
  </si>
  <si>
    <t>Sweden</t>
  </si>
  <si>
    <t>Stockholm</t>
  </si>
  <si>
    <t>Chile</t>
  </si>
  <si>
    <t>La Serena-Coquimbo</t>
  </si>
  <si>
    <t>Santa Marta</t>
  </si>
  <si>
    <t>Baltimore</t>
  </si>
  <si>
    <t>New Haven</t>
  </si>
  <si>
    <t>Philadelphia</t>
  </si>
  <si>
    <t>Barranquilla</t>
  </si>
  <si>
    <t>Pensacola</t>
  </si>
  <si>
    <t>Brazil</t>
  </si>
  <si>
    <t>Natal</t>
  </si>
  <si>
    <t>Macapá</t>
  </si>
  <si>
    <t>Bridgeport-Stamford</t>
  </si>
  <si>
    <t>Boston</t>
  </si>
  <si>
    <t>Virginia Beach</t>
  </si>
  <si>
    <t>Göteborg</t>
  </si>
  <si>
    <t>New York-Newark</t>
  </si>
  <si>
    <t>Malmö</t>
  </si>
  <si>
    <t>Mobile</t>
  </si>
  <si>
    <t>Dem. People's Republic of Korea</t>
  </si>
  <si>
    <t>Wonsan</t>
  </si>
  <si>
    <t>San Francisco-Oakland</t>
  </si>
  <si>
    <t>Aracaju</t>
  </si>
  <si>
    <t>Providence</t>
  </si>
  <si>
    <t>Wellington</t>
  </si>
  <si>
    <t>Grande Vitória</t>
  </si>
  <si>
    <t>Christchurch</t>
  </si>
  <si>
    <t>Florianópolis</t>
  </si>
  <si>
    <t>Cartagena</t>
  </si>
  <si>
    <t>Chongjin</t>
  </si>
  <si>
    <t>Antofagasta</t>
  </si>
  <si>
    <t>Blumenau</t>
  </si>
  <si>
    <t>Sinuiju</t>
  </si>
  <si>
    <t>Concepción</t>
  </si>
  <si>
    <t>Joinville</t>
  </si>
  <si>
    <t>United Kingdom</t>
  </si>
  <si>
    <t>Edinburgh</t>
  </si>
  <si>
    <t>Recife</t>
  </si>
  <si>
    <t>Bristol</t>
  </si>
  <si>
    <t>Fortaleza</t>
  </si>
  <si>
    <t>Belém</t>
  </si>
  <si>
    <t>João Pessoa</t>
  </si>
  <si>
    <t>Salvador</t>
  </si>
  <si>
    <t>Maceió</t>
  </si>
  <si>
    <t>Baixada Santista</t>
  </si>
  <si>
    <t>Brighton-Worthing-Littlehampton</t>
  </si>
  <si>
    <t>Bournemouth/Poole</t>
  </si>
  <si>
    <t>Southampton/Portsmouth (South Hampshire)</t>
  </si>
  <si>
    <t>Grande São Luís</t>
  </si>
  <si>
    <t>Valparaíso</t>
  </si>
  <si>
    <t>France</t>
  </si>
  <si>
    <t>Montpellier</t>
  </si>
  <si>
    <t>Cardiff</t>
  </si>
  <si>
    <t>Bordeaux</t>
  </si>
  <si>
    <t>Nantes</t>
  </si>
  <si>
    <t>Southend-On-Sea</t>
  </si>
  <si>
    <t>Belfast</t>
  </si>
  <si>
    <t>Jamaica</t>
  </si>
  <si>
    <t>Kingston</t>
  </si>
  <si>
    <t>Preston</t>
  </si>
  <si>
    <t>Newcastle upon Tyne</t>
  </si>
  <si>
    <t>Liverpool</t>
  </si>
  <si>
    <t>Campos dos Goytacazes</t>
  </si>
  <si>
    <t>Pôrto Alegre</t>
  </si>
  <si>
    <t>Swansea</t>
  </si>
  <si>
    <t>Hamhung</t>
  </si>
  <si>
    <t>Glasgow</t>
  </si>
  <si>
    <t>Newport</t>
  </si>
  <si>
    <t>Teeside (Middlesbrough)</t>
  </si>
  <si>
    <t>Pelotas</t>
  </si>
  <si>
    <t>Kingston upon Hull</t>
  </si>
  <si>
    <t>Sunderland</t>
  </si>
  <si>
    <t>Birkenhead</t>
  </si>
  <si>
    <t>Avignon</t>
  </si>
  <si>
    <t>Toulon</t>
  </si>
  <si>
    <t>Denmark</t>
  </si>
  <si>
    <t>København (Copenhagen)</t>
  </si>
  <si>
    <t>Nice-Cannes</t>
  </si>
  <si>
    <t>China, Taiwan Province of China</t>
  </si>
  <si>
    <t>Taizhong</t>
  </si>
  <si>
    <t>Netherlands</t>
  </si>
  <si>
    <t>Utrecht</t>
  </si>
  <si>
    <t>China, Hong Kong SAR</t>
  </si>
  <si>
    <t>Hong Kong</t>
  </si>
  <si>
    <t>Taoyuan</t>
  </si>
  <si>
    <t>Xinbei</t>
  </si>
  <si>
    <t>Xinzhu</t>
  </si>
  <si>
    <t>Tainan</t>
  </si>
  <si>
    <t>s-Gravenhage (The Hague)</t>
  </si>
  <si>
    <t>Amsterdam</t>
  </si>
  <si>
    <t>Taibei</t>
  </si>
  <si>
    <t>Finland</t>
  </si>
  <si>
    <t>Helsinki</t>
  </si>
  <si>
    <t>Gaoxiong</t>
  </si>
  <si>
    <t>Republic of Korea</t>
  </si>
  <si>
    <t>Suweon</t>
  </si>
  <si>
    <t>Rotterdam</t>
  </si>
  <si>
    <t>Goyang</t>
  </si>
  <si>
    <t>Jilong</t>
  </si>
  <si>
    <t>Portugal</t>
  </si>
  <si>
    <t>Lisboa (Lisbon)</t>
  </si>
  <si>
    <t>Italy</t>
  </si>
  <si>
    <t>Latina</t>
  </si>
  <si>
    <t>Porto</t>
  </si>
  <si>
    <t>Uruguay</t>
  </si>
  <si>
    <t>Montevideo</t>
  </si>
  <si>
    <t>Incheon</t>
  </si>
  <si>
    <t>Siheung</t>
  </si>
  <si>
    <t>Pohang</t>
  </si>
  <si>
    <t>Spain</t>
  </si>
  <si>
    <t>Palma</t>
  </si>
  <si>
    <t>Jeju</t>
  </si>
  <si>
    <t>Gimhae</t>
  </si>
  <si>
    <t>Gwangmyeong</t>
  </si>
  <si>
    <t>Pescara</t>
  </si>
  <si>
    <t>Ansan</t>
  </si>
  <si>
    <t>Daejon</t>
  </si>
  <si>
    <t>Alicante</t>
  </si>
  <si>
    <t>Ulsan</t>
  </si>
  <si>
    <t>Barcelona</t>
  </si>
  <si>
    <t>Busan</t>
  </si>
  <si>
    <t>Russian Federation</t>
  </si>
  <si>
    <t>Sochi</t>
  </si>
  <si>
    <t>Venezia</t>
  </si>
  <si>
    <t>Salerno</t>
  </si>
  <si>
    <t>Changwon</t>
  </si>
  <si>
    <t>Trinidad and Tobago</t>
  </si>
  <si>
    <t>Port of Spain</t>
  </si>
  <si>
    <t>Cagliari</t>
  </si>
  <si>
    <t>Bari</t>
  </si>
  <si>
    <t>Barletta</t>
  </si>
  <si>
    <t>Catania</t>
  </si>
  <si>
    <t>Taranto</t>
  </si>
  <si>
    <t>Bucheon</t>
  </si>
  <si>
    <t>Palermo</t>
  </si>
  <si>
    <t>Napoli (Naples)</t>
  </si>
  <si>
    <t>Las Palmas Gran Canaria</t>
  </si>
  <si>
    <t>Valencia</t>
  </si>
  <si>
    <t>Cuba</t>
  </si>
  <si>
    <t>Santiago de Cuba</t>
  </si>
  <si>
    <t>Malaga</t>
  </si>
  <si>
    <t>Genova (Genoa)</t>
  </si>
  <si>
    <t>Anyang</t>
  </si>
  <si>
    <t>Vigo</t>
  </si>
  <si>
    <t>La Habana (Havana)</t>
  </si>
  <si>
    <t>Bilbao</t>
  </si>
  <si>
    <t>Germany</t>
  </si>
  <si>
    <t>Bremen</t>
  </si>
  <si>
    <t>Hamburg</t>
  </si>
  <si>
    <t>Sankt Peterburg (Saint Petersburg)</t>
  </si>
  <si>
    <t>Kaliningrad, Kaliningrad Oblast</t>
  </si>
  <si>
    <t>Estonia</t>
  </si>
  <si>
    <t>Tallinn</t>
  </si>
  <si>
    <t>Greece</t>
  </si>
  <si>
    <t>Thessaloniki</t>
  </si>
  <si>
    <t>Makhachkala</t>
  </si>
  <si>
    <t>Athínai (Athens)</t>
  </si>
  <si>
    <t>Rostov-na-Donu (Rostov-on-Don)</t>
  </si>
  <si>
    <t>Vladivostok</t>
  </si>
  <si>
    <t>Arkhangelsk</t>
  </si>
  <si>
    <t>Poland</t>
  </si>
  <si>
    <t>Gdańsk</t>
  </si>
  <si>
    <t>Ukraine</t>
  </si>
  <si>
    <t>Odesa</t>
  </si>
  <si>
    <t>Sevastopol</t>
  </si>
  <si>
    <t>Bulgaria</t>
  </si>
  <si>
    <t>Varna</t>
  </si>
  <si>
    <t>Puerto Rico</t>
  </si>
  <si>
    <t>San Juan</t>
  </si>
  <si>
    <t>Aguadilla-Isabela-San Sebastian</t>
  </si>
  <si>
    <t>Japan</t>
  </si>
  <si>
    <t>Tokyo</t>
  </si>
  <si>
    <t>Kumamoto</t>
  </si>
  <si>
    <t>Kitakyushu-Fukuoka M.M.A.</t>
  </si>
  <si>
    <t>Oita</t>
  </si>
  <si>
    <t>Miyazaki</t>
  </si>
  <si>
    <t>Hiroshima</t>
  </si>
  <si>
    <t>Chukyo M.M.A. (Nagoya)</t>
  </si>
  <si>
    <t>Kurashiki</t>
  </si>
  <si>
    <t>Fukuyama</t>
  </si>
  <si>
    <t>Takamatsu</t>
  </si>
  <si>
    <t>Kanazawa</t>
  </si>
  <si>
    <t>Kurume</t>
  </si>
  <si>
    <t>Okayama</t>
  </si>
  <si>
    <t>Kinki M.M.A. (Osaka)</t>
  </si>
  <si>
    <t>Niigata</t>
  </si>
  <si>
    <t>Iwaki</t>
  </si>
  <si>
    <t>Naha</t>
  </si>
  <si>
    <t>Sendai</t>
  </si>
  <si>
    <t>Sapporo</t>
  </si>
  <si>
    <t>Mykolaiv</t>
  </si>
  <si>
    <t>Shizuoka-Hamamatsu M.M.A.</t>
  </si>
  <si>
    <t>Matsuyama</t>
  </si>
  <si>
    <t>Toyohashi</t>
  </si>
  <si>
    <t>Toyama</t>
  </si>
  <si>
    <t>Kagoshima</t>
  </si>
  <si>
    <t>Latvia</t>
  </si>
  <si>
    <t>Riga</t>
  </si>
  <si>
    <t>Bydgoszcz</t>
  </si>
  <si>
    <t>Lebanon</t>
  </si>
  <si>
    <t>Bayrut (Beirut)</t>
  </si>
  <si>
    <t>Kochi</t>
  </si>
  <si>
    <t>Mariupol</t>
  </si>
  <si>
    <t>Akita</t>
  </si>
  <si>
    <t>Nagasaki</t>
  </si>
  <si>
    <t>Latitude</t>
  </si>
  <si>
    <t>Longitude</t>
  </si>
  <si>
    <t>Cell counts</t>
  </si>
  <si>
    <t>Area calculations technical potential SLS + ULS</t>
  </si>
  <si>
    <t>Area calculations global potential (SLS + ULS + OCPL)</t>
  </si>
  <si>
    <t>All results are  from within &lt; 35 km from coastal  city (&gt; 300 000 inhabitants; &lt; 15 km from coast), unless otherwise stated in worksheet</t>
  </si>
  <si>
    <t>The worksheet 'results_global' is a summary of the raw data ('raw_data')</t>
  </si>
  <si>
    <t>total suitable area SLS</t>
  </si>
  <si>
    <t>total suitable area ULS</t>
  </si>
  <si>
    <t>total suitable area global potential (SLS + ULS + OCPL)</t>
  </si>
  <si>
    <t>SLS = Service Limit State</t>
  </si>
  <si>
    <t>ULS = Ultimate Limit State</t>
  </si>
  <si>
    <t>OCPL = Ocean Planning</t>
  </si>
  <si>
    <t>Country</t>
  </si>
  <si>
    <t>Continent</t>
  </si>
  <si>
    <t>Northern Africa</t>
  </si>
  <si>
    <t>Western Sahara</t>
  </si>
  <si>
    <t>Burundi</t>
  </si>
  <si>
    <t>Eastern Africa</t>
  </si>
  <si>
    <t>Comoros</t>
  </si>
  <si>
    <t>Eritrea</t>
  </si>
  <si>
    <t>Ethiopia</t>
  </si>
  <si>
    <t>Malawi</t>
  </si>
  <si>
    <t>Mauritius</t>
  </si>
  <si>
    <t>Mayotte</t>
  </si>
  <si>
    <t>Réunion</t>
  </si>
  <si>
    <t>Rwanda</t>
  </si>
  <si>
    <t>Uganda</t>
  </si>
  <si>
    <t>Zambia</t>
  </si>
  <si>
    <t>Zimbabwe</t>
  </si>
  <si>
    <t>Middle Africa</t>
  </si>
  <si>
    <t>Central African Republic</t>
  </si>
  <si>
    <t>Chad</t>
  </si>
  <si>
    <t>Sao Tome and Principe</t>
  </si>
  <si>
    <t>Botswana</t>
  </si>
  <si>
    <t>Southern Africa</t>
  </si>
  <si>
    <t>Lesotho</t>
  </si>
  <si>
    <t>Namibia</t>
  </si>
  <si>
    <t>Swaziland</t>
  </si>
  <si>
    <t>Western Africa</t>
  </si>
  <si>
    <t>Burkina Faso</t>
  </si>
  <si>
    <t>Cape Verde</t>
  </si>
  <si>
    <t>Mali</t>
  </si>
  <si>
    <t>Niger</t>
  </si>
  <si>
    <t>Kazakhstan</t>
  </si>
  <si>
    <r>
      <t xml:space="preserve">Central Asia </t>
    </r>
    <r>
      <rPr>
        <vertAlign val="superscript"/>
        <sz val="11"/>
        <color indexed="10"/>
        <rFont val="Calibri"/>
        <family val="2"/>
      </rPr>
      <t>b</t>
    </r>
  </si>
  <si>
    <t>Asia</t>
  </si>
  <si>
    <t>Kyrgyzstan</t>
  </si>
  <si>
    <t>Tajikistan</t>
  </si>
  <si>
    <t>Turkmenistan</t>
  </si>
  <si>
    <t>Uzbekistan</t>
  </si>
  <si>
    <t>Eastern Asia</t>
  </si>
  <si>
    <t>Mongolia</t>
  </si>
  <si>
    <t>Brunei Darussalam</t>
  </si>
  <si>
    <t>South-Eastern Asia</t>
  </si>
  <si>
    <t>Lao People's Democratic Republic</t>
  </si>
  <si>
    <t>Timor-Leste</t>
  </si>
  <si>
    <t>Afghanistan</t>
  </si>
  <si>
    <t>Southern Asia</t>
  </si>
  <si>
    <t>Bhutan</t>
  </si>
  <si>
    <t>Maldives</t>
  </si>
  <si>
    <t>Nepal</t>
  </si>
  <si>
    <t>Armenia</t>
  </si>
  <si>
    <t>Western Asia</t>
  </si>
  <si>
    <t>Cyprus</t>
  </si>
  <si>
    <t>Georgia</t>
  </si>
  <si>
    <t>Iraq</t>
  </si>
  <si>
    <t>Jordan</t>
  </si>
  <si>
    <t>Aruba</t>
  </si>
  <si>
    <t>Caribbean</t>
  </si>
  <si>
    <t>Latin America and the Caribbean</t>
  </si>
  <si>
    <t>Bahamas</t>
  </si>
  <si>
    <t>Barbados</t>
  </si>
  <si>
    <t>Grenada</t>
  </si>
  <si>
    <t>Guadeloupe</t>
  </si>
  <si>
    <t>Martinique</t>
  </si>
  <si>
    <t>Netherlands Antilles</t>
  </si>
  <si>
    <t>Saint Lucia</t>
  </si>
  <si>
    <t>Saint Vincent and the Grenadines</t>
  </si>
  <si>
    <t>United States Virgin Islands</t>
  </si>
  <si>
    <t>Belize</t>
  </si>
  <si>
    <t>Central America</t>
  </si>
  <si>
    <t>Costa Rica</t>
  </si>
  <si>
    <t>El Salvador</t>
  </si>
  <si>
    <t>Guatemala</t>
  </si>
  <si>
    <t>Honduras</t>
  </si>
  <si>
    <t>Nicaragua</t>
  </si>
  <si>
    <t>South America</t>
  </si>
  <si>
    <t>Bolivia (Plurinational State of)</t>
  </si>
  <si>
    <t>French Guiana</t>
  </si>
  <si>
    <t>Guyana</t>
  </si>
  <si>
    <t>Paraguay</t>
  </si>
  <si>
    <t>Suriname</t>
  </si>
  <si>
    <t>Fiji</t>
  </si>
  <si>
    <t>French Polynesia</t>
  </si>
  <si>
    <t>Guam</t>
  </si>
  <si>
    <t>Micronesia (Federated States of)</t>
  </si>
  <si>
    <t>New Caledonia</t>
  </si>
  <si>
    <t>Samoa</t>
  </si>
  <si>
    <t>Solomon Islands</t>
  </si>
  <si>
    <t>Tonga</t>
  </si>
  <si>
    <t>Vanuatu</t>
  </si>
  <si>
    <t>Eastern Europe</t>
  </si>
  <si>
    <t>More developed regions</t>
  </si>
  <si>
    <t>Albania</t>
  </si>
  <si>
    <t>Belarus</t>
  </si>
  <si>
    <t>Bosnia and Herzegovina</t>
  </si>
  <si>
    <t>Croatia</t>
  </si>
  <si>
    <t>Czech Republic</t>
  </si>
  <si>
    <t>Hungary</t>
  </si>
  <si>
    <t>Lithuania</t>
  </si>
  <si>
    <t>Montenegro</t>
  </si>
  <si>
    <t>Republic of Moldova</t>
  </si>
  <si>
    <t>Romania</t>
  </si>
  <si>
    <t>Serbia</t>
  </si>
  <si>
    <t>Slovakia</t>
  </si>
  <si>
    <t>Slovenia</t>
  </si>
  <si>
    <t>The former Yugoslav Republic of Macedonia</t>
  </si>
  <si>
    <t>Austria</t>
  </si>
  <si>
    <t>Western Europe</t>
  </si>
  <si>
    <t>Belgium</t>
  </si>
  <si>
    <t>Channel Islands</t>
  </si>
  <si>
    <t>Iceland</t>
  </si>
  <si>
    <t>Luxembourg</t>
  </si>
  <si>
    <t>Malta</t>
  </si>
  <si>
    <t>Switzerland</t>
  </si>
  <si>
    <t>Other more developed regions</t>
  </si>
  <si>
    <t>Global region</t>
  </si>
  <si>
    <t>0 = not suitable</t>
  </si>
  <si>
    <t>1 = suitable</t>
  </si>
  <si>
    <t>%NoData</t>
  </si>
  <si>
    <t>South East Asia</t>
  </si>
  <si>
    <t>GLOBAL AVERAGES -35</t>
  </si>
  <si>
    <t>LECZ = Low Elevation Coastal Zones</t>
  </si>
  <si>
    <t>global potential = SLS + ULS + OCPL</t>
  </si>
  <si>
    <t>Southern Ocean</t>
  </si>
  <si>
    <t>South Atlantic Ocean</t>
  </si>
  <si>
    <t>South Pacific Ocean</t>
  </si>
  <si>
    <t>North Pacific Ocean</t>
  </si>
  <si>
    <t>South China and Easter Archipelagic Seas</t>
  </si>
  <si>
    <t>Indian Ocean</t>
  </si>
  <si>
    <t>Mediterranean Region</t>
  </si>
  <si>
    <t>Baltic Sea</t>
  </si>
  <si>
    <t>North Atlantic Ocean</t>
  </si>
  <si>
    <t>Arctic Ocean</t>
  </si>
  <si>
    <t>North Sea</t>
  </si>
  <si>
    <t>total world</t>
  </si>
  <si>
    <t>steel (tons)</t>
  </si>
  <si>
    <t>Cities ranking</t>
  </si>
  <si>
    <t>MARINE REGION ANALYSIS</t>
  </si>
  <si>
    <t>MARINE REGION ANALYSIS -35</t>
  </si>
  <si>
    <t>#MFS blocks</t>
  </si>
  <si>
    <t>#steel (tons)</t>
  </si>
  <si>
    <t>total area suitable (km2)</t>
  </si>
  <si>
    <t>NoData</t>
  </si>
  <si>
    <t># ships</t>
  </si>
  <si>
    <t>% suitable world</t>
  </si>
  <si>
    <t>%suitable world</t>
  </si>
  <si>
    <t>%suitable region</t>
  </si>
  <si>
    <t>suitable</t>
  </si>
  <si>
    <t xml:space="preserve">Global </t>
  </si>
  <si>
    <t>GLOBAL AVERAGES</t>
  </si>
  <si>
    <t>2 = suitable, with seawall</t>
  </si>
  <si>
    <t>The worksheet 'cities' and 'global regions'  are presenting the cities and global regions used in this study for the analysis</t>
  </si>
  <si>
    <t>The worksheet 'raw data'  provides the raw data of the global analysis, the marine analysis and the global region analysis</t>
  </si>
  <si>
    <t>Only global and marine region analysis are presented in paper</t>
  </si>
  <si>
    <t>The worksheet '-35m analysis'  shows the results used for the sensitivity analysis</t>
  </si>
  <si>
    <t>GLOBAL REGION ANALYSIS</t>
  </si>
  <si>
    <t>GLOBAL POPULATION AND LECZ (see paper Introduction for sources)</t>
  </si>
  <si>
    <t>floating potential</t>
  </si>
  <si>
    <t>of which seawall</t>
  </si>
  <si>
    <t>Suitable area total (km2)</t>
  </si>
  <si>
    <t>The worksheet 'cities ranking'  provides the ranking of cities based on their technical potential (km2) *NOTE: cell counts are number of cells; before converted to km2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</si>
</sst>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0.0%"/>
    <numFmt numFmtId="166" formatCode="_ * #,##0_ ;_ * \-#,##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vertAlign val="superscript"/>
      <sz val="11"/>
      <color indexed="10"/>
      <name val="Calibri"/>
      <family val="2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1">
    <xf numFmtId="0" fontId="0" fillId="0" borderId="0" xfId="0"/>
    <xf numFmtId="1" fontId="0" fillId="0" borderId="0" xfId="0" applyNumberFormat="1"/>
    <xf numFmtId="2" fontId="0" fillId="0" borderId="0" xfId="0" applyNumberFormat="1"/>
    <xf numFmtId="3" fontId="0" fillId="0" borderId="0" xfId="0" applyNumberFormat="1"/>
    <xf numFmtId="0" fontId="2" fillId="0" borderId="0" xfId="0" applyFont="1"/>
    <xf numFmtId="9" fontId="0" fillId="0" borderId="0" xfId="0" applyNumberFormat="1"/>
    <xf numFmtId="10" fontId="0" fillId="0" borderId="0" xfId="1" applyNumberFormat="1" applyFont="1"/>
    <xf numFmtId="4" fontId="0" fillId="0" borderId="0" xfId="0" applyNumberFormat="1"/>
    <xf numFmtId="9" fontId="0" fillId="0" borderId="0" xfId="1" applyFont="1"/>
    <xf numFmtId="1" fontId="2" fillId="0" borderId="0" xfId="0" applyNumberFormat="1" applyFont="1"/>
    <xf numFmtId="4" fontId="2" fillId="0" borderId="0" xfId="0" applyNumberFormat="1" applyFont="1"/>
    <xf numFmtId="9" fontId="2" fillId="0" borderId="0" xfId="1" applyFont="1"/>
    <xf numFmtId="3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9" fontId="2" fillId="0" borderId="0" xfId="0" applyNumberFormat="1" applyFont="1"/>
    <xf numFmtId="9" fontId="5" fillId="0" borderId="0" xfId="1" applyFont="1"/>
    <xf numFmtId="165" fontId="0" fillId="0" borderId="0" xfId="1" applyNumberFormat="1" applyFont="1"/>
    <xf numFmtId="164" fontId="2" fillId="0" borderId="0" xfId="2" applyFont="1"/>
    <xf numFmtId="164" fontId="0" fillId="0" borderId="0" xfId="2" applyFont="1"/>
    <xf numFmtId="166" fontId="0" fillId="0" borderId="0" xfId="2" applyNumberFormat="1" applyFont="1"/>
    <xf numFmtId="166" fontId="2" fillId="0" borderId="0" xfId="2" applyNumberFormat="1" applyFont="1"/>
    <xf numFmtId="164" fontId="5" fillId="0" borderId="0" xfId="2" applyFont="1"/>
    <xf numFmtId="9" fontId="1" fillId="0" borderId="0" xfId="1" applyFont="1"/>
    <xf numFmtId="3" fontId="0" fillId="0" borderId="0" xfId="2" applyNumberFormat="1" applyFont="1"/>
    <xf numFmtId="164" fontId="1" fillId="0" borderId="0" xfId="2" applyFont="1"/>
    <xf numFmtId="164" fontId="0" fillId="0" borderId="0" xfId="0" applyNumberFormat="1"/>
    <xf numFmtId="166" fontId="0" fillId="0" borderId="0" xfId="0" applyNumberFormat="1"/>
    <xf numFmtId="0" fontId="8" fillId="0" borderId="0" xfId="0" applyFont="1"/>
    <xf numFmtId="0" fontId="9" fillId="0" borderId="0" xfId="0" applyFont="1"/>
    <xf numFmtId="2" fontId="4" fillId="0" borderId="0" xfId="0" applyNumberFormat="1" applyFont="1"/>
    <xf numFmtId="164" fontId="8" fillId="0" borderId="0" xfId="2" applyFont="1"/>
    <xf numFmtId="9" fontId="8" fillId="0" borderId="0" xfId="1" applyFont="1"/>
    <xf numFmtId="166" fontId="8" fillId="0" borderId="0" xfId="2" applyNumberFormat="1" applyFont="1"/>
    <xf numFmtId="166" fontId="8" fillId="0" borderId="0" xfId="0" applyNumberFormat="1" applyFont="1"/>
    <xf numFmtId="164" fontId="4" fillId="0" borderId="0" xfId="2" applyFont="1"/>
    <xf numFmtId="9" fontId="4" fillId="0" borderId="0" xfId="1" applyFont="1"/>
    <xf numFmtId="166" fontId="4" fillId="0" borderId="0" xfId="0" applyNumberFormat="1" applyFont="1"/>
    <xf numFmtId="1" fontId="4" fillId="0" borderId="0" xfId="0" applyNumberFormat="1" applyFont="1"/>
    <xf numFmtId="166" fontId="4" fillId="0" borderId="0" xfId="2" applyNumberFormat="1" applyFont="1"/>
    <xf numFmtId="4" fontId="8" fillId="0" borderId="0" xfId="0" applyNumberFormat="1" applyFont="1"/>
    <xf numFmtId="4" fontId="4" fillId="0" borderId="0" xfId="0" applyNumberFormat="1" applyFont="1"/>
    <xf numFmtId="10" fontId="8" fillId="0" borderId="0" xfId="1" applyNumberFormat="1" applyFont="1"/>
    <xf numFmtId="0" fontId="11" fillId="0" borderId="0" xfId="0" applyFont="1"/>
    <xf numFmtId="2" fontId="8" fillId="0" borderId="0" xfId="0" applyNumberFormat="1" applyFont="1"/>
    <xf numFmtId="1" fontId="8" fillId="0" borderId="0" xfId="0" applyNumberFormat="1" applyFont="1"/>
    <xf numFmtId="0" fontId="8" fillId="0" borderId="0" xfId="0" quotePrefix="1" applyFont="1"/>
    <xf numFmtId="9" fontId="8" fillId="0" borderId="0" xfId="0" applyNumberFormat="1" applyFont="1"/>
    <xf numFmtId="166" fontId="1" fillId="0" borderId="0" xfId="2" applyNumberFormat="1" applyFont="1"/>
    <xf numFmtId="164" fontId="8" fillId="0" borderId="0" xfId="0" applyNumberFormat="1" applyFont="1"/>
    <xf numFmtId="0" fontId="8" fillId="0" borderId="0" xfId="0" applyFont="1" applyAlignment="1">
      <alignment vertical="center" wrapText="1"/>
    </xf>
    <xf numFmtId="166" fontId="8" fillId="0" borderId="0" xfId="2" applyNumberFormat="1" applyFont="1" applyAlignment="1">
      <alignment vertical="center" wrapText="1"/>
    </xf>
    <xf numFmtId="164" fontId="2" fillId="0" borderId="0" xfId="0" applyNumberFormat="1" applyFont="1"/>
    <xf numFmtId="4" fontId="5" fillId="0" borderId="0" xfId="0" applyNumberFormat="1" applyFont="1"/>
    <xf numFmtId="166" fontId="0" fillId="0" borderId="0" xfId="1" applyNumberFormat="1" applyFont="1"/>
    <xf numFmtId="0" fontId="0" fillId="0" borderId="0" xfId="1" applyNumberFormat="1" applyFont="1"/>
    <xf numFmtId="0" fontId="7" fillId="0" borderId="0" xfId="0" applyFont="1"/>
    <xf numFmtId="0" fontId="0" fillId="0" borderId="0" xfId="0" applyFont="1"/>
    <xf numFmtId="4" fontId="0" fillId="0" borderId="0" xfId="0" applyNumberFormat="1" applyFont="1"/>
    <xf numFmtId="9" fontId="1" fillId="0" borderId="0" xfId="1" applyFont="1" applyFill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092C1-E642-49E1-89DF-7010F778CAF6}">
  <dimension ref="A1:A23"/>
  <sheetViews>
    <sheetView tabSelected="1" workbookViewId="0">
      <selection activeCell="I8" sqref="I8"/>
    </sheetView>
  </sheetViews>
  <sheetFormatPr defaultRowHeight="14.4" x14ac:dyDescent="0.3"/>
  <sheetData>
    <row r="1" spans="1:1" x14ac:dyDescent="0.3">
      <c r="A1" t="s">
        <v>698</v>
      </c>
    </row>
    <row r="3" spans="1:1" x14ac:dyDescent="0.3">
      <c r="A3" t="s">
        <v>699</v>
      </c>
    </row>
    <row r="4" spans="1:1" x14ac:dyDescent="0.3">
      <c r="A4" t="s">
        <v>857</v>
      </c>
    </row>
    <row r="5" spans="1:1" x14ac:dyDescent="0.3">
      <c r="A5" t="s">
        <v>865</v>
      </c>
    </row>
    <row r="6" spans="1:1" x14ac:dyDescent="0.3">
      <c r="A6" t="s">
        <v>856</v>
      </c>
    </row>
    <row r="7" spans="1:1" x14ac:dyDescent="0.3">
      <c r="A7" t="s">
        <v>859</v>
      </c>
    </row>
    <row r="9" spans="1:1" x14ac:dyDescent="0.3">
      <c r="A9" t="s">
        <v>703</v>
      </c>
    </row>
    <row r="10" spans="1:1" x14ac:dyDescent="0.3">
      <c r="A10" t="s">
        <v>821</v>
      </c>
    </row>
    <row r="11" spans="1:1" x14ac:dyDescent="0.3">
      <c r="A11" t="s">
        <v>822</v>
      </c>
    </row>
    <row r="13" spans="1:1" x14ac:dyDescent="0.3">
      <c r="A13" t="s">
        <v>704</v>
      </c>
    </row>
    <row r="14" spans="1:1" x14ac:dyDescent="0.3">
      <c r="A14" t="s">
        <v>705</v>
      </c>
    </row>
    <row r="15" spans="1:1" x14ac:dyDescent="0.3">
      <c r="A15" t="s">
        <v>821</v>
      </c>
    </row>
    <row r="16" spans="1:1" x14ac:dyDescent="0.3">
      <c r="A16" t="s">
        <v>822</v>
      </c>
    </row>
    <row r="17" spans="1:1" x14ac:dyDescent="0.3">
      <c r="A17" t="s">
        <v>855</v>
      </c>
    </row>
    <row r="19" spans="1:1" x14ac:dyDescent="0.3">
      <c r="A19" t="s">
        <v>827</v>
      </c>
    </row>
    <row r="21" spans="1:1" x14ac:dyDescent="0.3">
      <c r="A21" t="s">
        <v>826</v>
      </c>
    </row>
    <row r="23" spans="1:1" x14ac:dyDescent="0.3">
      <c r="A23" t="s">
        <v>858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5F474-6597-4B0A-8373-385D77215D5D}">
  <sheetPr>
    <tabColor theme="2"/>
  </sheetPr>
  <dimension ref="A1:K205"/>
  <sheetViews>
    <sheetView zoomScale="77" zoomScaleNormal="61" workbookViewId="0">
      <selection activeCell="C11" sqref="C11"/>
    </sheetView>
  </sheetViews>
  <sheetFormatPr defaultRowHeight="14.4" x14ac:dyDescent="0.3"/>
  <cols>
    <col min="1" max="1" width="50.33203125" bestFit="1" customWidth="1"/>
    <col min="2" max="2" width="19.109375" bestFit="1" customWidth="1"/>
    <col min="4" max="4" width="17.44140625" bestFit="1" customWidth="1"/>
    <col min="5" max="5" width="14.33203125" bestFit="1" customWidth="1"/>
    <col min="6" max="6" width="20.33203125" bestFit="1" customWidth="1"/>
    <col min="8" max="8" width="12.33203125" bestFit="1" customWidth="1"/>
    <col min="10" max="10" width="19.109375" bestFit="1" customWidth="1"/>
  </cols>
  <sheetData>
    <row r="1" spans="1:11" x14ac:dyDescent="0.3">
      <c r="A1" s="13" t="s">
        <v>854</v>
      </c>
    </row>
    <row r="2" spans="1:11" x14ac:dyDescent="0.3">
      <c r="A2" s="4" t="s">
        <v>21</v>
      </c>
      <c r="B2" s="10">
        <f>raw_data!C5</f>
        <v>557557.6</v>
      </c>
      <c r="C2" t="s">
        <v>0</v>
      </c>
    </row>
    <row r="3" spans="1:11" x14ac:dyDescent="0.3">
      <c r="B3" s="4"/>
    </row>
    <row r="4" spans="1:11" x14ac:dyDescent="0.3">
      <c r="A4" s="4" t="s">
        <v>20</v>
      </c>
      <c r="B4" s="22">
        <v>547</v>
      </c>
      <c r="C4" t="s">
        <v>28</v>
      </c>
    </row>
    <row r="5" spans="1:11" x14ac:dyDescent="0.3">
      <c r="A5" s="4" t="s">
        <v>700</v>
      </c>
      <c r="B5" s="10">
        <f>raw_data!L3</f>
        <v>330171.7</v>
      </c>
      <c r="C5" t="s">
        <v>0</v>
      </c>
      <c r="D5" s="11">
        <f>B5/B2</f>
        <v>0.59217505061360476</v>
      </c>
      <c r="E5" s="4" t="s">
        <v>23</v>
      </c>
      <c r="F5" s="21">
        <f>raw_data!G5</f>
        <v>6273262300</v>
      </c>
      <c r="G5" t="s">
        <v>29</v>
      </c>
      <c r="H5" s="27">
        <f>B5</f>
        <v>330171.7</v>
      </c>
      <c r="I5" t="s">
        <v>39</v>
      </c>
      <c r="J5" s="27">
        <f>H5*2800*2*53/1000000</f>
        <v>97994.960560000007</v>
      </c>
      <c r="K5" t="s">
        <v>42</v>
      </c>
    </row>
    <row r="6" spans="1:11" x14ac:dyDescent="0.3">
      <c r="A6" s="4" t="s">
        <v>701</v>
      </c>
      <c r="B6" s="53">
        <f>raw_data!L8</f>
        <v>232236.7</v>
      </c>
      <c r="C6" t="s">
        <v>0</v>
      </c>
      <c r="D6" s="16">
        <f>B6/B2</f>
        <v>0.41652503705446758</v>
      </c>
      <c r="E6" s="4" t="s">
        <v>23</v>
      </c>
      <c r="F6" s="21">
        <f>raw_data!G11</f>
        <v>4412497300</v>
      </c>
      <c r="G6" t="s">
        <v>29</v>
      </c>
      <c r="H6" s="27">
        <f>B6</f>
        <v>232236.7</v>
      </c>
      <c r="I6" t="s">
        <v>39</v>
      </c>
      <c r="J6" s="27">
        <f>H6*2800*2*53/1000000</f>
        <v>68927.852559999999</v>
      </c>
      <c r="K6" t="s">
        <v>42</v>
      </c>
    </row>
    <row r="7" spans="1:11" x14ac:dyDescent="0.3">
      <c r="A7" s="15" t="s">
        <v>863</v>
      </c>
      <c r="B7" s="54">
        <f>raw_data!C10</f>
        <v>188491</v>
      </c>
      <c r="C7" t="s">
        <v>0</v>
      </c>
      <c r="D7" s="17">
        <f>B7/B6</f>
        <v>0.81163313119760994</v>
      </c>
      <c r="E7" s="15" t="s">
        <v>24</v>
      </c>
      <c r="F7" s="21">
        <f>raw_data!H11</f>
        <v>753964</v>
      </c>
      <c r="G7" t="s">
        <v>11</v>
      </c>
      <c r="J7" s="27">
        <f t="shared" ref="J7" si="0">H7*2800*2*54/1000000</f>
        <v>0</v>
      </c>
    </row>
    <row r="8" spans="1:11" x14ac:dyDescent="0.3">
      <c r="A8" s="4" t="s">
        <v>702</v>
      </c>
      <c r="B8" s="53">
        <f>raw_data!L14</f>
        <v>139437.03999999998</v>
      </c>
      <c r="C8" t="s">
        <v>0</v>
      </c>
      <c r="D8" s="16">
        <f>B8/B2</f>
        <v>0.25008544408685307</v>
      </c>
      <c r="E8" s="4" t="s">
        <v>23</v>
      </c>
      <c r="F8" s="21">
        <f>raw_data!G17</f>
        <v>2649303760</v>
      </c>
      <c r="G8" t="s">
        <v>29</v>
      </c>
      <c r="H8" s="28">
        <f>B8</f>
        <v>139437.03999999998</v>
      </c>
      <c r="I8" t="s">
        <v>39</v>
      </c>
      <c r="J8" s="27">
        <f>H8*2800*2*53/1000000</f>
        <v>41384.913471999993</v>
      </c>
      <c r="K8" t="s">
        <v>42</v>
      </c>
    </row>
    <row r="9" spans="1:11" x14ac:dyDescent="0.3">
      <c r="A9" s="15" t="s">
        <v>863</v>
      </c>
      <c r="B9" s="54">
        <f>raw_data!C16</f>
        <v>109344.4</v>
      </c>
      <c r="C9" t="s">
        <v>0</v>
      </c>
      <c r="D9" s="17">
        <f>B9/B8</f>
        <v>0.78418474746738753</v>
      </c>
      <c r="E9" s="15" t="s">
        <v>25</v>
      </c>
      <c r="F9" s="21">
        <f>raw_data!H17</f>
        <v>437377.6</v>
      </c>
      <c r="G9" t="s">
        <v>11</v>
      </c>
    </row>
    <row r="10" spans="1:11" x14ac:dyDescent="0.3">
      <c r="C10" s="24"/>
    </row>
    <row r="11" spans="1:11" x14ac:dyDescent="0.3">
      <c r="A11" s="21"/>
    </row>
    <row r="12" spans="1:11" x14ac:dyDescent="0.3">
      <c r="A12" s="13" t="s">
        <v>861</v>
      </c>
      <c r="D12" s="4" t="s">
        <v>862</v>
      </c>
    </row>
    <row r="13" spans="1:11" x14ac:dyDescent="0.3">
      <c r="A13" t="s">
        <v>32</v>
      </c>
      <c r="B13" s="20">
        <v>8200000000</v>
      </c>
      <c r="C13" t="s">
        <v>30</v>
      </c>
      <c r="D13" s="8">
        <f>$F$8/B13</f>
        <v>0.32308582439024391</v>
      </c>
    </row>
    <row r="14" spans="1:11" x14ac:dyDescent="0.3">
      <c r="A14" t="s">
        <v>31</v>
      </c>
      <c r="B14" s="20">
        <f>0.55*B13</f>
        <v>4510000000</v>
      </c>
      <c r="C14" t="s">
        <v>30</v>
      </c>
      <c r="D14" s="8">
        <f t="shared" ref="D14:D19" si="1">$F$8/B14</f>
        <v>0.58742877161862528</v>
      </c>
    </row>
    <row r="15" spans="1:11" x14ac:dyDescent="0.3">
      <c r="A15" t="s">
        <v>33</v>
      </c>
      <c r="B15" s="20">
        <v>9700000000</v>
      </c>
      <c r="C15" t="s">
        <v>30</v>
      </c>
      <c r="D15" s="8">
        <f t="shared" si="1"/>
        <v>0.27312409896907214</v>
      </c>
    </row>
    <row r="16" spans="1:11" x14ac:dyDescent="0.3">
      <c r="A16" t="s">
        <v>34</v>
      </c>
      <c r="B16" s="20">
        <f>0.68*B15</f>
        <v>6596000000</v>
      </c>
      <c r="C16" t="s">
        <v>30</v>
      </c>
      <c r="D16" s="8">
        <f t="shared" si="1"/>
        <v>0.40165308671922378</v>
      </c>
    </row>
    <row r="17" spans="1:4" x14ac:dyDescent="0.3">
      <c r="A17" t="s">
        <v>35</v>
      </c>
      <c r="B17" s="20">
        <v>10700000000</v>
      </c>
      <c r="C17" t="s">
        <v>30</v>
      </c>
      <c r="D17" s="8">
        <f t="shared" si="1"/>
        <v>0.24759848224299066</v>
      </c>
    </row>
    <row r="18" spans="1:4" x14ac:dyDescent="0.3">
      <c r="A18" t="s">
        <v>36</v>
      </c>
      <c r="B18" s="20">
        <f>0.85*B17</f>
        <v>9095000000</v>
      </c>
      <c r="C18" t="s">
        <v>30</v>
      </c>
      <c r="D18" s="8">
        <f t="shared" si="1"/>
        <v>0.29129233205057725</v>
      </c>
    </row>
    <row r="20" spans="1:4" x14ac:dyDescent="0.3">
      <c r="A20" t="s">
        <v>38</v>
      </c>
      <c r="B20" s="20">
        <v>1000000000</v>
      </c>
      <c r="C20" t="s">
        <v>30</v>
      </c>
      <c r="D20" s="8">
        <f>$F$8/B20</f>
        <v>2.64930376</v>
      </c>
    </row>
    <row r="21" spans="1:4" x14ac:dyDescent="0.3">
      <c r="A21" t="s">
        <v>37</v>
      </c>
      <c r="B21" s="20">
        <v>1100000000</v>
      </c>
      <c r="C21" t="s">
        <v>30</v>
      </c>
      <c r="D21" s="8">
        <f>$F$8/B21</f>
        <v>2.4084579636363634</v>
      </c>
    </row>
    <row r="23" spans="1:4" x14ac:dyDescent="0.3">
      <c r="A23" s="13"/>
    </row>
    <row r="24" spans="1:4" x14ac:dyDescent="0.3">
      <c r="A24" s="13"/>
    </row>
    <row r="25" spans="1:4" x14ac:dyDescent="0.3">
      <c r="A25" s="4"/>
      <c r="D25" s="8"/>
    </row>
    <row r="26" spans="1:4" x14ac:dyDescent="0.3">
      <c r="A26" s="4"/>
      <c r="D26" s="60"/>
    </row>
    <row r="27" spans="1:4" x14ac:dyDescent="0.3">
      <c r="A27" s="4"/>
      <c r="D27" s="8"/>
    </row>
    <row r="28" spans="1:4" x14ac:dyDescent="0.3">
      <c r="A28" s="4"/>
      <c r="D28" s="60"/>
    </row>
    <row r="29" spans="1:4" x14ac:dyDescent="0.3">
      <c r="A29" s="4"/>
      <c r="D29" s="8"/>
    </row>
    <row r="30" spans="1:4" x14ac:dyDescent="0.3">
      <c r="A30" s="4"/>
      <c r="D30" s="8"/>
    </row>
    <row r="31" spans="1:4" x14ac:dyDescent="0.3">
      <c r="A31" s="4"/>
      <c r="D31" s="8"/>
    </row>
    <row r="32" spans="1:4" x14ac:dyDescent="0.3">
      <c r="A32" s="4"/>
      <c r="D32" s="8"/>
    </row>
    <row r="34" spans="2:7" x14ac:dyDescent="0.3">
      <c r="B34" s="12"/>
      <c r="C34" s="10"/>
      <c r="D34" s="11"/>
      <c r="E34" s="4"/>
    </row>
    <row r="37" spans="2:7" x14ac:dyDescent="0.3">
      <c r="F37" s="24"/>
    </row>
    <row r="38" spans="2:7" x14ac:dyDescent="0.3">
      <c r="F38" s="24"/>
    </row>
    <row r="39" spans="2:7" x14ac:dyDescent="0.3">
      <c r="F39" s="24"/>
      <c r="G39" s="4"/>
    </row>
    <row r="40" spans="2:7" x14ac:dyDescent="0.3">
      <c r="F40" s="24"/>
      <c r="G40" s="3"/>
    </row>
    <row r="41" spans="2:7" x14ac:dyDescent="0.3">
      <c r="F41" s="24"/>
      <c r="G41" s="3"/>
    </row>
    <row r="42" spans="2:7" x14ac:dyDescent="0.3">
      <c r="F42" s="24"/>
      <c r="G42" s="12"/>
    </row>
    <row r="43" spans="2:7" x14ac:dyDescent="0.3">
      <c r="F43" s="24"/>
      <c r="G43" s="3"/>
    </row>
    <row r="44" spans="2:7" x14ac:dyDescent="0.3">
      <c r="F44" s="24"/>
      <c r="G44" s="3"/>
    </row>
    <row r="45" spans="2:7" x14ac:dyDescent="0.3">
      <c r="F45" s="24"/>
      <c r="G45" s="12"/>
    </row>
    <row r="46" spans="2:7" x14ac:dyDescent="0.3">
      <c r="F46" s="24"/>
      <c r="G46" s="3"/>
    </row>
    <row r="47" spans="2:7" x14ac:dyDescent="0.3">
      <c r="F47" s="24"/>
      <c r="G47" s="3"/>
    </row>
    <row r="48" spans="2:7" x14ac:dyDescent="0.3">
      <c r="F48" s="24"/>
      <c r="G48" s="12"/>
    </row>
    <row r="49" spans="1:7" x14ac:dyDescent="0.3">
      <c r="F49" s="24"/>
      <c r="G49" s="3"/>
    </row>
    <row r="50" spans="1:7" x14ac:dyDescent="0.3">
      <c r="F50" s="24"/>
      <c r="G50" s="3"/>
    </row>
    <row r="51" spans="1:7" x14ac:dyDescent="0.3">
      <c r="F51" s="24"/>
      <c r="G51" s="12"/>
    </row>
    <row r="52" spans="1:7" x14ac:dyDescent="0.3">
      <c r="A52" s="4"/>
      <c r="B52" s="3"/>
      <c r="C52" s="7"/>
      <c r="D52" s="24"/>
      <c r="F52" s="24"/>
    </row>
    <row r="53" spans="1:7" x14ac:dyDescent="0.3">
      <c r="B53" s="3"/>
      <c r="C53" s="7"/>
      <c r="D53" s="24"/>
      <c r="F53" s="24"/>
    </row>
    <row r="54" spans="1:7" x14ac:dyDescent="0.3">
      <c r="B54" s="12"/>
      <c r="C54" s="10"/>
      <c r="D54" s="11"/>
      <c r="E54" s="4"/>
      <c r="F54" s="24"/>
      <c r="G54" s="4"/>
    </row>
    <row r="55" spans="1:7" x14ac:dyDescent="0.3">
      <c r="A55" s="4"/>
      <c r="B55" s="12"/>
      <c r="C55" s="7"/>
      <c r="D55" s="24"/>
      <c r="F55" s="24"/>
    </row>
    <row r="56" spans="1:7" x14ac:dyDescent="0.3">
      <c r="A56" s="4"/>
      <c r="B56" s="3"/>
      <c r="C56" s="7"/>
      <c r="D56" s="24"/>
      <c r="F56" s="24"/>
    </row>
    <row r="57" spans="1:7" x14ac:dyDescent="0.3">
      <c r="B57" s="12"/>
      <c r="C57" s="10"/>
      <c r="D57" s="11"/>
      <c r="E57" s="4"/>
      <c r="F57" s="24"/>
      <c r="G57" s="4"/>
    </row>
    <row r="58" spans="1:7" x14ac:dyDescent="0.3">
      <c r="A58" s="4"/>
      <c r="B58" s="3"/>
      <c r="C58" s="7"/>
      <c r="D58" s="24"/>
      <c r="F58" s="24"/>
    </row>
    <row r="59" spans="1:7" x14ac:dyDescent="0.3">
      <c r="B59" s="3"/>
      <c r="C59" s="7"/>
      <c r="D59" s="24"/>
      <c r="F59" s="24"/>
    </row>
    <row r="60" spans="1:7" x14ac:dyDescent="0.3">
      <c r="B60" s="12"/>
      <c r="C60" s="10"/>
      <c r="D60" s="11"/>
      <c r="E60" s="4"/>
      <c r="F60" s="24"/>
      <c r="G60" s="4"/>
    </row>
    <row r="61" spans="1:7" x14ac:dyDescent="0.3">
      <c r="F61" s="4"/>
      <c r="G61" s="4"/>
    </row>
    <row r="63" spans="1:7" x14ac:dyDescent="0.3">
      <c r="A63" s="4"/>
      <c r="B63" s="4"/>
    </row>
    <row r="64" spans="1:7" x14ac:dyDescent="0.3">
      <c r="A64" s="4"/>
      <c r="B64" s="3"/>
      <c r="C64" s="7"/>
      <c r="D64" s="26"/>
    </row>
    <row r="65" spans="1:5" x14ac:dyDescent="0.3">
      <c r="B65" s="12"/>
      <c r="C65" s="10"/>
      <c r="D65" s="19"/>
      <c r="E65" s="4"/>
    </row>
    <row r="66" spans="1:5" x14ac:dyDescent="0.3">
      <c r="A66" s="4"/>
      <c r="B66" s="3"/>
      <c r="C66" s="7"/>
      <c r="D66" s="26"/>
    </row>
    <row r="67" spans="1:5" x14ac:dyDescent="0.3">
      <c r="B67" s="12"/>
      <c r="C67" s="10"/>
      <c r="D67" s="19"/>
      <c r="E67" s="4"/>
    </row>
    <row r="68" spans="1:5" x14ac:dyDescent="0.3">
      <c r="A68" s="4"/>
      <c r="B68" s="3"/>
      <c r="C68" s="7"/>
      <c r="D68" s="26"/>
    </row>
    <row r="69" spans="1:5" x14ac:dyDescent="0.3">
      <c r="B69" s="12"/>
      <c r="C69" s="10"/>
      <c r="D69" s="19"/>
      <c r="E69" s="4"/>
    </row>
    <row r="70" spans="1:5" x14ac:dyDescent="0.3">
      <c r="A70" s="4"/>
      <c r="B70" s="3"/>
      <c r="C70" s="7"/>
      <c r="D70" s="26"/>
    </row>
    <row r="71" spans="1:5" x14ac:dyDescent="0.3">
      <c r="B71" s="12"/>
      <c r="C71" s="10"/>
      <c r="D71" s="19"/>
      <c r="E71" s="4"/>
    </row>
    <row r="72" spans="1:5" x14ac:dyDescent="0.3">
      <c r="A72" s="4"/>
      <c r="B72" s="3"/>
      <c r="C72" s="7"/>
      <c r="D72" s="26"/>
    </row>
    <row r="73" spans="1:5" x14ac:dyDescent="0.3">
      <c r="B73" s="12"/>
      <c r="C73" s="10"/>
      <c r="D73" s="19"/>
      <c r="E73" s="4"/>
    </row>
    <row r="74" spans="1:5" x14ac:dyDescent="0.3">
      <c r="A74" s="4"/>
      <c r="B74" s="3"/>
      <c r="C74" s="7"/>
      <c r="D74" s="26"/>
    </row>
    <row r="75" spans="1:5" x14ac:dyDescent="0.3">
      <c r="B75" s="12"/>
      <c r="C75" s="10"/>
      <c r="D75" s="19"/>
      <c r="E75" s="4"/>
    </row>
    <row r="76" spans="1:5" x14ac:dyDescent="0.3">
      <c r="A76" s="4"/>
      <c r="B76" s="3"/>
      <c r="C76" s="7"/>
      <c r="D76" s="26"/>
    </row>
    <row r="77" spans="1:5" x14ac:dyDescent="0.3">
      <c r="B77" s="12"/>
      <c r="C77" s="10"/>
      <c r="D77" s="19"/>
      <c r="E77" s="4"/>
    </row>
    <row r="78" spans="1:5" x14ac:dyDescent="0.3">
      <c r="A78" s="4"/>
      <c r="B78" s="25"/>
      <c r="C78" s="7"/>
      <c r="D78" s="26"/>
    </row>
    <row r="79" spans="1:5" x14ac:dyDescent="0.3">
      <c r="B79" s="12"/>
      <c r="C79" s="10"/>
      <c r="D79" s="19"/>
      <c r="E79" s="4"/>
    </row>
    <row r="80" spans="1:5" x14ac:dyDescent="0.3">
      <c r="A80" s="7"/>
      <c r="B80" s="8"/>
    </row>
    <row r="83" spans="1:4" x14ac:dyDescent="0.3">
      <c r="A83" s="4"/>
    </row>
    <row r="84" spans="1:4" x14ac:dyDescent="0.3">
      <c r="A84" s="4"/>
      <c r="B84" s="21"/>
      <c r="C84" s="7"/>
      <c r="D84" s="24"/>
    </row>
    <row r="85" spans="1:4" x14ac:dyDescent="0.3">
      <c r="B85" s="21"/>
      <c r="C85" s="7"/>
      <c r="D85" s="24"/>
    </row>
    <row r="86" spans="1:4" x14ac:dyDescent="0.3">
      <c r="B86" s="22"/>
      <c r="C86" s="10"/>
      <c r="D86" s="11"/>
    </row>
    <row r="87" spans="1:4" x14ac:dyDescent="0.3">
      <c r="A87" s="4"/>
      <c r="B87" s="21"/>
      <c r="C87" s="7"/>
      <c r="D87" s="24"/>
    </row>
    <row r="88" spans="1:4" x14ac:dyDescent="0.3">
      <c r="B88" s="21"/>
      <c r="C88" s="7"/>
      <c r="D88" s="24"/>
    </row>
    <row r="89" spans="1:4" x14ac:dyDescent="0.3">
      <c r="B89" s="22"/>
      <c r="C89" s="10"/>
      <c r="D89" s="11"/>
    </row>
    <row r="90" spans="1:4" x14ac:dyDescent="0.3">
      <c r="A90" s="4"/>
      <c r="B90" s="49"/>
      <c r="C90" s="7"/>
      <c r="D90" s="24"/>
    </row>
    <row r="91" spans="1:4" x14ac:dyDescent="0.3">
      <c r="B91" s="21"/>
      <c r="C91" s="7"/>
      <c r="D91" s="24"/>
    </row>
    <row r="92" spans="1:4" x14ac:dyDescent="0.3">
      <c r="B92" s="22"/>
      <c r="C92" s="10"/>
      <c r="D92" s="11"/>
    </row>
    <row r="93" spans="1:4" x14ac:dyDescent="0.3">
      <c r="A93" s="4"/>
      <c r="B93" s="21"/>
      <c r="C93" s="7"/>
      <c r="D93" s="24"/>
    </row>
    <row r="94" spans="1:4" x14ac:dyDescent="0.3">
      <c r="B94" s="21"/>
      <c r="C94" s="7"/>
      <c r="D94" s="24"/>
    </row>
    <row r="95" spans="1:4" x14ac:dyDescent="0.3">
      <c r="B95" s="22"/>
      <c r="C95" s="10"/>
      <c r="D95" s="11"/>
    </row>
    <row r="96" spans="1:4" x14ac:dyDescent="0.3">
      <c r="A96" s="4"/>
      <c r="B96" s="21"/>
      <c r="C96" s="7"/>
      <c r="D96" s="24"/>
    </row>
    <row r="97" spans="1:4" x14ac:dyDescent="0.3">
      <c r="B97" s="21"/>
      <c r="C97" s="7"/>
      <c r="D97" s="24"/>
    </row>
    <row r="98" spans="1:4" x14ac:dyDescent="0.3">
      <c r="B98" s="22"/>
      <c r="C98" s="10"/>
      <c r="D98" s="11"/>
    </row>
    <row r="99" spans="1:4" x14ac:dyDescent="0.3">
      <c r="A99" s="4"/>
      <c r="B99" s="21"/>
      <c r="C99" s="7"/>
      <c r="D99" s="24"/>
    </row>
    <row r="100" spans="1:4" x14ac:dyDescent="0.3">
      <c r="B100" s="21"/>
      <c r="C100" s="7"/>
      <c r="D100" s="24"/>
    </row>
    <row r="101" spans="1:4" x14ac:dyDescent="0.3">
      <c r="B101" s="22"/>
      <c r="C101" s="10"/>
      <c r="D101" s="11"/>
    </row>
    <row r="102" spans="1:4" x14ac:dyDescent="0.3">
      <c r="A102" s="4"/>
      <c r="B102" s="21"/>
      <c r="C102" s="7"/>
      <c r="D102" s="24"/>
    </row>
    <row r="103" spans="1:4" x14ac:dyDescent="0.3">
      <c r="A103" s="4"/>
      <c r="B103" s="21"/>
      <c r="C103" s="7"/>
      <c r="D103" s="24"/>
    </row>
    <row r="104" spans="1:4" x14ac:dyDescent="0.3">
      <c r="B104" s="22"/>
      <c r="C104" s="10"/>
      <c r="D104" s="11"/>
    </row>
    <row r="105" spans="1:4" x14ac:dyDescent="0.3">
      <c r="A105" s="4"/>
      <c r="B105" s="21"/>
      <c r="C105" s="7"/>
      <c r="D105" s="24"/>
    </row>
    <row r="106" spans="1:4" x14ac:dyDescent="0.3">
      <c r="B106" s="22"/>
      <c r="C106" s="7"/>
      <c r="D106" s="24"/>
    </row>
    <row r="107" spans="1:4" x14ac:dyDescent="0.3">
      <c r="B107" s="22"/>
      <c r="C107" s="10"/>
      <c r="D107" s="11"/>
    </row>
    <row r="108" spans="1:4" x14ac:dyDescent="0.3">
      <c r="A108" s="4"/>
    </row>
    <row r="109" spans="1:4" x14ac:dyDescent="0.3">
      <c r="A109" s="4"/>
      <c r="B109" s="4"/>
    </row>
    <row r="110" spans="1:4" x14ac:dyDescent="0.3">
      <c r="A110" s="7"/>
      <c r="B110" s="8"/>
    </row>
    <row r="111" spans="1:4" x14ac:dyDescent="0.3">
      <c r="A111" s="4"/>
    </row>
    <row r="112" spans="1:4" x14ac:dyDescent="0.3">
      <c r="A112" s="4"/>
      <c r="B112" s="1"/>
      <c r="C112" s="8"/>
      <c r="D112" s="2"/>
    </row>
    <row r="113" spans="1:5" x14ac:dyDescent="0.3">
      <c r="A113" s="4"/>
      <c r="B113" s="1"/>
      <c r="C113" s="8"/>
      <c r="D113" s="2"/>
    </row>
    <row r="114" spans="1:5" x14ac:dyDescent="0.3">
      <c r="A114" s="4"/>
      <c r="B114" s="9"/>
      <c r="C114" s="11"/>
      <c r="D114" s="2"/>
      <c r="E114" s="4"/>
    </row>
    <row r="115" spans="1:5" x14ac:dyDescent="0.3">
      <c r="A115" s="4"/>
      <c r="B115" s="1"/>
      <c r="C115" s="8"/>
      <c r="D115" s="2"/>
    </row>
    <row r="116" spans="1:5" x14ac:dyDescent="0.3">
      <c r="A116" s="4"/>
      <c r="B116" s="1"/>
      <c r="C116" s="8"/>
      <c r="D116" s="2"/>
    </row>
    <row r="117" spans="1:5" x14ac:dyDescent="0.3">
      <c r="A117" s="4"/>
      <c r="B117" s="9"/>
      <c r="C117" s="11"/>
      <c r="D117" s="2"/>
      <c r="E117" s="4"/>
    </row>
    <row r="118" spans="1:5" x14ac:dyDescent="0.3">
      <c r="A118" s="4"/>
      <c r="B118" s="1"/>
      <c r="C118" s="8"/>
      <c r="D118" s="2"/>
    </row>
    <row r="119" spans="1:5" x14ac:dyDescent="0.3">
      <c r="A119" s="4"/>
      <c r="B119" s="1"/>
      <c r="C119" s="8"/>
      <c r="D119" s="2"/>
    </row>
    <row r="120" spans="1:5" x14ac:dyDescent="0.3">
      <c r="A120" s="4"/>
      <c r="B120" s="9"/>
      <c r="C120" s="11"/>
      <c r="D120" s="2"/>
      <c r="E120" s="4"/>
    </row>
    <row r="121" spans="1:5" x14ac:dyDescent="0.3">
      <c r="A121" s="4"/>
      <c r="B121" s="1"/>
      <c r="C121" s="8"/>
      <c r="D121" s="2"/>
    </row>
    <row r="122" spans="1:5" x14ac:dyDescent="0.3">
      <c r="A122" s="4"/>
      <c r="B122" s="1"/>
      <c r="C122" s="8"/>
      <c r="D122" s="2"/>
    </row>
    <row r="123" spans="1:5" x14ac:dyDescent="0.3">
      <c r="A123" s="4"/>
      <c r="B123" s="9"/>
      <c r="C123" s="11"/>
      <c r="D123" s="2"/>
      <c r="E123" s="4"/>
    </row>
    <row r="124" spans="1:5" x14ac:dyDescent="0.3">
      <c r="A124" s="4"/>
      <c r="B124" s="1"/>
      <c r="C124" s="8"/>
      <c r="D124" s="2"/>
    </row>
    <row r="125" spans="1:5" x14ac:dyDescent="0.3">
      <c r="A125" s="4"/>
      <c r="B125" s="1"/>
      <c r="C125" s="8"/>
      <c r="D125" s="2"/>
    </row>
    <row r="126" spans="1:5" x14ac:dyDescent="0.3">
      <c r="A126" s="4"/>
      <c r="B126" s="9"/>
      <c r="C126" s="11"/>
      <c r="D126" s="2"/>
      <c r="E126" s="4"/>
    </row>
    <row r="127" spans="1:5" x14ac:dyDescent="0.3">
      <c r="A127" s="14"/>
      <c r="B127" s="1"/>
      <c r="C127" s="8"/>
      <c r="D127" s="2"/>
    </row>
    <row r="128" spans="1:5" x14ac:dyDescent="0.3">
      <c r="A128" s="4"/>
      <c r="B128" s="1"/>
      <c r="C128" s="8"/>
      <c r="D128" s="2"/>
    </row>
    <row r="129" spans="1:5" x14ac:dyDescent="0.3">
      <c r="A129" s="4"/>
      <c r="B129" s="9"/>
      <c r="C129" s="11"/>
      <c r="D129" s="2"/>
      <c r="E129" s="4"/>
    </row>
    <row r="130" spans="1:5" x14ac:dyDescent="0.3">
      <c r="A130" s="4"/>
      <c r="B130" s="1"/>
      <c r="C130" s="8"/>
      <c r="D130" s="2"/>
    </row>
    <row r="131" spans="1:5" x14ac:dyDescent="0.3">
      <c r="A131" s="4"/>
      <c r="B131" s="1"/>
      <c r="C131" s="8"/>
      <c r="D131" s="2"/>
    </row>
    <row r="132" spans="1:5" x14ac:dyDescent="0.3">
      <c r="A132" s="4"/>
      <c r="B132" s="9"/>
      <c r="C132" s="11"/>
      <c r="D132" s="2"/>
      <c r="E132" s="4"/>
    </row>
    <row r="133" spans="1:5" x14ac:dyDescent="0.3">
      <c r="A133" s="4"/>
      <c r="B133" s="1"/>
      <c r="C133" s="8"/>
      <c r="D133" s="2"/>
    </row>
    <row r="134" spans="1:5" x14ac:dyDescent="0.3">
      <c r="A134" s="4"/>
      <c r="B134" s="1"/>
      <c r="C134" s="8"/>
      <c r="D134" s="2"/>
    </row>
    <row r="135" spans="1:5" x14ac:dyDescent="0.3">
      <c r="A135" s="14"/>
      <c r="B135" s="9"/>
      <c r="C135" s="11"/>
      <c r="D135" s="2"/>
      <c r="E135" s="4"/>
    </row>
    <row r="137" spans="1:5" x14ac:dyDescent="0.3">
      <c r="A137" s="4"/>
      <c r="B137" s="4"/>
    </row>
    <row r="138" spans="1:5" x14ac:dyDescent="0.3">
      <c r="A138" s="4"/>
    </row>
    <row r="139" spans="1:5" x14ac:dyDescent="0.3">
      <c r="B139" s="21"/>
      <c r="E139" s="8"/>
    </row>
    <row r="140" spans="1:5" x14ac:dyDescent="0.3">
      <c r="A140" s="6"/>
      <c r="B140" s="21"/>
      <c r="D140" s="56"/>
      <c r="E140" s="8"/>
    </row>
    <row r="141" spans="1:5" x14ac:dyDescent="0.3">
      <c r="A141" s="6"/>
      <c r="B141" s="21"/>
      <c r="D141" s="56"/>
      <c r="E141" s="8"/>
    </row>
    <row r="142" spans="1:5" x14ac:dyDescent="0.3">
      <c r="A142" s="6"/>
      <c r="B142" s="21"/>
      <c r="D142" s="56"/>
      <c r="E142" s="8"/>
    </row>
    <row r="143" spans="1:5" x14ac:dyDescent="0.3">
      <c r="A143" s="6"/>
      <c r="B143" s="21"/>
      <c r="D143" s="56"/>
      <c r="E143" s="8"/>
    </row>
    <row r="144" spans="1:5" x14ac:dyDescent="0.3">
      <c r="A144" s="6"/>
      <c r="B144" s="21"/>
      <c r="D144" s="56"/>
      <c r="E144" s="8"/>
    </row>
    <row r="145" spans="1:4" x14ac:dyDescent="0.3">
      <c r="B145" s="20"/>
      <c r="D145" s="8"/>
    </row>
    <row r="152" spans="1:4" x14ac:dyDescent="0.3">
      <c r="A152" s="4"/>
      <c r="B152" s="4"/>
    </row>
    <row r="153" spans="1:4" x14ac:dyDescent="0.3">
      <c r="A153" s="7"/>
      <c r="B153" s="8"/>
    </row>
    <row r="158" spans="1:4" x14ac:dyDescent="0.3">
      <c r="A158" s="4"/>
      <c r="B158" s="4"/>
    </row>
    <row r="159" spans="1:4" x14ac:dyDescent="0.3">
      <c r="A159" s="7"/>
      <c r="B159" s="8"/>
    </row>
    <row r="165" spans="1:2" x14ac:dyDescent="0.3">
      <c r="A165" s="7"/>
      <c r="B165" s="8"/>
    </row>
    <row r="172" spans="1:2" x14ac:dyDescent="0.3">
      <c r="A172" s="4"/>
      <c r="B172" s="4"/>
    </row>
    <row r="173" spans="1:2" x14ac:dyDescent="0.3">
      <c r="A173" s="7"/>
      <c r="B173" s="8"/>
    </row>
    <row r="178" spans="1:2" x14ac:dyDescent="0.3">
      <c r="A178" s="4"/>
      <c r="B178" s="4"/>
    </row>
    <row r="179" spans="1:2" x14ac:dyDescent="0.3">
      <c r="A179" s="7"/>
      <c r="B179" s="8"/>
    </row>
    <row r="185" spans="1:2" x14ac:dyDescent="0.3">
      <c r="A185" s="7"/>
      <c r="B185" s="8"/>
    </row>
    <row r="192" spans="1:2" x14ac:dyDescent="0.3">
      <c r="A192" s="4"/>
      <c r="B192" s="4"/>
    </row>
    <row r="193" spans="1:2" x14ac:dyDescent="0.3">
      <c r="A193" s="7"/>
      <c r="B193" s="8"/>
    </row>
    <row r="198" spans="1:2" x14ac:dyDescent="0.3">
      <c r="A198" s="4"/>
      <c r="B198" s="4"/>
    </row>
    <row r="199" spans="1:2" x14ac:dyDescent="0.3">
      <c r="A199" s="7"/>
      <c r="B199" s="8"/>
    </row>
    <row r="205" spans="1:2" x14ac:dyDescent="0.3">
      <c r="A205" s="7"/>
      <c r="B205" s="8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57741-D62D-4AAF-94C3-C16A34EF8722}">
  <dimension ref="A1:P242"/>
  <sheetViews>
    <sheetView zoomScale="69" zoomScaleNormal="80" workbookViewId="0">
      <selection activeCell="C47" sqref="C47"/>
    </sheetView>
  </sheetViews>
  <sheetFormatPr defaultRowHeight="14.4" x14ac:dyDescent="0.3"/>
  <cols>
    <col min="1" max="1" width="48" bestFit="1" customWidth="1"/>
    <col min="3" max="3" width="11" bestFit="1" customWidth="1"/>
    <col min="5" max="5" width="12.6640625" bestFit="1" customWidth="1"/>
    <col min="6" max="6" width="12.33203125" bestFit="1" customWidth="1"/>
    <col min="7" max="7" width="25.6640625" bestFit="1" customWidth="1"/>
    <col min="8" max="8" width="9.33203125" bestFit="1" customWidth="1"/>
    <col min="9" max="9" width="15.88671875" bestFit="1" customWidth="1"/>
    <col min="11" max="11" width="20.88671875" bestFit="1" customWidth="1"/>
    <col min="12" max="12" width="12.6640625" bestFit="1" customWidth="1"/>
    <col min="13" max="13" width="15.77734375" bestFit="1" customWidth="1"/>
    <col min="14" max="14" width="18.44140625" bestFit="1" customWidth="1"/>
  </cols>
  <sheetData>
    <row r="1" spans="1:16" x14ac:dyDescent="0.3">
      <c r="A1" s="13" t="s">
        <v>853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x14ac:dyDescent="0.3">
      <c r="A2" s="31" t="s">
        <v>3</v>
      </c>
      <c r="B2" s="45"/>
      <c r="C2" s="31" t="s">
        <v>2</v>
      </c>
      <c r="D2" s="45"/>
      <c r="E2" s="45"/>
      <c r="F2" s="31" t="s">
        <v>9</v>
      </c>
      <c r="G2" s="31" t="s">
        <v>10</v>
      </c>
      <c r="H2" s="31" t="s">
        <v>11</v>
      </c>
      <c r="I2" s="31" t="s">
        <v>840</v>
      </c>
      <c r="J2" s="29"/>
      <c r="K2" s="14" t="s">
        <v>13</v>
      </c>
      <c r="L2" s="14" t="s">
        <v>14</v>
      </c>
      <c r="M2" s="14" t="s">
        <v>850</v>
      </c>
      <c r="N2" s="14" t="s">
        <v>823</v>
      </c>
      <c r="O2" s="29"/>
      <c r="P2" s="29"/>
    </row>
    <row r="3" spans="1:16" x14ac:dyDescent="0.3">
      <c r="A3" s="45" t="s">
        <v>4</v>
      </c>
      <c r="B3" s="46">
        <v>0</v>
      </c>
      <c r="C3" s="41">
        <v>227385.9</v>
      </c>
      <c r="D3" s="33">
        <f>C3/C5</f>
        <v>0.40782494938639524</v>
      </c>
      <c r="E3" s="29"/>
      <c r="F3" s="34">
        <v>0</v>
      </c>
      <c r="G3" s="34">
        <v>0</v>
      </c>
      <c r="H3" s="34">
        <v>0</v>
      </c>
      <c r="I3" s="29" t="s">
        <v>44</v>
      </c>
      <c r="J3" s="29"/>
      <c r="K3" s="32">
        <f>C5</f>
        <v>557557.6</v>
      </c>
      <c r="L3" s="32">
        <f>SUM(C4:C4)</f>
        <v>330171.7</v>
      </c>
      <c r="M3" s="33">
        <f>L3/K3</f>
        <v>0.59217505061360476</v>
      </c>
      <c r="N3" s="29"/>
      <c r="O3" s="29"/>
      <c r="P3" s="29"/>
    </row>
    <row r="4" spans="1:16" x14ac:dyDescent="0.3">
      <c r="A4" s="45" t="s">
        <v>852</v>
      </c>
      <c r="B4" s="46">
        <v>1</v>
      </c>
      <c r="C4" s="41">
        <v>330171.7</v>
      </c>
      <c r="D4" s="33">
        <f>C4/C5</f>
        <v>0.59217505061360476</v>
      </c>
      <c r="E4" s="29"/>
      <c r="F4" s="34">
        <f>C4</f>
        <v>330171.7</v>
      </c>
      <c r="G4" s="34">
        <f>F4*19000</f>
        <v>6273262300</v>
      </c>
      <c r="H4" s="34">
        <v>0</v>
      </c>
      <c r="I4" s="35">
        <f>F4*2800*2*53</f>
        <v>97994960560</v>
      </c>
      <c r="J4" s="29"/>
      <c r="K4" s="32"/>
      <c r="L4" s="32"/>
      <c r="M4" s="29"/>
      <c r="N4" s="29"/>
      <c r="O4" s="29"/>
      <c r="P4" s="29"/>
    </row>
    <row r="5" spans="1:16" x14ac:dyDescent="0.3">
      <c r="A5" s="31" t="s">
        <v>1</v>
      </c>
      <c r="B5" s="39"/>
      <c r="C5" s="42">
        <f>SUM(C3:C4)</f>
        <v>557557.6</v>
      </c>
      <c r="D5" s="37">
        <f>SUM(D3:D4)</f>
        <v>1</v>
      </c>
      <c r="E5" s="29"/>
      <c r="F5" s="40">
        <f>SUM(F3:F4)</f>
        <v>330171.7</v>
      </c>
      <c r="G5" s="40">
        <f>SUM(G3:G4)</f>
        <v>6273262300</v>
      </c>
      <c r="H5" s="40">
        <f>SUM(H3:H4)</f>
        <v>0</v>
      </c>
      <c r="I5" s="38">
        <f>F5*2800*2*53</f>
        <v>97994960560</v>
      </c>
      <c r="J5" s="29"/>
      <c r="K5" s="32"/>
      <c r="L5" s="32"/>
      <c r="M5" s="29"/>
      <c r="N5" s="29"/>
      <c r="O5" s="29"/>
      <c r="P5" s="29"/>
    </row>
    <row r="6" spans="1:16" x14ac:dyDescent="0.3">
      <c r="A6" s="29"/>
      <c r="B6" s="29"/>
      <c r="C6" s="41"/>
      <c r="D6" s="29"/>
      <c r="E6" s="29"/>
      <c r="F6" s="46"/>
      <c r="G6" s="34"/>
      <c r="H6" s="34"/>
      <c r="I6" s="29"/>
      <c r="J6" s="29"/>
      <c r="K6" s="32"/>
      <c r="L6" s="32"/>
      <c r="M6" s="29"/>
      <c r="N6" s="29"/>
      <c r="O6" s="29"/>
      <c r="P6" s="29"/>
    </row>
    <row r="7" spans="1:16" x14ac:dyDescent="0.3">
      <c r="A7" s="14" t="s">
        <v>696</v>
      </c>
      <c r="B7" s="29"/>
      <c r="C7" s="29"/>
      <c r="D7" s="29"/>
      <c r="E7" s="29"/>
      <c r="F7" s="46"/>
      <c r="G7" s="34"/>
      <c r="H7" s="34"/>
      <c r="I7" s="29"/>
      <c r="J7" s="29"/>
      <c r="K7" s="36"/>
      <c r="L7" s="36"/>
      <c r="M7" s="14"/>
      <c r="N7" s="29"/>
      <c r="O7" s="29"/>
      <c r="P7" s="29"/>
    </row>
    <row r="8" spans="1:16" x14ac:dyDescent="0.3">
      <c r="A8" s="29" t="s">
        <v>4</v>
      </c>
      <c r="B8" s="29">
        <v>0</v>
      </c>
      <c r="C8" s="41">
        <v>325070.7</v>
      </c>
      <c r="D8" s="33">
        <f>C8/C11</f>
        <v>0.58328796638982361</v>
      </c>
      <c r="E8" s="29"/>
      <c r="F8" s="34">
        <v>0</v>
      </c>
      <c r="G8" s="34">
        <v>0</v>
      </c>
      <c r="H8" s="34">
        <v>0</v>
      </c>
      <c r="I8" s="47" t="s">
        <v>44</v>
      </c>
      <c r="J8" s="29"/>
      <c r="K8" s="32">
        <f>C11</f>
        <v>557307.4</v>
      </c>
      <c r="L8" s="32">
        <f>SUM(C9:C10)</f>
        <v>232236.7</v>
      </c>
      <c r="M8" s="33">
        <f>L8/K8</f>
        <v>0.41671203361017634</v>
      </c>
      <c r="N8" s="43">
        <f>(C5-C11)/C5</f>
        <v>4.4874287427873542E-4</v>
      </c>
      <c r="O8" s="29"/>
      <c r="P8" s="29"/>
    </row>
    <row r="9" spans="1:16" x14ac:dyDescent="0.3">
      <c r="A9" s="29" t="s">
        <v>7</v>
      </c>
      <c r="B9" s="29">
        <v>1</v>
      </c>
      <c r="C9" s="41">
        <v>43745.7</v>
      </c>
      <c r="D9" s="33">
        <f>C9/C11</f>
        <v>7.8494740963425208E-2</v>
      </c>
      <c r="E9" s="29"/>
      <c r="F9" s="34">
        <f>C9</f>
        <v>43745.7</v>
      </c>
      <c r="G9" s="34">
        <f t="shared" ref="G9:G10" si="0">F9*19000</f>
        <v>831168300</v>
      </c>
      <c r="H9" s="34">
        <v>0</v>
      </c>
      <c r="I9" s="35">
        <f>F9*2800*2*53</f>
        <v>12983723759.999998</v>
      </c>
      <c r="J9" s="29"/>
      <c r="K9" s="32"/>
      <c r="L9" s="32"/>
      <c r="M9" s="29"/>
      <c r="N9" s="29"/>
      <c r="O9" s="29"/>
      <c r="P9" s="29"/>
    </row>
    <row r="10" spans="1:16" x14ac:dyDescent="0.3">
      <c r="A10" s="29" t="s">
        <v>8</v>
      </c>
      <c r="B10" s="29">
        <v>2</v>
      </c>
      <c r="C10" s="41">
        <v>188491</v>
      </c>
      <c r="D10" s="33">
        <f>C10/C11</f>
        <v>0.33821729264675116</v>
      </c>
      <c r="E10" s="29"/>
      <c r="F10" s="34">
        <f>C10</f>
        <v>188491</v>
      </c>
      <c r="G10" s="34">
        <f t="shared" si="0"/>
        <v>3581329000</v>
      </c>
      <c r="H10" s="34">
        <f>(F10/5)*10*2</f>
        <v>753964</v>
      </c>
      <c r="I10" s="35">
        <f>F10*2800*2*53</f>
        <v>55944128800</v>
      </c>
      <c r="J10" s="29"/>
      <c r="K10" s="32"/>
      <c r="L10" s="32"/>
      <c r="M10" s="29"/>
      <c r="N10" s="29"/>
      <c r="O10" s="29"/>
      <c r="P10" s="29"/>
    </row>
    <row r="11" spans="1:16" x14ac:dyDescent="0.3">
      <c r="A11" s="14" t="s">
        <v>1</v>
      </c>
      <c r="B11" s="14"/>
      <c r="C11" s="42">
        <f>SUM(C8:C10)</f>
        <v>557307.4</v>
      </c>
      <c r="D11" s="37">
        <f>D5</f>
        <v>1</v>
      </c>
      <c r="E11" s="29"/>
      <c r="F11" s="40">
        <f>SUM(F8:F10)</f>
        <v>232236.7</v>
      </c>
      <c r="G11" s="40">
        <f t="shared" ref="G11:H11" si="1">SUM(G8:G10)</f>
        <v>4412497300</v>
      </c>
      <c r="H11" s="40">
        <f t="shared" si="1"/>
        <v>753964</v>
      </c>
      <c r="I11" s="38">
        <f>F11*2800*2*53</f>
        <v>68927852560</v>
      </c>
      <c r="J11" s="29"/>
      <c r="K11" s="32"/>
      <c r="L11" s="32"/>
      <c r="M11" s="29"/>
      <c r="N11" s="29"/>
      <c r="O11" s="29"/>
      <c r="P11" s="29"/>
    </row>
    <row r="12" spans="1:16" x14ac:dyDescent="0.3">
      <c r="A12" s="29"/>
      <c r="B12" s="29"/>
      <c r="C12" s="29"/>
      <c r="D12" s="48"/>
      <c r="E12" s="29"/>
      <c r="F12" s="34"/>
      <c r="G12" s="34"/>
      <c r="H12" s="34"/>
      <c r="I12" s="29"/>
      <c r="J12" s="29"/>
      <c r="K12" s="32"/>
      <c r="L12" s="32"/>
      <c r="M12" s="29"/>
      <c r="N12" s="29"/>
      <c r="O12" s="29"/>
      <c r="P12" s="29"/>
    </row>
    <row r="13" spans="1:16" x14ac:dyDescent="0.3">
      <c r="A13" s="14" t="s">
        <v>697</v>
      </c>
      <c r="B13" s="29"/>
      <c r="C13" s="29"/>
      <c r="D13" s="48"/>
      <c r="E13" s="29"/>
      <c r="F13" s="34"/>
      <c r="G13" s="34"/>
      <c r="H13" s="34"/>
      <c r="I13" s="29"/>
      <c r="J13" s="29"/>
      <c r="K13" s="32"/>
      <c r="L13" s="32"/>
      <c r="M13" s="29"/>
      <c r="N13" s="29"/>
      <c r="O13" s="29"/>
      <c r="P13" s="29"/>
    </row>
    <row r="14" spans="1:16" x14ac:dyDescent="0.3">
      <c r="A14" s="29" t="s">
        <v>4</v>
      </c>
      <c r="B14" s="29">
        <v>0</v>
      </c>
      <c r="C14" s="41">
        <v>417870.3</v>
      </c>
      <c r="D14" s="33">
        <f>C14/C17</f>
        <v>0.74980225453337834</v>
      </c>
      <c r="E14" s="29"/>
      <c r="F14" s="34">
        <v>0</v>
      </c>
      <c r="G14" s="34">
        <v>0</v>
      </c>
      <c r="H14" s="34">
        <v>0</v>
      </c>
      <c r="I14" s="47" t="s">
        <v>44</v>
      </c>
      <c r="J14" s="29"/>
      <c r="K14" s="32">
        <f>C17</f>
        <v>557307.34</v>
      </c>
      <c r="L14" s="32">
        <f>SUM(C15:C16)</f>
        <v>139437.03999999998</v>
      </c>
      <c r="M14" s="33">
        <f>L14/K14</f>
        <v>0.25019774546662166</v>
      </c>
      <c r="N14" s="43">
        <f>(C5-C17)/C5</f>
        <v>4.488504864789025E-4</v>
      </c>
      <c r="O14" s="29"/>
      <c r="P14" s="29"/>
    </row>
    <row r="15" spans="1:16" x14ac:dyDescent="0.3">
      <c r="A15" s="29" t="s">
        <v>7</v>
      </c>
      <c r="B15" s="29">
        <v>1</v>
      </c>
      <c r="C15" s="41">
        <v>30092.639999999999</v>
      </c>
      <c r="D15" s="33">
        <f>C15/C17</f>
        <v>5.3996489620969285E-2</v>
      </c>
      <c r="E15" s="29"/>
      <c r="F15" s="34">
        <f>C15</f>
        <v>30092.639999999999</v>
      </c>
      <c r="G15" s="34">
        <f>F15*19000</f>
        <v>571760160</v>
      </c>
      <c r="H15" s="34">
        <v>0</v>
      </c>
      <c r="I15" s="35">
        <f>F15*2800*2*53</f>
        <v>8931495552</v>
      </c>
      <c r="J15" s="29"/>
      <c r="K15" s="29"/>
      <c r="L15" s="50"/>
      <c r="M15" s="29"/>
      <c r="N15" s="29"/>
      <c r="O15" s="29"/>
      <c r="P15" s="29"/>
    </row>
    <row r="16" spans="1:16" x14ac:dyDescent="0.3">
      <c r="A16" s="29" t="s">
        <v>8</v>
      </c>
      <c r="B16" s="29">
        <v>2</v>
      </c>
      <c r="C16" s="41">
        <v>109344.4</v>
      </c>
      <c r="D16" s="33">
        <f>C16/C17</f>
        <v>0.19620125584565243</v>
      </c>
      <c r="E16" s="29"/>
      <c r="F16" s="34">
        <f>C16</f>
        <v>109344.4</v>
      </c>
      <c r="G16" s="34">
        <f t="shared" ref="G16" si="2">F16*19000</f>
        <v>2077543600</v>
      </c>
      <c r="H16" s="34">
        <f>(F16/5)*10*2</f>
        <v>437377.6</v>
      </c>
      <c r="I16" s="35">
        <f>F16*2800*2*53</f>
        <v>32453417920</v>
      </c>
      <c r="J16" s="29"/>
      <c r="K16" s="29"/>
      <c r="L16" s="29"/>
      <c r="M16" s="29"/>
      <c r="N16" s="29"/>
      <c r="O16" s="29"/>
      <c r="P16" s="29"/>
    </row>
    <row r="17" spans="1:16" x14ac:dyDescent="0.3">
      <c r="A17" s="14" t="s">
        <v>1</v>
      </c>
      <c r="B17" s="14"/>
      <c r="C17" s="42">
        <f>SUM(C14:C16)</f>
        <v>557307.34</v>
      </c>
      <c r="D17" s="37">
        <f>SUM(D14:D16)</f>
        <v>1</v>
      </c>
      <c r="E17" s="29"/>
      <c r="F17" s="40">
        <f>SUM(F14:F16)</f>
        <v>139437.03999999998</v>
      </c>
      <c r="G17" s="40">
        <f t="shared" ref="G17:H17" si="3">SUM(G14:G16)</f>
        <v>2649303760</v>
      </c>
      <c r="H17" s="40">
        <f t="shared" si="3"/>
        <v>437377.6</v>
      </c>
      <c r="I17" s="38">
        <f>F17*2800*2*53</f>
        <v>41384913471.999992</v>
      </c>
      <c r="J17" s="29"/>
      <c r="K17" s="29"/>
      <c r="L17" s="29"/>
      <c r="M17" s="29"/>
      <c r="N17" s="29"/>
      <c r="O17" s="29"/>
      <c r="P17" s="29"/>
    </row>
    <row r="18" spans="1:16" x14ac:dyDescent="0.3">
      <c r="N18" s="29"/>
      <c r="O18" s="29"/>
      <c r="P18" s="29"/>
    </row>
    <row r="19" spans="1:16" x14ac:dyDescent="0.3">
      <c r="A19" s="57" t="s">
        <v>842</v>
      </c>
      <c r="N19" s="29"/>
      <c r="O19" s="29"/>
      <c r="P19" s="29"/>
    </row>
    <row r="20" spans="1:16" x14ac:dyDescent="0.3">
      <c r="A20" s="4" t="s">
        <v>697</v>
      </c>
      <c r="O20" s="29"/>
      <c r="P20" s="29"/>
    </row>
    <row r="21" spans="1:16" x14ac:dyDescent="0.3">
      <c r="C21" s="4" t="s">
        <v>2</v>
      </c>
      <c r="E21" s="4"/>
      <c r="F21" s="4" t="s">
        <v>9</v>
      </c>
      <c r="G21" s="4" t="s">
        <v>29</v>
      </c>
      <c r="H21" s="4" t="s">
        <v>848</v>
      </c>
      <c r="I21" s="4" t="s">
        <v>840</v>
      </c>
      <c r="L21" s="4" t="s">
        <v>14</v>
      </c>
      <c r="M21" s="4" t="s">
        <v>849</v>
      </c>
      <c r="N21" s="4" t="s">
        <v>851</v>
      </c>
    </row>
    <row r="22" spans="1:16" x14ac:dyDescent="0.3">
      <c r="A22" s="13" t="s">
        <v>828</v>
      </c>
      <c r="B22" t="s">
        <v>847</v>
      </c>
    </row>
    <row r="23" spans="1:16" x14ac:dyDescent="0.3">
      <c r="A23" s="13" t="s">
        <v>829</v>
      </c>
      <c r="B23">
        <v>0</v>
      </c>
      <c r="C23" s="7">
        <v>23180.400000000001</v>
      </c>
      <c r="D23" s="8">
        <v>0.62318803409290524</v>
      </c>
      <c r="E23" s="7"/>
      <c r="F23">
        <v>0</v>
      </c>
      <c r="G23">
        <v>0</v>
      </c>
      <c r="H23">
        <v>0</v>
      </c>
      <c r="I23">
        <f>F23*2800*2*53</f>
        <v>0</v>
      </c>
      <c r="L23" s="7">
        <v>14016.078000000001</v>
      </c>
      <c r="M23" s="8">
        <v>2.5811931984236092E-2</v>
      </c>
      <c r="N23" s="8">
        <v>0.37681196590709476</v>
      </c>
    </row>
    <row r="24" spans="1:16" x14ac:dyDescent="0.3">
      <c r="A24" s="13"/>
      <c r="B24">
        <v>1</v>
      </c>
      <c r="C24" s="7">
        <v>2278.9780000000001</v>
      </c>
      <c r="D24" s="8">
        <v>6.126865022005578E-2</v>
      </c>
      <c r="F24" s="3">
        <f>C24</f>
        <v>2278.9780000000001</v>
      </c>
      <c r="G24">
        <f>F24*19000</f>
        <v>43300582</v>
      </c>
      <c r="H24">
        <v>0</v>
      </c>
      <c r="I24">
        <f t="shared" ref="I24:I62" si="4">F24*2800*2*53</f>
        <v>676400670.4000001</v>
      </c>
    </row>
    <row r="25" spans="1:16" x14ac:dyDescent="0.3">
      <c r="A25" s="13"/>
      <c r="B25">
        <v>2</v>
      </c>
      <c r="C25" s="7">
        <v>11737.1</v>
      </c>
      <c r="D25" s="8">
        <v>0.31554331568703897</v>
      </c>
      <c r="F25" s="3">
        <f>C25</f>
        <v>11737.1</v>
      </c>
      <c r="G25">
        <f>F25*19000</f>
        <v>223004900</v>
      </c>
      <c r="H25">
        <f>F25*10*2</f>
        <v>234742</v>
      </c>
      <c r="I25">
        <f t="shared" si="4"/>
        <v>3483571280</v>
      </c>
      <c r="L25" s="4"/>
      <c r="M25" s="4"/>
      <c r="N25" s="4"/>
    </row>
    <row r="26" spans="1:16" s="4" customFormat="1" x14ac:dyDescent="0.3">
      <c r="A26" s="13"/>
      <c r="B26" s="4" t="s">
        <v>1</v>
      </c>
      <c r="C26" s="10">
        <v>37196.478000000003</v>
      </c>
      <c r="D26" s="11">
        <v>1</v>
      </c>
      <c r="F26" s="12">
        <v>14016.078000000001</v>
      </c>
      <c r="G26" s="4">
        <f>F26*19000</f>
        <v>266305482.00000003</v>
      </c>
      <c r="H26" s="4">
        <f>H25</f>
        <v>234742</v>
      </c>
      <c r="I26" s="4">
        <f t="shared" si="4"/>
        <v>4159971950.4000006</v>
      </c>
    </row>
    <row r="27" spans="1:16" x14ac:dyDescent="0.3">
      <c r="A27" s="13" t="s">
        <v>830</v>
      </c>
      <c r="B27">
        <v>0</v>
      </c>
      <c r="C27" s="7">
        <v>18289.78</v>
      </c>
      <c r="D27" s="8">
        <v>0.63580547719808667</v>
      </c>
      <c r="E27" s="7"/>
      <c r="F27">
        <v>0</v>
      </c>
      <c r="G27">
        <f>F27*19000</f>
        <v>0</v>
      </c>
      <c r="H27">
        <v>0</v>
      </c>
      <c r="I27">
        <f t="shared" si="4"/>
        <v>0</v>
      </c>
      <c r="L27" s="7">
        <v>10476.534</v>
      </c>
      <c r="M27" s="8">
        <v>1.9293527264798101E-2</v>
      </c>
      <c r="N27" s="8">
        <v>0.36419452280191339</v>
      </c>
    </row>
    <row r="28" spans="1:16" x14ac:dyDescent="0.3">
      <c r="A28" s="13"/>
      <c r="B28">
        <v>1</v>
      </c>
      <c r="C28">
        <v>268.56400000000002</v>
      </c>
      <c r="D28" s="8">
        <v>9.3360588360399607E-3</v>
      </c>
      <c r="F28" s="3">
        <f>C28</f>
        <v>268.56400000000002</v>
      </c>
      <c r="G28">
        <f t="shared" ref="G28:G62" si="5">F28*19000</f>
        <v>5102716</v>
      </c>
      <c r="H28">
        <v>0</v>
      </c>
      <c r="I28">
        <f t="shared" si="4"/>
        <v>79709795.200000003</v>
      </c>
    </row>
    <row r="29" spans="1:16" x14ac:dyDescent="0.3">
      <c r="A29" s="13"/>
      <c r="B29">
        <v>2</v>
      </c>
      <c r="C29" s="7">
        <v>10207.969999999999</v>
      </c>
      <c r="D29" s="8">
        <v>0.35485846396587339</v>
      </c>
      <c r="F29" s="3">
        <f>C29</f>
        <v>10207.969999999999</v>
      </c>
      <c r="G29">
        <f t="shared" si="5"/>
        <v>193951430</v>
      </c>
      <c r="H29">
        <f>F29*10*2</f>
        <v>204159.4</v>
      </c>
      <c r="I29">
        <f t="shared" si="4"/>
        <v>3029725496</v>
      </c>
      <c r="L29" s="4"/>
      <c r="M29" s="4"/>
      <c r="N29" s="4"/>
    </row>
    <row r="30" spans="1:16" s="4" customFormat="1" x14ac:dyDescent="0.3">
      <c r="A30" s="13"/>
      <c r="B30" s="4" t="s">
        <v>1</v>
      </c>
      <c r="C30" s="10">
        <v>28766.313999999998</v>
      </c>
      <c r="D30" s="11">
        <v>1</v>
      </c>
      <c r="F30" s="12">
        <v>10476.534</v>
      </c>
      <c r="G30" s="4">
        <f t="shared" si="5"/>
        <v>199054146</v>
      </c>
      <c r="H30" s="4">
        <f>H29</f>
        <v>204159.4</v>
      </c>
      <c r="I30" s="4">
        <f t="shared" si="4"/>
        <v>3109435291.1999998</v>
      </c>
    </row>
    <row r="31" spans="1:16" x14ac:dyDescent="0.3">
      <c r="A31" s="13" t="s">
        <v>831</v>
      </c>
      <c r="B31">
        <v>0</v>
      </c>
      <c r="C31" s="7">
        <v>88836.4</v>
      </c>
      <c r="D31" s="8">
        <v>0.80833782021163214</v>
      </c>
      <c r="E31" s="7"/>
      <c r="F31" s="3">
        <v>0</v>
      </c>
      <c r="G31" s="1">
        <f t="shared" si="5"/>
        <v>0</v>
      </c>
      <c r="H31">
        <v>0</v>
      </c>
      <c r="I31">
        <f t="shared" si="4"/>
        <v>0</v>
      </c>
      <c r="L31" s="7">
        <v>21063.691000000003</v>
      </c>
      <c r="M31" s="8">
        <v>3.8790777236611118E-2</v>
      </c>
      <c r="N31" s="8">
        <v>0.19166217978836803</v>
      </c>
    </row>
    <row r="32" spans="1:16" x14ac:dyDescent="0.3">
      <c r="A32" s="13"/>
      <c r="B32">
        <v>1</v>
      </c>
      <c r="C32" s="7">
        <v>1261.2909999999999</v>
      </c>
      <c r="D32" s="8">
        <v>1.1476705692627681E-2</v>
      </c>
      <c r="F32" s="3">
        <f>C32</f>
        <v>1261.2909999999999</v>
      </c>
      <c r="G32">
        <f t="shared" si="5"/>
        <v>23964529</v>
      </c>
      <c r="H32">
        <v>0</v>
      </c>
      <c r="I32">
        <f t="shared" si="4"/>
        <v>374351168.79999995</v>
      </c>
    </row>
    <row r="33" spans="1:14" x14ac:dyDescent="0.3">
      <c r="A33" s="13"/>
      <c r="B33">
        <v>2</v>
      </c>
      <c r="C33" s="7">
        <v>19802.400000000001</v>
      </c>
      <c r="D33" s="8">
        <v>0.18018547409574032</v>
      </c>
      <c r="F33" s="3">
        <f>C33</f>
        <v>19802.400000000001</v>
      </c>
      <c r="G33">
        <f t="shared" si="5"/>
        <v>376245600</v>
      </c>
      <c r="H33">
        <f>F33*10*2</f>
        <v>396048</v>
      </c>
      <c r="I33">
        <f t="shared" si="4"/>
        <v>5877352320.000001</v>
      </c>
      <c r="L33" s="4"/>
      <c r="M33" s="4"/>
      <c r="N33" s="4"/>
    </row>
    <row r="34" spans="1:14" s="4" customFormat="1" x14ac:dyDescent="0.3">
      <c r="A34" s="13"/>
      <c r="B34" s="4" t="s">
        <v>1</v>
      </c>
      <c r="C34" s="10">
        <v>109900.09099999999</v>
      </c>
      <c r="D34" s="11">
        <v>1</v>
      </c>
      <c r="F34" s="12">
        <v>21063.691000000003</v>
      </c>
      <c r="G34" s="4">
        <f t="shared" si="5"/>
        <v>400210129.00000006</v>
      </c>
      <c r="H34" s="4">
        <f>H33</f>
        <v>396048</v>
      </c>
      <c r="I34" s="4">
        <f t="shared" si="4"/>
        <v>6251703488.8000002</v>
      </c>
    </row>
    <row r="35" spans="1:14" x14ac:dyDescent="0.3">
      <c r="A35" s="13" t="s">
        <v>832</v>
      </c>
      <c r="B35">
        <v>0</v>
      </c>
      <c r="C35" s="7">
        <v>64365.599999999999</v>
      </c>
      <c r="D35" s="8">
        <v>0.75285145752859062</v>
      </c>
      <c r="E35" s="7"/>
      <c r="F35" s="3">
        <v>0</v>
      </c>
      <c r="G35">
        <f t="shared" si="5"/>
        <v>0</v>
      </c>
      <c r="H35">
        <v>0</v>
      </c>
      <c r="I35">
        <f t="shared" si="4"/>
        <v>0</v>
      </c>
      <c r="L35" s="7">
        <v>21130.15</v>
      </c>
      <c r="M35" s="8">
        <v>3.8913167764670416E-2</v>
      </c>
      <c r="N35" s="8">
        <v>0.24714854247140941</v>
      </c>
    </row>
    <row r="36" spans="1:14" x14ac:dyDescent="0.3">
      <c r="A36" s="13"/>
      <c r="B36">
        <v>1</v>
      </c>
      <c r="C36" s="7">
        <v>3353.58</v>
      </c>
      <c r="D36" s="8">
        <v>3.9225107680791148E-2</v>
      </c>
      <c r="F36" s="3">
        <f>C36</f>
        <v>3353.58</v>
      </c>
      <c r="G36">
        <f t="shared" si="5"/>
        <v>63718020</v>
      </c>
      <c r="H36">
        <v>0</v>
      </c>
      <c r="I36">
        <f t="shared" si="4"/>
        <v>995342544</v>
      </c>
    </row>
    <row r="37" spans="1:14" x14ac:dyDescent="0.3">
      <c r="A37" s="13"/>
      <c r="B37">
        <v>2</v>
      </c>
      <c r="C37" s="7">
        <v>17776.57</v>
      </c>
      <c r="D37" s="8">
        <v>0.20792343479061826</v>
      </c>
      <c r="F37" s="3">
        <f>C37</f>
        <v>17776.57</v>
      </c>
      <c r="G37">
        <f t="shared" si="5"/>
        <v>337754830</v>
      </c>
      <c r="H37">
        <f>F37*10*2</f>
        <v>355531.4</v>
      </c>
      <c r="I37">
        <f t="shared" si="4"/>
        <v>5276085976</v>
      </c>
      <c r="L37" s="4"/>
      <c r="M37" s="4"/>
      <c r="N37" s="4"/>
    </row>
    <row r="38" spans="1:14" s="4" customFormat="1" x14ac:dyDescent="0.3">
      <c r="A38" s="13"/>
      <c r="B38" s="4" t="s">
        <v>1</v>
      </c>
      <c r="C38" s="10">
        <v>85495.75</v>
      </c>
      <c r="D38" s="11">
        <v>1</v>
      </c>
      <c r="F38" s="12">
        <v>21130.15</v>
      </c>
      <c r="G38" s="4">
        <f t="shared" si="5"/>
        <v>401472850</v>
      </c>
      <c r="H38" s="4">
        <f>H37</f>
        <v>355531.4</v>
      </c>
      <c r="I38" s="4">
        <f t="shared" si="4"/>
        <v>6271428520.000001</v>
      </c>
    </row>
    <row r="39" spans="1:14" x14ac:dyDescent="0.3">
      <c r="A39" s="13" t="s">
        <v>833</v>
      </c>
      <c r="B39">
        <v>0</v>
      </c>
      <c r="C39" s="7">
        <v>61521.3</v>
      </c>
      <c r="D39" s="8">
        <v>0.69538537008820978</v>
      </c>
      <c r="E39" s="7"/>
      <c r="F39" s="3">
        <v>0</v>
      </c>
      <c r="G39">
        <f t="shared" si="5"/>
        <v>0</v>
      </c>
      <c r="H39">
        <v>0</v>
      </c>
      <c r="I39">
        <f t="shared" si="4"/>
        <v>0</v>
      </c>
      <c r="L39" s="7">
        <v>26949.5</v>
      </c>
      <c r="M39" s="8">
        <v>4.9630050646776544E-2</v>
      </c>
      <c r="N39" s="8">
        <v>0.30461462991179006</v>
      </c>
    </row>
    <row r="40" spans="1:14" x14ac:dyDescent="0.3">
      <c r="A40" s="13"/>
      <c r="B40">
        <v>1</v>
      </c>
      <c r="C40" s="7">
        <v>13386.96</v>
      </c>
      <c r="D40" s="8">
        <v>0.15131501015024162</v>
      </c>
      <c r="F40" s="3">
        <f>C40</f>
        <v>13386.96</v>
      </c>
      <c r="G40">
        <f t="shared" si="5"/>
        <v>254352239.99999997</v>
      </c>
      <c r="H40">
        <v>0</v>
      </c>
      <c r="I40">
        <f t="shared" si="4"/>
        <v>3973249728</v>
      </c>
    </row>
    <row r="41" spans="1:14" x14ac:dyDescent="0.3">
      <c r="A41" s="13"/>
      <c r="B41">
        <v>2</v>
      </c>
      <c r="C41" s="7">
        <v>13562.54</v>
      </c>
      <c r="D41" s="8">
        <v>0.15329961976154843</v>
      </c>
      <c r="F41" s="3">
        <f>C41</f>
        <v>13562.54</v>
      </c>
      <c r="G41">
        <f t="shared" si="5"/>
        <v>257688260.00000003</v>
      </c>
      <c r="H41">
        <f>F41*10*2</f>
        <v>271250.80000000005</v>
      </c>
      <c r="I41">
        <f t="shared" si="4"/>
        <v>4025361872</v>
      </c>
      <c r="L41" s="4"/>
      <c r="M41" s="4"/>
      <c r="N41" s="4"/>
    </row>
    <row r="42" spans="1:14" s="4" customFormat="1" x14ac:dyDescent="0.3">
      <c r="A42" s="13"/>
      <c r="B42" s="4" t="s">
        <v>1</v>
      </c>
      <c r="C42" s="10">
        <v>88470.800000000017</v>
      </c>
      <c r="D42" s="11">
        <v>1</v>
      </c>
      <c r="F42" s="12">
        <v>26949.5</v>
      </c>
      <c r="G42" s="4">
        <f t="shared" si="5"/>
        <v>512040500</v>
      </c>
      <c r="H42" s="4">
        <f>H41</f>
        <v>271250.80000000005</v>
      </c>
      <c r="I42" s="4">
        <f t="shared" si="4"/>
        <v>7998611600</v>
      </c>
    </row>
    <row r="43" spans="1:14" x14ac:dyDescent="0.3">
      <c r="A43" s="13" t="s">
        <v>834</v>
      </c>
      <c r="B43">
        <v>0</v>
      </c>
      <c r="C43" s="7">
        <v>49950.7</v>
      </c>
      <c r="D43" s="8">
        <v>0.71362149332098224</v>
      </c>
      <c r="E43" s="7"/>
      <c r="F43" s="3">
        <v>0</v>
      </c>
      <c r="G43">
        <f t="shared" si="5"/>
        <v>0</v>
      </c>
      <c r="H43">
        <v>0</v>
      </c>
      <c r="I43">
        <f t="shared" si="4"/>
        <v>0</v>
      </c>
      <c r="L43" s="7">
        <v>20045.37</v>
      </c>
      <c r="M43" s="8">
        <v>3.6915442896282867E-2</v>
      </c>
      <c r="N43" s="8">
        <v>0.28637850667901787</v>
      </c>
    </row>
    <row r="44" spans="1:14" x14ac:dyDescent="0.3">
      <c r="A44" s="13"/>
      <c r="B44">
        <v>1</v>
      </c>
      <c r="C44" s="7">
        <v>0</v>
      </c>
      <c r="D44" s="8">
        <v>0</v>
      </c>
      <c r="F44" s="3">
        <f>C44</f>
        <v>0</v>
      </c>
      <c r="G44">
        <f t="shared" si="5"/>
        <v>0</v>
      </c>
      <c r="H44">
        <v>0</v>
      </c>
      <c r="I44">
        <f t="shared" si="4"/>
        <v>0</v>
      </c>
    </row>
    <row r="45" spans="1:14" x14ac:dyDescent="0.3">
      <c r="A45" s="13"/>
      <c r="B45">
        <v>2</v>
      </c>
      <c r="C45" s="7">
        <v>20045.37</v>
      </c>
      <c r="D45" s="8">
        <v>0.28637850667901787</v>
      </c>
      <c r="F45" s="3">
        <f>C45</f>
        <v>20045.37</v>
      </c>
      <c r="G45">
        <f t="shared" si="5"/>
        <v>380862030</v>
      </c>
      <c r="H45">
        <f>F45*10*2</f>
        <v>400907.39999999997</v>
      </c>
      <c r="I45">
        <f t="shared" si="4"/>
        <v>5949465816</v>
      </c>
      <c r="L45" s="4"/>
      <c r="M45" s="4"/>
      <c r="N45" s="4"/>
    </row>
    <row r="46" spans="1:14" s="4" customFormat="1" x14ac:dyDescent="0.3">
      <c r="A46" s="13"/>
      <c r="B46" s="4" t="s">
        <v>1</v>
      </c>
      <c r="C46" s="10">
        <v>69996.069999999992</v>
      </c>
      <c r="D46" s="11">
        <v>1</v>
      </c>
      <c r="F46" s="12">
        <v>20045.37</v>
      </c>
      <c r="G46" s="4">
        <f t="shared" si="5"/>
        <v>380862030</v>
      </c>
      <c r="H46" s="4">
        <f>H45</f>
        <v>400907.39999999997</v>
      </c>
      <c r="I46" s="4">
        <f t="shared" si="4"/>
        <v>5949465816</v>
      </c>
    </row>
    <row r="47" spans="1:14" x14ac:dyDescent="0.3">
      <c r="A47" s="13" t="s">
        <v>835</v>
      </c>
      <c r="B47">
        <v>0</v>
      </c>
      <c r="C47" s="7">
        <v>8271.11</v>
      </c>
      <c r="D47" s="8">
        <v>0.84645746247073872</v>
      </c>
      <c r="E47" s="7"/>
      <c r="F47" s="3">
        <v>0</v>
      </c>
      <c r="G47">
        <f t="shared" si="5"/>
        <v>0</v>
      </c>
      <c r="H47">
        <v>0</v>
      </c>
      <c r="I47">
        <f t="shared" si="4"/>
        <v>0</v>
      </c>
      <c r="L47" s="7">
        <v>1500.3319999999999</v>
      </c>
      <c r="M47" s="18">
        <v>2.7630031409480523E-3</v>
      </c>
      <c r="N47" s="8">
        <v>0.15354253752926125</v>
      </c>
    </row>
    <row r="48" spans="1:14" x14ac:dyDescent="0.3">
      <c r="A48" s="13"/>
      <c r="B48">
        <v>1</v>
      </c>
      <c r="C48">
        <v>356.70699999999999</v>
      </c>
      <c r="D48" s="8">
        <v>3.6505052171419528E-2</v>
      </c>
      <c r="F48" s="3">
        <f>C48</f>
        <v>356.70699999999999</v>
      </c>
      <c r="G48">
        <f t="shared" si="5"/>
        <v>6777433</v>
      </c>
      <c r="H48">
        <v>0</v>
      </c>
      <c r="I48">
        <f t="shared" si="4"/>
        <v>105870637.59999999</v>
      </c>
    </row>
    <row r="49" spans="1:14" x14ac:dyDescent="0.3">
      <c r="A49" s="13"/>
      <c r="B49">
        <v>2</v>
      </c>
      <c r="C49" s="7">
        <v>1143.625</v>
      </c>
      <c r="D49" s="8">
        <v>0.11703748535784175</v>
      </c>
      <c r="F49" s="3">
        <f>C49</f>
        <v>1143.625</v>
      </c>
      <c r="G49">
        <f t="shared" si="5"/>
        <v>21728875</v>
      </c>
      <c r="H49">
        <f>F49*10*2</f>
        <v>22872.5</v>
      </c>
      <c r="I49">
        <f t="shared" si="4"/>
        <v>339427900</v>
      </c>
      <c r="L49" s="4"/>
      <c r="M49" s="4"/>
      <c r="N49" s="4"/>
    </row>
    <row r="50" spans="1:14" s="4" customFormat="1" x14ac:dyDescent="0.3">
      <c r="A50" s="13"/>
      <c r="B50" s="4" t="s">
        <v>1</v>
      </c>
      <c r="C50" s="10">
        <v>9771.4420000000009</v>
      </c>
      <c r="D50" s="11">
        <v>1</v>
      </c>
      <c r="F50" s="12">
        <v>1500.3319999999999</v>
      </c>
      <c r="G50" s="4">
        <f t="shared" si="5"/>
        <v>28506307.999999996</v>
      </c>
      <c r="H50" s="4">
        <f>H49</f>
        <v>22872.5</v>
      </c>
      <c r="I50" s="4">
        <f t="shared" si="4"/>
        <v>445298537.59999996</v>
      </c>
    </row>
    <row r="51" spans="1:14" x14ac:dyDescent="0.3">
      <c r="A51" s="13" t="s">
        <v>836</v>
      </c>
      <c r="B51">
        <v>0</v>
      </c>
      <c r="C51" s="7">
        <v>84910.400000000009</v>
      </c>
      <c r="D51" s="8">
        <v>0.79880569149017555</v>
      </c>
      <c r="E51" s="7"/>
      <c r="F51" s="3">
        <v>0</v>
      </c>
      <c r="G51">
        <f t="shared" si="5"/>
        <v>0</v>
      </c>
      <c r="H51">
        <v>0</v>
      </c>
      <c r="I51">
        <f t="shared" si="4"/>
        <v>0</v>
      </c>
      <c r="L51" s="7">
        <v>21386.288800000002</v>
      </c>
      <c r="M51" s="8">
        <v>3.9384871566841319E-2</v>
      </c>
      <c r="N51" s="8">
        <v>0.20119430850982442</v>
      </c>
    </row>
    <row r="52" spans="1:14" x14ac:dyDescent="0.3">
      <c r="A52" s="13"/>
      <c r="B52">
        <v>1</v>
      </c>
      <c r="C52" s="7">
        <v>9173.77</v>
      </c>
      <c r="D52" s="8">
        <v>8.6303440902667131E-2</v>
      </c>
      <c r="F52" s="3">
        <f>C52</f>
        <v>9173.77</v>
      </c>
      <c r="G52">
        <f t="shared" si="5"/>
        <v>174301630</v>
      </c>
      <c r="H52">
        <v>0</v>
      </c>
      <c r="I52">
        <f t="shared" si="4"/>
        <v>2722774936</v>
      </c>
    </row>
    <row r="53" spans="1:14" x14ac:dyDescent="0.3">
      <c r="A53" s="13"/>
      <c r="B53">
        <v>2</v>
      </c>
      <c r="C53" s="7">
        <v>12212.5188</v>
      </c>
      <c r="D53" s="8">
        <v>0.11489086760715728</v>
      </c>
      <c r="F53" s="3">
        <f>C53</f>
        <v>12212.5188</v>
      </c>
      <c r="G53">
        <f t="shared" si="5"/>
        <v>232037857.19999999</v>
      </c>
      <c r="H53">
        <f>F53*10*2</f>
        <v>244250.37599999999</v>
      </c>
      <c r="I53">
        <f t="shared" si="4"/>
        <v>3624675579.8400002</v>
      </c>
      <c r="L53" s="4"/>
      <c r="M53" s="4"/>
      <c r="N53" s="4"/>
    </row>
    <row r="54" spans="1:14" s="4" customFormat="1" x14ac:dyDescent="0.3">
      <c r="A54" s="13"/>
      <c r="B54" s="4" t="s">
        <v>1</v>
      </c>
      <c r="C54" s="10">
        <v>106296.68880000002</v>
      </c>
      <c r="D54" s="11">
        <v>1</v>
      </c>
      <c r="F54" s="12">
        <v>21386.288800000002</v>
      </c>
      <c r="G54" s="4">
        <f t="shared" si="5"/>
        <v>406339487.20000005</v>
      </c>
      <c r="H54" s="4">
        <f>H53</f>
        <v>244250.37599999999</v>
      </c>
      <c r="I54" s="4">
        <f t="shared" si="4"/>
        <v>6347450515.8400011</v>
      </c>
    </row>
    <row r="55" spans="1:14" x14ac:dyDescent="0.3">
      <c r="A55" s="13" t="s">
        <v>837</v>
      </c>
      <c r="B55">
        <v>0</v>
      </c>
      <c r="C55">
        <v>368.04199999999997</v>
      </c>
      <c r="D55" s="8">
        <v>1</v>
      </c>
      <c r="E55" s="7"/>
      <c r="F55" s="3">
        <v>0</v>
      </c>
      <c r="G55">
        <f t="shared" si="5"/>
        <v>0</v>
      </c>
      <c r="H55">
        <v>0</v>
      </c>
      <c r="I55">
        <f t="shared" si="4"/>
        <v>0</v>
      </c>
      <c r="L55" s="7">
        <v>0</v>
      </c>
      <c r="M55" s="8">
        <v>0</v>
      </c>
      <c r="N55" s="8">
        <v>0</v>
      </c>
    </row>
    <row r="56" spans="1:14" x14ac:dyDescent="0.3">
      <c r="A56" s="13"/>
      <c r="B56">
        <v>1</v>
      </c>
      <c r="C56" s="7">
        <v>0</v>
      </c>
      <c r="D56" s="8">
        <v>0</v>
      </c>
      <c r="F56" s="3">
        <f>C56</f>
        <v>0</v>
      </c>
      <c r="G56">
        <f t="shared" si="5"/>
        <v>0</v>
      </c>
      <c r="H56">
        <v>0</v>
      </c>
      <c r="I56">
        <f t="shared" si="4"/>
        <v>0</v>
      </c>
    </row>
    <row r="57" spans="1:14" x14ac:dyDescent="0.3">
      <c r="A57" s="13"/>
      <c r="B57">
        <v>2</v>
      </c>
      <c r="C57" s="7">
        <v>0</v>
      </c>
      <c r="D57" s="8">
        <v>0</v>
      </c>
      <c r="F57" s="3">
        <f>C57</f>
        <v>0</v>
      </c>
      <c r="G57">
        <f t="shared" si="5"/>
        <v>0</v>
      </c>
      <c r="H57">
        <v>0</v>
      </c>
      <c r="I57">
        <f t="shared" si="4"/>
        <v>0</v>
      </c>
      <c r="L57" s="4"/>
      <c r="M57" s="4"/>
      <c r="N57" s="4"/>
    </row>
    <row r="58" spans="1:14" s="4" customFormat="1" x14ac:dyDescent="0.3">
      <c r="A58" s="13"/>
      <c r="B58" s="4" t="s">
        <v>1</v>
      </c>
      <c r="C58" s="4">
        <v>368.04199999999997</v>
      </c>
      <c r="D58" s="11">
        <v>1</v>
      </c>
      <c r="F58" s="12">
        <v>0</v>
      </c>
      <c r="G58" s="4">
        <f t="shared" si="5"/>
        <v>0</v>
      </c>
      <c r="H58" s="4">
        <v>0</v>
      </c>
      <c r="I58">
        <f t="shared" si="4"/>
        <v>0</v>
      </c>
    </row>
    <row r="59" spans="1:14" x14ac:dyDescent="0.3">
      <c r="A59" s="13" t="s">
        <v>838</v>
      </c>
      <c r="B59">
        <v>0</v>
      </c>
      <c r="C59" s="7">
        <v>6659.4</v>
      </c>
      <c r="D59" s="8">
        <v>0.98715819754880474</v>
      </c>
      <c r="F59" s="3">
        <v>0</v>
      </c>
      <c r="G59">
        <f t="shared" si="5"/>
        <v>0</v>
      </c>
      <c r="H59">
        <v>0</v>
      </c>
      <c r="I59">
        <f t="shared" si="4"/>
        <v>0</v>
      </c>
      <c r="L59">
        <v>86.631200000000007</v>
      </c>
      <c r="M59" s="6">
        <v>1.5953954038446088E-4</v>
      </c>
      <c r="N59" s="8">
        <v>1.2841802451195306E-2</v>
      </c>
    </row>
    <row r="60" spans="1:14" x14ac:dyDescent="0.3">
      <c r="A60" s="13"/>
      <c r="B60">
        <v>1</v>
      </c>
      <c r="C60">
        <v>0</v>
      </c>
      <c r="D60" s="8">
        <v>0</v>
      </c>
      <c r="F60" s="3">
        <f>C60</f>
        <v>0</v>
      </c>
      <c r="G60">
        <f t="shared" si="5"/>
        <v>0</v>
      </c>
      <c r="H60">
        <v>0</v>
      </c>
      <c r="I60">
        <f t="shared" si="4"/>
        <v>0</v>
      </c>
    </row>
    <row r="61" spans="1:14" x14ac:dyDescent="0.3">
      <c r="A61" s="13"/>
      <c r="B61">
        <v>2</v>
      </c>
      <c r="C61">
        <v>86.631200000000007</v>
      </c>
      <c r="D61" s="8">
        <v>1.2841802451195306E-2</v>
      </c>
      <c r="F61" s="3">
        <f>C61</f>
        <v>86.631200000000007</v>
      </c>
      <c r="G61">
        <f t="shared" si="5"/>
        <v>1645992.8</v>
      </c>
      <c r="H61">
        <f>F61*10*2</f>
        <v>1732.6240000000003</v>
      </c>
      <c r="I61">
        <f t="shared" si="4"/>
        <v>25712140.16</v>
      </c>
    </row>
    <row r="62" spans="1:14" s="4" customFormat="1" x14ac:dyDescent="0.3">
      <c r="A62" s="13"/>
      <c r="B62" s="4" t="s">
        <v>1</v>
      </c>
      <c r="C62" s="10">
        <v>6746.0311999999994</v>
      </c>
      <c r="D62" s="11">
        <v>1</v>
      </c>
      <c r="F62" s="12">
        <v>86.631200000000007</v>
      </c>
      <c r="G62" s="4">
        <f t="shared" si="5"/>
        <v>1645992.8</v>
      </c>
      <c r="H62" s="4">
        <f>H61</f>
        <v>1732.6240000000003</v>
      </c>
      <c r="I62" s="4">
        <f t="shared" si="4"/>
        <v>25712140.16</v>
      </c>
    </row>
    <row r="63" spans="1:14" x14ac:dyDescent="0.3">
      <c r="A63" s="13"/>
      <c r="F63" s="4"/>
      <c r="L63" s="4"/>
      <c r="M63" s="4"/>
    </row>
    <row r="64" spans="1:14" s="4" customFormat="1" x14ac:dyDescent="0.3">
      <c r="A64" s="13" t="s">
        <v>839</v>
      </c>
      <c r="C64" s="10">
        <v>543007.70700000005</v>
      </c>
      <c r="E64" s="10"/>
      <c r="F64" s="12">
        <v>136654.57500000001</v>
      </c>
      <c r="G64" s="9">
        <f>F64*19000</f>
        <v>2596436925</v>
      </c>
      <c r="H64" s="4">
        <f>H62+H54+H50+H46+H42+H38+H34+H30+H26</f>
        <v>2131494.5</v>
      </c>
      <c r="I64" s="4">
        <f>F64*2800*2*53/1000000</f>
        <v>40559.077860000005</v>
      </c>
      <c r="L64" s="10">
        <v>136654.57500000001</v>
      </c>
      <c r="M64" s="11">
        <v>0.25166231204154899</v>
      </c>
    </row>
    <row r="65" spans="1:16" x14ac:dyDescent="0.3">
      <c r="P65" s="44"/>
    </row>
    <row r="66" spans="1:16" x14ac:dyDescent="0.3">
      <c r="O66" s="4"/>
      <c r="P66" s="44"/>
    </row>
    <row r="67" spans="1:16" x14ac:dyDescent="0.3">
      <c r="P67" s="44"/>
    </row>
    <row r="68" spans="1:16" x14ac:dyDescent="0.3">
      <c r="N68" s="29"/>
      <c r="O68" s="29"/>
      <c r="P68" s="44"/>
    </row>
    <row r="69" spans="1:16" x14ac:dyDescent="0.3">
      <c r="A69" s="57" t="s">
        <v>860</v>
      </c>
      <c r="N69" s="29"/>
      <c r="O69" s="29"/>
      <c r="P69" s="44"/>
    </row>
    <row r="70" spans="1:16" x14ac:dyDescent="0.3"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44"/>
    </row>
    <row r="71" spans="1:16" x14ac:dyDescent="0.3">
      <c r="A71" s="13" t="s">
        <v>12</v>
      </c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44"/>
    </row>
    <row r="72" spans="1:16" x14ac:dyDescent="0.3">
      <c r="A72" s="4" t="s">
        <v>3</v>
      </c>
      <c r="C72" s="31" t="s">
        <v>2</v>
      </c>
      <c r="D72" s="45"/>
      <c r="E72" s="45"/>
      <c r="F72" s="31" t="s">
        <v>9</v>
      </c>
      <c r="G72" s="31" t="s">
        <v>10</v>
      </c>
      <c r="H72" s="31" t="s">
        <v>11</v>
      </c>
      <c r="I72" s="31" t="s">
        <v>840</v>
      </c>
      <c r="J72" s="29"/>
      <c r="K72" s="14" t="s">
        <v>13</v>
      </c>
      <c r="L72" s="14" t="s">
        <v>14</v>
      </c>
      <c r="M72" s="29"/>
      <c r="N72" s="29"/>
      <c r="O72" s="29"/>
      <c r="P72" s="44"/>
    </row>
    <row r="73" spans="1:16" x14ac:dyDescent="0.3">
      <c r="A73" t="s">
        <v>4</v>
      </c>
      <c r="B73" s="46">
        <v>0</v>
      </c>
      <c r="C73" s="41">
        <v>29617.1</v>
      </c>
      <c r="D73" s="33">
        <f>C73/C76</f>
        <v>0.34664679436190843</v>
      </c>
      <c r="E73" s="33">
        <f>C73/C3</f>
        <v>0.13025038052051599</v>
      </c>
      <c r="F73" s="34">
        <v>0</v>
      </c>
      <c r="G73" s="34">
        <v>0</v>
      </c>
      <c r="H73" s="34">
        <v>0</v>
      </c>
      <c r="I73" s="29"/>
      <c r="J73" s="29"/>
      <c r="K73" s="32">
        <f>C76</f>
        <v>85438.840000000011</v>
      </c>
      <c r="L73" s="41">
        <f>SUM(C74:C75)</f>
        <v>55821.74</v>
      </c>
      <c r="M73" s="33">
        <f>L73/K73</f>
        <v>0.65335320563809141</v>
      </c>
      <c r="N73" s="29"/>
      <c r="O73" s="29"/>
      <c r="P73" s="44"/>
    </row>
    <row r="74" spans="1:16" x14ac:dyDescent="0.3">
      <c r="A74" t="s">
        <v>5</v>
      </c>
      <c r="B74" s="46">
        <v>1</v>
      </c>
      <c r="C74" s="41">
        <v>54238.5</v>
      </c>
      <c r="D74" s="33">
        <f>C74/C76</f>
        <v>0.63482252333950218</v>
      </c>
      <c r="E74" s="33">
        <f>C74/C4</f>
        <v>0.16427361884740577</v>
      </c>
      <c r="F74" s="34">
        <f>C74</f>
        <v>54238.5</v>
      </c>
      <c r="G74" s="34">
        <f>F74*19000</f>
        <v>1030531500</v>
      </c>
      <c r="H74" s="34">
        <v>0</v>
      </c>
      <c r="I74" s="29"/>
      <c r="J74" s="29"/>
      <c r="K74" s="32"/>
      <c r="L74" s="29"/>
      <c r="M74" s="29"/>
      <c r="N74" s="29"/>
      <c r="O74" s="29"/>
      <c r="P74" s="44"/>
    </row>
    <row r="75" spans="1:16" x14ac:dyDescent="0.3">
      <c r="A75" t="s">
        <v>6</v>
      </c>
      <c r="B75" s="46">
        <v>2</v>
      </c>
      <c r="C75" s="41">
        <v>1583.24</v>
      </c>
      <c r="D75" s="33">
        <f>C75/C76</f>
        <v>1.8530682298589257E-2</v>
      </c>
      <c r="E75" s="33" t="e">
        <f>C75/#REF!</f>
        <v>#REF!</v>
      </c>
      <c r="F75" s="34">
        <f>C75</f>
        <v>1583.24</v>
      </c>
      <c r="G75" s="34">
        <f t="shared" ref="G75" si="6">F75*19000</f>
        <v>30081560</v>
      </c>
      <c r="H75" s="34">
        <v>0</v>
      </c>
      <c r="I75" s="29"/>
      <c r="J75" s="29"/>
      <c r="K75" s="32"/>
      <c r="L75" s="29"/>
      <c r="M75" s="29"/>
      <c r="N75" s="29"/>
      <c r="O75" s="29"/>
      <c r="P75" s="44"/>
    </row>
    <row r="76" spans="1:16" x14ac:dyDescent="0.3">
      <c r="A76" s="4" t="s">
        <v>1</v>
      </c>
      <c r="B76" s="39"/>
      <c r="C76" s="41">
        <f>SUM(C73:C75)</f>
        <v>85438.840000000011</v>
      </c>
      <c r="D76" s="37">
        <f>SUM(D73:D75)</f>
        <v>0.99999999999999989</v>
      </c>
      <c r="E76" s="37" t="e">
        <f>SUM(E74:E75)</f>
        <v>#REF!</v>
      </c>
      <c r="F76" s="40">
        <f>SUM(F73:F75)</f>
        <v>55821.74</v>
      </c>
      <c r="G76" s="40">
        <f>SUM(G73:G75)</f>
        <v>1060613060</v>
      </c>
      <c r="H76" s="40">
        <f>SUM(H73:H75)</f>
        <v>0</v>
      </c>
      <c r="I76" s="46"/>
      <c r="J76" s="29"/>
      <c r="K76" s="32"/>
      <c r="L76" s="29"/>
      <c r="M76" s="29"/>
      <c r="N76" s="29"/>
      <c r="O76" s="29"/>
      <c r="P76" s="44"/>
    </row>
    <row r="77" spans="1:16" x14ac:dyDescent="0.3">
      <c r="B77" s="29"/>
      <c r="C77" s="29"/>
      <c r="D77" s="29"/>
      <c r="E77" s="29"/>
      <c r="F77" s="33">
        <f>F76/F$5</f>
        <v>0.16906882085896519</v>
      </c>
      <c r="G77" s="33">
        <f>G76/G$5</f>
        <v>0.16906882085896519</v>
      </c>
      <c r="H77" s="33">
        <v>0</v>
      </c>
      <c r="I77" s="29"/>
      <c r="J77" s="29"/>
      <c r="K77" s="32"/>
      <c r="L77" s="29"/>
      <c r="M77" s="29"/>
      <c r="N77" s="29"/>
      <c r="O77" s="29"/>
      <c r="P77" s="44"/>
    </row>
    <row r="78" spans="1:16" x14ac:dyDescent="0.3">
      <c r="A78" s="4" t="s">
        <v>696</v>
      </c>
      <c r="B78" s="29"/>
      <c r="C78" s="29"/>
      <c r="D78" s="29"/>
      <c r="E78" s="29"/>
      <c r="F78" s="14"/>
      <c r="G78" s="14"/>
      <c r="H78" s="14"/>
      <c r="I78" s="29"/>
      <c r="J78" s="29"/>
      <c r="K78" s="36"/>
      <c r="L78" s="14"/>
      <c r="M78" s="14"/>
      <c r="N78" s="29"/>
      <c r="O78" s="29"/>
      <c r="P78" s="44"/>
    </row>
    <row r="79" spans="1:16" x14ac:dyDescent="0.3">
      <c r="A79" t="s">
        <v>4</v>
      </c>
      <c r="B79" s="29">
        <v>0</v>
      </c>
      <c r="C79" s="41">
        <v>46299.3</v>
      </c>
      <c r="D79" s="33">
        <f>C79/C82</f>
        <v>0.54189953288256287</v>
      </c>
      <c r="E79" s="29"/>
      <c r="F79" s="34">
        <v>0</v>
      </c>
      <c r="G79" s="34">
        <v>0</v>
      </c>
      <c r="H79" s="34">
        <v>0</v>
      </c>
      <c r="I79" s="29"/>
      <c r="J79" s="29"/>
      <c r="K79" s="32">
        <f>C82</f>
        <v>85438.900000000009</v>
      </c>
      <c r="L79" s="41">
        <f>SUM(C80:C81)</f>
        <v>39139.599999999999</v>
      </c>
      <c r="M79" s="33">
        <f>L79/K79</f>
        <v>0.45810046711743707</v>
      </c>
      <c r="N79" s="29"/>
      <c r="O79" s="29"/>
      <c r="P79" s="44"/>
    </row>
    <row r="80" spans="1:16" x14ac:dyDescent="0.3">
      <c r="A80" t="s">
        <v>7</v>
      </c>
      <c r="B80" s="29">
        <v>1</v>
      </c>
      <c r="C80" s="41">
        <v>17372.8</v>
      </c>
      <c r="D80" s="33">
        <f>C80/C82</f>
        <v>0.20333595118851011</v>
      </c>
      <c r="E80" s="29"/>
      <c r="F80" s="34">
        <f>C80</f>
        <v>17372.8</v>
      </c>
      <c r="G80" s="34">
        <f>F80*19000</f>
        <v>330083200</v>
      </c>
      <c r="H80" s="34">
        <v>0</v>
      </c>
      <c r="I80" s="29"/>
      <c r="J80" s="29"/>
      <c r="K80" s="32"/>
      <c r="L80" s="29"/>
      <c r="M80" s="29"/>
      <c r="N80" s="29"/>
      <c r="O80" s="29"/>
      <c r="P80" s="44"/>
    </row>
    <row r="81" spans="1:16" x14ac:dyDescent="0.3">
      <c r="A81" t="s">
        <v>8</v>
      </c>
      <c r="B81" s="29">
        <v>2</v>
      </c>
      <c r="C81" s="41">
        <v>21766.799999999999</v>
      </c>
      <c r="D81" s="33">
        <f>C81/C82</f>
        <v>0.25476451592892696</v>
      </c>
      <c r="E81" s="29"/>
      <c r="F81" s="34">
        <f>C81</f>
        <v>21766.799999999999</v>
      </c>
      <c r="G81" s="34">
        <f t="shared" ref="G81" si="7">F81*19000</f>
        <v>413569200</v>
      </c>
      <c r="H81" s="34">
        <f t="shared" ref="H81" si="8">(F81/5)*10*2</f>
        <v>87067.199999999997</v>
      </c>
      <c r="I81" s="29"/>
      <c r="J81" s="29"/>
      <c r="K81" s="32"/>
      <c r="L81" s="29"/>
      <c r="M81" s="29"/>
      <c r="N81" s="29"/>
      <c r="O81" s="29"/>
      <c r="P81" s="44"/>
    </row>
    <row r="82" spans="1:16" x14ac:dyDescent="0.3">
      <c r="A82" s="4" t="s">
        <v>1</v>
      </c>
      <c r="B82" s="14"/>
      <c r="C82" s="41">
        <f>SUM(C79:C81)</f>
        <v>85438.900000000009</v>
      </c>
      <c r="D82" s="37">
        <f>SUM(D79:D81)</f>
        <v>1</v>
      </c>
      <c r="E82" s="29"/>
      <c r="F82" s="40">
        <f>SUM(F79:F81)</f>
        <v>39139.599999999999</v>
      </c>
      <c r="G82" s="40">
        <f t="shared" ref="G82:H82" si="9">SUM(G79:G81)</f>
        <v>743652400</v>
      </c>
      <c r="H82" s="40">
        <f t="shared" si="9"/>
        <v>87067.199999999997</v>
      </c>
      <c r="I82" s="29"/>
      <c r="J82" s="29"/>
      <c r="K82" s="32"/>
      <c r="L82" s="29"/>
      <c r="M82" s="29"/>
      <c r="N82" s="29"/>
      <c r="O82" s="29"/>
      <c r="P82" s="44"/>
    </row>
    <row r="83" spans="1:16" x14ac:dyDescent="0.3">
      <c r="B83" s="29"/>
      <c r="C83" s="29"/>
      <c r="D83" s="29"/>
      <c r="E83" s="29"/>
      <c r="F83" s="33">
        <f>F82/F$11</f>
        <v>0.1685332249381773</v>
      </c>
      <c r="G83" s="33">
        <f>G82/G$11</f>
        <v>0.1685332249381773</v>
      </c>
      <c r="H83" s="33">
        <f>H82/H$11</f>
        <v>0.11547925365136796</v>
      </c>
      <c r="I83" s="29"/>
      <c r="J83" s="29"/>
      <c r="K83" s="32"/>
      <c r="L83" s="29"/>
      <c r="M83" s="29"/>
      <c r="N83" s="29"/>
      <c r="O83" s="29"/>
      <c r="P83" s="44"/>
    </row>
    <row r="84" spans="1:16" x14ac:dyDescent="0.3">
      <c r="A84" s="4" t="s">
        <v>697</v>
      </c>
      <c r="B84" s="29"/>
      <c r="C84" s="29"/>
      <c r="D84" s="29"/>
      <c r="E84" s="29"/>
      <c r="F84" s="29"/>
      <c r="G84" s="29"/>
      <c r="H84" s="29"/>
      <c r="I84" s="29"/>
      <c r="J84" s="29"/>
      <c r="K84" s="32"/>
      <c r="L84" s="29"/>
      <c r="M84" s="29"/>
      <c r="N84" s="29"/>
      <c r="O84" s="29"/>
      <c r="P84" s="44"/>
    </row>
    <row r="85" spans="1:16" x14ac:dyDescent="0.3">
      <c r="A85" t="s">
        <v>4</v>
      </c>
      <c r="B85" s="29">
        <v>0</v>
      </c>
      <c r="C85" s="41">
        <v>58314.6</v>
      </c>
      <c r="D85" s="33">
        <f>C85/C88</f>
        <v>0.68252977478294141</v>
      </c>
      <c r="E85" s="29"/>
      <c r="F85" s="34">
        <v>0</v>
      </c>
      <c r="G85" s="34">
        <v>0</v>
      </c>
      <c r="H85" s="34">
        <v>0</v>
      </c>
      <c r="I85" s="29"/>
      <c r="J85" s="29"/>
      <c r="K85" s="32">
        <f>C88</f>
        <v>85438.91</v>
      </c>
      <c r="L85" s="41">
        <f>SUM(C86:C87)</f>
        <v>27124.309999999998</v>
      </c>
      <c r="M85" s="33">
        <f>L85/K85</f>
        <v>0.31747022521705853</v>
      </c>
      <c r="N85" s="29"/>
      <c r="O85" s="29"/>
      <c r="P85" s="44"/>
    </row>
    <row r="86" spans="1:16" x14ac:dyDescent="0.3">
      <c r="A86" t="s">
        <v>7</v>
      </c>
      <c r="B86" s="29">
        <v>1</v>
      </c>
      <c r="C86" s="41">
        <v>13020.85</v>
      </c>
      <c r="D86" s="33">
        <f>C86/C88</f>
        <v>0.15239953318692853</v>
      </c>
      <c r="E86" s="29"/>
      <c r="F86" s="34">
        <f>C86</f>
        <v>13020.85</v>
      </c>
      <c r="G86" s="34">
        <f>F86*19000</f>
        <v>247396150</v>
      </c>
      <c r="H86" s="34">
        <v>0</v>
      </c>
      <c r="I86" s="29"/>
      <c r="J86" s="29"/>
      <c r="K86" s="29"/>
      <c r="L86" s="29"/>
      <c r="M86" s="29"/>
      <c r="N86" s="29"/>
      <c r="O86" s="29"/>
      <c r="P86" s="44"/>
    </row>
    <row r="87" spans="1:16" x14ac:dyDescent="0.3">
      <c r="A87" t="s">
        <v>8</v>
      </c>
      <c r="B87" s="29">
        <v>2</v>
      </c>
      <c r="C87" s="41">
        <v>14103.46</v>
      </c>
      <c r="D87" s="33">
        <f>C87/C88</f>
        <v>0.16507069203013006</v>
      </c>
      <c r="E87" s="29"/>
      <c r="F87" s="34">
        <f>C87</f>
        <v>14103.46</v>
      </c>
      <c r="G87" s="34">
        <f t="shared" ref="G87" si="10">F87*19000</f>
        <v>267965739.99999997</v>
      </c>
      <c r="H87" s="34">
        <f>(F87/5)*10*2</f>
        <v>56413.84</v>
      </c>
      <c r="I87" s="29"/>
      <c r="J87" s="29"/>
      <c r="K87" s="29"/>
      <c r="L87" s="29"/>
      <c r="M87" s="29"/>
      <c r="N87" s="29"/>
      <c r="O87" s="29"/>
      <c r="P87" s="44"/>
    </row>
    <row r="88" spans="1:16" x14ac:dyDescent="0.3">
      <c r="A88" s="4" t="s">
        <v>1</v>
      </c>
      <c r="B88" s="29"/>
      <c r="C88" s="41">
        <f>SUM(C85:C87)</f>
        <v>85438.91</v>
      </c>
      <c r="D88" s="37">
        <f>SUM(D85:D87)</f>
        <v>1</v>
      </c>
      <c r="E88" s="29"/>
      <c r="F88" s="40">
        <f>SUM(F85:F87)</f>
        <v>27124.309999999998</v>
      </c>
      <c r="G88" s="40">
        <f t="shared" ref="G88:H88" si="11">SUM(G85:G87)</f>
        <v>515361890</v>
      </c>
      <c r="H88" s="40">
        <f t="shared" si="11"/>
        <v>56413.84</v>
      </c>
      <c r="I88" s="29"/>
      <c r="J88" s="29"/>
      <c r="K88" s="29"/>
      <c r="L88" s="29"/>
      <c r="M88" s="29"/>
      <c r="N88" s="29"/>
      <c r="O88" s="29"/>
      <c r="P88" s="44"/>
    </row>
    <row r="89" spans="1:16" x14ac:dyDescent="0.3">
      <c r="B89" s="29"/>
      <c r="C89" s="29"/>
      <c r="D89" s="29"/>
      <c r="E89" s="29"/>
      <c r="F89" s="33">
        <f>F88/F$17</f>
        <v>0.19452729346520839</v>
      </c>
      <c r="G89" s="33">
        <f>G88/G$17</f>
        <v>0.19452729346520839</v>
      </c>
      <c r="H89" s="33">
        <f>H88/H$17</f>
        <v>0.12898200547993313</v>
      </c>
      <c r="I89" s="29"/>
      <c r="J89" s="29"/>
      <c r="K89" s="29"/>
      <c r="L89" s="29"/>
      <c r="M89" s="29"/>
      <c r="N89" s="29"/>
      <c r="O89" s="29"/>
      <c r="P89" s="44"/>
    </row>
    <row r="90" spans="1:16" x14ac:dyDescent="0.3"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44"/>
    </row>
    <row r="91" spans="1:16" x14ac:dyDescent="0.3"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44"/>
    </row>
    <row r="92" spans="1:16" x14ac:dyDescent="0.3">
      <c r="A92" s="13" t="s">
        <v>824</v>
      </c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44"/>
    </row>
    <row r="93" spans="1:16" x14ac:dyDescent="0.3">
      <c r="A93" s="4" t="s">
        <v>3</v>
      </c>
      <c r="B93" s="46"/>
      <c r="C93" s="31" t="s">
        <v>2</v>
      </c>
      <c r="D93" s="45"/>
      <c r="E93" s="45"/>
      <c r="F93" s="31" t="s">
        <v>9</v>
      </c>
      <c r="G93" s="31" t="s">
        <v>10</v>
      </c>
      <c r="H93" s="31" t="s">
        <v>11</v>
      </c>
      <c r="I93" s="31" t="s">
        <v>43</v>
      </c>
      <c r="J93" s="29"/>
      <c r="K93" s="14" t="s">
        <v>13</v>
      </c>
      <c r="L93" s="14" t="s">
        <v>14</v>
      </c>
      <c r="M93" s="29"/>
      <c r="N93" s="29"/>
      <c r="O93" s="29"/>
      <c r="P93" s="44"/>
    </row>
    <row r="94" spans="1:16" x14ac:dyDescent="0.3">
      <c r="A94" t="s">
        <v>4</v>
      </c>
      <c r="B94" s="46">
        <v>0</v>
      </c>
      <c r="C94" s="41">
        <v>46560.3</v>
      </c>
      <c r="D94" s="33">
        <f>C94/C97</f>
        <v>0.43351112513102547</v>
      </c>
      <c r="E94" s="33"/>
      <c r="F94" s="34">
        <v>0</v>
      </c>
      <c r="G94" s="34">
        <v>0</v>
      </c>
      <c r="H94" s="34">
        <v>0</v>
      </c>
      <c r="I94" s="29"/>
      <c r="J94" s="29"/>
      <c r="K94" s="32">
        <f>C97</f>
        <v>107402.78000000001</v>
      </c>
      <c r="L94" s="41">
        <f>SUM(C95:C96)</f>
        <v>60842.479999999996</v>
      </c>
      <c r="M94" s="33">
        <f>L94/K94</f>
        <v>0.56648887486897437</v>
      </c>
      <c r="N94" s="29"/>
      <c r="O94" s="29"/>
      <c r="P94" s="44"/>
    </row>
    <row r="95" spans="1:16" x14ac:dyDescent="0.3">
      <c r="A95" t="s">
        <v>5</v>
      </c>
      <c r="B95" s="46">
        <v>1</v>
      </c>
      <c r="C95" s="41">
        <v>36654.74</v>
      </c>
      <c r="D95" s="33">
        <f>C95/C97</f>
        <v>0.34128297237743749</v>
      </c>
      <c r="E95" s="33"/>
      <c r="F95" s="34">
        <f>C95</f>
        <v>36654.74</v>
      </c>
      <c r="G95" s="34">
        <f>F95*19000</f>
        <v>696440060</v>
      </c>
      <c r="H95" s="34">
        <v>0</v>
      </c>
      <c r="I95" s="29"/>
      <c r="J95" s="29"/>
      <c r="K95" s="32"/>
      <c r="L95" s="29"/>
      <c r="M95" s="29"/>
      <c r="N95" s="29"/>
      <c r="O95" s="29"/>
      <c r="P95" s="44"/>
    </row>
    <row r="96" spans="1:16" x14ac:dyDescent="0.3">
      <c r="A96" t="s">
        <v>6</v>
      </c>
      <c r="B96" s="46">
        <v>2</v>
      </c>
      <c r="C96" s="41">
        <v>24187.74</v>
      </c>
      <c r="D96" s="33">
        <f>C96/C97</f>
        <v>0.22520590249153699</v>
      </c>
      <c r="E96" s="33"/>
      <c r="F96" s="34">
        <f>C96</f>
        <v>24187.74</v>
      </c>
      <c r="G96" s="34">
        <f t="shared" ref="G96" si="12">F96*19000</f>
        <v>459567060.00000006</v>
      </c>
      <c r="H96" s="34">
        <v>0</v>
      </c>
      <c r="I96" s="29"/>
      <c r="J96" s="29"/>
      <c r="K96" s="32"/>
      <c r="L96" s="29"/>
      <c r="M96" s="29"/>
      <c r="N96" s="29"/>
      <c r="O96" s="29"/>
      <c r="P96" s="44"/>
    </row>
    <row r="97" spans="1:16" x14ac:dyDescent="0.3">
      <c r="A97" s="4" t="s">
        <v>1</v>
      </c>
      <c r="B97" s="39"/>
      <c r="C97" s="42">
        <f>SUM(C94:C96)</f>
        <v>107402.78000000001</v>
      </c>
      <c r="D97" s="37">
        <f>SUM(D94:D96)</f>
        <v>1</v>
      </c>
      <c r="E97" s="37"/>
      <c r="F97" s="40">
        <f>SUM(F95:F96)</f>
        <v>60842.479999999996</v>
      </c>
      <c r="G97" s="40">
        <f>SUM(G95:G96)</f>
        <v>1156007120</v>
      </c>
      <c r="H97" s="40">
        <v>0</v>
      </c>
      <c r="I97" s="29"/>
      <c r="J97" s="29"/>
      <c r="K97" s="32"/>
      <c r="L97" s="29"/>
      <c r="M97" s="29"/>
      <c r="N97" s="29"/>
      <c r="O97" s="29"/>
      <c r="P97" s="44"/>
    </row>
    <row r="98" spans="1:16" x14ac:dyDescent="0.3">
      <c r="B98" s="29"/>
      <c r="C98" s="29"/>
      <c r="D98" s="48"/>
      <c r="E98" s="29"/>
      <c r="F98" s="33">
        <f>F97/F$5</f>
        <v>0.18427527253244294</v>
      </c>
      <c r="G98" s="33">
        <f>G97/G$5</f>
        <v>0.18427527253244297</v>
      </c>
      <c r="H98" s="33">
        <v>0</v>
      </c>
      <c r="I98" s="29"/>
      <c r="J98" s="29"/>
      <c r="K98" s="32"/>
      <c r="L98" s="29"/>
      <c r="M98" s="29"/>
      <c r="N98" s="29"/>
      <c r="O98" s="29"/>
      <c r="P98" s="44"/>
    </row>
    <row r="99" spans="1:16" x14ac:dyDescent="0.3">
      <c r="A99" s="4" t="s">
        <v>696</v>
      </c>
      <c r="B99" s="29"/>
      <c r="C99" s="29"/>
      <c r="D99" s="48"/>
      <c r="E99" s="29"/>
      <c r="F99" s="14"/>
      <c r="G99" s="14"/>
      <c r="H99" s="14"/>
      <c r="I99" s="29"/>
      <c r="J99" s="29"/>
      <c r="K99" s="36"/>
      <c r="L99" s="14"/>
      <c r="M99" s="14"/>
      <c r="N99" s="29"/>
      <c r="O99" s="29"/>
      <c r="P99" s="44"/>
    </row>
    <row r="100" spans="1:16" x14ac:dyDescent="0.3">
      <c r="A100" t="s">
        <v>4</v>
      </c>
      <c r="B100" s="29">
        <v>0</v>
      </c>
      <c r="C100" s="41">
        <v>52823.8</v>
      </c>
      <c r="D100" s="33">
        <f>C100/C103</f>
        <v>0.49182889086690479</v>
      </c>
      <c r="E100" s="29"/>
      <c r="F100" s="34">
        <v>0</v>
      </c>
      <c r="G100" s="34">
        <v>0</v>
      </c>
      <c r="H100" s="34">
        <v>0</v>
      </c>
      <c r="I100" s="29"/>
      <c r="J100" s="29"/>
      <c r="K100" s="32">
        <f>C103</f>
        <v>107402.8</v>
      </c>
      <c r="L100" s="41">
        <f>SUM(C101:C102)</f>
        <v>54579</v>
      </c>
      <c r="M100" s="33">
        <f>L100/K100</f>
        <v>0.50817110913309527</v>
      </c>
      <c r="N100" s="29"/>
      <c r="O100" s="29"/>
      <c r="P100" s="44"/>
    </row>
    <row r="101" spans="1:16" x14ac:dyDescent="0.3">
      <c r="A101" t="s">
        <v>7</v>
      </c>
      <c r="B101" s="29">
        <v>1</v>
      </c>
      <c r="C101" s="41">
        <v>13647.3</v>
      </c>
      <c r="D101" s="33">
        <f>C101/C103</f>
        <v>0.12706651968105115</v>
      </c>
      <c r="E101" s="29"/>
      <c r="F101" s="34">
        <f>C101</f>
        <v>13647.3</v>
      </c>
      <c r="G101" s="34">
        <f>F101*19000</f>
        <v>259298700</v>
      </c>
      <c r="H101" s="34">
        <v>0</v>
      </c>
      <c r="I101" s="29"/>
      <c r="J101" s="29"/>
      <c r="K101" s="32"/>
      <c r="L101" s="29"/>
      <c r="M101" s="29"/>
      <c r="N101" s="29"/>
      <c r="O101" s="29"/>
      <c r="P101" s="44"/>
    </row>
    <row r="102" spans="1:16" x14ac:dyDescent="0.3">
      <c r="A102" t="s">
        <v>8</v>
      </c>
      <c r="B102" s="29">
        <v>2</v>
      </c>
      <c r="C102" s="41">
        <v>40931.699999999997</v>
      </c>
      <c r="D102" s="33">
        <f>C102/C103</f>
        <v>0.38110458945204406</v>
      </c>
      <c r="E102" s="29"/>
      <c r="F102" s="34">
        <f>C102</f>
        <v>40931.699999999997</v>
      </c>
      <c r="G102" s="34">
        <f t="shared" ref="G102" si="13">F102*19000</f>
        <v>777702300</v>
      </c>
      <c r="H102" s="34">
        <f>(F102/5)*10*2</f>
        <v>163726.79999999999</v>
      </c>
      <c r="I102" s="29"/>
      <c r="J102" s="29"/>
      <c r="K102" s="32"/>
      <c r="L102" s="29"/>
      <c r="M102" s="29"/>
      <c r="N102" s="29"/>
      <c r="O102" s="29"/>
      <c r="P102" s="44"/>
    </row>
    <row r="103" spans="1:16" x14ac:dyDescent="0.3">
      <c r="A103" s="4" t="s">
        <v>1</v>
      </c>
      <c r="B103" s="14"/>
      <c r="C103" s="14">
        <f>SUM(C100:C102)</f>
        <v>107402.8</v>
      </c>
      <c r="D103" s="37">
        <f>SUM(D100:D102)</f>
        <v>1</v>
      </c>
      <c r="E103" s="29"/>
      <c r="F103" s="40">
        <f>SUM(F100:F102)</f>
        <v>54579</v>
      </c>
      <c r="G103" s="40">
        <f>SUM(G101:G102)</f>
        <v>1037001000</v>
      </c>
      <c r="H103" s="40">
        <f>SUM(H102)</f>
        <v>163726.79999999999</v>
      </c>
      <c r="I103" s="29"/>
      <c r="J103" s="29"/>
      <c r="K103" s="32"/>
      <c r="L103" s="29"/>
      <c r="M103" s="29"/>
      <c r="N103" s="29"/>
      <c r="O103" s="29"/>
      <c r="P103" s="44"/>
    </row>
    <row r="104" spans="1:16" x14ac:dyDescent="0.3">
      <c r="B104" s="29"/>
      <c r="C104" s="29"/>
      <c r="D104" s="29"/>
      <c r="E104" s="29"/>
      <c r="F104" s="33">
        <f>F103/F$11</f>
        <v>0.23501453473977196</v>
      </c>
      <c r="G104" s="33">
        <f>G103/G$11</f>
        <v>0.23501453473977196</v>
      </c>
      <c r="H104" s="33">
        <f>H103/H$11</f>
        <v>0.21715466520947949</v>
      </c>
      <c r="I104" s="29"/>
      <c r="J104" s="29"/>
      <c r="K104" s="32"/>
      <c r="L104" s="29"/>
      <c r="M104" s="29"/>
      <c r="N104" s="29"/>
      <c r="O104" s="29"/>
      <c r="P104" s="44"/>
    </row>
    <row r="105" spans="1:16" x14ac:dyDescent="0.3">
      <c r="A105" s="4" t="s">
        <v>697</v>
      </c>
      <c r="B105" s="29"/>
      <c r="C105" s="29"/>
      <c r="D105" s="29"/>
      <c r="E105" s="29"/>
      <c r="F105" s="29"/>
      <c r="G105" s="29"/>
      <c r="H105" s="29"/>
      <c r="I105" s="29"/>
      <c r="J105" s="29"/>
      <c r="K105" s="32"/>
      <c r="L105" s="29"/>
      <c r="M105" s="29"/>
      <c r="N105" s="29"/>
      <c r="O105" s="29"/>
      <c r="P105" s="44"/>
    </row>
    <row r="106" spans="1:16" x14ac:dyDescent="0.3">
      <c r="A106" t="s">
        <v>4</v>
      </c>
      <c r="B106" s="29">
        <v>0</v>
      </c>
      <c r="C106" s="41">
        <v>72513.600000000006</v>
      </c>
      <c r="D106" s="33">
        <f>C106/C109</f>
        <v>0.67515570826006555</v>
      </c>
      <c r="E106" s="29"/>
      <c r="F106" s="34">
        <v>0</v>
      </c>
      <c r="G106" s="34">
        <v>0</v>
      </c>
      <c r="H106" s="34">
        <v>0</v>
      </c>
      <c r="I106" s="29"/>
      <c r="J106" s="29"/>
      <c r="K106" s="32">
        <f>C109</f>
        <v>107402.78</v>
      </c>
      <c r="L106" s="41">
        <f>SUM(C107:C108)</f>
        <v>34889.18</v>
      </c>
      <c r="M106" s="33">
        <f>L106/K106</f>
        <v>0.32484429173993451</v>
      </c>
      <c r="N106" s="29"/>
      <c r="O106" s="29"/>
      <c r="P106" s="44"/>
    </row>
    <row r="107" spans="1:16" x14ac:dyDescent="0.3">
      <c r="A107" t="s">
        <v>7</v>
      </c>
      <c r="B107" s="29">
        <v>1</v>
      </c>
      <c r="C107" s="41">
        <v>7734.98</v>
      </c>
      <c r="D107" s="33">
        <f>C107/C109</f>
        <v>7.2018433787281858E-2</v>
      </c>
      <c r="E107" s="29"/>
      <c r="F107" s="34">
        <f>C107</f>
        <v>7734.98</v>
      </c>
      <c r="G107" s="34">
        <f>F107*19000</f>
        <v>146964620</v>
      </c>
      <c r="H107" s="34">
        <v>0</v>
      </c>
      <c r="I107" s="29"/>
      <c r="J107" s="29"/>
      <c r="K107" s="29"/>
      <c r="L107" s="29"/>
      <c r="M107" s="29"/>
      <c r="N107" s="29"/>
      <c r="O107" s="29"/>
      <c r="P107" s="44"/>
    </row>
    <row r="108" spans="1:16" x14ac:dyDescent="0.3">
      <c r="A108" t="s">
        <v>8</v>
      </c>
      <c r="B108" s="29">
        <v>2</v>
      </c>
      <c r="C108" s="41">
        <v>27154.2</v>
      </c>
      <c r="D108" s="33">
        <f>C108/C109</f>
        <v>0.25282585795265261</v>
      </c>
      <c r="E108" s="29"/>
      <c r="F108" s="34">
        <f>C108</f>
        <v>27154.2</v>
      </c>
      <c r="G108" s="34">
        <f t="shared" ref="G108" si="14">F108*19000</f>
        <v>515929800</v>
      </c>
      <c r="H108" s="34">
        <f>(F108/5)*10*2</f>
        <v>108616.8</v>
      </c>
      <c r="I108" s="29"/>
      <c r="J108" s="29"/>
      <c r="K108" s="29"/>
      <c r="L108" s="29"/>
      <c r="M108" s="29"/>
      <c r="N108" s="29"/>
      <c r="O108" s="29"/>
      <c r="P108" s="44"/>
    </row>
    <row r="109" spans="1:16" x14ac:dyDescent="0.3">
      <c r="A109" s="4" t="s">
        <v>1</v>
      </c>
      <c r="B109" s="29"/>
      <c r="C109" s="14">
        <f>SUM(C106:C108)</f>
        <v>107402.78</v>
      </c>
      <c r="D109" s="37">
        <f>SUM(D106:D108)</f>
        <v>1</v>
      </c>
      <c r="E109" s="29"/>
      <c r="F109" s="40">
        <f>SUM(F106:F108)</f>
        <v>34889.18</v>
      </c>
      <c r="G109" s="40">
        <f>SUM(G107:G108)</f>
        <v>662894420</v>
      </c>
      <c r="H109" s="40">
        <f>SUM(H108)</f>
        <v>108616.8</v>
      </c>
      <c r="I109" s="29"/>
      <c r="J109" s="29"/>
      <c r="K109" s="29"/>
      <c r="L109" s="29"/>
      <c r="M109" s="29"/>
      <c r="N109" s="29"/>
      <c r="O109" s="29"/>
      <c r="P109" s="44"/>
    </row>
    <row r="110" spans="1:16" x14ac:dyDescent="0.3">
      <c r="B110" s="29"/>
      <c r="C110" s="29"/>
      <c r="D110" s="29"/>
      <c r="E110" s="29"/>
      <c r="F110" s="33">
        <f>F109/F$17</f>
        <v>0.25021457713101197</v>
      </c>
      <c r="G110" s="33">
        <f>G109/G$17</f>
        <v>0.25021457713101197</v>
      </c>
      <c r="H110" s="33">
        <f>H109/H$17</f>
        <v>0.24833644887163861</v>
      </c>
      <c r="I110" s="29"/>
      <c r="J110" s="29"/>
      <c r="K110" s="29"/>
      <c r="L110" s="29"/>
      <c r="M110" s="29"/>
      <c r="N110" s="29"/>
      <c r="O110" s="29"/>
      <c r="P110" s="44"/>
    </row>
    <row r="111" spans="1:16" x14ac:dyDescent="0.3"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44"/>
    </row>
    <row r="112" spans="1:16" x14ac:dyDescent="0.3"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44"/>
    </row>
    <row r="113" spans="1:16" x14ac:dyDescent="0.3">
      <c r="A113" s="13" t="s">
        <v>16</v>
      </c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44"/>
    </row>
    <row r="114" spans="1:16" x14ac:dyDescent="0.3">
      <c r="A114" s="4" t="s">
        <v>3</v>
      </c>
      <c r="B114" s="29"/>
      <c r="C114" s="31" t="s">
        <v>2</v>
      </c>
      <c r="D114" s="45"/>
      <c r="E114" s="45"/>
      <c r="F114" s="31" t="s">
        <v>9</v>
      </c>
      <c r="G114" s="31" t="s">
        <v>10</v>
      </c>
      <c r="H114" s="31" t="s">
        <v>11</v>
      </c>
      <c r="I114" s="31" t="s">
        <v>43</v>
      </c>
      <c r="J114" s="29"/>
      <c r="K114" s="14" t="s">
        <v>13</v>
      </c>
      <c r="L114" s="14" t="s">
        <v>14</v>
      </c>
      <c r="M114" s="29"/>
      <c r="N114" s="29"/>
      <c r="O114" s="29"/>
      <c r="P114" s="44"/>
    </row>
    <row r="115" spans="1:16" x14ac:dyDescent="0.3">
      <c r="A115" t="s">
        <v>4</v>
      </c>
      <c r="B115" s="46">
        <v>0</v>
      </c>
      <c r="C115" s="41">
        <v>29306.400000000001</v>
      </c>
      <c r="D115" s="33">
        <f>C115/C118</f>
        <v>0.36463513033481249</v>
      </c>
      <c r="E115" s="33"/>
      <c r="F115" s="34">
        <v>0</v>
      </c>
      <c r="G115" s="34">
        <v>0</v>
      </c>
      <c r="H115" s="34">
        <v>0</v>
      </c>
      <c r="I115" s="29"/>
      <c r="J115" s="29"/>
      <c r="K115" s="32">
        <f>C118</f>
        <v>80371.850000000006</v>
      </c>
      <c r="L115" s="41">
        <f>SUM(C116:C117)</f>
        <v>51065.45</v>
      </c>
      <c r="M115" s="33">
        <f>L115/K115</f>
        <v>0.63536486966518746</v>
      </c>
      <c r="N115" s="29"/>
      <c r="O115" s="29"/>
      <c r="P115" s="44"/>
    </row>
    <row r="116" spans="1:16" x14ac:dyDescent="0.3">
      <c r="A116" t="s">
        <v>5</v>
      </c>
      <c r="B116" s="46">
        <v>1</v>
      </c>
      <c r="C116" s="41">
        <v>33570.699999999997</v>
      </c>
      <c r="D116" s="33">
        <f>C116/C118</f>
        <v>0.41769226414472227</v>
      </c>
      <c r="E116" s="33"/>
      <c r="F116" s="34">
        <f>C116</f>
        <v>33570.699999999997</v>
      </c>
      <c r="G116" s="34">
        <f>F116*19000</f>
        <v>637843300</v>
      </c>
      <c r="H116" s="34">
        <v>0</v>
      </c>
      <c r="I116" s="29"/>
      <c r="J116" s="29"/>
      <c r="K116" s="29"/>
      <c r="L116" s="29"/>
      <c r="M116" s="29"/>
      <c r="N116" s="29"/>
      <c r="O116" s="29"/>
      <c r="P116" s="44"/>
    </row>
    <row r="117" spans="1:16" x14ac:dyDescent="0.3">
      <c r="A117" t="s">
        <v>6</v>
      </c>
      <c r="B117" s="46">
        <v>2</v>
      </c>
      <c r="C117" s="41">
        <v>17494.75</v>
      </c>
      <c r="D117" s="33">
        <f>C117/C118</f>
        <v>0.21767260552046516</v>
      </c>
      <c r="E117" s="51"/>
      <c r="F117" s="34">
        <f>C117</f>
        <v>17494.75</v>
      </c>
      <c r="G117" s="34">
        <f>F117*19000</f>
        <v>332400250</v>
      </c>
      <c r="H117" s="52">
        <v>0</v>
      </c>
      <c r="I117" s="29"/>
      <c r="J117" s="29"/>
      <c r="K117" s="29"/>
      <c r="L117" s="29"/>
      <c r="M117" s="29"/>
      <c r="N117" s="29"/>
      <c r="O117" s="29"/>
      <c r="P117" s="44"/>
    </row>
    <row r="118" spans="1:16" x14ac:dyDescent="0.3">
      <c r="A118" s="4" t="s">
        <v>1</v>
      </c>
      <c r="B118" s="39"/>
      <c r="C118" s="14">
        <f>SUM(C115:C117)</f>
        <v>80371.850000000006</v>
      </c>
      <c r="D118" s="37">
        <f>SUM(D115:D117)</f>
        <v>1</v>
      </c>
      <c r="E118" s="37"/>
      <c r="F118" s="40">
        <f>SUM(F116:F117)</f>
        <v>51065.45</v>
      </c>
      <c r="G118" s="40">
        <f>SUM(G116:G117)</f>
        <v>970243550</v>
      </c>
      <c r="H118" s="40">
        <v>0</v>
      </c>
      <c r="I118" s="46"/>
      <c r="J118" s="29"/>
      <c r="K118" s="29"/>
      <c r="L118" s="29"/>
      <c r="M118" s="29"/>
      <c r="N118" s="29"/>
      <c r="O118" s="29"/>
      <c r="P118" s="44"/>
    </row>
    <row r="119" spans="1:16" x14ac:dyDescent="0.3">
      <c r="B119" s="29"/>
      <c r="C119" s="29"/>
      <c r="D119" s="48"/>
      <c r="E119" s="29"/>
      <c r="F119" s="33">
        <f>F118/F$5</f>
        <v>0.15466331608675121</v>
      </c>
      <c r="G119" s="33">
        <f>G118/G$5</f>
        <v>0.15466331608675124</v>
      </c>
      <c r="H119" s="33">
        <f>H118/H$88</f>
        <v>0</v>
      </c>
      <c r="I119" s="29"/>
      <c r="J119" s="29"/>
      <c r="K119" s="29"/>
      <c r="L119" s="29"/>
      <c r="M119" s="29"/>
      <c r="N119" s="29"/>
      <c r="O119" s="29"/>
      <c r="P119" s="44"/>
    </row>
    <row r="120" spans="1:16" x14ac:dyDescent="0.3">
      <c r="A120" s="4" t="s">
        <v>696</v>
      </c>
      <c r="B120" s="29"/>
      <c r="C120" s="29"/>
      <c r="D120" s="48"/>
      <c r="E120" s="29"/>
      <c r="F120" s="14"/>
      <c r="G120" s="14"/>
      <c r="H120" s="14"/>
      <c r="I120" s="29"/>
      <c r="J120" s="29"/>
      <c r="K120" s="14"/>
      <c r="L120" s="14"/>
      <c r="M120" s="14"/>
      <c r="N120" s="29"/>
      <c r="O120" s="29"/>
      <c r="P120" s="44"/>
    </row>
    <row r="121" spans="1:16" x14ac:dyDescent="0.3">
      <c r="A121" t="s">
        <v>4</v>
      </c>
      <c r="B121" s="29">
        <v>0</v>
      </c>
      <c r="C121" s="41">
        <v>38783.800000000003</v>
      </c>
      <c r="D121" s="33">
        <f>C121/C124</f>
        <v>0.48255446620247439</v>
      </c>
      <c r="E121" s="29"/>
      <c r="F121" s="34">
        <v>0</v>
      </c>
      <c r="G121" s="34">
        <v>0</v>
      </c>
      <c r="H121" s="34">
        <v>0</v>
      </c>
      <c r="I121" s="29"/>
      <c r="J121" s="29"/>
      <c r="K121" s="32">
        <f>C124</f>
        <v>80371.86</v>
      </c>
      <c r="L121" s="41">
        <f>SUM(C122:C123)</f>
        <v>41588.06</v>
      </c>
      <c r="M121" s="33">
        <f>L121/K121</f>
        <v>0.51744553379752567</v>
      </c>
      <c r="N121" s="29"/>
      <c r="O121" s="29"/>
      <c r="P121" s="44"/>
    </row>
    <row r="122" spans="1:16" x14ac:dyDescent="0.3">
      <c r="A122" t="s">
        <v>7</v>
      </c>
      <c r="B122" s="29">
        <v>1</v>
      </c>
      <c r="C122" s="41">
        <v>5241.3599999999997</v>
      </c>
      <c r="D122" s="33">
        <f>C122/C124</f>
        <v>6.5213869630490071E-2</v>
      </c>
      <c r="E122" s="29"/>
      <c r="F122" s="34">
        <f>C122</f>
        <v>5241.3599999999997</v>
      </c>
      <c r="G122" s="34">
        <f>F122*19000</f>
        <v>99585840</v>
      </c>
      <c r="H122" s="34">
        <v>0</v>
      </c>
      <c r="I122" s="29"/>
      <c r="J122" s="29"/>
      <c r="K122" s="29"/>
      <c r="L122" s="29"/>
      <c r="M122" s="29"/>
      <c r="N122" s="29"/>
      <c r="O122" s="29"/>
      <c r="P122" s="44"/>
    </row>
    <row r="123" spans="1:16" x14ac:dyDescent="0.3">
      <c r="A123" t="s">
        <v>8</v>
      </c>
      <c r="B123" s="29">
        <v>2</v>
      </c>
      <c r="C123" s="41">
        <v>36346.699999999997</v>
      </c>
      <c r="D123" s="33">
        <f>C123/C124</f>
        <v>0.45223166416703553</v>
      </c>
      <c r="E123" s="29"/>
      <c r="F123" s="34">
        <f>C123</f>
        <v>36346.699999999997</v>
      </c>
      <c r="G123" s="34">
        <f t="shared" ref="G123" si="15">F123*19000</f>
        <v>690587300</v>
      </c>
      <c r="H123" s="34">
        <f>(F123/5)*10*2</f>
        <v>145386.79999999999</v>
      </c>
      <c r="I123" s="29"/>
      <c r="J123" s="29"/>
      <c r="K123" s="29"/>
      <c r="L123" s="29"/>
      <c r="M123" s="29"/>
      <c r="N123" s="29"/>
      <c r="O123" s="29"/>
      <c r="P123" s="44"/>
    </row>
    <row r="124" spans="1:16" x14ac:dyDescent="0.3">
      <c r="A124" s="4" t="s">
        <v>1</v>
      </c>
      <c r="B124" s="14"/>
      <c r="C124" s="14">
        <f>SUM(C121:C123)</f>
        <v>80371.86</v>
      </c>
      <c r="D124" s="37">
        <f>SUM(D121:D123)</f>
        <v>1</v>
      </c>
      <c r="E124" s="29"/>
      <c r="F124" s="40">
        <f>SUM(F121:F123)</f>
        <v>41588.06</v>
      </c>
      <c r="G124" s="40">
        <f>SUM(G122:G123)</f>
        <v>790173140</v>
      </c>
      <c r="H124" s="40">
        <f>SUM(H123)</f>
        <v>145386.79999999999</v>
      </c>
      <c r="I124" s="29"/>
      <c r="J124" s="29"/>
      <c r="K124" s="29"/>
      <c r="L124" s="29"/>
      <c r="M124" s="29"/>
      <c r="N124" s="29"/>
      <c r="O124" s="29"/>
      <c r="P124" s="44"/>
    </row>
    <row r="125" spans="1:16" x14ac:dyDescent="0.3">
      <c r="B125" s="29"/>
      <c r="C125" s="29"/>
      <c r="D125" s="48"/>
      <c r="E125" s="29"/>
      <c r="F125" s="33">
        <f>F124/F$11</f>
        <v>0.17907617529873615</v>
      </c>
      <c r="G125" s="33">
        <f>G124/G$11</f>
        <v>0.17907617529873615</v>
      </c>
      <c r="H125" s="33">
        <f>H124/H$11</f>
        <v>0.19282989638762593</v>
      </c>
      <c r="I125" s="29"/>
      <c r="J125" s="29"/>
      <c r="K125" s="29"/>
      <c r="L125" s="29"/>
      <c r="M125" s="29"/>
      <c r="N125" s="29"/>
      <c r="O125" s="29"/>
      <c r="P125" s="44"/>
    </row>
    <row r="126" spans="1:16" x14ac:dyDescent="0.3">
      <c r="A126" s="4" t="s">
        <v>697</v>
      </c>
      <c r="B126" s="29"/>
      <c r="C126" s="29"/>
      <c r="D126" s="48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44"/>
    </row>
    <row r="127" spans="1:16" x14ac:dyDescent="0.3">
      <c r="A127" t="s">
        <v>4</v>
      </c>
      <c r="B127" s="29">
        <v>0</v>
      </c>
      <c r="C127" s="41">
        <v>51383.4</v>
      </c>
      <c r="D127" s="33">
        <f>C127/C130</f>
        <v>0.63932109537895243</v>
      </c>
      <c r="E127" s="29"/>
      <c r="F127" s="34">
        <v>0</v>
      </c>
      <c r="G127" s="34">
        <v>0</v>
      </c>
      <c r="H127" s="34">
        <v>0</v>
      </c>
      <c r="I127" s="29"/>
      <c r="J127" s="29"/>
      <c r="K127" s="32">
        <f>C130</f>
        <v>80371.820000000007</v>
      </c>
      <c r="L127" s="41">
        <f>SUM(C128:C129)</f>
        <v>28988.42</v>
      </c>
      <c r="M127" s="33">
        <f>L127/K127</f>
        <v>0.36067890462104746</v>
      </c>
      <c r="N127" s="29"/>
      <c r="O127" s="29"/>
      <c r="P127" s="44"/>
    </row>
    <row r="128" spans="1:16" x14ac:dyDescent="0.3">
      <c r="A128" t="s">
        <v>7</v>
      </c>
      <c r="B128" s="29">
        <v>1</v>
      </c>
      <c r="C128" s="41">
        <v>3661.08</v>
      </c>
      <c r="D128" s="33">
        <f>C128/C130</f>
        <v>4.5551786683442029E-2</v>
      </c>
      <c r="E128" s="29"/>
      <c r="F128" s="34">
        <f>C128</f>
        <v>3661.08</v>
      </c>
      <c r="G128" s="34">
        <f>F128*19000</f>
        <v>69560520</v>
      </c>
      <c r="H128" s="34">
        <v>0</v>
      </c>
      <c r="I128" s="29"/>
      <c r="J128" s="29"/>
      <c r="K128" s="32"/>
      <c r="L128" s="29"/>
      <c r="M128" s="29"/>
      <c r="N128" s="29"/>
      <c r="O128" s="29"/>
      <c r="P128" s="44"/>
    </row>
    <row r="129" spans="1:16" x14ac:dyDescent="0.3">
      <c r="A129" t="s">
        <v>8</v>
      </c>
      <c r="B129" s="29">
        <v>2</v>
      </c>
      <c r="C129" s="41">
        <v>25327.34</v>
      </c>
      <c r="D129" s="33">
        <f>C129/C130</f>
        <v>0.31512711793760545</v>
      </c>
      <c r="E129" s="29"/>
      <c r="F129" s="34">
        <f>C129</f>
        <v>25327.34</v>
      </c>
      <c r="G129" s="34">
        <f t="shared" ref="G129" si="16">F129*19000</f>
        <v>481219460</v>
      </c>
      <c r="H129" s="34">
        <f>(F129/5)*10*2</f>
        <v>101309.36</v>
      </c>
      <c r="I129" s="29"/>
      <c r="J129" s="29"/>
      <c r="K129" s="29"/>
      <c r="L129" s="29"/>
      <c r="M129" s="29"/>
      <c r="N129" s="29"/>
      <c r="O129" s="29"/>
      <c r="P129" s="44"/>
    </row>
    <row r="130" spans="1:16" x14ac:dyDescent="0.3">
      <c r="A130" s="4" t="s">
        <v>1</v>
      </c>
      <c r="B130" s="29"/>
      <c r="C130" s="14">
        <f>SUM(C127:C129)</f>
        <v>80371.820000000007</v>
      </c>
      <c r="D130" s="37">
        <f>SUM(D127:D129)</f>
        <v>1</v>
      </c>
      <c r="E130" s="29"/>
      <c r="F130" s="40">
        <f>SUM(F127:F129)</f>
        <v>28988.42</v>
      </c>
      <c r="G130" s="40">
        <f>SUM(G128:G129)</f>
        <v>550779980</v>
      </c>
      <c r="H130" s="40">
        <f>SUM(H129)</f>
        <v>101309.36</v>
      </c>
      <c r="I130" s="29"/>
      <c r="J130" s="29"/>
      <c r="K130" s="29"/>
      <c r="L130" s="29"/>
      <c r="M130" s="29"/>
      <c r="N130" s="29"/>
      <c r="O130" s="29"/>
      <c r="P130" s="44"/>
    </row>
    <row r="131" spans="1:16" x14ac:dyDescent="0.3">
      <c r="B131" s="29"/>
      <c r="C131" s="29"/>
      <c r="D131" s="29"/>
      <c r="E131" s="29"/>
      <c r="F131" s="33">
        <f>F130/F$17</f>
        <v>0.20789612286663575</v>
      </c>
      <c r="G131" s="33">
        <f>G130/G$17</f>
        <v>0.20789612286663572</v>
      </c>
      <c r="H131" s="33">
        <f>H130/H$17</f>
        <v>0.23162905462008115</v>
      </c>
      <c r="I131" s="33"/>
      <c r="J131" s="33"/>
      <c r="K131" s="29"/>
      <c r="L131" s="29"/>
      <c r="M131" s="29"/>
      <c r="N131" s="29"/>
      <c r="O131" s="29"/>
      <c r="P131" s="44"/>
    </row>
    <row r="132" spans="1:16" x14ac:dyDescent="0.3"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44"/>
    </row>
    <row r="133" spans="1:16" x14ac:dyDescent="0.3"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44"/>
    </row>
    <row r="134" spans="1:16" x14ac:dyDescent="0.3">
      <c r="A134" s="13" t="s">
        <v>17</v>
      </c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44"/>
    </row>
    <row r="135" spans="1:16" x14ac:dyDescent="0.3">
      <c r="A135" s="4" t="s">
        <v>3</v>
      </c>
      <c r="B135" s="29"/>
      <c r="C135" s="31" t="s">
        <v>2</v>
      </c>
      <c r="D135" s="45"/>
      <c r="E135" s="45"/>
      <c r="F135" s="31" t="s">
        <v>9</v>
      </c>
      <c r="G135" s="31" t="s">
        <v>10</v>
      </c>
      <c r="H135" s="31" t="s">
        <v>11</v>
      </c>
      <c r="I135" s="31" t="s">
        <v>43</v>
      </c>
      <c r="J135" s="29"/>
      <c r="K135" s="14" t="s">
        <v>13</v>
      </c>
      <c r="L135" s="14" t="s">
        <v>14</v>
      </c>
      <c r="M135" s="29"/>
      <c r="N135" s="29"/>
      <c r="O135" s="29"/>
      <c r="P135" s="44"/>
    </row>
    <row r="136" spans="1:16" x14ac:dyDescent="0.3">
      <c r="A136" t="s">
        <v>4</v>
      </c>
      <c r="B136" s="46">
        <v>0</v>
      </c>
      <c r="C136" s="41">
        <v>23808.65</v>
      </c>
      <c r="D136" s="33">
        <f>C136/C139</f>
        <v>0.3194276830062498</v>
      </c>
      <c r="E136" s="33"/>
      <c r="F136" s="34">
        <v>0</v>
      </c>
      <c r="G136" s="34">
        <v>0</v>
      </c>
      <c r="H136" s="34">
        <v>0</v>
      </c>
      <c r="I136" s="29"/>
      <c r="J136" s="29"/>
      <c r="K136" s="32">
        <f>C139</f>
        <v>74535.337</v>
      </c>
      <c r="L136" s="41">
        <f>SUM(C137:C138)</f>
        <v>50726.686999999998</v>
      </c>
      <c r="M136" s="33">
        <f>L136/K136</f>
        <v>0.6805723169937502</v>
      </c>
      <c r="N136" s="29"/>
      <c r="O136" s="29"/>
      <c r="P136" s="44"/>
    </row>
    <row r="137" spans="1:16" x14ac:dyDescent="0.3">
      <c r="A137" t="s">
        <v>5</v>
      </c>
      <c r="B137" s="46">
        <v>1</v>
      </c>
      <c r="C137" s="41">
        <v>49360.2</v>
      </c>
      <c r="D137" s="33">
        <f>C137/C139</f>
        <v>0.66223890555428755</v>
      </c>
      <c r="E137" s="33"/>
      <c r="F137" s="34">
        <f>C137</f>
        <v>49360.2</v>
      </c>
      <c r="G137" s="34">
        <f>F137*19000</f>
        <v>937843800</v>
      </c>
      <c r="H137" s="34">
        <v>0</v>
      </c>
      <c r="I137" s="29"/>
      <c r="J137" s="29"/>
      <c r="K137" s="29"/>
      <c r="L137" s="29"/>
      <c r="M137" s="29"/>
      <c r="N137" s="29"/>
      <c r="O137" s="29"/>
      <c r="P137" s="44"/>
    </row>
    <row r="138" spans="1:16" x14ac:dyDescent="0.3">
      <c r="A138" t="s">
        <v>6</v>
      </c>
      <c r="B138" s="46">
        <v>2</v>
      </c>
      <c r="C138" s="41">
        <v>1366.4870000000001</v>
      </c>
      <c r="D138" s="33">
        <f>C138/C139</f>
        <v>1.8333411439462603E-2</v>
      </c>
      <c r="E138" s="51"/>
      <c r="F138" s="34">
        <f>C138</f>
        <v>1366.4870000000001</v>
      </c>
      <c r="G138" s="34">
        <f>F138*19000</f>
        <v>25963253</v>
      </c>
      <c r="H138" s="52">
        <v>0</v>
      </c>
      <c r="I138" s="29"/>
      <c r="J138" s="29"/>
      <c r="K138" s="29"/>
      <c r="L138" s="29"/>
      <c r="M138" s="29"/>
      <c r="N138" s="29"/>
      <c r="O138" s="29"/>
      <c r="P138" s="44"/>
    </row>
    <row r="139" spans="1:16" x14ac:dyDescent="0.3">
      <c r="A139" s="4" t="s">
        <v>1</v>
      </c>
      <c r="B139" s="39"/>
      <c r="C139" s="42">
        <f>SUM(C136:C138)</f>
        <v>74535.337</v>
      </c>
      <c r="D139" s="37">
        <f>SUM(D136:D138)</f>
        <v>1</v>
      </c>
      <c r="E139" s="37"/>
      <c r="F139" s="40">
        <f>SUM(F137:F138)</f>
        <v>50726.686999999998</v>
      </c>
      <c r="G139" s="40">
        <f>SUM(G137:G138)</f>
        <v>963807053</v>
      </c>
      <c r="H139" s="40">
        <v>0</v>
      </c>
      <c r="I139" s="46"/>
      <c r="J139" s="29"/>
      <c r="K139" s="29"/>
      <c r="L139" s="29"/>
      <c r="M139" s="29"/>
      <c r="N139" s="29"/>
      <c r="O139" s="29"/>
      <c r="P139" s="44"/>
    </row>
    <row r="140" spans="1:16" x14ac:dyDescent="0.3">
      <c r="B140" s="29"/>
      <c r="C140" s="29"/>
      <c r="D140" s="48"/>
      <c r="E140" s="29"/>
      <c r="F140" s="33">
        <f>F139/F$5</f>
        <v>0.15363729538297799</v>
      </c>
      <c r="G140" s="33">
        <f>G139/G$5</f>
        <v>0.15363729538297802</v>
      </c>
      <c r="H140" s="33">
        <f>H139/H$88</f>
        <v>0</v>
      </c>
      <c r="I140" s="29"/>
      <c r="J140" s="29"/>
      <c r="K140" s="29"/>
      <c r="L140" s="29"/>
      <c r="M140" s="29"/>
      <c r="N140" s="29"/>
      <c r="O140" s="29"/>
      <c r="P140" s="44"/>
    </row>
    <row r="141" spans="1:16" x14ac:dyDescent="0.3">
      <c r="A141" s="4" t="s">
        <v>696</v>
      </c>
      <c r="B141" s="29"/>
      <c r="C141" s="31"/>
      <c r="D141" s="48"/>
      <c r="E141" s="29"/>
      <c r="F141" s="14"/>
      <c r="G141" s="14"/>
      <c r="H141" s="14"/>
      <c r="I141" s="29"/>
      <c r="J141" s="29"/>
      <c r="K141" s="14"/>
      <c r="L141" s="14"/>
      <c r="M141" s="14"/>
      <c r="N141" s="29"/>
      <c r="O141" s="29"/>
      <c r="P141" s="44"/>
    </row>
    <row r="142" spans="1:16" x14ac:dyDescent="0.3">
      <c r="A142" t="s">
        <v>4</v>
      </c>
      <c r="B142" s="29">
        <v>0</v>
      </c>
      <c r="C142" s="41">
        <v>40487.800000000003</v>
      </c>
      <c r="D142" s="33">
        <f>C142/C145</f>
        <v>0.54320304110413631</v>
      </c>
      <c r="E142" s="29"/>
      <c r="F142" s="34">
        <v>0</v>
      </c>
      <c r="G142" s="34">
        <v>0</v>
      </c>
      <c r="H142" s="34">
        <v>0</v>
      </c>
      <c r="I142" s="29"/>
      <c r="J142" s="29"/>
      <c r="K142" s="32">
        <f>C145</f>
        <v>74535.296999999991</v>
      </c>
      <c r="L142" s="41">
        <f>SUM(C143:C144)</f>
        <v>34047.496999999996</v>
      </c>
      <c r="M142" s="33">
        <f>L142/K142</f>
        <v>0.4567969588958638</v>
      </c>
      <c r="N142" s="29"/>
      <c r="O142" s="29"/>
      <c r="P142" s="44"/>
    </row>
    <row r="143" spans="1:16" x14ac:dyDescent="0.3">
      <c r="A143" t="s">
        <v>7</v>
      </c>
      <c r="B143" s="29">
        <v>1</v>
      </c>
      <c r="C143" s="29">
        <v>465.15699999999998</v>
      </c>
      <c r="D143" s="33">
        <f>C143/C145</f>
        <v>6.240761340227839E-3</v>
      </c>
      <c r="E143" s="29"/>
      <c r="F143" s="34">
        <f>C143</f>
        <v>465.15699999999998</v>
      </c>
      <c r="G143" s="34">
        <f>F143*19000</f>
        <v>8837983</v>
      </c>
      <c r="H143" s="34">
        <v>0</v>
      </c>
      <c r="I143" s="29"/>
      <c r="J143" s="29"/>
      <c r="K143" s="29"/>
      <c r="L143" s="29"/>
      <c r="M143" s="29"/>
      <c r="N143" s="29"/>
      <c r="O143" s="29"/>
      <c r="P143" s="44"/>
    </row>
    <row r="144" spans="1:16" x14ac:dyDescent="0.3">
      <c r="A144" t="s">
        <v>8</v>
      </c>
      <c r="B144" s="29">
        <v>2</v>
      </c>
      <c r="C144" s="41">
        <v>33582.339999999997</v>
      </c>
      <c r="D144" s="33">
        <f>C144/C145</f>
        <v>0.45055619755563597</v>
      </c>
      <c r="E144" s="29"/>
      <c r="F144" s="34">
        <f>C144</f>
        <v>33582.339999999997</v>
      </c>
      <c r="G144" s="34">
        <f t="shared" ref="G144" si="17">F144*19000</f>
        <v>638064459.99999988</v>
      </c>
      <c r="H144" s="34">
        <f>(F144/5)*10*2</f>
        <v>134329.35999999999</v>
      </c>
      <c r="I144" s="29"/>
      <c r="J144" s="29"/>
      <c r="K144" s="29"/>
      <c r="L144" s="29"/>
      <c r="M144" s="29"/>
      <c r="N144" s="29"/>
      <c r="O144" s="29"/>
      <c r="P144" s="44"/>
    </row>
    <row r="145" spans="1:16" x14ac:dyDescent="0.3">
      <c r="A145" s="4" t="s">
        <v>1</v>
      </c>
      <c r="B145" s="14"/>
      <c r="C145" s="42">
        <f>SUM(C142:C144)</f>
        <v>74535.296999999991</v>
      </c>
      <c r="D145" s="37">
        <f>SUM(D142:D144)</f>
        <v>1.0000000000000002</v>
      </c>
      <c r="E145" s="29"/>
      <c r="F145" s="40">
        <f>SUM(F142:F144)</f>
        <v>34047.496999999996</v>
      </c>
      <c r="G145" s="40">
        <f>SUM(G143:G144)</f>
        <v>646902442.99999988</v>
      </c>
      <c r="H145" s="40">
        <f>SUM(H144)</f>
        <v>134329.35999999999</v>
      </c>
      <c r="I145" s="29"/>
      <c r="J145" s="29"/>
      <c r="K145" s="29"/>
      <c r="L145" s="29"/>
      <c r="M145" s="29"/>
      <c r="N145" s="29"/>
      <c r="O145" s="29"/>
      <c r="P145" s="44"/>
    </row>
    <row r="146" spans="1:16" x14ac:dyDescent="0.3">
      <c r="B146" s="29"/>
      <c r="C146" s="29"/>
      <c r="D146" s="48"/>
      <c r="E146" s="29"/>
      <c r="F146" s="33">
        <f>F145/F$11</f>
        <v>0.14660687565746497</v>
      </c>
      <c r="G146" s="33">
        <f>G145/G$11</f>
        <v>0.14660687565746497</v>
      </c>
      <c r="H146" s="33">
        <f>H145/H$11</f>
        <v>0.17816415637881913</v>
      </c>
      <c r="I146" s="29"/>
      <c r="J146" s="29"/>
      <c r="K146" s="29"/>
      <c r="L146" s="29"/>
      <c r="M146" s="29"/>
      <c r="N146" s="29"/>
      <c r="O146" s="29"/>
      <c r="P146" s="44"/>
    </row>
    <row r="147" spans="1:16" x14ac:dyDescent="0.3">
      <c r="A147" s="4" t="s">
        <v>697</v>
      </c>
      <c r="B147" s="29"/>
      <c r="C147" s="31"/>
      <c r="D147" s="48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44"/>
    </row>
    <row r="148" spans="1:16" x14ac:dyDescent="0.3">
      <c r="A148" t="s">
        <v>4</v>
      </c>
      <c r="B148" s="29">
        <v>0</v>
      </c>
      <c r="C148" s="41">
        <v>60956.1</v>
      </c>
      <c r="D148" s="33">
        <f>C148/C151</f>
        <v>0.81781510606778607</v>
      </c>
      <c r="E148" s="29"/>
      <c r="F148" s="34">
        <v>0</v>
      </c>
      <c r="G148" s="34">
        <v>0</v>
      </c>
      <c r="H148" s="34">
        <v>0</v>
      </c>
      <c r="I148" s="29"/>
      <c r="J148" s="29"/>
      <c r="K148" s="32">
        <f>C151</f>
        <v>74535.307000000001</v>
      </c>
      <c r="L148" s="41">
        <f>SUM(C149:C150)</f>
        <v>13579.207</v>
      </c>
      <c r="M148" s="33">
        <f>L148/K148</f>
        <v>0.1821848939322139</v>
      </c>
      <c r="N148" s="29"/>
      <c r="O148" s="29"/>
      <c r="P148" s="44"/>
    </row>
    <row r="149" spans="1:16" x14ac:dyDescent="0.3">
      <c r="A149" t="s">
        <v>7</v>
      </c>
      <c r="B149" s="29">
        <v>1</v>
      </c>
      <c r="C149" s="29">
        <v>356.70699999999999</v>
      </c>
      <c r="D149" s="33">
        <f>C149/C151</f>
        <v>4.785745364944965E-3</v>
      </c>
      <c r="E149" s="29"/>
      <c r="F149" s="34">
        <f>C149</f>
        <v>356.70699999999999</v>
      </c>
      <c r="G149" s="34">
        <f>F149*19000</f>
        <v>6777433</v>
      </c>
      <c r="H149" s="34">
        <v>0</v>
      </c>
      <c r="I149" s="29"/>
      <c r="J149" s="29"/>
      <c r="K149" s="32"/>
      <c r="L149" s="29"/>
      <c r="M149" s="29"/>
      <c r="N149" s="29"/>
      <c r="O149" s="29"/>
      <c r="P149" s="44"/>
    </row>
    <row r="150" spans="1:16" x14ac:dyDescent="0.3">
      <c r="A150" t="s">
        <v>8</v>
      </c>
      <c r="B150" s="29">
        <v>2</v>
      </c>
      <c r="C150" s="41">
        <v>13222.5</v>
      </c>
      <c r="D150" s="33">
        <f>C150/C151</f>
        <v>0.17739914856726893</v>
      </c>
      <c r="E150" s="29"/>
      <c r="F150" s="34">
        <f>C150</f>
        <v>13222.5</v>
      </c>
      <c r="G150" s="34">
        <f t="shared" ref="G150" si="18">F150*19000</f>
        <v>251227500</v>
      </c>
      <c r="H150" s="34">
        <f>(F150/5)*10*2</f>
        <v>52890</v>
      </c>
      <c r="I150" s="29"/>
      <c r="J150" s="29"/>
      <c r="K150" s="29"/>
      <c r="L150" s="29"/>
      <c r="M150" s="29"/>
      <c r="N150" s="29"/>
      <c r="O150" s="29"/>
      <c r="P150" s="44"/>
    </row>
    <row r="151" spans="1:16" x14ac:dyDescent="0.3">
      <c r="A151" s="4" t="s">
        <v>1</v>
      </c>
      <c r="B151" s="29"/>
      <c r="C151" s="42">
        <f>SUM(C148:C150)</f>
        <v>74535.307000000001</v>
      </c>
      <c r="D151" s="37">
        <f>SUM(D148:D150)</f>
        <v>0.99999999999999989</v>
      </c>
      <c r="E151" s="29"/>
      <c r="F151" s="40">
        <f>SUM(F148:F150)</f>
        <v>13579.207</v>
      </c>
      <c r="G151" s="40">
        <f>SUM(G149:G150)</f>
        <v>258004933</v>
      </c>
      <c r="H151" s="40">
        <f>SUM(H150)</f>
        <v>52890</v>
      </c>
      <c r="I151" s="29"/>
      <c r="J151" s="29"/>
      <c r="K151" s="29"/>
      <c r="L151" s="29"/>
      <c r="M151" s="29"/>
      <c r="N151" s="29"/>
      <c r="O151" s="29"/>
      <c r="P151" s="44"/>
    </row>
    <row r="152" spans="1:16" x14ac:dyDescent="0.3">
      <c r="B152" s="29"/>
      <c r="C152" s="29"/>
      <c r="D152" s="29"/>
      <c r="E152" s="29"/>
      <c r="F152" s="33">
        <f>F151/F$17</f>
        <v>9.7385938485211695E-2</v>
      </c>
      <c r="G152" s="33">
        <f>G151/G$17</f>
        <v>9.7385938485211682E-2</v>
      </c>
      <c r="H152" s="33">
        <f>H151/H$17</f>
        <v>0.12092526000417031</v>
      </c>
      <c r="I152" s="33"/>
      <c r="J152" s="33"/>
      <c r="K152" s="29"/>
      <c r="L152" s="29"/>
      <c r="M152" s="29"/>
      <c r="N152" s="29"/>
      <c r="O152" s="29"/>
      <c r="P152" s="44"/>
    </row>
    <row r="153" spans="1:16" x14ac:dyDescent="0.3"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44"/>
    </row>
    <row r="154" spans="1:16" x14ac:dyDescent="0.3"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44"/>
    </row>
    <row r="155" spans="1:16" x14ac:dyDescent="0.3">
      <c r="A155" s="13" t="s">
        <v>26</v>
      </c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44"/>
    </row>
    <row r="156" spans="1:16" x14ac:dyDescent="0.3">
      <c r="A156" s="4" t="s">
        <v>3</v>
      </c>
      <c r="B156" s="29"/>
      <c r="C156" s="31" t="s">
        <v>2</v>
      </c>
      <c r="D156" s="45"/>
      <c r="E156" s="45"/>
      <c r="F156" s="31" t="s">
        <v>9</v>
      </c>
      <c r="G156" s="31" t="s">
        <v>10</v>
      </c>
      <c r="H156" s="31" t="s">
        <v>11</v>
      </c>
      <c r="I156" s="31" t="s">
        <v>43</v>
      </c>
      <c r="J156" s="29"/>
      <c r="K156" s="14" t="s">
        <v>13</v>
      </c>
      <c r="L156" s="14" t="s">
        <v>14</v>
      </c>
      <c r="M156" s="29"/>
      <c r="N156" s="29"/>
      <c r="O156" s="29"/>
      <c r="P156" s="44"/>
    </row>
    <row r="157" spans="1:16" x14ac:dyDescent="0.3">
      <c r="A157" t="s">
        <v>4</v>
      </c>
      <c r="B157" s="46">
        <v>0</v>
      </c>
      <c r="C157" s="41">
        <v>14741.43</v>
      </c>
      <c r="D157" s="33">
        <f>C157/C160</f>
        <v>0.34363212830547757</v>
      </c>
      <c r="E157" s="33"/>
      <c r="F157" s="34">
        <v>0</v>
      </c>
      <c r="G157" s="34">
        <v>0</v>
      </c>
      <c r="H157" s="34">
        <v>0</v>
      </c>
      <c r="I157" s="29"/>
      <c r="J157" s="29"/>
      <c r="K157" s="32">
        <f>C160</f>
        <v>42898.869999999995</v>
      </c>
      <c r="L157" s="41">
        <f>SUM(C158:C159)</f>
        <v>28157.439999999999</v>
      </c>
      <c r="M157" s="33">
        <f>L157/K157</f>
        <v>0.65636787169452249</v>
      </c>
      <c r="N157" s="29"/>
      <c r="O157" s="29"/>
      <c r="P157" s="44"/>
    </row>
    <row r="158" spans="1:16" x14ac:dyDescent="0.3">
      <c r="A158" t="s">
        <v>5</v>
      </c>
      <c r="B158" s="46">
        <v>1</v>
      </c>
      <c r="C158" s="41">
        <v>28157.439999999999</v>
      </c>
      <c r="D158" s="33">
        <f>C158/C160</f>
        <v>0.65636787169452249</v>
      </c>
      <c r="E158" s="33"/>
      <c r="F158" s="34">
        <f>C158</f>
        <v>28157.439999999999</v>
      </c>
      <c r="G158" s="34">
        <f>F158*19000</f>
        <v>534991360</v>
      </c>
      <c r="H158" s="34">
        <v>0</v>
      </c>
      <c r="I158" s="29"/>
      <c r="J158" s="29"/>
      <c r="K158" s="29"/>
      <c r="L158" s="29"/>
      <c r="M158" s="29"/>
      <c r="N158" s="29"/>
      <c r="O158" s="29"/>
      <c r="P158" s="44"/>
    </row>
    <row r="159" spans="1:16" x14ac:dyDescent="0.3">
      <c r="A159" t="s">
        <v>6</v>
      </c>
      <c r="B159" s="46">
        <v>2</v>
      </c>
      <c r="C159" s="29">
        <v>0</v>
      </c>
      <c r="D159" s="33">
        <f>C159/C160</f>
        <v>0</v>
      </c>
      <c r="E159" s="51"/>
      <c r="F159" s="34">
        <f>C159</f>
        <v>0</v>
      </c>
      <c r="G159" s="34">
        <f>F159*19000</f>
        <v>0</v>
      </c>
      <c r="H159" s="52">
        <v>0</v>
      </c>
      <c r="I159" s="29"/>
      <c r="J159" s="29"/>
      <c r="K159" s="29"/>
      <c r="L159" s="29"/>
      <c r="M159" s="29"/>
      <c r="N159" s="29"/>
      <c r="O159" s="29"/>
      <c r="P159" s="44"/>
    </row>
    <row r="160" spans="1:16" x14ac:dyDescent="0.3">
      <c r="A160" s="4" t="s">
        <v>1</v>
      </c>
      <c r="B160" s="39"/>
      <c r="C160" s="42">
        <f>SUM(C157:C159)</f>
        <v>42898.869999999995</v>
      </c>
      <c r="D160" s="37">
        <f>SUM(D157:D159)</f>
        <v>1</v>
      </c>
      <c r="E160" s="37"/>
      <c r="F160" s="40">
        <f>SUM(F158:F159)</f>
        <v>28157.439999999999</v>
      </c>
      <c r="G160" s="40">
        <f>SUM(G158:G159)</f>
        <v>534991360</v>
      </c>
      <c r="H160" s="40">
        <v>0</v>
      </c>
      <c r="I160" s="46"/>
      <c r="J160" s="29"/>
      <c r="K160" s="29"/>
      <c r="L160" s="29"/>
      <c r="M160" s="29"/>
      <c r="N160" s="29"/>
      <c r="O160" s="29"/>
      <c r="P160" s="44"/>
    </row>
    <row r="161" spans="1:16" x14ac:dyDescent="0.3">
      <c r="B161" s="29"/>
      <c r="C161" s="29"/>
      <c r="D161" s="48"/>
      <c r="E161" s="29"/>
      <c r="F161" s="33">
        <f>F160/F$5</f>
        <v>8.5281203688868545E-2</v>
      </c>
      <c r="G161" s="33">
        <f>G160/G$5</f>
        <v>8.5281203688868545E-2</v>
      </c>
      <c r="H161" s="33">
        <f>H160/H$88</f>
        <v>0</v>
      </c>
      <c r="I161" s="29"/>
      <c r="J161" s="29"/>
      <c r="K161" s="29"/>
      <c r="L161" s="29"/>
      <c r="M161" s="29"/>
      <c r="N161" s="29"/>
      <c r="O161" s="29"/>
      <c r="P161" s="44"/>
    </row>
    <row r="162" spans="1:16" x14ac:dyDescent="0.3">
      <c r="A162" s="4" t="s">
        <v>696</v>
      </c>
      <c r="B162" s="29"/>
      <c r="C162" s="29"/>
      <c r="D162" s="48"/>
      <c r="E162" s="29"/>
      <c r="F162" s="14"/>
      <c r="G162" s="14"/>
      <c r="H162" s="14"/>
      <c r="I162" s="29"/>
      <c r="J162" s="29"/>
      <c r="K162" s="14"/>
      <c r="L162" s="14"/>
      <c r="M162" s="14"/>
      <c r="N162" s="29"/>
      <c r="O162" s="29"/>
      <c r="P162" s="44"/>
    </row>
    <row r="163" spans="1:16" x14ac:dyDescent="0.3">
      <c r="A163" t="s">
        <v>4</v>
      </c>
      <c r="B163" s="29">
        <v>0</v>
      </c>
      <c r="C163" s="41">
        <v>17111.84</v>
      </c>
      <c r="D163" s="33">
        <f>C163/C166</f>
        <v>0.3988879890980786</v>
      </c>
      <c r="E163" s="29"/>
      <c r="F163" s="34">
        <v>0</v>
      </c>
      <c r="G163" s="34">
        <v>0</v>
      </c>
      <c r="H163" s="34">
        <v>0</v>
      </c>
      <c r="I163" s="29"/>
      <c r="J163" s="29"/>
      <c r="K163" s="32">
        <f>C166</f>
        <v>42898.86</v>
      </c>
      <c r="L163" s="41">
        <f>SUM(C164:C165)</f>
        <v>25787.019999999997</v>
      </c>
      <c r="M163" s="33">
        <f>L163/K163</f>
        <v>0.60111201090192135</v>
      </c>
      <c r="N163" s="29"/>
      <c r="O163" s="29"/>
      <c r="P163" s="44"/>
    </row>
    <row r="164" spans="1:16" x14ac:dyDescent="0.3">
      <c r="A164" t="s">
        <v>7</v>
      </c>
      <c r="B164" s="29">
        <v>1</v>
      </c>
      <c r="C164" s="41">
        <v>7007.76</v>
      </c>
      <c r="D164" s="33">
        <f>C164/C166</f>
        <v>0.16335538986350687</v>
      </c>
      <c r="E164" s="29"/>
      <c r="F164" s="34">
        <f>C164</f>
        <v>7007.76</v>
      </c>
      <c r="G164" s="34">
        <f>F164*19000</f>
        <v>133147440</v>
      </c>
      <c r="H164" s="34">
        <v>0</v>
      </c>
      <c r="I164" s="29"/>
      <c r="J164" s="29"/>
      <c r="K164" s="29"/>
      <c r="L164" s="29"/>
      <c r="M164" s="29"/>
      <c r="N164" s="29"/>
      <c r="O164" s="29"/>
      <c r="P164" s="44"/>
    </row>
    <row r="165" spans="1:16" x14ac:dyDescent="0.3">
      <c r="A165" t="s">
        <v>8</v>
      </c>
      <c r="B165" s="29">
        <v>2</v>
      </c>
      <c r="C165" s="41">
        <v>18779.259999999998</v>
      </c>
      <c r="D165" s="33">
        <f>C165/C166</f>
        <v>0.43775662103841451</v>
      </c>
      <c r="E165" s="29"/>
      <c r="F165" s="34">
        <f>C165</f>
        <v>18779.259999999998</v>
      </c>
      <c r="G165" s="34">
        <f t="shared" ref="G165" si="19">F165*19000</f>
        <v>356805939.99999994</v>
      </c>
      <c r="H165" s="34">
        <f>(F165/5)*10*2</f>
        <v>75117.039999999994</v>
      </c>
      <c r="I165" s="29"/>
      <c r="J165" s="29"/>
      <c r="K165" s="29"/>
      <c r="L165" s="29"/>
      <c r="M165" s="29"/>
      <c r="N165" s="29"/>
      <c r="O165" s="29"/>
      <c r="P165" s="44"/>
    </row>
    <row r="166" spans="1:16" x14ac:dyDescent="0.3">
      <c r="A166" s="4" t="s">
        <v>1</v>
      </c>
      <c r="B166" s="14"/>
      <c r="C166" s="42">
        <f>SUM(C163:C165)</f>
        <v>42898.86</v>
      </c>
      <c r="D166" s="37">
        <f>SUM(D163:D165)</f>
        <v>1</v>
      </c>
      <c r="E166" s="29"/>
      <c r="F166" s="40">
        <f>SUM(F163:F165)</f>
        <v>25787.019999999997</v>
      </c>
      <c r="G166" s="40">
        <f>SUM(G164:G165)</f>
        <v>489953379.99999994</v>
      </c>
      <c r="H166" s="40">
        <f>SUM(H165)</f>
        <v>75117.039999999994</v>
      </c>
      <c r="I166" s="29"/>
      <c r="J166" s="29"/>
      <c r="K166" s="29"/>
      <c r="L166" s="29"/>
      <c r="M166" s="29"/>
      <c r="N166" s="29"/>
      <c r="O166" s="29"/>
      <c r="P166" s="44"/>
    </row>
    <row r="167" spans="1:16" x14ac:dyDescent="0.3">
      <c r="B167" s="29"/>
      <c r="C167" s="29"/>
      <c r="D167" s="48"/>
      <c r="E167" s="29"/>
      <c r="F167" s="33">
        <f>F166/F$11</f>
        <v>0.11103766114485779</v>
      </c>
      <c r="G167" s="33">
        <f>G166/G$11</f>
        <v>0.1110376611448578</v>
      </c>
      <c r="H167" s="33">
        <f>H166/H$11</f>
        <v>9.9629478330530361E-2</v>
      </c>
      <c r="I167" s="29"/>
      <c r="J167" s="29"/>
      <c r="K167" s="29"/>
      <c r="L167" s="29"/>
      <c r="M167" s="29"/>
      <c r="N167" s="29"/>
      <c r="O167" s="29"/>
      <c r="P167" s="44"/>
    </row>
    <row r="168" spans="1:16" x14ac:dyDescent="0.3">
      <c r="A168" s="4" t="s">
        <v>697</v>
      </c>
      <c r="B168" s="29"/>
      <c r="C168" s="29"/>
      <c r="D168" s="48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44"/>
    </row>
    <row r="169" spans="1:16" x14ac:dyDescent="0.3">
      <c r="A169" t="s">
        <v>4</v>
      </c>
      <c r="B169" s="29">
        <v>0</v>
      </c>
      <c r="C169" s="41">
        <v>27412.66</v>
      </c>
      <c r="D169" s="33">
        <f>C169/C172</f>
        <v>0.63900657523146887</v>
      </c>
      <c r="E169" s="29"/>
      <c r="F169" s="34">
        <v>0</v>
      </c>
      <c r="G169" s="34">
        <v>0</v>
      </c>
      <c r="H169" s="34">
        <v>0</v>
      </c>
      <c r="I169" s="29"/>
      <c r="J169" s="29"/>
      <c r="K169" s="32">
        <f>C172</f>
        <v>42898.869999999995</v>
      </c>
      <c r="L169" s="41">
        <f>SUM(C170:C171)</f>
        <v>15486.21</v>
      </c>
      <c r="M169" s="33">
        <f>L169/K169</f>
        <v>0.36099342476853119</v>
      </c>
      <c r="N169" s="29"/>
      <c r="O169" s="29"/>
      <c r="P169" s="44"/>
    </row>
    <row r="170" spans="1:16" x14ac:dyDescent="0.3">
      <c r="A170" t="s">
        <v>7</v>
      </c>
      <c r="B170" s="29">
        <v>1</v>
      </c>
      <c r="C170" s="41">
        <v>5317.41</v>
      </c>
      <c r="D170" s="33">
        <f>C170/C172</f>
        <v>0.12395221599077086</v>
      </c>
      <c r="E170" s="29"/>
      <c r="F170" s="34">
        <f>C170</f>
        <v>5317.41</v>
      </c>
      <c r="G170" s="34">
        <f>F170*19000</f>
        <v>101030790</v>
      </c>
      <c r="H170" s="34">
        <v>0</v>
      </c>
      <c r="I170" s="29"/>
      <c r="J170" s="29"/>
      <c r="K170" s="32"/>
      <c r="L170" s="29"/>
      <c r="M170" s="29"/>
      <c r="N170" s="29"/>
      <c r="O170" s="29"/>
      <c r="P170" s="44"/>
    </row>
    <row r="171" spans="1:16" x14ac:dyDescent="0.3">
      <c r="A171" t="s">
        <v>8</v>
      </c>
      <c r="B171" s="29">
        <v>2</v>
      </c>
      <c r="C171" s="41">
        <v>10168.799999999999</v>
      </c>
      <c r="D171" s="33">
        <f>C171/C172</f>
        <v>0.23704120877776036</v>
      </c>
      <c r="E171" s="29"/>
      <c r="F171" s="34">
        <f>C171</f>
        <v>10168.799999999999</v>
      </c>
      <c r="G171" s="34">
        <f t="shared" ref="G171" si="20">F171*19000</f>
        <v>193207200</v>
      </c>
      <c r="H171" s="34">
        <f>(F171/5)*10*2</f>
        <v>40675.199999999997</v>
      </c>
      <c r="I171" s="29"/>
      <c r="J171" s="29"/>
      <c r="K171" s="29"/>
      <c r="L171" s="29"/>
      <c r="M171" s="29"/>
      <c r="N171" s="29"/>
      <c r="O171" s="29"/>
      <c r="P171" s="44"/>
    </row>
    <row r="172" spans="1:16" x14ac:dyDescent="0.3">
      <c r="A172" s="4" t="s">
        <v>1</v>
      </c>
      <c r="B172" s="29"/>
      <c r="C172" s="42">
        <f>SUM(C169:C171)</f>
        <v>42898.869999999995</v>
      </c>
      <c r="D172" s="37">
        <f>SUM(D169:D171)</f>
        <v>1</v>
      </c>
      <c r="E172" s="29"/>
      <c r="F172" s="40">
        <f>SUM(F169:F171)</f>
        <v>15486.21</v>
      </c>
      <c r="G172" s="40">
        <f>SUM(G170:G171)</f>
        <v>294237990</v>
      </c>
      <c r="H172" s="40">
        <f>SUM(H171)</f>
        <v>40675.199999999997</v>
      </c>
      <c r="I172" s="29"/>
      <c r="J172" s="29"/>
      <c r="K172" s="29"/>
      <c r="L172" s="29"/>
      <c r="M172" s="29"/>
      <c r="N172" s="29"/>
      <c r="O172" s="29"/>
      <c r="P172" s="44"/>
    </row>
    <row r="173" spans="1:16" x14ac:dyDescent="0.3">
      <c r="B173" s="29"/>
      <c r="C173" s="29"/>
      <c r="D173" s="29"/>
      <c r="E173" s="29"/>
      <c r="F173" s="33">
        <f>F172/F$17</f>
        <v>0.11106238342408876</v>
      </c>
      <c r="G173" s="33">
        <f>G172/G$17</f>
        <v>0.11106238342408875</v>
      </c>
      <c r="H173" s="33">
        <f>H172/H$17</f>
        <v>9.2997903870705764E-2</v>
      </c>
      <c r="I173" s="33"/>
      <c r="J173" s="33"/>
      <c r="K173" s="29"/>
      <c r="L173" s="29"/>
      <c r="M173" s="29"/>
      <c r="N173" s="29"/>
      <c r="O173" s="29"/>
      <c r="P173" s="44"/>
    </row>
    <row r="174" spans="1:16" x14ac:dyDescent="0.3"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44"/>
    </row>
    <row r="175" spans="1:16" x14ac:dyDescent="0.3"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44"/>
    </row>
    <row r="176" spans="1:16" x14ac:dyDescent="0.3">
      <c r="A176" s="13" t="s">
        <v>18</v>
      </c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44"/>
    </row>
    <row r="177" spans="1:16" x14ac:dyDescent="0.3">
      <c r="A177" s="4" t="s">
        <v>3</v>
      </c>
      <c r="B177" s="29"/>
      <c r="C177" s="31" t="s">
        <v>2</v>
      </c>
      <c r="D177" s="45"/>
      <c r="E177" s="45"/>
      <c r="F177" s="31" t="s">
        <v>9</v>
      </c>
      <c r="G177" s="31" t="s">
        <v>10</v>
      </c>
      <c r="H177" s="31" t="s">
        <v>11</v>
      </c>
      <c r="I177" s="31" t="s">
        <v>43</v>
      </c>
      <c r="J177" s="29"/>
      <c r="K177" s="14" t="s">
        <v>13</v>
      </c>
      <c r="L177" s="14" t="s">
        <v>14</v>
      </c>
      <c r="M177" s="29"/>
      <c r="N177" s="29"/>
      <c r="O177" s="29"/>
      <c r="P177" s="44"/>
    </row>
    <row r="178" spans="1:16" x14ac:dyDescent="0.3">
      <c r="A178" t="s">
        <v>4</v>
      </c>
      <c r="B178" s="46">
        <v>0</v>
      </c>
      <c r="C178" s="41">
        <v>7161.78</v>
      </c>
      <c r="D178" s="33">
        <f>C178/C181</f>
        <v>0.37973610340295244</v>
      </c>
      <c r="E178" s="33"/>
      <c r="F178" s="34">
        <v>0</v>
      </c>
      <c r="G178" s="34">
        <v>0</v>
      </c>
      <c r="H178" s="34">
        <v>0</v>
      </c>
      <c r="I178" s="29"/>
      <c r="J178" s="29"/>
      <c r="K178" s="32">
        <f>C181</f>
        <v>18859.887000000002</v>
      </c>
      <c r="L178" s="41">
        <f>SUM(C179:C180)</f>
        <v>11698.107</v>
      </c>
      <c r="M178" s="33">
        <f>L178/K178</f>
        <v>0.62026389659704739</v>
      </c>
      <c r="N178" s="29"/>
      <c r="O178" s="29"/>
      <c r="P178" s="44"/>
    </row>
    <row r="179" spans="1:16" x14ac:dyDescent="0.3">
      <c r="A179" t="s">
        <v>5</v>
      </c>
      <c r="B179" s="46">
        <v>1</v>
      </c>
      <c r="C179" s="41">
        <v>9220.8700000000008</v>
      </c>
      <c r="D179" s="33">
        <f>C179/C181</f>
        <v>0.48891438214873711</v>
      </c>
      <c r="E179" s="33"/>
      <c r="F179" s="34">
        <f>C179</f>
        <v>9220.8700000000008</v>
      </c>
      <c r="G179" s="34">
        <f>F179*19000</f>
        <v>175196530.00000003</v>
      </c>
      <c r="H179" s="34">
        <v>0</v>
      </c>
      <c r="I179" s="29"/>
      <c r="J179" s="29"/>
      <c r="K179" s="29"/>
      <c r="L179" s="29"/>
      <c r="M179" s="29"/>
      <c r="N179" s="29"/>
      <c r="O179" s="29"/>
      <c r="P179" s="44"/>
    </row>
    <row r="180" spans="1:16" x14ac:dyDescent="0.3">
      <c r="A180" t="s">
        <v>6</v>
      </c>
      <c r="B180" s="46">
        <v>2</v>
      </c>
      <c r="C180" s="41">
        <v>2477.2370000000001</v>
      </c>
      <c r="D180" s="33">
        <f>C180/C181</f>
        <v>0.13134951444831031</v>
      </c>
      <c r="E180" s="51"/>
      <c r="F180" s="34">
        <f>C180</f>
        <v>2477.2370000000001</v>
      </c>
      <c r="G180" s="34">
        <f>F180*19000</f>
        <v>47067503</v>
      </c>
      <c r="H180" s="52">
        <v>0</v>
      </c>
      <c r="I180" s="29"/>
      <c r="J180" s="29"/>
      <c r="K180" s="29"/>
      <c r="L180" s="29"/>
      <c r="M180" s="29"/>
      <c r="N180" s="29"/>
      <c r="O180" s="29"/>
      <c r="P180" s="44"/>
    </row>
    <row r="181" spans="1:16" x14ac:dyDescent="0.3">
      <c r="A181" s="4" t="s">
        <v>1</v>
      </c>
      <c r="B181" s="39"/>
      <c r="C181" s="42">
        <f>SUM(C178:C180)</f>
        <v>18859.887000000002</v>
      </c>
      <c r="D181" s="37">
        <f>SUM(D178:D180)</f>
        <v>0.99999999999999989</v>
      </c>
      <c r="E181" s="37"/>
      <c r="F181" s="40">
        <f>SUM(F179:F180)</f>
        <v>11698.107</v>
      </c>
      <c r="G181" s="40">
        <f>SUM(G179:G180)</f>
        <v>222264033.00000003</v>
      </c>
      <c r="H181" s="40">
        <v>0</v>
      </c>
      <c r="I181" s="46"/>
      <c r="J181" s="29"/>
      <c r="K181" s="29"/>
      <c r="L181" s="29"/>
      <c r="M181" s="29"/>
      <c r="N181" s="29"/>
      <c r="O181" s="29"/>
      <c r="P181" s="44"/>
    </row>
    <row r="182" spans="1:16" x14ac:dyDescent="0.3">
      <c r="B182" s="29"/>
      <c r="C182" s="29"/>
      <c r="D182" s="48"/>
      <c r="E182" s="29"/>
      <c r="F182" s="33">
        <f>F181/F$5</f>
        <v>3.5430374559660929E-2</v>
      </c>
      <c r="G182" s="33">
        <f>G181/G$5</f>
        <v>3.5430374559660929E-2</v>
      </c>
      <c r="H182" s="33">
        <f>H181/H$88</f>
        <v>0</v>
      </c>
      <c r="I182" s="29"/>
      <c r="J182" s="29"/>
      <c r="K182" s="29"/>
      <c r="L182" s="29"/>
      <c r="M182" s="29"/>
      <c r="N182" s="29"/>
      <c r="O182" s="29"/>
      <c r="P182" s="44"/>
    </row>
    <row r="183" spans="1:16" x14ac:dyDescent="0.3">
      <c r="A183" s="4" t="s">
        <v>696</v>
      </c>
      <c r="B183" s="29"/>
      <c r="C183" s="29"/>
      <c r="D183" s="48"/>
      <c r="E183" s="29"/>
      <c r="F183" s="14"/>
      <c r="G183" s="14"/>
      <c r="H183" s="14"/>
      <c r="I183" s="29"/>
      <c r="J183" s="29"/>
      <c r="K183" s="14"/>
      <c r="L183" s="14"/>
      <c r="M183" s="14"/>
      <c r="N183" s="29"/>
      <c r="O183" s="29"/>
      <c r="P183" s="44"/>
    </row>
    <row r="184" spans="1:16" x14ac:dyDescent="0.3">
      <c r="A184" t="s">
        <v>4</v>
      </c>
      <c r="B184" s="29">
        <v>0</v>
      </c>
      <c r="C184" s="41">
        <v>17220.240000000002</v>
      </c>
      <c r="D184" s="33">
        <f>C184/C187</f>
        <v>0.91306201311991386</v>
      </c>
      <c r="E184" s="29"/>
      <c r="F184" s="34">
        <v>0</v>
      </c>
      <c r="G184" s="34">
        <v>0</v>
      </c>
      <c r="H184" s="34">
        <v>0</v>
      </c>
      <c r="I184" s="29"/>
      <c r="J184" s="29"/>
      <c r="K184" s="32">
        <f>C187</f>
        <v>18859.88</v>
      </c>
      <c r="L184" s="41">
        <f>SUM(C185:C186)</f>
        <v>1639.64</v>
      </c>
      <c r="M184" s="33">
        <f>L184/K184</f>
        <v>8.6937986880086193E-2</v>
      </c>
      <c r="N184" s="29"/>
      <c r="O184" s="29"/>
      <c r="P184" s="44"/>
    </row>
    <row r="185" spans="1:16" x14ac:dyDescent="0.3">
      <c r="A185" t="s">
        <v>7</v>
      </c>
      <c r="B185" s="29">
        <v>1</v>
      </c>
      <c r="C185" s="29">
        <v>0</v>
      </c>
      <c r="D185" s="33">
        <f>C185/C187</f>
        <v>0</v>
      </c>
      <c r="E185" s="29"/>
      <c r="F185" s="34">
        <f>C185</f>
        <v>0</v>
      </c>
      <c r="G185" s="34">
        <f>F185*19000</f>
        <v>0</v>
      </c>
      <c r="H185" s="34">
        <v>0</v>
      </c>
      <c r="I185" s="29"/>
      <c r="J185" s="29"/>
      <c r="K185" s="29"/>
      <c r="L185" s="29"/>
      <c r="M185" s="29"/>
      <c r="N185" s="29"/>
      <c r="O185" s="29"/>
      <c r="P185" s="44"/>
    </row>
    <row r="186" spans="1:16" x14ac:dyDescent="0.3">
      <c r="A186" t="s">
        <v>8</v>
      </c>
      <c r="B186" s="29">
        <v>2</v>
      </c>
      <c r="C186" s="41">
        <v>1639.64</v>
      </c>
      <c r="D186" s="33">
        <f>C186/C187</f>
        <v>8.6937986880086193E-2</v>
      </c>
      <c r="E186" s="29"/>
      <c r="F186" s="34">
        <f>C186</f>
        <v>1639.64</v>
      </c>
      <c r="G186" s="34">
        <f t="shared" ref="G186" si="21">F186*19000</f>
        <v>31153160.000000004</v>
      </c>
      <c r="H186" s="34">
        <f>(F186/5)*10*2</f>
        <v>6558.5599999999995</v>
      </c>
      <c r="I186" s="29"/>
      <c r="J186" s="29"/>
      <c r="K186" s="29"/>
      <c r="L186" s="29"/>
      <c r="M186" s="29"/>
      <c r="N186" s="44"/>
      <c r="O186" s="44"/>
      <c r="P186" s="44"/>
    </row>
    <row r="187" spans="1:16" x14ac:dyDescent="0.3">
      <c r="A187" s="4" t="s">
        <v>1</v>
      </c>
      <c r="B187" s="14"/>
      <c r="C187" s="42">
        <f>SUM(C184:C186)</f>
        <v>18859.88</v>
      </c>
      <c r="D187" s="37">
        <f>SUM(D184:D186)</f>
        <v>1</v>
      </c>
      <c r="E187" s="29"/>
      <c r="F187" s="40">
        <f>SUM(F184:F186)</f>
        <v>1639.64</v>
      </c>
      <c r="G187" s="40">
        <f>SUM(G185:G186)</f>
        <v>31153160.000000004</v>
      </c>
      <c r="H187" s="40">
        <f>SUM(H186)</f>
        <v>6558.5599999999995</v>
      </c>
      <c r="I187" s="29"/>
      <c r="J187" s="29"/>
      <c r="K187" s="29"/>
      <c r="L187" s="29"/>
      <c r="M187" s="29"/>
    </row>
    <row r="188" spans="1:16" x14ac:dyDescent="0.3">
      <c r="B188" s="29"/>
      <c r="C188" s="29"/>
      <c r="D188" s="48"/>
      <c r="E188" s="29"/>
      <c r="F188" s="33">
        <f>F187/F$11</f>
        <v>7.0602105524234541E-3</v>
      </c>
      <c r="G188" s="33">
        <f>G187/G$11</f>
        <v>7.060210552423455E-3</v>
      </c>
      <c r="H188" s="33">
        <f>H187/H$11</f>
        <v>8.6987707635908344E-3</v>
      </c>
      <c r="I188" s="29"/>
      <c r="J188" s="29"/>
      <c r="K188" s="29"/>
      <c r="L188" s="29"/>
      <c r="M188" s="29"/>
    </row>
    <row r="189" spans="1:16" x14ac:dyDescent="0.3">
      <c r="A189" s="4" t="s">
        <v>697</v>
      </c>
      <c r="B189" s="29"/>
      <c r="C189" s="29"/>
      <c r="D189" s="48"/>
      <c r="E189" s="29"/>
      <c r="F189" s="29"/>
      <c r="G189" s="29"/>
      <c r="H189" s="29"/>
      <c r="I189" s="29"/>
      <c r="J189" s="29"/>
      <c r="K189" s="29"/>
      <c r="L189" s="29"/>
      <c r="M189" s="29"/>
    </row>
    <row r="190" spans="1:16" x14ac:dyDescent="0.3">
      <c r="A190" t="s">
        <v>4</v>
      </c>
      <c r="B190" s="29">
        <v>0</v>
      </c>
      <c r="C190" s="41">
        <v>17377.939999999999</v>
      </c>
      <c r="D190" s="33">
        <f>C190/C193</f>
        <v>0.92142367819943716</v>
      </c>
      <c r="E190" s="29"/>
      <c r="F190" s="34">
        <v>0</v>
      </c>
      <c r="G190" s="34">
        <v>0</v>
      </c>
      <c r="H190" s="34">
        <v>0</v>
      </c>
      <c r="I190" s="29"/>
      <c r="J190" s="29"/>
      <c r="K190" s="32">
        <f>C193</f>
        <v>18859.879999999997</v>
      </c>
      <c r="L190" s="41">
        <f>SUM(C191:C192)</f>
        <v>1481.94</v>
      </c>
      <c r="M190" s="33">
        <f>L190/K190</f>
        <v>7.8576321800562898E-2</v>
      </c>
    </row>
    <row r="191" spans="1:16" x14ac:dyDescent="0.3">
      <c r="A191" t="s">
        <v>7</v>
      </c>
      <c r="B191" s="29">
        <v>1</v>
      </c>
      <c r="C191" s="29">
        <v>0</v>
      </c>
      <c r="D191" s="33">
        <f>C191/C193</f>
        <v>0</v>
      </c>
      <c r="E191" s="29"/>
      <c r="F191" s="34">
        <f>C191</f>
        <v>0</v>
      </c>
      <c r="G191" s="34">
        <f>F191*19000</f>
        <v>0</v>
      </c>
      <c r="H191" s="34">
        <v>0</v>
      </c>
      <c r="I191" s="29"/>
      <c r="J191" s="29"/>
      <c r="K191" s="32"/>
      <c r="L191" s="29"/>
      <c r="M191" s="29"/>
    </row>
    <row r="192" spans="1:16" x14ac:dyDescent="0.3">
      <c r="A192" t="s">
        <v>8</v>
      </c>
      <c r="B192" s="29">
        <v>2</v>
      </c>
      <c r="C192" s="41">
        <v>1481.94</v>
      </c>
      <c r="D192" s="33">
        <f>C192/C193</f>
        <v>7.8576321800562898E-2</v>
      </c>
      <c r="E192" s="29"/>
      <c r="F192" s="34">
        <f>C192</f>
        <v>1481.94</v>
      </c>
      <c r="G192" s="34">
        <f t="shared" ref="G192" si="22">F192*19000</f>
        <v>28156860</v>
      </c>
      <c r="H192" s="34">
        <f>(F192/5)*10*2</f>
        <v>5927.76</v>
      </c>
      <c r="I192" s="29"/>
      <c r="J192" s="29"/>
      <c r="K192" s="29"/>
      <c r="L192" s="29"/>
      <c r="M192" s="29"/>
    </row>
    <row r="193" spans="1:13" x14ac:dyDescent="0.3">
      <c r="A193" s="4" t="s">
        <v>1</v>
      </c>
      <c r="B193" s="29"/>
      <c r="C193" s="42">
        <f>SUM(C190:C192)</f>
        <v>18859.879999999997</v>
      </c>
      <c r="D193" s="37">
        <f>SUM(D190:D192)</f>
        <v>1</v>
      </c>
      <c r="E193" s="29"/>
      <c r="F193" s="40">
        <f>SUM(F190:F192)</f>
        <v>1481.94</v>
      </c>
      <c r="G193" s="40">
        <f>SUM(G191:G192)</f>
        <v>28156860</v>
      </c>
      <c r="H193" s="40">
        <f>SUM(H192)</f>
        <v>5927.76</v>
      </c>
      <c r="I193" s="29"/>
      <c r="J193" s="29"/>
      <c r="K193" s="29"/>
      <c r="L193" s="29"/>
      <c r="M193" s="29"/>
    </row>
    <row r="194" spans="1:13" x14ac:dyDescent="0.3">
      <c r="B194" s="29"/>
      <c r="C194" s="29"/>
      <c r="D194" s="29"/>
      <c r="E194" s="29"/>
      <c r="F194" s="33">
        <f>F193/F$17</f>
        <v>1.0628022511091746E-2</v>
      </c>
      <c r="G194" s="33">
        <f>G193/G$17</f>
        <v>1.0628022511091744E-2</v>
      </c>
      <c r="H194" s="33">
        <f>H193/H$17</f>
        <v>1.3552957444551346E-2</v>
      </c>
      <c r="I194" s="33"/>
      <c r="J194" s="33"/>
      <c r="K194" s="29"/>
      <c r="L194" s="29"/>
      <c r="M194" s="29"/>
    </row>
    <row r="195" spans="1:13" x14ac:dyDescent="0.3"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</row>
    <row r="196" spans="1:13" x14ac:dyDescent="0.3"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</row>
    <row r="197" spans="1:13" x14ac:dyDescent="0.3">
      <c r="A197" s="13" t="s">
        <v>19</v>
      </c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</row>
    <row r="198" spans="1:13" x14ac:dyDescent="0.3">
      <c r="A198" s="4" t="s">
        <v>3</v>
      </c>
      <c r="B198" s="29"/>
      <c r="C198" s="31" t="s">
        <v>2</v>
      </c>
      <c r="D198" s="45"/>
      <c r="E198" s="45"/>
      <c r="F198" s="31" t="s">
        <v>9</v>
      </c>
      <c r="G198" s="31" t="s">
        <v>10</v>
      </c>
      <c r="H198" s="31" t="s">
        <v>11</v>
      </c>
      <c r="I198" s="31" t="s">
        <v>43</v>
      </c>
      <c r="J198" s="29"/>
      <c r="K198" s="14" t="s">
        <v>13</v>
      </c>
      <c r="L198" s="14" t="s">
        <v>14</v>
      </c>
      <c r="M198" s="29"/>
    </row>
    <row r="199" spans="1:13" x14ac:dyDescent="0.3">
      <c r="A199" t="s">
        <v>4</v>
      </c>
      <c r="B199" s="46">
        <v>0</v>
      </c>
      <c r="C199" s="41">
        <v>22996.5</v>
      </c>
      <c r="D199" s="33">
        <f>C199/C202</f>
        <v>0.55582330443256789</v>
      </c>
      <c r="E199" s="33"/>
      <c r="F199" s="34">
        <v>0</v>
      </c>
      <c r="G199" s="34">
        <v>0</v>
      </c>
      <c r="H199" s="34">
        <v>0</v>
      </c>
      <c r="I199" s="29"/>
      <c r="J199" s="29"/>
      <c r="K199" s="32">
        <f>C202</f>
        <v>41373.760000000002</v>
      </c>
      <c r="L199" s="41">
        <f>SUM(C200:C201)</f>
        <v>18377.259999999998</v>
      </c>
      <c r="M199" s="33">
        <f>L199/K199</f>
        <v>0.44417669556743206</v>
      </c>
    </row>
    <row r="200" spans="1:13" x14ac:dyDescent="0.3">
      <c r="A200" t="s">
        <v>5</v>
      </c>
      <c r="B200" s="46">
        <v>1</v>
      </c>
      <c r="C200" s="41">
        <v>10540.4</v>
      </c>
      <c r="D200" s="33">
        <f>C200/C202</f>
        <v>0.25476050520909871</v>
      </c>
      <c r="E200" s="33"/>
      <c r="F200" s="34">
        <f>C200</f>
        <v>10540.4</v>
      </c>
      <c r="G200" s="34">
        <f>F200*19000</f>
        <v>200267600</v>
      </c>
      <c r="H200" s="34">
        <v>0</v>
      </c>
      <c r="I200" s="29"/>
      <c r="J200" s="29"/>
      <c r="K200" s="29"/>
      <c r="L200" s="29"/>
      <c r="M200" s="29"/>
    </row>
    <row r="201" spans="1:13" x14ac:dyDescent="0.3">
      <c r="A201" t="s">
        <v>6</v>
      </c>
      <c r="B201" s="46">
        <v>2</v>
      </c>
      <c r="C201" s="41">
        <v>7836.86</v>
      </c>
      <c r="D201" s="33">
        <f>C201/C202</f>
        <v>0.18941619035833338</v>
      </c>
      <c r="E201" s="51"/>
      <c r="F201" s="34">
        <f>C201</f>
        <v>7836.86</v>
      </c>
      <c r="G201" s="34">
        <f>F201*19000</f>
        <v>148900340</v>
      </c>
      <c r="H201" s="52">
        <v>0</v>
      </c>
      <c r="I201" s="29"/>
      <c r="J201" s="29"/>
      <c r="K201" s="29"/>
      <c r="L201" s="29"/>
      <c r="M201" s="29"/>
    </row>
    <row r="202" spans="1:13" x14ac:dyDescent="0.3">
      <c r="A202" s="4" t="s">
        <v>1</v>
      </c>
      <c r="B202" s="39"/>
      <c r="C202" s="42">
        <f>SUM(C199:C201)</f>
        <v>41373.760000000002</v>
      </c>
      <c r="D202" s="37">
        <f>SUM(D199:D201)</f>
        <v>1</v>
      </c>
      <c r="E202" s="37"/>
      <c r="F202" s="40">
        <f>SUM(F200:F201)</f>
        <v>18377.259999999998</v>
      </c>
      <c r="G202" s="40">
        <f>SUM(G200:G201)</f>
        <v>349167940</v>
      </c>
      <c r="H202" s="40">
        <v>0</v>
      </c>
      <c r="I202" s="46"/>
      <c r="J202" s="29"/>
      <c r="K202" s="29"/>
      <c r="L202" s="29"/>
      <c r="M202" s="29"/>
    </row>
    <row r="203" spans="1:13" x14ac:dyDescent="0.3">
      <c r="B203" s="29"/>
      <c r="C203" s="29"/>
      <c r="D203" s="48"/>
      <c r="E203" s="29"/>
      <c r="F203" s="33">
        <f>F202/F$5</f>
        <v>5.5659706752577517E-2</v>
      </c>
      <c r="G203" s="33">
        <f>G202/G$5</f>
        <v>5.5659706752577524E-2</v>
      </c>
      <c r="H203" s="33">
        <f>H202/H$88</f>
        <v>0</v>
      </c>
      <c r="I203" s="29"/>
      <c r="J203" s="29"/>
      <c r="K203" s="29"/>
      <c r="L203" s="29"/>
      <c r="M203" s="29"/>
    </row>
    <row r="204" spans="1:13" x14ac:dyDescent="0.3">
      <c r="A204" s="4" t="s">
        <v>696</v>
      </c>
      <c r="B204" s="29"/>
      <c r="C204" s="29"/>
      <c r="D204" s="48"/>
      <c r="E204" s="29"/>
      <c r="F204" s="14"/>
      <c r="G204" s="14"/>
      <c r="H204" s="14"/>
      <c r="I204" s="29"/>
      <c r="J204" s="29"/>
      <c r="K204" s="14"/>
      <c r="L204" s="14"/>
      <c r="M204" s="14"/>
    </row>
    <row r="205" spans="1:13" x14ac:dyDescent="0.3">
      <c r="A205" t="s">
        <v>4</v>
      </c>
      <c r="B205" s="29">
        <v>0</v>
      </c>
      <c r="C205" s="41">
        <v>31868.240000000002</v>
      </c>
      <c r="D205" s="33">
        <f>C205/C208</f>
        <v>0.77493723804604853</v>
      </c>
      <c r="E205" s="29"/>
      <c r="F205" s="34">
        <v>0</v>
      </c>
      <c r="G205" s="34">
        <v>0</v>
      </c>
      <c r="H205" s="34">
        <v>0</v>
      </c>
      <c r="I205" s="29"/>
      <c r="J205" s="29"/>
      <c r="K205" s="32">
        <f>C208</f>
        <v>41123.64</v>
      </c>
      <c r="L205" s="41">
        <f>SUM(C206:C207)</f>
        <v>9255.4</v>
      </c>
      <c r="M205" s="33">
        <f>L205/K205</f>
        <v>0.22506276195395153</v>
      </c>
    </row>
    <row r="206" spans="1:13" x14ac:dyDescent="0.3">
      <c r="A206" t="s">
        <v>7</v>
      </c>
      <c r="B206" s="29">
        <v>1</v>
      </c>
      <c r="C206" s="29">
        <v>0</v>
      </c>
      <c r="D206" s="33">
        <f>C206/C208</f>
        <v>0</v>
      </c>
      <c r="E206" s="29"/>
      <c r="F206" s="34">
        <f>C206</f>
        <v>0</v>
      </c>
      <c r="G206" s="34">
        <f>F206*19000</f>
        <v>0</v>
      </c>
      <c r="H206" s="34">
        <v>0</v>
      </c>
      <c r="I206" s="29"/>
      <c r="J206" s="29"/>
      <c r="K206" s="29"/>
      <c r="L206" s="29"/>
      <c r="M206" s="29"/>
    </row>
    <row r="207" spans="1:13" x14ac:dyDescent="0.3">
      <c r="A207" t="s">
        <v>8</v>
      </c>
      <c r="B207" s="29">
        <v>2</v>
      </c>
      <c r="C207" s="41">
        <v>9255.4</v>
      </c>
      <c r="D207" s="33">
        <f>C207/C208</f>
        <v>0.22506276195395153</v>
      </c>
      <c r="E207" s="29"/>
      <c r="F207" s="34">
        <f>C207</f>
        <v>9255.4</v>
      </c>
      <c r="G207" s="34">
        <f t="shared" ref="G207" si="23">F207*19000</f>
        <v>175852600</v>
      </c>
      <c r="H207" s="34">
        <f>(F207/5)*10*2</f>
        <v>37021.599999999999</v>
      </c>
      <c r="I207" s="29"/>
      <c r="J207" s="29"/>
      <c r="K207" s="29"/>
      <c r="L207" s="29"/>
      <c r="M207" s="29"/>
    </row>
    <row r="208" spans="1:13" x14ac:dyDescent="0.3">
      <c r="A208" s="4" t="s">
        <v>1</v>
      </c>
      <c r="B208" s="14"/>
      <c r="C208" s="42">
        <f>SUM(C205:C207)</f>
        <v>41123.64</v>
      </c>
      <c r="D208" s="37">
        <f>SUM(D205:D207)</f>
        <v>1</v>
      </c>
      <c r="E208" s="29"/>
      <c r="F208" s="40">
        <f>SUM(F205:F207)</f>
        <v>9255.4</v>
      </c>
      <c r="G208" s="40">
        <f>SUM(G206:G207)</f>
        <v>175852600</v>
      </c>
      <c r="H208" s="40">
        <f>SUM(H207)</f>
        <v>37021.599999999999</v>
      </c>
      <c r="I208" s="29"/>
      <c r="J208" s="29"/>
      <c r="K208" s="29"/>
      <c r="L208" s="29"/>
      <c r="M208" s="29"/>
    </row>
    <row r="209" spans="1:13" x14ac:dyDescent="0.3">
      <c r="B209" s="29"/>
      <c r="C209" s="29"/>
      <c r="D209" s="48"/>
      <c r="E209" s="29"/>
      <c r="F209" s="33">
        <f>F208/F$11</f>
        <v>3.9853304839415987E-2</v>
      </c>
      <c r="G209" s="33">
        <f>G208/G$11</f>
        <v>3.9853304839415994E-2</v>
      </c>
      <c r="H209" s="33">
        <f>H208/H$11</f>
        <v>4.9102609673671423E-2</v>
      </c>
      <c r="I209" s="29"/>
      <c r="J209" s="29"/>
      <c r="K209" s="29"/>
      <c r="L209" s="29"/>
      <c r="M209" s="29"/>
    </row>
    <row r="210" spans="1:13" x14ac:dyDescent="0.3">
      <c r="A210" s="4" t="s">
        <v>697</v>
      </c>
      <c r="B210" s="29"/>
      <c r="C210" s="29"/>
      <c r="D210" s="48"/>
      <c r="E210" s="29"/>
      <c r="F210" s="29"/>
      <c r="G210" s="29"/>
      <c r="H210" s="29"/>
      <c r="I210" s="29"/>
      <c r="J210" s="29"/>
      <c r="K210" s="29"/>
      <c r="L210" s="29"/>
      <c r="M210" s="29"/>
    </row>
    <row r="211" spans="1:13" x14ac:dyDescent="0.3">
      <c r="A211" t="s">
        <v>4</v>
      </c>
      <c r="B211" s="29">
        <v>0</v>
      </c>
      <c r="C211" s="41">
        <v>34319</v>
      </c>
      <c r="D211" s="33">
        <f>C211/C214</f>
        <v>0.83453276597069181</v>
      </c>
      <c r="E211" s="29"/>
      <c r="F211" s="34">
        <v>0</v>
      </c>
      <c r="G211" s="34">
        <v>0</v>
      </c>
      <c r="H211" s="34">
        <v>0</v>
      </c>
      <c r="I211" s="29"/>
      <c r="J211" s="29"/>
      <c r="K211" s="32">
        <f>C214</f>
        <v>41123.61</v>
      </c>
      <c r="L211" s="41">
        <f>SUM(C212:C213)</f>
        <v>6804.61</v>
      </c>
      <c r="M211" s="33">
        <f>L211/K211</f>
        <v>0.16546723402930821</v>
      </c>
    </row>
    <row r="212" spans="1:13" x14ac:dyDescent="0.3">
      <c r="A212" t="s">
        <v>7</v>
      </c>
      <c r="B212" s="29">
        <v>1</v>
      </c>
      <c r="C212" s="29">
        <v>0</v>
      </c>
      <c r="D212" s="33">
        <f>C212/C214</f>
        <v>0</v>
      </c>
      <c r="E212" s="29"/>
      <c r="F212" s="34">
        <f>C212</f>
        <v>0</v>
      </c>
      <c r="G212" s="34">
        <f>F212*19000</f>
        <v>0</v>
      </c>
      <c r="H212" s="34">
        <v>0</v>
      </c>
      <c r="I212" s="29"/>
      <c r="J212" s="29"/>
      <c r="K212" s="32"/>
      <c r="L212" s="29"/>
      <c r="M212" s="29"/>
    </row>
    <row r="213" spans="1:13" x14ac:dyDescent="0.3">
      <c r="A213" t="s">
        <v>8</v>
      </c>
      <c r="B213" s="29">
        <v>2</v>
      </c>
      <c r="C213" s="41">
        <v>6804.61</v>
      </c>
      <c r="D213" s="33">
        <f>C213/C214</f>
        <v>0.16546723402930821</v>
      </c>
      <c r="E213" s="29"/>
      <c r="F213" s="34">
        <f>C213</f>
        <v>6804.61</v>
      </c>
      <c r="G213" s="34">
        <f t="shared" ref="G213" si="24">F213*19000</f>
        <v>129287590</v>
      </c>
      <c r="H213" s="34">
        <f>(F213/5)*10*2</f>
        <v>27218.440000000002</v>
      </c>
      <c r="I213" s="29"/>
      <c r="J213" s="29"/>
      <c r="K213" s="29"/>
      <c r="L213" s="29"/>
      <c r="M213" s="29"/>
    </row>
    <row r="214" spans="1:13" x14ac:dyDescent="0.3">
      <c r="A214" s="4" t="s">
        <v>1</v>
      </c>
      <c r="B214" s="29"/>
      <c r="C214" s="42">
        <f>SUM(C211:C213)</f>
        <v>41123.61</v>
      </c>
      <c r="D214" s="37">
        <f>SUM(D211:D213)</f>
        <v>1</v>
      </c>
      <c r="E214" s="29"/>
      <c r="F214" s="40">
        <f>SUM(F211:F213)</f>
        <v>6804.61</v>
      </c>
      <c r="G214" s="40">
        <f>SUM(G212:G213)</f>
        <v>129287590</v>
      </c>
      <c r="H214" s="40">
        <f>SUM(H213)</f>
        <v>27218.440000000002</v>
      </c>
      <c r="I214" s="29"/>
      <c r="J214" s="29"/>
      <c r="K214" s="29"/>
      <c r="L214" s="29"/>
      <c r="M214" s="29"/>
    </row>
    <row r="215" spans="1:13" x14ac:dyDescent="0.3">
      <c r="B215" s="29"/>
      <c r="C215" s="29"/>
      <c r="D215" s="29"/>
      <c r="E215" s="29"/>
      <c r="F215" s="33">
        <f>F214/F$17</f>
        <v>4.8800591291955138E-2</v>
      </c>
      <c r="G215" s="33">
        <f>G214/G$17</f>
        <v>4.8800591291955138E-2</v>
      </c>
      <c r="H215" s="33">
        <f>H214/H$17</f>
        <v>6.2230987595158056E-2</v>
      </c>
      <c r="I215" s="33"/>
      <c r="J215" s="33"/>
      <c r="K215" s="29"/>
      <c r="L215" s="29"/>
      <c r="M215" s="29"/>
    </row>
    <row r="216" spans="1:13" x14ac:dyDescent="0.3"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</row>
    <row r="217" spans="1:13" x14ac:dyDescent="0.3"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</row>
    <row r="218" spans="1:13" x14ac:dyDescent="0.3">
      <c r="A218" s="13" t="s">
        <v>27</v>
      </c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</row>
    <row r="219" spans="1:13" x14ac:dyDescent="0.3">
      <c r="A219" s="4" t="s">
        <v>3</v>
      </c>
      <c r="B219" s="29"/>
      <c r="C219" s="31" t="s">
        <v>2</v>
      </c>
      <c r="D219" s="45"/>
      <c r="E219" s="45"/>
      <c r="F219" s="31" t="s">
        <v>9</v>
      </c>
      <c r="G219" s="31" t="s">
        <v>10</v>
      </c>
      <c r="H219" s="31" t="s">
        <v>11</v>
      </c>
      <c r="I219" s="31" t="s">
        <v>43</v>
      </c>
      <c r="J219" s="29"/>
      <c r="K219" s="14" t="s">
        <v>13</v>
      </c>
      <c r="L219" s="14" t="s">
        <v>14</v>
      </c>
      <c r="M219" s="29"/>
    </row>
    <row r="220" spans="1:13" x14ac:dyDescent="0.3">
      <c r="A220" t="s">
        <v>4</v>
      </c>
      <c r="B220" s="46">
        <v>0</v>
      </c>
      <c r="C220" s="41">
        <v>53341.7</v>
      </c>
      <c r="D220" s="33">
        <f>C220/C223</f>
        <v>0.49649065637900813</v>
      </c>
      <c r="E220" s="33"/>
      <c r="F220" s="34">
        <v>0</v>
      </c>
      <c r="G220" s="34">
        <v>0</v>
      </c>
      <c r="H220" s="34">
        <v>0</v>
      </c>
      <c r="I220" s="29"/>
      <c r="J220" s="29"/>
      <c r="K220" s="32">
        <f>C223</f>
        <v>107437.47</v>
      </c>
      <c r="L220" s="41">
        <f>SUM(C221:C222)</f>
        <v>54095.77</v>
      </c>
      <c r="M220" s="33">
        <f>L220/K220</f>
        <v>0.50350934362099176</v>
      </c>
    </row>
    <row r="221" spans="1:13" x14ac:dyDescent="0.3">
      <c r="A221" t="s">
        <v>5</v>
      </c>
      <c r="B221" s="46">
        <v>1</v>
      </c>
      <c r="C221" s="41">
        <v>3222.57</v>
      </c>
      <c r="D221" s="33">
        <f>C221/C223</f>
        <v>2.9994842581456918E-2</v>
      </c>
      <c r="E221" s="33"/>
      <c r="F221" s="34">
        <f>C221</f>
        <v>3222.57</v>
      </c>
      <c r="G221" s="34">
        <f>F221*19000</f>
        <v>61228830</v>
      </c>
      <c r="H221" s="34">
        <v>0</v>
      </c>
      <c r="I221" s="29"/>
      <c r="J221" s="29"/>
      <c r="K221" s="29"/>
      <c r="L221" s="29"/>
      <c r="M221" s="29"/>
    </row>
    <row r="222" spans="1:13" x14ac:dyDescent="0.3">
      <c r="A222" t="s">
        <v>6</v>
      </c>
      <c r="B222" s="46">
        <v>2</v>
      </c>
      <c r="C222" s="41">
        <v>50873.2</v>
      </c>
      <c r="D222" s="33">
        <f>C222/C223</f>
        <v>0.47351450103953485</v>
      </c>
      <c r="E222" s="51"/>
      <c r="F222" s="34">
        <f>C222</f>
        <v>50873.2</v>
      </c>
      <c r="G222" s="34">
        <f>F222*19000</f>
        <v>966590800</v>
      </c>
      <c r="H222" s="52">
        <v>0</v>
      </c>
      <c r="I222" s="29"/>
      <c r="J222" s="29"/>
      <c r="K222" s="29"/>
      <c r="L222" s="29"/>
      <c r="M222" s="29"/>
    </row>
    <row r="223" spans="1:13" x14ac:dyDescent="0.3">
      <c r="A223" s="4" t="s">
        <v>1</v>
      </c>
      <c r="B223" s="39"/>
      <c r="C223" s="42">
        <f>SUM(C220:C222)</f>
        <v>107437.47</v>
      </c>
      <c r="D223" s="37">
        <f>SUM(D220:D222)</f>
        <v>0.99999999999999989</v>
      </c>
      <c r="E223" s="37"/>
      <c r="F223" s="40">
        <f>SUM(F221:F222)</f>
        <v>54095.77</v>
      </c>
      <c r="G223" s="40">
        <f>SUM(G221:G222)</f>
        <v>1027819630</v>
      </c>
      <c r="H223" s="40">
        <v>0</v>
      </c>
      <c r="I223" s="46"/>
      <c r="J223" s="29"/>
      <c r="K223" s="29"/>
      <c r="L223" s="29"/>
      <c r="M223" s="29"/>
    </row>
    <row r="224" spans="1:13" x14ac:dyDescent="0.3">
      <c r="B224" s="29"/>
      <c r="C224" s="29"/>
      <c r="D224" s="48"/>
      <c r="E224" s="29"/>
      <c r="F224" s="33">
        <f>F223/F$5</f>
        <v>0.16384132861780704</v>
      </c>
      <c r="G224" s="33">
        <f>G223/G$5</f>
        <v>0.16384132861780704</v>
      </c>
      <c r="H224" s="33">
        <f>H223/H$88</f>
        <v>0</v>
      </c>
      <c r="I224" s="29"/>
      <c r="J224" s="29"/>
      <c r="K224" s="29"/>
      <c r="L224" s="29"/>
      <c r="M224" s="29"/>
    </row>
    <row r="225" spans="1:13" x14ac:dyDescent="0.3">
      <c r="A225" s="4" t="s">
        <v>696</v>
      </c>
      <c r="B225" s="29"/>
      <c r="C225" s="29"/>
      <c r="D225" s="48"/>
      <c r="E225" s="29"/>
      <c r="F225" s="14"/>
      <c r="G225" s="14"/>
      <c r="H225" s="14"/>
      <c r="I225" s="29"/>
      <c r="J225" s="29"/>
      <c r="K225" s="14"/>
      <c r="L225" s="14"/>
      <c r="M225" s="14"/>
    </row>
    <row r="226" spans="1:13" x14ac:dyDescent="0.3">
      <c r="A226" t="s">
        <v>4</v>
      </c>
      <c r="B226" s="29">
        <v>0</v>
      </c>
      <c r="C226" s="41">
        <v>80623.8</v>
      </c>
      <c r="D226" s="33">
        <f>C226/C229</f>
        <v>0.75042505000654269</v>
      </c>
      <c r="E226" s="29"/>
      <c r="F226" s="34">
        <v>0</v>
      </c>
      <c r="G226" s="34">
        <v>0</v>
      </c>
      <c r="H226" s="34">
        <v>0</v>
      </c>
      <c r="I226" s="29"/>
      <c r="J226" s="29"/>
      <c r="K226" s="32">
        <f>C229</f>
        <v>107437.51157999999</v>
      </c>
      <c r="L226" s="41">
        <f>SUM(C227:C228)</f>
        <v>26813.711580000003</v>
      </c>
      <c r="M226" s="33">
        <f>L226/K226</f>
        <v>0.24957494999345745</v>
      </c>
    </row>
    <row r="227" spans="1:13" x14ac:dyDescent="0.3">
      <c r="A227" t="s">
        <v>7</v>
      </c>
      <c r="B227" s="29">
        <v>1</v>
      </c>
      <c r="C227" s="29">
        <v>11.311579999999999</v>
      </c>
      <c r="D227" s="33">
        <f>C227/C229</f>
        <v>1.0528520098473412E-4</v>
      </c>
      <c r="E227" s="29"/>
      <c r="F227" s="34">
        <f>C227</f>
        <v>11.311579999999999</v>
      </c>
      <c r="G227" s="34">
        <f>F227*19000</f>
        <v>214920.02</v>
      </c>
      <c r="H227" s="34">
        <v>0</v>
      </c>
      <c r="I227" s="29"/>
      <c r="J227" s="29"/>
      <c r="K227" s="29"/>
      <c r="L227" s="29"/>
      <c r="M227" s="29"/>
    </row>
    <row r="228" spans="1:13" x14ac:dyDescent="0.3">
      <c r="A228" t="s">
        <v>8</v>
      </c>
      <c r="B228" s="29">
        <v>2</v>
      </c>
      <c r="C228" s="41">
        <v>26802.400000000001</v>
      </c>
      <c r="D228" s="33">
        <f>C228/C229</f>
        <v>0.24946966479247271</v>
      </c>
      <c r="E228" s="29"/>
      <c r="F228" s="34">
        <f>C228</f>
        <v>26802.400000000001</v>
      </c>
      <c r="G228" s="34">
        <f t="shared" ref="G228" si="25">F228*19000</f>
        <v>509245600</v>
      </c>
      <c r="H228" s="34">
        <f>(F228/5)*10*2</f>
        <v>107209.60000000001</v>
      </c>
      <c r="I228" s="29"/>
      <c r="J228" s="29"/>
      <c r="K228" s="29"/>
      <c r="L228" s="29"/>
      <c r="M228" s="29"/>
    </row>
    <row r="229" spans="1:13" x14ac:dyDescent="0.3">
      <c r="A229" s="4" t="s">
        <v>1</v>
      </c>
      <c r="B229" s="14"/>
      <c r="C229" s="42">
        <f>SUM(C226:C228)</f>
        <v>107437.51157999999</v>
      </c>
      <c r="D229" s="37">
        <f>SUM(D226:D228)</f>
        <v>1.0000000000000002</v>
      </c>
      <c r="E229" s="29"/>
      <c r="F229" s="40">
        <f>SUM(F226:F228)</f>
        <v>26813.711580000003</v>
      </c>
      <c r="G229" s="40">
        <f>SUM(G227:G228)</f>
        <v>509460520.01999998</v>
      </c>
      <c r="H229" s="40">
        <f>SUM(H228)</f>
        <v>107209.60000000001</v>
      </c>
      <c r="I229" s="29"/>
      <c r="J229" s="29"/>
      <c r="K229" s="29"/>
      <c r="L229" s="29"/>
      <c r="M229" s="29"/>
    </row>
    <row r="230" spans="1:13" x14ac:dyDescent="0.3">
      <c r="B230" s="29"/>
      <c r="C230" s="29"/>
      <c r="D230" s="48"/>
      <c r="E230" s="29"/>
      <c r="F230" s="33">
        <f>F229/F$11</f>
        <v>0.115458545440923</v>
      </c>
      <c r="G230" s="33">
        <f>G229/G$11</f>
        <v>0.11545854544092299</v>
      </c>
      <c r="H230" s="33">
        <f>H229/H$11</f>
        <v>0.14219458753998865</v>
      </c>
      <c r="I230" s="29"/>
      <c r="J230" s="29"/>
      <c r="K230" s="29"/>
      <c r="L230" s="29"/>
      <c r="M230" s="29"/>
    </row>
    <row r="231" spans="1:13" x14ac:dyDescent="0.3">
      <c r="A231" s="4" t="s">
        <v>697</v>
      </c>
      <c r="B231" s="29"/>
      <c r="C231" s="29"/>
      <c r="D231" s="48"/>
      <c r="E231" s="29"/>
      <c r="F231" s="29"/>
      <c r="G231" s="29"/>
      <c r="H231" s="29"/>
      <c r="I231" s="29"/>
      <c r="J231" s="29"/>
      <c r="K231" s="29"/>
      <c r="L231" s="29"/>
      <c r="M231" s="29"/>
    </row>
    <row r="232" spans="1:13" x14ac:dyDescent="0.3">
      <c r="A232" t="s">
        <v>4</v>
      </c>
      <c r="B232" s="29">
        <v>0</v>
      </c>
      <c r="C232" s="41">
        <v>95934.7</v>
      </c>
      <c r="D232" s="33">
        <f>C232/C235</f>
        <v>0.89293486594358817</v>
      </c>
      <c r="E232" s="29"/>
      <c r="F232" s="34">
        <v>0</v>
      </c>
      <c r="G232" s="34">
        <v>0</v>
      </c>
      <c r="H232" s="34">
        <v>0</v>
      </c>
      <c r="I232" s="29"/>
      <c r="J232" s="29"/>
      <c r="K232" s="32">
        <f>C235</f>
        <v>107437.51157999999</v>
      </c>
      <c r="L232" s="41">
        <f>SUM(C233:C234)</f>
        <v>11502.811579999992</v>
      </c>
      <c r="M232" s="33">
        <f>L232/K232</f>
        <v>0.10706513405641178</v>
      </c>
    </row>
    <row r="233" spans="1:13" x14ac:dyDescent="0.3">
      <c r="A233" t="s">
        <v>7</v>
      </c>
      <c r="B233" s="29">
        <v>1</v>
      </c>
      <c r="C233" s="41">
        <f>C229-C234-C232</f>
        <v>1.621579999991809</v>
      </c>
      <c r="D233" s="33">
        <f>C233/C235</f>
        <v>1.509323862908301E-5</v>
      </c>
      <c r="E233" s="29"/>
      <c r="F233" s="34">
        <f>C233</f>
        <v>1.621579999991809</v>
      </c>
      <c r="G233" s="34">
        <f>F233*19000</f>
        <v>30810.019999844371</v>
      </c>
      <c r="H233" s="34">
        <v>0</v>
      </c>
      <c r="I233" s="29"/>
      <c r="J233" s="29"/>
      <c r="K233" s="32"/>
      <c r="L233" s="29"/>
      <c r="M233" s="29"/>
    </row>
    <row r="234" spans="1:13" x14ac:dyDescent="0.3">
      <c r="A234" t="s">
        <v>8</v>
      </c>
      <c r="B234" s="29">
        <v>2</v>
      </c>
      <c r="C234" s="41">
        <v>11501.19</v>
      </c>
      <c r="D234" s="33">
        <f>C234/C235</f>
        <v>0.1070500408177827</v>
      </c>
      <c r="E234" s="29"/>
      <c r="F234" s="34">
        <f>C234</f>
        <v>11501.19</v>
      </c>
      <c r="G234" s="34">
        <f t="shared" ref="G234" si="26">F234*19000</f>
        <v>218522610</v>
      </c>
      <c r="H234" s="34">
        <f>(F234/5)*10*2</f>
        <v>46004.760000000009</v>
      </c>
      <c r="I234" s="29"/>
      <c r="J234" s="29"/>
      <c r="K234" s="29"/>
      <c r="L234" s="29"/>
      <c r="M234" s="29"/>
    </row>
    <row r="235" spans="1:13" x14ac:dyDescent="0.3">
      <c r="A235" s="4" t="s">
        <v>1</v>
      </c>
      <c r="B235" s="29"/>
      <c r="C235" s="42">
        <f>SUM(C232:C234)</f>
        <v>107437.51157999999</v>
      </c>
      <c r="D235" s="37">
        <f>SUM(D232:D234)</f>
        <v>1</v>
      </c>
      <c r="E235" s="29"/>
      <c r="F235" s="40">
        <f>SUM(F232:F234)</f>
        <v>11502.811579999992</v>
      </c>
      <c r="G235" s="40">
        <f>SUM(G233:G234)</f>
        <v>218553420.01999983</v>
      </c>
      <c r="H235" s="40">
        <f>SUM(H234)</f>
        <v>46004.760000000009</v>
      </c>
      <c r="I235" s="29"/>
      <c r="J235" s="29"/>
      <c r="K235" s="29"/>
      <c r="L235" s="29"/>
      <c r="M235" s="29"/>
    </row>
    <row r="236" spans="1:13" x14ac:dyDescent="0.3">
      <c r="B236" s="29"/>
      <c r="C236" s="29"/>
      <c r="D236" s="29"/>
      <c r="E236" s="29"/>
      <c r="F236" s="33">
        <f>F235/F$17</f>
        <v>8.2494662680733855E-2</v>
      </c>
      <c r="G236" s="33">
        <f>G235/G$17</f>
        <v>8.2494662680733841E-2</v>
      </c>
      <c r="H236" s="33">
        <f>H235/H$17</f>
        <v>0.10518316438701938</v>
      </c>
      <c r="I236" s="33"/>
      <c r="J236" s="33"/>
      <c r="K236" s="29"/>
      <c r="L236" s="29"/>
      <c r="M236" s="29"/>
    </row>
    <row r="237" spans="1:13" x14ac:dyDescent="0.3"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</row>
    <row r="242" spans="3:13" x14ac:dyDescent="0.3"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D60E6-691B-4555-A268-0649D4C23A3E}">
  <dimension ref="A1:J376"/>
  <sheetViews>
    <sheetView topLeftCell="A56" workbookViewId="0">
      <selection activeCell="D81" sqref="D81"/>
    </sheetView>
  </sheetViews>
  <sheetFormatPr defaultRowHeight="14.4" x14ac:dyDescent="0.3"/>
  <cols>
    <col min="1" max="1" width="12.21875" bestFit="1" customWidth="1"/>
    <col min="2" max="2" width="22" bestFit="1" customWidth="1"/>
    <col min="4" max="4" width="35.5546875" bestFit="1" customWidth="1"/>
  </cols>
  <sheetData>
    <row r="1" spans="1:10" x14ac:dyDescent="0.3">
      <c r="A1" s="13" t="s">
        <v>841</v>
      </c>
    </row>
    <row r="2" spans="1:10" x14ac:dyDescent="0.3">
      <c r="A2" s="4" t="s">
        <v>695</v>
      </c>
      <c r="B2" s="4" t="s">
        <v>864</v>
      </c>
      <c r="C2" s="4" t="s">
        <v>706</v>
      </c>
      <c r="D2" s="4" t="s">
        <v>45</v>
      </c>
    </row>
    <row r="3" spans="1:10" x14ac:dyDescent="0.3">
      <c r="A3" s="58">
        <v>1074</v>
      </c>
      <c r="B3" s="59">
        <v>1861.248</v>
      </c>
      <c r="C3" s="58" t="s">
        <v>367</v>
      </c>
      <c r="D3" s="58" t="s">
        <v>471</v>
      </c>
      <c r="H3" s="4"/>
      <c r="I3" s="4"/>
      <c r="J3" s="4"/>
    </row>
    <row r="4" spans="1:10" x14ac:dyDescent="0.3">
      <c r="A4" s="58">
        <v>853</v>
      </c>
      <c r="B4" s="59">
        <v>1590.5540000000001</v>
      </c>
      <c r="C4" s="58" t="s">
        <v>197</v>
      </c>
      <c r="D4" s="58" t="s">
        <v>199</v>
      </c>
    </row>
    <row r="5" spans="1:10" x14ac:dyDescent="0.3">
      <c r="A5" s="58">
        <v>1040</v>
      </c>
      <c r="B5" s="59">
        <v>1574.32</v>
      </c>
      <c r="C5" s="58" t="s">
        <v>46</v>
      </c>
      <c r="D5" s="58" t="s">
        <v>47</v>
      </c>
    </row>
    <row r="6" spans="1:10" x14ac:dyDescent="0.3">
      <c r="A6" s="58">
        <v>807</v>
      </c>
      <c r="B6" s="59">
        <v>1482.492</v>
      </c>
      <c r="C6" s="58" t="s">
        <v>197</v>
      </c>
      <c r="D6" s="58" t="s">
        <v>212</v>
      </c>
      <c r="H6" s="4"/>
      <c r="I6" s="4"/>
      <c r="J6" s="4"/>
    </row>
    <row r="7" spans="1:10" x14ac:dyDescent="0.3">
      <c r="A7" s="58">
        <v>929</v>
      </c>
      <c r="B7" s="59">
        <v>1450.7639999999999</v>
      </c>
      <c r="C7" s="58" t="s">
        <v>489</v>
      </c>
      <c r="D7" s="58" t="s">
        <v>537</v>
      </c>
      <c r="H7" s="4"/>
      <c r="I7" s="4"/>
      <c r="J7" s="4"/>
    </row>
    <row r="8" spans="1:10" x14ac:dyDescent="0.3">
      <c r="A8" s="58">
        <v>846</v>
      </c>
      <c r="B8" s="59">
        <v>1441.1679999999999</v>
      </c>
      <c r="C8" s="58" t="s">
        <v>295</v>
      </c>
      <c r="D8" s="58" t="s">
        <v>297</v>
      </c>
      <c r="E8" s="4"/>
      <c r="G8" s="4"/>
      <c r="H8" s="4"/>
      <c r="I8" s="4"/>
      <c r="J8" s="4"/>
    </row>
    <row r="9" spans="1:10" x14ac:dyDescent="0.3">
      <c r="A9" s="58">
        <v>749</v>
      </c>
      <c r="B9" s="59">
        <v>1363.97</v>
      </c>
      <c r="C9" s="58" t="s">
        <v>51</v>
      </c>
      <c r="D9" s="58" t="s">
        <v>52</v>
      </c>
    </row>
    <row r="10" spans="1:10" x14ac:dyDescent="0.3">
      <c r="A10" s="58">
        <v>872</v>
      </c>
      <c r="B10" s="59">
        <v>1326.8979999999999</v>
      </c>
      <c r="C10" s="58" t="s">
        <v>46</v>
      </c>
      <c r="D10" s="58" t="s">
        <v>48</v>
      </c>
    </row>
    <row r="11" spans="1:10" x14ac:dyDescent="0.3">
      <c r="A11" s="58">
        <v>715</v>
      </c>
      <c r="B11" s="59">
        <v>1314.9829999999999</v>
      </c>
      <c r="C11" s="58" t="s">
        <v>422</v>
      </c>
      <c r="D11" s="58" t="s">
        <v>427</v>
      </c>
    </row>
    <row r="12" spans="1:10" x14ac:dyDescent="0.3">
      <c r="A12" s="58">
        <v>701</v>
      </c>
      <c r="B12" s="59">
        <v>1288.443</v>
      </c>
      <c r="C12" s="58" t="s">
        <v>382</v>
      </c>
      <c r="D12" s="58" t="s">
        <v>411</v>
      </c>
    </row>
    <row r="13" spans="1:10" x14ac:dyDescent="0.3">
      <c r="A13" s="58">
        <v>865</v>
      </c>
      <c r="B13" s="59">
        <v>1284.22</v>
      </c>
      <c r="C13" s="58" t="s">
        <v>489</v>
      </c>
      <c r="D13" s="58" t="s">
        <v>521</v>
      </c>
    </row>
    <row r="14" spans="1:10" x14ac:dyDescent="0.3">
      <c r="A14" s="58">
        <v>805</v>
      </c>
      <c r="B14" s="59">
        <v>1256.954</v>
      </c>
      <c r="C14" s="58" t="s">
        <v>289</v>
      </c>
      <c r="D14" s="58" t="s">
        <v>433</v>
      </c>
    </row>
    <row r="15" spans="1:10" x14ac:dyDescent="0.3">
      <c r="A15" s="58">
        <v>877</v>
      </c>
      <c r="B15" s="59">
        <v>1228.346</v>
      </c>
      <c r="C15" s="58" t="s">
        <v>377</v>
      </c>
      <c r="D15" s="58" t="s">
        <v>378</v>
      </c>
    </row>
    <row r="16" spans="1:10" x14ac:dyDescent="0.3">
      <c r="A16" s="58">
        <v>768</v>
      </c>
      <c r="B16" s="59">
        <v>1206.097</v>
      </c>
      <c r="C16" s="58" t="s">
        <v>289</v>
      </c>
      <c r="D16" s="58" t="s">
        <v>402</v>
      </c>
    </row>
    <row r="17" spans="1:10" x14ac:dyDescent="0.3">
      <c r="A17" s="58">
        <v>896</v>
      </c>
      <c r="B17" s="59">
        <v>1200.1369999999999</v>
      </c>
      <c r="C17" s="58" t="s">
        <v>609</v>
      </c>
      <c r="D17" s="58" t="s">
        <v>610</v>
      </c>
      <c r="E17" s="4"/>
      <c r="F17" s="4"/>
      <c r="G17" s="4"/>
      <c r="H17" s="4"/>
      <c r="I17" s="4"/>
      <c r="J17" s="4"/>
    </row>
    <row r="18" spans="1:10" x14ac:dyDescent="0.3">
      <c r="A18" s="58">
        <v>656</v>
      </c>
      <c r="B18" s="59">
        <v>1193.463</v>
      </c>
      <c r="C18" s="58" t="s">
        <v>51</v>
      </c>
      <c r="D18" s="58" t="s">
        <v>53</v>
      </c>
    </row>
    <row r="19" spans="1:10" x14ac:dyDescent="0.3">
      <c r="A19" s="58">
        <v>692</v>
      </c>
      <c r="B19" s="59">
        <v>1186.8</v>
      </c>
      <c r="C19" s="58" t="s">
        <v>335</v>
      </c>
      <c r="D19" s="58" t="s">
        <v>373</v>
      </c>
    </row>
    <row r="20" spans="1:10" x14ac:dyDescent="0.3">
      <c r="A20" s="58">
        <v>652</v>
      </c>
      <c r="B20" s="59">
        <v>1186.508</v>
      </c>
      <c r="C20" s="58" t="s">
        <v>350</v>
      </c>
      <c r="D20" s="58" t="s">
        <v>350</v>
      </c>
    </row>
    <row r="21" spans="1:10" x14ac:dyDescent="0.3">
      <c r="A21" s="58">
        <v>656</v>
      </c>
      <c r="B21" s="59">
        <v>1180.086</v>
      </c>
      <c r="C21" s="58" t="s">
        <v>60</v>
      </c>
      <c r="D21" s="58" t="s">
        <v>61</v>
      </c>
      <c r="E21" s="4"/>
      <c r="F21" s="4"/>
      <c r="G21" s="4"/>
      <c r="H21" s="4"/>
      <c r="I21" s="4"/>
      <c r="J21" s="4"/>
    </row>
    <row r="22" spans="1:10" x14ac:dyDescent="0.3">
      <c r="A22" s="58">
        <v>648</v>
      </c>
      <c r="B22" s="59">
        <v>1172.462</v>
      </c>
      <c r="C22" s="58" t="s">
        <v>56</v>
      </c>
      <c r="D22" s="58" t="s">
        <v>58</v>
      </c>
      <c r="E22" s="4"/>
      <c r="F22" s="4"/>
      <c r="G22" s="4"/>
      <c r="H22" s="4"/>
      <c r="I22" s="4"/>
      <c r="J22" s="4"/>
    </row>
    <row r="23" spans="1:10" x14ac:dyDescent="0.3">
      <c r="A23" s="58">
        <v>687</v>
      </c>
      <c r="B23" s="59">
        <v>1166.25</v>
      </c>
      <c r="C23" s="58" t="s">
        <v>239</v>
      </c>
      <c r="D23" s="58" t="s">
        <v>316</v>
      </c>
    </row>
    <row r="24" spans="1:10" x14ac:dyDescent="0.3">
      <c r="A24" s="58">
        <v>629</v>
      </c>
      <c r="B24" s="59">
        <v>1159.873</v>
      </c>
      <c r="C24" s="58" t="s">
        <v>497</v>
      </c>
      <c r="D24" s="58" t="s">
        <v>525</v>
      </c>
    </row>
    <row r="25" spans="1:10" x14ac:dyDescent="0.3">
      <c r="A25" s="58">
        <v>653</v>
      </c>
      <c r="B25" s="59">
        <v>1152.4670000000001</v>
      </c>
      <c r="C25" s="58" t="s">
        <v>223</v>
      </c>
      <c r="D25" s="58" t="s">
        <v>227</v>
      </c>
    </row>
    <row r="26" spans="1:10" x14ac:dyDescent="0.3">
      <c r="A26" s="58">
        <v>618</v>
      </c>
      <c r="B26" s="59">
        <v>1147.3679999999999</v>
      </c>
      <c r="C26" s="58" t="s">
        <v>49</v>
      </c>
      <c r="D26" s="58" t="s">
        <v>71</v>
      </c>
    </row>
    <row r="27" spans="1:10" x14ac:dyDescent="0.3">
      <c r="A27" s="58">
        <v>624</v>
      </c>
      <c r="B27" s="59">
        <v>1137.9359999999999</v>
      </c>
      <c r="C27" s="58" t="s">
        <v>91</v>
      </c>
      <c r="D27" s="58" t="s">
        <v>92</v>
      </c>
    </row>
    <row r="28" spans="1:10" x14ac:dyDescent="0.3">
      <c r="A28" s="58">
        <v>610</v>
      </c>
      <c r="B28" s="59">
        <v>1131.2560000000001</v>
      </c>
      <c r="C28" s="58" t="s">
        <v>197</v>
      </c>
      <c r="D28" s="58" t="s">
        <v>226</v>
      </c>
    </row>
    <row r="29" spans="1:10" x14ac:dyDescent="0.3">
      <c r="A29" s="58">
        <v>652</v>
      </c>
      <c r="B29" s="59">
        <v>1111.989</v>
      </c>
      <c r="C29" s="58" t="s">
        <v>497</v>
      </c>
      <c r="D29" s="58" t="s">
        <v>40</v>
      </c>
    </row>
    <row r="30" spans="1:10" x14ac:dyDescent="0.3">
      <c r="A30" s="58">
        <v>672</v>
      </c>
      <c r="B30" s="59">
        <v>1107.5129999999999</v>
      </c>
      <c r="C30" s="58" t="s">
        <v>497</v>
      </c>
      <c r="D30" s="58" t="s">
        <v>515</v>
      </c>
    </row>
    <row r="31" spans="1:10" x14ac:dyDescent="0.3">
      <c r="A31" s="58">
        <v>595</v>
      </c>
      <c r="B31" s="59">
        <v>1104.3</v>
      </c>
      <c r="C31" s="58" t="s">
        <v>233</v>
      </c>
      <c r="D31" s="58" t="s">
        <v>260</v>
      </c>
    </row>
    <row r="32" spans="1:10" x14ac:dyDescent="0.3">
      <c r="A32" s="58">
        <v>612</v>
      </c>
      <c r="B32" s="59">
        <v>1102.703</v>
      </c>
      <c r="C32" s="58" t="s">
        <v>60</v>
      </c>
      <c r="D32" s="58" t="s">
        <v>65</v>
      </c>
    </row>
    <row r="33" spans="1:10" x14ac:dyDescent="0.3">
      <c r="A33" s="58">
        <v>603</v>
      </c>
      <c r="B33" s="59">
        <v>1100.7239999999999</v>
      </c>
      <c r="C33" s="58" t="s">
        <v>382</v>
      </c>
      <c r="D33" s="58" t="s">
        <v>384</v>
      </c>
    </row>
    <row r="34" spans="1:10" x14ac:dyDescent="0.3">
      <c r="A34" s="58">
        <v>641</v>
      </c>
      <c r="B34" s="59">
        <v>1090.961</v>
      </c>
      <c r="C34" s="58" t="s">
        <v>489</v>
      </c>
      <c r="D34" s="58" t="s">
        <v>518</v>
      </c>
    </row>
    <row r="35" spans="1:10" x14ac:dyDescent="0.3">
      <c r="A35" s="58">
        <v>691</v>
      </c>
      <c r="B35" s="59">
        <v>1082.421</v>
      </c>
      <c r="C35" s="58" t="s">
        <v>367</v>
      </c>
      <c r="D35" s="58" t="s">
        <v>475</v>
      </c>
      <c r="E35" s="4"/>
      <c r="F35" s="4"/>
      <c r="G35" s="4"/>
      <c r="H35" s="4"/>
      <c r="I35" s="4"/>
      <c r="J35" s="4"/>
    </row>
    <row r="36" spans="1:10" x14ac:dyDescent="0.3">
      <c r="A36" s="58">
        <v>584</v>
      </c>
      <c r="B36" s="59">
        <v>1073.8599999999999</v>
      </c>
      <c r="C36" s="58" t="s">
        <v>51</v>
      </c>
      <c r="D36" s="58" t="s">
        <v>66</v>
      </c>
    </row>
    <row r="37" spans="1:10" x14ac:dyDescent="0.3">
      <c r="A37" s="58">
        <v>576</v>
      </c>
      <c r="B37" s="59">
        <v>1064.127</v>
      </c>
      <c r="C37" s="58" t="s">
        <v>76</v>
      </c>
      <c r="D37" s="58" t="s">
        <v>100</v>
      </c>
    </row>
    <row r="38" spans="1:10" x14ac:dyDescent="0.3">
      <c r="A38" s="58">
        <v>571</v>
      </c>
      <c r="B38" s="59">
        <v>1053.3720000000001</v>
      </c>
      <c r="C38" s="58" t="s">
        <v>359</v>
      </c>
      <c r="D38" s="58" t="s">
        <v>417</v>
      </c>
    </row>
    <row r="39" spans="1:10" x14ac:dyDescent="0.3">
      <c r="A39" s="58">
        <v>551</v>
      </c>
      <c r="B39" s="59">
        <v>1028.278</v>
      </c>
      <c r="C39" s="58" t="s">
        <v>54</v>
      </c>
      <c r="D39" s="58" t="s">
        <v>55</v>
      </c>
    </row>
    <row r="40" spans="1:10" x14ac:dyDescent="0.3">
      <c r="A40" s="58">
        <v>659</v>
      </c>
      <c r="B40" s="59">
        <v>1017.553</v>
      </c>
      <c r="C40" s="58" t="s">
        <v>687</v>
      </c>
      <c r="D40" s="58" t="s">
        <v>688</v>
      </c>
    </row>
    <row r="41" spans="1:10" x14ac:dyDescent="0.3">
      <c r="A41" s="58">
        <v>592</v>
      </c>
      <c r="B41" s="59">
        <v>1016.265</v>
      </c>
      <c r="C41" s="58" t="s">
        <v>626</v>
      </c>
      <c r="D41" s="58" t="s">
        <v>632</v>
      </c>
    </row>
    <row r="42" spans="1:10" x14ac:dyDescent="0.3">
      <c r="A42" s="58">
        <v>655</v>
      </c>
      <c r="B42" s="59">
        <v>1010.082</v>
      </c>
      <c r="C42" s="58" t="s">
        <v>367</v>
      </c>
      <c r="D42" s="58" t="s">
        <v>481</v>
      </c>
    </row>
    <row r="43" spans="1:10" x14ac:dyDescent="0.3">
      <c r="A43" s="58">
        <v>537</v>
      </c>
      <c r="B43" s="58">
        <v>998.14</v>
      </c>
      <c r="C43" s="58" t="s">
        <v>87</v>
      </c>
      <c r="D43" s="58" t="s">
        <v>88</v>
      </c>
    </row>
    <row r="44" spans="1:10" x14ac:dyDescent="0.3">
      <c r="A44" s="58">
        <v>536</v>
      </c>
      <c r="B44" s="58">
        <v>990</v>
      </c>
      <c r="C44" s="58" t="s">
        <v>67</v>
      </c>
      <c r="D44" s="58" t="s">
        <v>68</v>
      </c>
    </row>
    <row r="45" spans="1:10" x14ac:dyDescent="0.3">
      <c r="A45" s="58">
        <v>704</v>
      </c>
      <c r="B45" s="58">
        <v>989.53599999999994</v>
      </c>
      <c r="C45" s="58" t="s">
        <v>377</v>
      </c>
      <c r="D45" s="58" t="s">
        <v>380</v>
      </c>
    </row>
    <row r="46" spans="1:10" x14ac:dyDescent="0.3">
      <c r="A46" s="58">
        <v>559</v>
      </c>
      <c r="B46" s="58">
        <v>978.90899999999999</v>
      </c>
      <c r="C46" s="58" t="s">
        <v>497</v>
      </c>
      <c r="D46" s="58" t="s">
        <v>513</v>
      </c>
    </row>
    <row r="47" spans="1:10" x14ac:dyDescent="0.3">
      <c r="A47" s="58">
        <v>670</v>
      </c>
      <c r="B47" s="58">
        <v>906.61400000000003</v>
      </c>
      <c r="C47" s="58" t="s">
        <v>609</v>
      </c>
      <c r="D47" s="58" t="s">
        <v>643</v>
      </c>
    </row>
    <row r="48" spans="1:10" x14ac:dyDescent="0.3">
      <c r="A48" s="58">
        <v>543</v>
      </c>
      <c r="B48" s="58">
        <v>849.19500000000005</v>
      </c>
      <c r="C48" s="58" t="s">
        <v>319</v>
      </c>
      <c r="D48" s="58" t="s">
        <v>363</v>
      </c>
    </row>
    <row r="49" spans="1:4" x14ac:dyDescent="0.3">
      <c r="A49" s="58">
        <v>567</v>
      </c>
      <c r="B49" s="58">
        <v>786.351</v>
      </c>
      <c r="C49" s="58" t="s">
        <v>507</v>
      </c>
      <c r="D49" s="58" t="s">
        <v>517</v>
      </c>
    </row>
    <row r="50" spans="1:4" x14ac:dyDescent="0.3">
      <c r="A50" s="58">
        <v>561</v>
      </c>
      <c r="B50" s="58">
        <v>766.37699999999995</v>
      </c>
      <c r="C50" s="58" t="s">
        <v>589</v>
      </c>
      <c r="D50" s="58" t="s">
        <v>602</v>
      </c>
    </row>
    <row r="51" spans="1:4" x14ac:dyDescent="0.3">
      <c r="A51" s="58">
        <v>688</v>
      </c>
      <c r="B51" s="58">
        <v>630.23</v>
      </c>
      <c r="C51" s="58" t="s">
        <v>579</v>
      </c>
      <c r="D51" s="58" t="s">
        <v>580</v>
      </c>
    </row>
    <row r="52" spans="1:4" x14ac:dyDescent="0.3">
      <c r="A52" s="58">
        <v>536</v>
      </c>
      <c r="B52" s="58"/>
      <c r="C52" s="58" t="s">
        <v>367</v>
      </c>
      <c r="D52" s="58" t="s">
        <v>477</v>
      </c>
    </row>
    <row r="53" spans="1:4" x14ac:dyDescent="0.3">
      <c r="A53" s="58">
        <v>532</v>
      </c>
      <c r="B53" s="58"/>
      <c r="C53" s="58" t="s">
        <v>650</v>
      </c>
      <c r="D53" s="58" t="s">
        <v>652</v>
      </c>
    </row>
    <row r="54" spans="1:4" x14ac:dyDescent="0.3">
      <c r="A54" s="58">
        <v>531</v>
      </c>
      <c r="B54" s="58"/>
      <c r="C54" s="58" t="s">
        <v>91</v>
      </c>
      <c r="D54" s="58" t="s">
        <v>99</v>
      </c>
    </row>
    <row r="55" spans="1:4" x14ac:dyDescent="0.3">
      <c r="A55" s="58">
        <v>525</v>
      </c>
      <c r="B55" s="58"/>
      <c r="C55" s="58" t="s">
        <v>54</v>
      </c>
      <c r="D55" s="58" t="s">
        <v>59</v>
      </c>
    </row>
    <row r="56" spans="1:4" x14ac:dyDescent="0.3">
      <c r="A56" s="58">
        <v>520</v>
      </c>
      <c r="B56" s="58"/>
      <c r="C56" s="58" t="s">
        <v>56</v>
      </c>
      <c r="D56" s="58" t="s">
        <v>57</v>
      </c>
    </row>
    <row r="57" spans="1:4" x14ac:dyDescent="0.3">
      <c r="A57" s="58">
        <v>517</v>
      </c>
      <c r="B57" s="58"/>
      <c r="C57" s="58" t="s">
        <v>223</v>
      </c>
      <c r="D57" s="58" t="s">
        <v>329</v>
      </c>
    </row>
    <row r="58" spans="1:4" x14ac:dyDescent="0.3">
      <c r="A58" s="58">
        <v>513</v>
      </c>
      <c r="B58" s="58"/>
      <c r="C58" s="58" t="s">
        <v>335</v>
      </c>
      <c r="D58" s="58" t="s">
        <v>372</v>
      </c>
    </row>
    <row r="59" spans="1:4" x14ac:dyDescent="0.3">
      <c r="A59" s="58">
        <v>513</v>
      </c>
      <c r="B59" s="58"/>
      <c r="C59" s="58" t="s">
        <v>382</v>
      </c>
      <c r="D59" s="58" t="s">
        <v>383</v>
      </c>
    </row>
    <row r="60" spans="1:4" x14ac:dyDescent="0.3">
      <c r="A60" s="58">
        <v>504</v>
      </c>
      <c r="B60" s="58"/>
      <c r="C60" s="58" t="s">
        <v>367</v>
      </c>
      <c r="D60" s="58" t="s">
        <v>496</v>
      </c>
    </row>
    <row r="61" spans="1:4" x14ac:dyDescent="0.3">
      <c r="A61" s="58">
        <v>501</v>
      </c>
      <c r="B61" s="58"/>
      <c r="C61" s="58" t="s">
        <v>223</v>
      </c>
      <c r="D61" s="58" t="s">
        <v>301</v>
      </c>
    </row>
    <row r="62" spans="1:4" x14ac:dyDescent="0.3">
      <c r="A62" s="58">
        <v>494</v>
      </c>
      <c r="B62" s="58"/>
      <c r="C62" s="58" t="s">
        <v>49</v>
      </c>
      <c r="D62" s="58" t="s">
        <v>80</v>
      </c>
    </row>
    <row r="63" spans="1:4" x14ac:dyDescent="0.3">
      <c r="A63" s="58">
        <v>494</v>
      </c>
      <c r="B63" s="58"/>
      <c r="C63" s="58" t="s">
        <v>295</v>
      </c>
      <c r="D63" s="58" t="s">
        <v>296</v>
      </c>
    </row>
    <row r="64" spans="1:4" x14ac:dyDescent="0.3">
      <c r="A64" s="58">
        <v>494</v>
      </c>
      <c r="B64" s="58"/>
      <c r="C64" s="58" t="s">
        <v>422</v>
      </c>
      <c r="D64" s="58" t="s">
        <v>438</v>
      </c>
    </row>
    <row r="65" spans="1:4" x14ac:dyDescent="0.3">
      <c r="A65" s="58">
        <v>494</v>
      </c>
      <c r="B65" s="58"/>
      <c r="C65" s="58" t="s">
        <v>597</v>
      </c>
      <c r="D65" s="58" t="s">
        <v>598</v>
      </c>
    </row>
    <row r="66" spans="1:4" x14ac:dyDescent="0.3">
      <c r="A66" s="58">
        <v>486</v>
      </c>
      <c r="B66" s="58"/>
      <c r="C66" s="58" t="s">
        <v>197</v>
      </c>
      <c r="D66" s="58" t="s">
        <v>221</v>
      </c>
    </row>
    <row r="67" spans="1:4" x14ac:dyDescent="0.3">
      <c r="A67" s="58">
        <v>485</v>
      </c>
      <c r="B67" s="58"/>
      <c r="C67" s="58" t="s">
        <v>54</v>
      </c>
      <c r="D67" s="58" t="s">
        <v>63</v>
      </c>
    </row>
    <row r="68" spans="1:4" x14ac:dyDescent="0.3">
      <c r="A68" s="58">
        <v>481</v>
      </c>
      <c r="B68" s="58"/>
      <c r="C68" s="58" t="s">
        <v>91</v>
      </c>
      <c r="D68" s="58" t="s">
        <v>106</v>
      </c>
    </row>
    <row r="69" spans="1:4" x14ac:dyDescent="0.3">
      <c r="A69" s="58">
        <v>475</v>
      </c>
      <c r="B69" s="58"/>
      <c r="C69" s="58" t="s">
        <v>78</v>
      </c>
      <c r="D69" s="58" t="s">
        <v>79</v>
      </c>
    </row>
    <row r="70" spans="1:4" x14ac:dyDescent="0.3">
      <c r="A70" s="58">
        <v>475</v>
      </c>
      <c r="B70" s="58"/>
      <c r="C70" s="58" t="s">
        <v>233</v>
      </c>
      <c r="D70" s="58" t="s">
        <v>278</v>
      </c>
    </row>
    <row r="71" spans="1:4" x14ac:dyDescent="0.3">
      <c r="A71" s="58">
        <v>471</v>
      </c>
      <c r="B71" s="58"/>
      <c r="C71" s="58" t="s">
        <v>197</v>
      </c>
      <c r="D71" s="58" t="s">
        <v>215</v>
      </c>
    </row>
    <row r="72" spans="1:4" x14ac:dyDescent="0.3">
      <c r="A72" s="58">
        <v>471</v>
      </c>
      <c r="B72" s="58">
        <v>741.404</v>
      </c>
      <c r="C72" s="58" t="s">
        <v>319</v>
      </c>
      <c r="D72" s="58" t="s">
        <v>320</v>
      </c>
    </row>
    <row r="73" spans="1:4" x14ac:dyDescent="0.3">
      <c r="A73" s="58">
        <v>470</v>
      </c>
      <c r="B73" s="58"/>
      <c r="C73" s="58" t="s">
        <v>54</v>
      </c>
      <c r="D73" s="58" t="s">
        <v>62</v>
      </c>
    </row>
    <row r="74" spans="1:4" x14ac:dyDescent="0.3">
      <c r="A74" s="58">
        <v>469</v>
      </c>
      <c r="B74" s="58"/>
      <c r="C74" s="58" t="s">
        <v>49</v>
      </c>
      <c r="D74" s="58" t="s">
        <v>64</v>
      </c>
    </row>
    <row r="75" spans="1:4" x14ac:dyDescent="0.3">
      <c r="A75" s="58">
        <v>461</v>
      </c>
      <c r="B75" s="58"/>
      <c r="C75" s="58" t="s">
        <v>497</v>
      </c>
      <c r="D75" s="58" t="s">
        <v>531</v>
      </c>
    </row>
    <row r="76" spans="1:4" x14ac:dyDescent="0.3">
      <c r="A76" s="58">
        <v>458</v>
      </c>
      <c r="B76" s="58"/>
      <c r="C76" s="58" t="s">
        <v>497</v>
      </c>
      <c r="D76" s="58" t="s">
        <v>510</v>
      </c>
    </row>
    <row r="77" spans="1:4" x14ac:dyDescent="0.3">
      <c r="A77" s="58">
        <v>457</v>
      </c>
      <c r="B77" s="58"/>
      <c r="C77" s="58" t="s">
        <v>589</v>
      </c>
      <c r="D77" s="58" t="s">
        <v>620</v>
      </c>
    </row>
    <row r="78" spans="1:4" x14ac:dyDescent="0.3">
      <c r="A78" s="58">
        <v>455</v>
      </c>
      <c r="B78" s="58"/>
      <c r="C78" s="58" t="s">
        <v>335</v>
      </c>
      <c r="D78" s="58" t="s">
        <v>365</v>
      </c>
    </row>
    <row r="79" spans="1:4" x14ac:dyDescent="0.3">
      <c r="A79" s="58">
        <v>454</v>
      </c>
      <c r="B79" s="58"/>
      <c r="C79" s="58" t="s">
        <v>207</v>
      </c>
      <c r="D79" s="58" t="s">
        <v>228</v>
      </c>
    </row>
    <row r="80" spans="1:4" x14ac:dyDescent="0.3">
      <c r="A80" s="58">
        <v>452</v>
      </c>
      <c r="B80" s="58"/>
      <c r="C80" s="58" t="s">
        <v>72</v>
      </c>
      <c r="D80" s="58" t="s">
        <v>73</v>
      </c>
    </row>
    <row r="81" spans="1:4" x14ac:dyDescent="0.3">
      <c r="A81" s="58">
        <v>450</v>
      </c>
      <c r="B81" s="58"/>
      <c r="C81" s="58" t="s">
        <v>223</v>
      </c>
      <c r="D81" s="58" t="s">
        <v>265</v>
      </c>
    </row>
    <row r="82" spans="1:4" x14ac:dyDescent="0.3">
      <c r="A82" s="58">
        <v>449</v>
      </c>
      <c r="B82" s="58"/>
      <c r="C82" s="58" t="s">
        <v>84</v>
      </c>
      <c r="D82" s="58" t="s">
        <v>85</v>
      </c>
    </row>
    <row r="83" spans="1:4" x14ac:dyDescent="0.3">
      <c r="A83" s="58">
        <v>449</v>
      </c>
      <c r="B83" s="58"/>
      <c r="C83" s="58" t="s">
        <v>497</v>
      </c>
      <c r="D83" s="58" t="s">
        <v>529</v>
      </c>
    </row>
    <row r="84" spans="1:4" x14ac:dyDescent="0.3">
      <c r="A84" s="58">
        <v>449</v>
      </c>
      <c r="B84" s="58"/>
      <c r="C84" s="58" t="s">
        <v>589</v>
      </c>
      <c r="D84" s="58" t="s">
        <v>612</v>
      </c>
    </row>
    <row r="85" spans="1:4" x14ac:dyDescent="0.3">
      <c r="A85" s="58">
        <v>446</v>
      </c>
      <c r="B85" s="58"/>
      <c r="C85" s="58" t="s">
        <v>197</v>
      </c>
      <c r="D85" s="58" t="s">
        <v>211</v>
      </c>
    </row>
    <row r="86" spans="1:4" x14ac:dyDescent="0.3">
      <c r="A86" s="58">
        <v>446</v>
      </c>
      <c r="B86" s="58"/>
      <c r="C86" s="58" t="s">
        <v>589</v>
      </c>
      <c r="D86" s="58" t="s">
        <v>622</v>
      </c>
    </row>
    <row r="87" spans="1:4" x14ac:dyDescent="0.3">
      <c r="A87" s="58">
        <v>441</v>
      </c>
      <c r="B87" s="58"/>
      <c r="C87" s="58" t="s">
        <v>91</v>
      </c>
      <c r="D87" s="58" t="s">
        <v>103</v>
      </c>
    </row>
    <row r="88" spans="1:4" x14ac:dyDescent="0.3">
      <c r="A88" s="58">
        <v>439</v>
      </c>
      <c r="B88" s="58"/>
      <c r="C88" s="58" t="s">
        <v>589</v>
      </c>
      <c r="D88" s="58" t="s">
        <v>618</v>
      </c>
    </row>
    <row r="89" spans="1:4" x14ac:dyDescent="0.3">
      <c r="A89" s="58">
        <v>438</v>
      </c>
      <c r="B89" s="58"/>
      <c r="C89" s="58" t="s">
        <v>74</v>
      </c>
      <c r="D89" s="58" t="s">
        <v>75</v>
      </c>
    </row>
    <row r="90" spans="1:4" x14ac:dyDescent="0.3">
      <c r="A90" s="58">
        <v>437</v>
      </c>
      <c r="B90" s="58"/>
      <c r="C90" s="58" t="s">
        <v>507</v>
      </c>
      <c r="D90" s="58" t="s">
        <v>508</v>
      </c>
    </row>
    <row r="91" spans="1:4" x14ac:dyDescent="0.3">
      <c r="A91" s="58">
        <v>427</v>
      </c>
      <c r="B91" s="58"/>
      <c r="C91" s="58" t="s">
        <v>197</v>
      </c>
      <c r="D91" s="58" t="s">
        <v>209</v>
      </c>
    </row>
    <row r="92" spans="1:4" x14ac:dyDescent="0.3">
      <c r="A92" s="58">
        <v>426</v>
      </c>
      <c r="B92" s="58"/>
      <c r="C92" s="58" t="s">
        <v>87</v>
      </c>
      <c r="D92" s="58" t="s">
        <v>98</v>
      </c>
    </row>
    <row r="93" spans="1:4" x14ac:dyDescent="0.3">
      <c r="A93" s="58">
        <v>425</v>
      </c>
      <c r="B93" s="58"/>
      <c r="C93" s="58" t="s">
        <v>101</v>
      </c>
      <c r="D93" s="58" t="s">
        <v>102</v>
      </c>
    </row>
    <row r="94" spans="1:4" x14ac:dyDescent="0.3">
      <c r="A94" s="58">
        <v>421</v>
      </c>
      <c r="B94" s="58"/>
      <c r="C94" s="58" t="s">
        <v>84</v>
      </c>
      <c r="D94" s="58" t="s">
        <v>97</v>
      </c>
    </row>
    <row r="95" spans="1:4" x14ac:dyDescent="0.3">
      <c r="A95" s="58">
        <v>417</v>
      </c>
      <c r="B95" s="58"/>
      <c r="C95" s="58" t="s">
        <v>223</v>
      </c>
      <c r="D95" s="58" t="s">
        <v>271</v>
      </c>
    </row>
    <row r="96" spans="1:4" x14ac:dyDescent="0.3">
      <c r="A96" s="58">
        <v>416</v>
      </c>
      <c r="B96" s="58"/>
      <c r="C96" s="58" t="s">
        <v>207</v>
      </c>
      <c r="D96" s="58" t="s">
        <v>232</v>
      </c>
    </row>
    <row r="97" spans="1:4" x14ac:dyDescent="0.3">
      <c r="A97" s="58">
        <v>397</v>
      </c>
      <c r="B97" s="58"/>
      <c r="C97" s="58" t="s">
        <v>91</v>
      </c>
      <c r="D97" s="58" t="s">
        <v>96</v>
      </c>
    </row>
    <row r="98" spans="1:4" x14ac:dyDescent="0.3">
      <c r="A98" s="58">
        <v>393</v>
      </c>
      <c r="B98" s="58"/>
      <c r="C98" s="58" t="s">
        <v>197</v>
      </c>
      <c r="D98" s="58" t="s">
        <v>214</v>
      </c>
    </row>
    <row r="99" spans="1:4" x14ac:dyDescent="0.3">
      <c r="A99" s="58">
        <v>392</v>
      </c>
      <c r="B99" s="58"/>
      <c r="C99" s="58" t="s">
        <v>207</v>
      </c>
      <c r="D99" s="58" t="s">
        <v>257</v>
      </c>
    </row>
    <row r="100" spans="1:4" x14ac:dyDescent="0.3">
      <c r="A100" s="58">
        <v>391</v>
      </c>
      <c r="B100" s="58"/>
      <c r="C100" s="58" t="s">
        <v>335</v>
      </c>
      <c r="D100" s="58" t="s">
        <v>388</v>
      </c>
    </row>
    <row r="101" spans="1:4" x14ac:dyDescent="0.3">
      <c r="A101" s="58">
        <v>389</v>
      </c>
      <c r="B101" s="58"/>
      <c r="C101" s="58" t="s">
        <v>459</v>
      </c>
      <c r="D101" s="58" t="s">
        <v>491</v>
      </c>
    </row>
    <row r="102" spans="1:4" x14ac:dyDescent="0.3">
      <c r="A102" s="58">
        <v>388</v>
      </c>
      <c r="B102" s="58"/>
      <c r="C102" s="58" t="s">
        <v>104</v>
      </c>
      <c r="D102" s="58" t="s">
        <v>105</v>
      </c>
    </row>
    <row r="103" spans="1:4" x14ac:dyDescent="0.3">
      <c r="A103" s="58">
        <v>387</v>
      </c>
      <c r="B103" s="58"/>
      <c r="C103" s="58" t="s">
        <v>497</v>
      </c>
      <c r="D103" s="58" t="s">
        <v>527</v>
      </c>
    </row>
    <row r="104" spans="1:4" x14ac:dyDescent="0.3">
      <c r="A104" s="58">
        <v>387</v>
      </c>
      <c r="B104" s="58"/>
      <c r="C104" s="58" t="s">
        <v>507</v>
      </c>
      <c r="D104" s="58" t="s">
        <v>553</v>
      </c>
    </row>
    <row r="105" spans="1:4" x14ac:dyDescent="0.3">
      <c r="A105" s="58">
        <v>377</v>
      </c>
      <c r="B105" s="58"/>
      <c r="C105" s="58" t="s">
        <v>49</v>
      </c>
      <c r="D105" s="58" t="s">
        <v>69</v>
      </c>
    </row>
    <row r="106" spans="1:4" x14ac:dyDescent="0.3">
      <c r="A106" s="58">
        <v>376</v>
      </c>
      <c r="B106" s="58"/>
      <c r="C106" s="58" t="s">
        <v>497</v>
      </c>
      <c r="D106" s="58" t="s">
        <v>498</v>
      </c>
    </row>
    <row r="107" spans="1:4" x14ac:dyDescent="0.3">
      <c r="A107" s="58">
        <v>372</v>
      </c>
      <c r="B107" s="58"/>
      <c r="C107" s="58" t="s">
        <v>359</v>
      </c>
      <c r="D107" s="58" t="s">
        <v>420</v>
      </c>
    </row>
    <row r="108" spans="1:4" x14ac:dyDescent="0.3">
      <c r="A108" s="58">
        <v>372</v>
      </c>
      <c r="B108" s="58"/>
      <c r="C108" s="58" t="s">
        <v>422</v>
      </c>
      <c r="D108" s="58" t="s">
        <v>451</v>
      </c>
    </row>
    <row r="109" spans="1:4" x14ac:dyDescent="0.3">
      <c r="A109" s="58">
        <v>371</v>
      </c>
      <c r="B109" s="58"/>
      <c r="C109" s="58" t="s">
        <v>597</v>
      </c>
      <c r="D109" s="58" t="s">
        <v>624</v>
      </c>
    </row>
    <row r="110" spans="1:4" x14ac:dyDescent="0.3">
      <c r="A110" s="58">
        <v>362</v>
      </c>
      <c r="B110" s="58"/>
      <c r="C110" s="58" t="s">
        <v>684</v>
      </c>
      <c r="D110" s="58" t="s">
        <v>685</v>
      </c>
    </row>
    <row r="111" spans="1:4" x14ac:dyDescent="0.3">
      <c r="A111" s="58">
        <v>360</v>
      </c>
      <c r="B111" s="58"/>
      <c r="C111" s="58" t="s">
        <v>89</v>
      </c>
      <c r="D111" s="58" t="s">
        <v>90</v>
      </c>
    </row>
    <row r="112" spans="1:4" x14ac:dyDescent="0.3">
      <c r="A112" s="58">
        <v>359</v>
      </c>
      <c r="B112" s="58"/>
      <c r="C112" s="58" t="s">
        <v>91</v>
      </c>
      <c r="D112" s="58" t="s">
        <v>118</v>
      </c>
    </row>
    <row r="113" spans="1:4" x14ac:dyDescent="0.3">
      <c r="A113" s="58">
        <v>357</v>
      </c>
      <c r="B113" s="58"/>
      <c r="C113" s="58" t="s">
        <v>91</v>
      </c>
      <c r="D113" s="58" t="s">
        <v>121</v>
      </c>
    </row>
    <row r="114" spans="1:4" x14ac:dyDescent="0.3">
      <c r="A114" s="58">
        <v>356</v>
      </c>
      <c r="B114" s="58"/>
      <c r="C114" s="58" t="s">
        <v>49</v>
      </c>
      <c r="D114" s="58" t="s">
        <v>70</v>
      </c>
    </row>
    <row r="115" spans="1:4" x14ac:dyDescent="0.3">
      <c r="A115" s="58">
        <v>356</v>
      </c>
      <c r="B115" s="58"/>
      <c r="C115" s="58" t="s">
        <v>233</v>
      </c>
      <c r="D115" s="58" t="s">
        <v>236</v>
      </c>
    </row>
    <row r="116" spans="1:4" x14ac:dyDescent="0.3">
      <c r="A116" s="58">
        <v>356</v>
      </c>
      <c r="B116" s="58"/>
      <c r="C116" s="58" t="s">
        <v>589</v>
      </c>
      <c r="D116" s="58" t="s">
        <v>623</v>
      </c>
    </row>
    <row r="117" spans="1:4" x14ac:dyDescent="0.3">
      <c r="A117" s="58">
        <v>355</v>
      </c>
      <c r="B117" s="58"/>
      <c r="C117" s="58" t="s">
        <v>223</v>
      </c>
      <c r="D117" s="58" t="s">
        <v>266</v>
      </c>
    </row>
    <row r="118" spans="1:4" x14ac:dyDescent="0.3">
      <c r="A118" s="58">
        <v>354</v>
      </c>
      <c r="B118" s="58"/>
      <c r="C118" s="58" t="s">
        <v>589</v>
      </c>
      <c r="D118" s="58" t="s">
        <v>590</v>
      </c>
    </row>
    <row r="119" spans="1:4" x14ac:dyDescent="0.3">
      <c r="A119" s="58">
        <v>350</v>
      </c>
      <c r="B119" s="58"/>
      <c r="C119" s="58" t="s">
        <v>367</v>
      </c>
      <c r="D119" s="58" t="s">
        <v>493</v>
      </c>
    </row>
    <row r="120" spans="1:4" x14ac:dyDescent="0.3">
      <c r="A120" s="58">
        <v>349</v>
      </c>
      <c r="B120" s="58"/>
      <c r="C120" s="58" t="s">
        <v>223</v>
      </c>
      <c r="D120" s="58" t="s">
        <v>352</v>
      </c>
    </row>
    <row r="121" spans="1:4" x14ac:dyDescent="0.3">
      <c r="A121" s="58">
        <v>348</v>
      </c>
      <c r="B121" s="58"/>
      <c r="C121" s="58" t="s">
        <v>597</v>
      </c>
      <c r="D121" s="58" t="s">
        <v>605</v>
      </c>
    </row>
    <row r="122" spans="1:4" x14ac:dyDescent="0.3">
      <c r="A122" s="58">
        <v>347</v>
      </c>
      <c r="B122" s="58"/>
      <c r="C122" s="58" t="s">
        <v>91</v>
      </c>
      <c r="D122" s="58" t="s">
        <v>124</v>
      </c>
    </row>
    <row r="123" spans="1:4" x14ac:dyDescent="0.3">
      <c r="A123" s="58">
        <v>344</v>
      </c>
      <c r="B123" s="58"/>
      <c r="C123" s="58" t="s">
        <v>49</v>
      </c>
      <c r="D123" s="58" t="s">
        <v>83</v>
      </c>
    </row>
    <row r="124" spans="1:4" x14ac:dyDescent="0.3">
      <c r="A124" s="58">
        <v>344</v>
      </c>
      <c r="B124" s="58"/>
      <c r="C124" s="58" t="s">
        <v>223</v>
      </c>
      <c r="D124" s="58" t="s">
        <v>324</v>
      </c>
    </row>
    <row r="125" spans="1:4" x14ac:dyDescent="0.3">
      <c r="A125" s="58">
        <v>343</v>
      </c>
      <c r="B125" s="58"/>
      <c r="C125" s="58" t="s">
        <v>197</v>
      </c>
      <c r="D125" s="58" t="s">
        <v>231</v>
      </c>
    </row>
    <row r="126" spans="1:4" x14ac:dyDescent="0.3">
      <c r="A126" s="58">
        <v>338</v>
      </c>
      <c r="B126" s="58"/>
      <c r="C126" s="58" t="s">
        <v>382</v>
      </c>
      <c r="D126" s="58" t="s">
        <v>400</v>
      </c>
    </row>
    <row r="127" spans="1:4" x14ac:dyDescent="0.3">
      <c r="A127" s="58">
        <v>337</v>
      </c>
      <c r="B127" s="58"/>
      <c r="C127" s="58" t="s">
        <v>639</v>
      </c>
      <c r="D127" s="58" t="s">
        <v>640</v>
      </c>
    </row>
    <row r="128" spans="1:4" x14ac:dyDescent="0.3">
      <c r="A128" s="58">
        <v>333</v>
      </c>
      <c r="B128" s="58"/>
      <c r="C128" s="58" t="s">
        <v>91</v>
      </c>
      <c r="D128" s="58" t="s">
        <v>128</v>
      </c>
    </row>
    <row r="129" spans="1:4" x14ac:dyDescent="0.3">
      <c r="A129" s="58">
        <v>333</v>
      </c>
      <c r="B129" s="58"/>
      <c r="C129" s="58" t="s">
        <v>223</v>
      </c>
      <c r="D129" s="58" t="s">
        <v>274</v>
      </c>
    </row>
    <row r="130" spans="1:4" x14ac:dyDescent="0.3">
      <c r="A130" s="58">
        <v>331</v>
      </c>
      <c r="B130" s="58"/>
      <c r="C130" s="58" t="s">
        <v>91</v>
      </c>
      <c r="D130" s="58" t="s">
        <v>117</v>
      </c>
    </row>
    <row r="131" spans="1:4" x14ac:dyDescent="0.3">
      <c r="A131" s="58">
        <v>328</v>
      </c>
      <c r="B131" s="58"/>
      <c r="C131" s="58" t="s">
        <v>91</v>
      </c>
      <c r="D131" s="58" t="s">
        <v>94</v>
      </c>
    </row>
    <row r="132" spans="1:4" x14ac:dyDescent="0.3">
      <c r="A132" s="58">
        <v>324</v>
      </c>
      <c r="B132" s="58"/>
      <c r="C132" s="58" t="s">
        <v>56</v>
      </c>
      <c r="D132" s="58" t="s">
        <v>113</v>
      </c>
    </row>
    <row r="133" spans="1:4" x14ac:dyDescent="0.3">
      <c r="A133" s="58">
        <v>318</v>
      </c>
      <c r="B133" s="58"/>
      <c r="C133" s="58" t="s">
        <v>49</v>
      </c>
      <c r="D133" s="58" t="s">
        <v>86</v>
      </c>
    </row>
    <row r="134" spans="1:4" x14ac:dyDescent="0.3">
      <c r="A134" s="58">
        <v>316</v>
      </c>
      <c r="B134" s="58"/>
      <c r="C134" s="58" t="s">
        <v>76</v>
      </c>
      <c r="D134" s="58" t="s">
        <v>77</v>
      </c>
    </row>
    <row r="135" spans="1:4" x14ac:dyDescent="0.3">
      <c r="A135" s="58">
        <v>315</v>
      </c>
      <c r="B135" s="58"/>
      <c r="C135" s="58" t="s">
        <v>497</v>
      </c>
      <c r="D135" s="58" t="s">
        <v>532</v>
      </c>
    </row>
    <row r="136" spans="1:4" x14ac:dyDescent="0.3">
      <c r="A136" s="58">
        <v>312</v>
      </c>
      <c r="B136" s="58"/>
      <c r="C136" s="58" t="s">
        <v>367</v>
      </c>
      <c r="D136" s="58" t="s">
        <v>500</v>
      </c>
    </row>
    <row r="137" spans="1:4" x14ac:dyDescent="0.3">
      <c r="A137" s="58">
        <v>311</v>
      </c>
      <c r="B137" s="58"/>
      <c r="C137" s="58" t="s">
        <v>51</v>
      </c>
      <c r="D137" s="58" t="s">
        <v>125</v>
      </c>
    </row>
    <row r="138" spans="1:4" x14ac:dyDescent="0.3">
      <c r="A138" s="58">
        <v>305</v>
      </c>
      <c r="B138" s="58"/>
      <c r="C138" s="58" t="s">
        <v>197</v>
      </c>
      <c r="D138" s="58" t="s">
        <v>219</v>
      </c>
    </row>
    <row r="139" spans="1:4" x14ac:dyDescent="0.3">
      <c r="A139" s="58">
        <v>299</v>
      </c>
      <c r="B139" s="58"/>
      <c r="C139" s="58" t="s">
        <v>91</v>
      </c>
      <c r="D139" s="58" t="s">
        <v>112</v>
      </c>
    </row>
    <row r="140" spans="1:4" x14ac:dyDescent="0.3">
      <c r="A140" s="58">
        <v>299</v>
      </c>
      <c r="B140" s="58"/>
      <c r="C140" s="58" t="s">
        <v>49</v>
      </c>
      <c r="D140" s="58" t="s">
        <v>81</v>
      </c>
    </row>
    <row r="141" spans="1:4" x14ac:dyDescent="0.3">
      <c r="A141" s="58">
        <v>298</v>
      </c>
      <c r="B141" s="58"/>
      <c r="C141" s="58" t="s">
        <v>130</v>
      </c>
      <c r="D141" s="58" t="s">
        <v>131</v>
      </c>
    </row>
    <row r="142" spans="1:4" x14ac:dyDescent="0.3">
      <c r="A142" s="58">
        <v>297</v>
      </c>
      <c r="B142" s="58"/>
      <c r="C142" s="58" t="s">
        <v>49</v>
      </c>
      <c r="D142" s="58" t="s">
        <v>93</v>
      </c>
    </row>
    <row r="143" spans="1:4" x14ac:dyDescent="0.3">
      <c r="A143" s="58">
        <v>297</v>
      </c>
      <c r="B143" s="58"/>
      <c r="C143" s="58" t="s">
        <v>489</v>
      </c>
      <c r="D143" s="58" t="s">
        <v>490</v>
      </c>
    </row>
    <row r="144" spans="1:4" x14ac:dyDescent="0.3">
      <c r="A144" s="58">
        <v>291</v>
      </c>
      <c r="B144" s="58"/>
      <c r="C144" s="58" t="s">
        <v>589</v>
      </c>
      <c r="D144" s="58" t="s">
        <v>619</v>
      </c>
    </row>
    <row r="145" spans="1:4" x14ac:dyDescent="0.3">
      <c r="A145" s="58">
        <v>282</v>
      </c>
      <c r="B145" s="58"/>
      <c r="C145" s="58" t="s">
        <v>233</v>
      </c>
      <c r="D145" s="58" t="s">
        <v>234</v>
      </c>
    </row>
    <row r="146" spans="1:4" x14ac:dyDescent="0.3">
      <c r="A146" s="58">
        <v>278</v>
      </c>
      <c r="B146" s="58"/>
      <c r="C146" s="58" t="s">
        <v>614</v>
      </c>
      <c r="D146" s="58" t="s">
        <v>615</v>
      </c>
    </row>
    <row r="147" spans="1:4" x14ac:dyDescent="0.3">
      <c r="A147" s="58">
        <v>277</v>
      </c>
      <c r="B147" s="58"/>
      <c r="C147" s="58" t="s">
        <v>239</v>
      </c>
      <c r="D147" s="58" t="s">
        <v>240</v>
      </c>
    </row>
    <row r="148" spans="1:4" x14ac:dyDescent="0.3">
      <c r="A148" s="58">
        <v>274</v>
      </c>
      <c r="B148" s="58"/>
      <c r="C148" s="58" t="s">
        <v>217</v>
      </c>
      <c r="D148" s="58" t="s">
        <v>218</v>
      </c>
    </row>
    <row r="149" spans="1:4" x14ac:dyDescent="0.3">
      <c r="A149" s="58">
        <v>273</v>
      </c>
      <c r="B149" s="58"/>
      <c r="C149" s="58" t="s">
        <v>223</v>
      </c>
      <c r="D149" s="58" t="s">
        <v>358</v>
      </c>
    </row>
    <row r="150" spans="1:4" x14ac:dyDescent="0.3">
      <c r="A150" s="58">
        <v>270</v>
      </c>
      <c r="B150" s="58"/>
      <c r="C150" s="58" t="s">
        <v>207</v>
      </c>
      <c r="D150" s="58" t="s">
        <v>255</v>
      </c>
    </row>
    <row r="151" spans="1:4" x14ac:dyDescent="0.3">
      <c r="A151" s="58">
        <v>268</v>
      </c>
      <c r="B151" s="58"/>
      <c r="C151" s="58" t="s">
        <v>641</v>
      </c>
      <c r="D151" s="58" t="s">
        <v>644</v>
      </c>
    </row>
    <row r="152" spans="1:4" x14ac:dyDescent="0.3">
      <c r="A152" s="58">
        <v>266</v>
      </c>
      <c r="B152" s="58"/>
      <c r="C152" s="58" t="s">
        <v>49</v>
      </c>
      <c r="D152" s="58" t="s">
        <v>95</v>
      </c>
    </row>
    <row r="153" spans="1:4" x14ac:dyDescent="0.3">
      <c r="A153" s="58">
        <v>264</v>
      </c>
      <c r="B153" s="58"/>
      <c r="C153" s="58" t="s">
        <v>589</v>
      </c>
      <c r="D153" s="58" t="s">
        <v>611</v>
      </c>
    </row>
    <row r="154" spans="1:4" x14ac:dyDescent="0.3">
      <c r="A154" s="58">
        <v>257</v>
      </c>
      <c r="B154" s="58"/>
      <c r="C154" s="58" t="s">
        <v>243</v>
      </c>
      <c r="D154" s="58" t="s">
        <v>244</v>
      </c>
    </row>
    <row r="155" spans="1:4" x14ac:dyDescent="0.3">
      <c r="A155" s="58">
        <v>255</v>
      </c>
      <c r="B155" s="58"/>
      <c r="C155" s="58" t="s">
        <v>338</v>
      </c>
      <c r="D155" s="58" t="s">
        <v>339</v>
      </c>
    </row>
    <row r="156" spans="1:4" x14ac:dyDescent="0.3">
      <c r="A156" s="58">
        <v>255</v>
      </c>
      <c r="B156" s="58"/>
      <c r="C156" s="58" t="s">
        <v>457</v>
      </c>
      <c r="D156" s="58" t="s">
        <v>468</v>
      </c>
    </row>
    <row r="157" spans="1:4" x14ac:dyDescent="0.3">
      <c r="A157" s="58">
        <v>247</v>
      </c>
      <c r="B157" s="58"/>
      <c r="C157" s="58" t="s">
        <v>207</v>
      </c>
      <c r="D157" s="58" t="s">
        <v>208</v>
      </c>
    </row>
    <row r="158" spans="1:4" x14ac:dyDescent="0.3">
      <c r="A158" s="58">
        <v>245</v>
      </c>
      <c r="B158" s="58"/>
      <c r="C158" s="58" t="s">
        <v>49</v>
      </c>
      <c r="D158" s="58" t="s">
        <v>82</v>
      </c>
    </row>
    <row r="159" spans="1:4" x14ac:dyDescent="0.3">
      <c r="A159" s="58">
        <v>242</v>
      </c>
      <c r="B159" s="58"/>
      <c r="C159" s="58" t="s">
        <v>89</v>
      </c>
      <c r="D159" s="58" t="s">
        <v>171</v>
      </c>
    </row>
    <row r="160" spans="1:4" x14ac:dyDescent="0.3">
      <c r="A160" s="58">
        <v>240</v>
      </c>
      <c r="B160" s="58"/>
      <c r="C160" s="58" t="s">
        <v>239</v>
      </c>
      <c r="D160" s="58" t="s">
        <v>345</v>
      </c>
    </row>
    <row r="161" spans="1:4" x14ac:dyDescent="0.3">
      <c r="A161" s="58">
        <v>232</v>
      </c>
      <c r="B161" s="58"/>
      <c r="C161" s="58" t="s">
        <v>107</v>
      </c>
      <c r="D161" s="58" t="s">
        <v>108</v>
      </c>
    </row>
    <row r="162" spans="1:4" x14ac:dyDescent="0.3">
      <c r="A162" s="58">
        <v>224</v>
      </c>
      <c r="B162" s="58"/>
      <c r="C162" s="58" t="s">
        <v>375</v>
      </c>
      <c r="D162" s="58" t="s">
        <v>431</v>
      </c>
    </row>
    <row r="163" spans="1:4" x14ac:dyDescent="0.3">
      <c r="A163" s="58">
        <v>224</v>
      </c>
      <c r="B163" s="58"/>
      <c r="C163" s="58" t="s">
        <v>459</v>
      </c>
      <c r="D163" s="58" t="s">
        <v>516</v>
      </c>
    </row>
    <row r="164" spans="1:4" x14ac:dyDescent="0.3">
      <c r="A164" s="58">
        <v>223</v>
      </c>
      <c r="B164" s="58"/>
      <c r="C164" s="58" t="s">
        <v>465</v>
      </c>
      <c r="D164" s="58" t="s">
        <v>466</v>
      </c>
    </row>
    <row r="165" spans="1:4" x14ac:dyDescent="0.3">
      <c r="A165" s="58">
        <v>221</v>
      </c>
      <c r="B165" s="58"/>
      <c r="C165" s="58" t="s">
        <v>389</v>
      </c>
      <c r="D165" s="58" t="s">
        <v>390</v>
      </c>
    </row>
    <row r="166" spans="1:4" x14ac:dyDescent="0.3">
      <c r="A166" s="58">
        <v>215</v>
      </c>
      <c r="B166" s="58"/>
      <c r="C166" s="58" t="s">
        <v>597</v>
      </c>
      <c r="D166" s="58" t="s">
        <v>625</v>
      </c>
    </row>
    <row r="167" spans="1:4" x14ac:dyDescent="0.3">
      <c r="A167" s="58">
        <v>208</v>
      </c>
      <c r="B167" s="58"/>
      <c r="C167" s="58" t="s">
        <v>104</v>
      </c>
      <c r="D167" s="58" t="s">
        <v>111</v>
      </c>
    </row>
    <row r="168" spans="1:4" x14ac:dyDescent="0.3">
      <c r="A168" s="58">
        <v>201</v>
      </c>
      <c r="B168" s="58"/>
      <c r="C168" s="58" t="s">
        <v>126</v>
      </c>
      <c r="D168" s="58" t="s">
        <v>127</v>
      </c>
    </row>
    <row r="169" spans="1:4" x14ac:dyDescent="0.3">
      <c r="A169" s="58">
        <v>189</v>
      </c>
      <c r="B169" s="58"/>
      <c r="C169" s="58" t="s">
        <v>359</v>
      </c>
      <c r="D169" s="58" t="s">
        <v>421</v>
      </c>
    </row>
    <row r="170" spans="1:4" x14ac:dyDescent="0.3">
      <c r="A170" s="58">
        <v>181</v>
      </c>
      <c r="B170" s="58"/>
      <c r="C170" s="58" t="s">
        <v>497</v>
      </c>
      <c r="D170" s="58" t="s">
        <v>528</v>
      </c>
    </row>
    <row r="171" spans="1:4" x14ac:dyDescent="0.3">
      <c r="A171" s="58">
        <v>178</v>
      </c>
      <c r="B171" s="58"/>
      <c r="C171" s="58" t="s">
        <v>589</v>
      </c>
      <c r="D171" s="58" t="s">
        <v>617</v>
      </c>
    </row>
    <row r="172" spans="1:4" x14ac:dyDescent="0.3">
      <c r="A172" s="58">
        <v>177</v>
      </c>
      <c r="B172" s="58"/>
      <c r="C172" s="58" t="s">
        <v>91</v>
      </c>
      <c r="D172" s="58" t="s">
        <v>163</v>
      </c>
    </row>
    <row r="173" spans="1:4" x14ac:dyDescent="0.3">
      <c r="A173" s="58">
        <v>177</v>
      </c>
      <c r="B173" s="58"/>
      <c r="C173" s="58" t="s">
        <v>597</v>
      </c>
      <c r="D173" s="58" t="s">
        <v>607</v>
      </c>
    </row>
    <row r="174" spans="1:4" x14ac:dyDescent="0.3">
      <c r="A174" s="58">
        <v>177</v>
      </c>
      <c r="B174" s="58"/>
      <c r="C174" s="58" t="s">
        <v>609</v>
      </c>
      <c r="D174" s="58" t="s">
        <v>646</v>
      </c>
    </row>
    <row r="175" spans="1:4" x14ac:dyDescent="0.3">
      <c r="A175" s="58">
        <v>176</v>
      </c>
      <c r="B175" s="58"/>
      <c r="C175" s="58" t="s">
        <v>582</v>
      </c>
      <c r="D175" s="58" t="s">
        <v>596</v>
      </c>
    </row>
    <row r="176" spans="1:4" x14ac:dyDescent="0.3">
      <c r="A176" s="58">
        <v>171</v>
      </c>
      <c r="B176" s="58"/>
      <c r="C176" s="58" t="s">
        <v>570</v>
      </c>
      <c r="D176" s="58" t="s">
        <v>571</v>
      </c>
    </row>
    <row r="177" spans="1:4" x14ac:dyDescent="0.3">
      <c r="A177" s="58">
        <v>169</v>
      </c>
      <c r="B177" s="58"/>
      <c r="C177" s="58" t="s">
        <v>626</v>
      </c>
      <c r="D177" s="58" t="s">
        <v>627</v>
      </c>
    </row>
    <row r="178" spans="1:4" x14ac:dyDescent="0.3">
      <c r="A178" s="58">
        <v>169</v>
      </c>
      <c r="B178" s="58"/>
      <c r="C178" s="58" t="s">
        <v>655</v>
      </c>
      <c r="D178" s="58" t="s">
        <v>656</v>
      </c>
    </row>
    <row r="179" spans="1:4" x14ac:dyDescent="0.3">
      <c r="A179" s="58">
        <v>167</v>
      </c>
      <c r="B179" s="58"/>
      <c r="C179" s="58" t="s">
        <v>487</v>
      </c>
      <c r="D179" s="58" t="s">
        <v>503</v>
      </c>
    </row>
    <row r="180" spans="1:4" x14ac:dyDescent="0.3">
      <c r="A180" s="58">
        <v>166</v>
      </c>
      <c r="B180" s="58"/>
      <c r="C180" s="58" t="s">
        <v>207</v>
      </c>
      <c r="D180" s="58" t="s">
        <v>252</v>
      </c>
    </row>
    <row r="181" spans="1:4" x14ac:dyDescent="0.3">
      <c r="A181" s="58">
        <v>166</v>
      </c>
      <c r="B181" s="58"/>
      <c r="C181" s="58" t="s">
        <v>653</v>
      </c>
      <c r="D181" s="58" t="s">
        <v>654</v>
      </c>
    </row>
    <row r="182" spans="1:4" x14ac:dyDescent="0.3">
      <c r="A182" s="58">
        <v>161</v>
      </c>
      <c r="B182" s="58"/>
      <c r="C182" s="58" t="s">
        <v>566</v>
      </c>
      <c r="D182" s="58" t="s">
        <v>586</v>
      </c>
    </row>
    <row r="183" spans="1:4" x14ac:dyDescent="0.3">
      <c r="A183" s="58">
        <v>158</v>
      </c>
      <c r="B183" s="58"/>
      <c r="C183" s="58" t="s">
        <v>459</v>
      </c>
      <c r="D183" s="58" t="s">
        <v>495</v>
      </c>
    </row>
    <row r="184" spans="1:4" x14ac:dyDescent="0.3">
      <c r="A184" s="58">
        <v>153</v>
      </c>
      <c r="B184" s="58"/>
      <c r="C184" s="58" t="s">
        <v>223</v>
      </c>
      <c r="D184" s="58" t="s">
        <v>340</v>
      </c>
    </row>
    <row r="185" spans="1:4" x14ac:dyDescent="0.3">
      <c r="A185" s="58">
        <v>144</v>
      </c>
      <c r="B185" s="58"/>
      <c r="C185" s="58" t="s">
        <v>153</v>
      </c>
      <c r="D185" s="58" t="s">
        <v>154</v>
      </c>
    </row>
    <row r="186" spans="1:4" x14ac:dyDescent="0.3">
      <c r="A186" s="58">
        <v>141</v>
      </c>
      <c r="B186" s="58"/>
      <c r="C186" s="58" t="s">
        <v>49</v>
      </c>
      <c r="D186" s="58" t="s">
        <v>114</v>
      </c>
    </row>
    <row r="187" spans="1:4" x14ac:dyDescent="0.3">
      <c r="A187" s="58">
        <v>139</v>
      </c>
      <c r="B187" s="58"/>
      <c r="C187" s="58" t="s">
        <v>195</v>
      </c>
      <c r="D187" s="58" t="s">
        <v>196</v>
      </c>
    </row>
    <row r="188" spans="1:4" x14ac:dyDescent="0.3">
      <c r="A188" s="58">
        <v>137</v>
      </c>
      <c r="B188" s="58"/>
      <c r="C188" s="58" t="s">
        <v>233</v>
      </c>
      <c r="D188" s="58" t="s">
        <v>285</v>
      </c>
    </row>
    <row r="189" spans="1:4" x14ac:dyDescent="0.3">
      <c r="A189" s="58">
        <v>137</v>
      </c>
      <c r="B189" s="58"/>
      <c r="C189" s="58" t="s">
        <v>538</v>
      </c>
      <c r="D189" s="58" t="s">
        <v>539</v>
      </c>
    </row>
    <row r="190" spans="1:4" x14ac:dyDescent="0.3">
      <c r="A190" s="58">
        <v>136</v>
      </c>
      <c r="B190" s="58"/>
      <c r="C190" s="58" t="s">
        <v>347</v>
      </c>
      <c r="D190" s="58" t="s">
        <v>348</v>
      </c>
    </row>
    <row r="191" spans="1:4" x14ac:dyDescent="0.3">
      <c r="A191" s="58">
        <v>135</v>
      </c>
      <c r="B191" s="58"/>
      <c r="C191" s="58" t="s">
        <v>197</v>
      </c>
      <c r="D191" s="58" t="s">
        <v>216</v>
      </c>
    </row>
    <row r="192" spans="1:4" x14ac:dyDescent="0.3">
      <c r="A192" s="58">
        <v>133</v>
      </c>
      <c r="B192" s="58"/>
      <c r="C192" s="58" t="s">
        <v>49</v>
      </c>
      <c r="D192" s="58" t="s">
        <v>191</v>
      </c>
    </row>
    <row r="193" spans="1:4" x14ac:dyDescent="0.3">
      <c r="A193" s="58">
        <v>132</v>
      </c>
      <c r="B193" s="58"/>
      <c r="C193" s="58" t="s">
        <v>545</v>
      </c>
      <c r="D193" s="58" t="s">
        <v>546</v>
      </c>
    </row>
    <row r="194" spans="1:4" x14ac:dyDescent="0.3">
      <c r="A194" s="58">
        <v>131</v>
      </c>
      <c r="B194" s="58"/>
      <c r="C194" s="58" t="s">
        <v>115</v>
      </c>
      <c r="D194" s="58" t="s">
        <v>116</v>
      </c>
    </row>
    <row r="195" spans="1:4" x14ac:dyDescent="0.3">
      <c r="A195" s="58">
        <v>128</v>
      </c>
      <c r="B195" s="58"/>
      <c r="C195" s="58" t="s">
        <v>223</v>
      </c>
      <c r="D195" s="58" t="s">
        <v>270</v>
      </c>
    </row>
    <row r="196" spans="1:4" x14ac:dyDescent="0.3">
      <c r="A196" s="58">
        <v>127</v>
      </c>
      <c r="B196" s="58"/>
      <c r="C196" s="58" t="s">
        <v>91</v>
      </c>
      <c r="D196" s="58" t="s">
        <v>175</v>
      </c>
    </row>
    <row r="197" spans="1:4" x14ac:dyDescent="0.3">
      <c r="A197" s="58">
        <v>122</v>
      </c>
      <c r="B197" s="58"/>
      <c r="C197" s="58" t="s">
        <v>147</v>
      </c>
      <c r="D197" s="58" t="s">
        <v>148</v>
      </c>
    </row>
    <row r="198" spans="1:4" x14ac:dyDescent="0.3">
      <c r="A198" s="58">
        <v>118</v>
      </c>
      <c r="B198" s="58"/>
      <c r="C198" s="58" t="s">
        <v>223</v>
      </c>
      <c r="D198" s="58" t="s">
        <v>371</v>
      </c>
    </row>
    <row r="199" spans="1:4" x14ac:dyDescent="0.3">
      <c r="A199" s="58">
        <v>117</v>
      </c>
      <c r="B199" s="58"/>
      <c r="C199" s="58" t="s">
        <v>597</v>
      </c>
      <c r="D199" s="58" t="s">
        <v>628</v>
      </c>
    </row>
    <row r="200" spans="1:4" x14ac:dyDescent="0.3">
      <c r="A200" s="58">
        <v>116</v>
      </c>
      <c r="B200" s="58"/>
      <c r="C200" s="58" t="s">
        <v>223</v>
      </c>
      <c r="D200" s="58" t="s">
        <v>300</v>
      </c>
    </row>
    <row r="201" spans="1:4" x14ac:dyDescent="0.3">
      <c r="A201" s="58">
        <v>115</v>
      </c>
      <c r="B201" s="58"/>
      <c r="C201" s="58" t="s">
        <v>223</v>
      </c>
      <c r="D201" s="58" t="s">
        <v>309</v>
      </c>
    </row>
    <row r="202" spans="1:4" x14ac:dyDescent="0.3">
      <c r="A202" s="58">
        <v>114</v>
      </c>
      <c r="B202" s="58"/>
      <c r="C202" s="58" t="s">
        <v>279</v>
      </c>
      <c r="D202" s="58" t="s">
        <v>334</v>
      </c>
    </row>
    <row r="203" spans="1:4" x14ac:dyDescent="0.3">
      <c r="A203" s="58">
        <v>112</v>
      </c>
      <c r="B203" s="58"/>
      <c r="C203" s="58" t="s">
        <v>119</v>
      </c>
      <c r="D203" s="58" t="s">
        <v>120</v>
      </c>
    </row>
    <row r="204" spans="1:4" x14ac:dyDescent="0.3">
      <c r="A204" s="58">
        <v>110</v>
      </c>
      <c r="B204" s="58"/>
      <c r="C204" s="58" t="s">
        <v>233</v>
      </c>
      <c r="D204" s="58" t="s">
        <v>241</v>
      </c>
    </row>
    <row r="205" spans="1:4" x14ac:dyDescent="0.3">
      <c r="A205" s="58">
        <v>107</v>
      </c>
      <c r="B205" s="58"/>
      <c r="C205" s="58" t="s">
        <v>91</v>
      </c>
      <c r="D205" s="58" t="s">
        <v>137</v>
      </c>
    </row>
    <row r="206" spans="1:4" x14ac:dyDescent="0.3">
      <c r="A206" s="58">
        <v>107</v>
      </c>
      <c r="B206" s="58"/>
      <c r="C206" s="58" t="s">
        <v>223</v>
      </c>
      <c r="D206" s="58" t="s">
        <v>299</v>
      </c>
    </row>
    <row r="207" spans="1:4" x14ac:dyDescent="0.3">
      <c r="A207" s="58">
        <v>107</v>
      </c>
      <c r="B207" s="58"/>
      <c r="C207" s="58" t="s">
        <v>367</v>
      </c>
      <c r="D207" s="58" t="s">
        <v>470</v>
      </c>
    </row>
    <row r="208" spans="1:4" x14ac:dyDescent="0.3">
      <c r="A208" s="58">
        <v>106</v>
      </c>
      <c r="B208" s="58"/>
      <c r="C208" s="58" t="s">
        <v>223</v>
      </c>
      <c r="D208" s="58" t="s">
        <v>344</v>
      </c>
    </row>
    <row r="209" spans="1:4" x14ac:dyDescent="0.3">
      <c r="A209" s="58">
        <v>105</v>
      </c>
      <c r="B209" s="58"/>
      <c r="C209" s="58" t="s">
        <v>641</v>
      </c>
      <c r="D209" s="58" t="s">
        <v>642</v>
      </c>
    </row>
    <row r="210" spans="1:4" x14ac:dyDescent="0.3">
      <c r="A210" s="58">
        <v>102</v>
      </c>
      <c r="B210" s="58"/>
      <c r="C210" s="58" t="s">
        <v>523</v>
      </c>
      <c r="D210" s="58" t="s">
        <v>533</v>
      </c>
    </row>
    <row r="211" spans="1:4" x14ac:dyDescent="0.3">
      <c r="A211" s="58">
        <v>101</v>
      </c>
      <c r="B211" s="58"/>
      <c r="C211" s="58" t="s">
        <v>408</v>
      </c>
      <c r="D211" s="58" t="s">
        <v>425</v>
      </c>
    </row>
    <row r="212" spans="1:4" x14ac:dyDescent="0.3">
      <c r="A212" s="58">
        <v>100</v>
      </c>
      <c r="B212" s="58"/>
      <c r="C212" s="58" t="s">
        <v>49</v>
      </c>
      <c r="D212" s="58" t="s">
        <v>134</v>
      </c>
    </row>
    <row r="213" spans="1:4" x14ac:dyDescent="0.3">
      <c r="A213" s="58">
        <v>99</v>
      </c>
      <c r="B213" s="58"/>
      <c r="C213" s="58" t="s">
        <v>223</v>
      </c>
      <c r="D213" s="58" t="s">
        <v>303</v>
      </c>
    </row>
    <row r="214" spans="1:4" x14ac:dyDescent="0.3">
      <c r="A214" s="58">
        <v>94</v>
      </c>
      <c r="B214" s="58"/>
      <c r="C214" s="58" t="s">
        <v>109</v>
      </c>
      <c r="D214" s="58" t="s">
        <v>110</v>
      </c>
    </row>
    <row r="215" spans="1:4" x14ac:dyDescent="0.3">
      <c r="A215" s="58">
        <v>92</v>
      </c>
      <c r="B215" s="58"/>
      <c r="C215" s="58" t="s">
        <v>49</v>
      </c>
      <c r="D215" s="58" t="s">
        <v>192</v>
      </c>
    </row>
    <row r="216" spans="1:4" x14ac:dyDescent="0.3">
      <c r="A216" s="58">
        <v>88</v>
      </c>
      <c r="B216" s="58"/>
      <c r="C216" s="58" t="s">
        <v>223</v>
      </c>
      <c r="D216" s="58" t="s">
        <v>327</v>
      </c>
    </row>
    <row r="217" spans="1:4" x14ac:dyDescent="0.3">
      <c r="A217" s="58">
        <v>87</v>
      </c>
      <c r="B217" s="58"/>
      <c r="C217" s="58" t="s">
        <v>223</v>
      </c>
      <c r="D217" s="58" t="s">
        <v>370</v>
      </c>
    </row>
    <row r="218" spans="1:4" x14ac:dyDescent="0.3">
      <c r="A218" s="58">
        <v>87</v>
      </c>
      <c r="B218" s="58"/>
      <c r="C218" s="58" t="s">
        <v>582</v>
      </c>
      <c r="D218" s="58" t="s">
        <v>606</v>
      </c>
    </row>
    <row r="219" spans="1:4" x14ac:dyDescent="0.3">
      <c r="A219" s="58">
        <v>86</v>
      </c>
      <c r="B219" s="58"/>
      <c r="C219" s="58" t="s">
        <v>367</v>
      </c>
      <c r="D219" s="58" t="s">
        <v>462</v>
      </c>
    </row>
    <row r="220" spans="1:4" x14ac:dyDescent="0.3">
      <c r="A220" s="58">
        <v>85</v>
      </c>
      <c r="B220" s="58"/>
      <c r="C220" s="58" t="s">
        <v>205</v>
      </c>
      <c r="D220" s="58" t="s">
        <v>206</v>
      </c>
    </row>
    <row r="221" spans="1:4" x14ac:dyDescent="0.3">
      <c r="A221" s="58">
        <v>73</v>
      </c>
      <c r="B221" s="58"/>
      <c r="C221" s="58" t="s">
        <v>523</v>
      </c>
      <c r="D221" s="58" t="s">
        <v>552</v>
      </c>
    </row>
    <row r="222" spans="1:4" x14ac:dyDescent="0.3">
      <c r="A222" s="58">
        <v>72</v>
      </c>
      <c r="B222" s="58"/>
      <c r="C222" s="58" t="s">
        <v>197</v>
      </c>
      <c r="D222" s="58" t="s">
        <v>213</v>
      </c>
    </row>
    <row r="223" spans="1:4" x14ac:dyDescent="0.3">
      <c r="A223" s="58">
        <v>71</v>
      </c>
      <c r="B223" s="58"/>
      <c r="C223" s="58" t="s">
        <v>91</v>
      </c>
      <c r="D223" s="58" t="s">
        <v>133</v>
      </c>
    </row>
    <row r="224" spans="1:4" x14ac:dyDescent="0.3">
      <c r="A224" s="58">
        <v>71</v>
      </c>
      <c r="B224" s="58"/>
      <c r="C224" s="58" t="s">
        <v>393</v>
      </c>
      <c r="D224" s="58" t="s">
        <v>394</v>
      </c>
    </row>
    <row r="225" spans="1:4" x14ac:dyDescent="0.3">
      <c r="A225" s="58">
        <v>70</v>
      </c>
      <c r="B225" s="58"/>
      <c r="C225" s="58" t="s">
        <v>167</v>
      </c>
      <c r="D225" s="58" t="s">
        <v>168</v>
      </c>
    </row>
    <row r="226" spans="1:4" x14ac:dyDescent="0.3">
      <c r="A226" s="58">
        <v>70</v>
      </c>
      <c r="B226" s="58"/>
      <c r="C226" s="58" t="s">
        <v>91</v>
      </c>
      <c r="D226" s="58" t="s">
        <v>183</v>
      </c>
    </row>
    <row r="227" spans="1:4" x14ac:dyDescent="0.3">
      <c r="A227" s="58">
        <v>69</v>
      </c>
      <c r="B227" s="58"/>
      <c r="C227" s="58" t="s">
        <v>197</v>
      </c>
      <c r="D227" s="58" t="s">
        <v>210</v>
      </c>
    </row>
    <row r="228" spans="1:4" x14ac:dyDescent="0.3">
      <c r="A228" s="58">
        <v>64</v>
      </c>
      <c r="B228" s="58"/>
      <c r="C228" s="58" t="s">
        <v>49</v>
      </c>
      <c r="D228" s="58" t="s">
        <v>187</v>
      </c>
    </row>
    <row r="229" spans="1:4" x14ac:dyDescent="0.3">
      <c r="A229" s="58">
        <v>58</v>
      </c>
      <c r="B229" s="58"/>
      <c r="C229" s="58" t="s">
        <v>122</v>
      </c>
      <c r="D229" s="58" t="s">
        <v>123</v>
      </c>
    </row>
    <row r="230" spans="1:4" x14ac:dyDescent="0.3">
      <c r="A230" s="58">
        <v>58</v>
      </c>
      <c r="B230" s="58"/>
      <c r="C230" s="58" t="s">
        <v>568</v>
      </c>
      <c r="D230" s="58" t="s">
        <v>576</v>
      </c>
    </row>
    <row r="231" spans="1:4" x14ac:dyDescent="0.3">
      <c r="A231" s="58">
        <v>57</v>
      </c>
      <c r="B231" s="58">
        <v>87.611800000000002</v>
      </c>
      <c r="C231" s="58" t="s">
        <v>582</v>
      </c>
      <c r="D231" s="58" t="s">
        <v>608</v>
      </c>
    </row>
    <row r="232" spans="1:4" x14ac:dyDescent="0.3">
      <c r="A232" s="58">
        <v>55</v>
      </c>
      <c r="B232" s="59"/>
      <c r="C232" s="58" t="s">
        <v>223</v>
      </c>
      <c r="D232" s="58" t="s">
        <v>341</v>
      </c>
    </row>
    <row r="233" spans="1:4" x14ac:dyDescent="0.3">
      <c r="A233" s="58">
        <v>55</v>
      </c>
      <c r="B233" s="24"/>
      <c r="C233" s="58" t="s">
        <v>367</v>
      </c>
      <c r="D233" s="58" t="s">
        <v>480</v>
      </c>
    </row>
    <row r="234" spans="1:4" x14ac:dyDescent="0.3">
      <c r="A234" s="58">
        <v>55</v>
      </c>
      <c r="B234" s="58"/>
      <c r="C234" s="58" t="s">
        <v>566</v>
      </c>
      <c r="D234" s="58" t="s">
        <v>574</v>
      </c>
    </row>
    <row r="235" spans="1:4" x14ac:dyDescent="0.3">
      <c r="A235" s="58">
        <v>54</v>
      </c>
      <c r="B235" s="58"/>
      <c r="C235" s="58" t="s">
        <v>223</v>
      </c>
      <c r="D235" s="58" t="s">
        <v>245</v>
      </c>
    </row>
    <row r="236" spans="1:4" x14ac:dyDescent="0.3">
      <c r="A236" s="58">
        <v>53</v>
      </c>
      <c r="B236" s="58"/>
      <c r="C236" s="58" t="s">
        <v>91</v>
      </c>
      <c r="D236" s="58" t="s">
        <v>129</v>
      </c>
    </row>
    <row r="237" spans="1:4" x14ac:dyDescent="0.3">
      <c r="A237" s="58">
        <v>53</v>
      </c>
      <c r="B237" s="58"/>
      <c r="C237" s="58" t="s">
        <v>375</v>
      </c>
      <c r="D237" s="58" t="s">
        <v>403</v>
      </c>
    </row>
    <row r="238" spans="1:4" x14ac:dyDescent="0.3">
      <c r="A238" s="58">
        <v>52</v>
      </c>
      <c r="B238" s="58"/>
      <c r="C238" s="58" t="s">
        <v>239</v>
      </c>
      <c r="D238" s="58" t="s">
        <v>315</v>
      </c>
    </row>
    <row r="239" spans="1:4" x14ac:dyDescent="0.3">
      <c r="A239" s="58">
        <v>50</v>
      </c>
      <c r="B239" s="58"/>
      <c r="C239" s="58" t="s">
        <v>279</v>
      </c>
      <c r="D239" s="58" t="s">
        <v>349</v>
      </c>
    </row>
    <row r="240" spans="1:4" x14ac:dyDescent="0.3">
      <c r="A240" s="58">
        <v>49</v>
      </c>
      <c r="B240" s="58"/>
      <c r="C240" s="58" t="s">
        <v>239</v>
      </c>
      <c r="D240" s="58" t="s">
        <v>306</v>
      </c>
    </row>
    <row r="241" spans="1:4" x14ac:dyDescent="0.3">
      <c r="A241" s="58">
        <v>46</v>
      </c>
      <c r="B241" s="58"/>
      <c r="C241" s="58" t="s">
        <v>197</v>
      </c>
      <c r="D241" s="58" t="s">
        <v>230</v>
      </c>
    </row>
    <row r="242" spans="1:4" x14ac:dyDescent="0.3">
      <c r="A242" s="58">
        <v>46</v>
      </c>
      <c r="B242" s="58"/>
      <c r="C242" s="58" t="s">
        <v>41</v>
      </c>
      <c r="D242" s="58" t="s">
        <v>41</v>
      </c>
    </row>
    <row r="243" spans="1:4" x14ac:dyDescent="0.3">
      <c r="A243" s="58">
        <v>45</v>
      </c>
      <c r="B243" s="58"/>
      <c r="C243" s="58" t="s">
        <v>197</v>
      </c>
      <c r="D243" s="58" t="s">
        <v>198</v>
      </c>
    </row>
    <row r="244" spans="1:4" x14ac:dyDescent="0.3">
      <c r="A244" s="58">
        <v>45</v>
      </c>
      <c r="B244" s="58"/>
      <c r="C244" s="58" t="s">
        <v>497</v>
      </c>
      <c r="D244" s="58" t="s">
        <v>522</v>
      </c>
    </row>
    <row r="245" spans="1:4" x14ac:dyDescent="0.3">
      <c r="A245" s="58">
        <v>42</v>
      </c>
      <c r="B245" s="58"/>
      <c r="C245" s="58" t="s">
        <v>566</v>
      </c>
      <c r="D245" s="58" t="s">
        <v>573</v>
      </c>
    </row>
    <row r="246" spans="1:4" x14ac:dyDescent="0.3">
      <c r="A246" s="58">
        <v>41</v>
      </c>
      <c r="B246" s="58"/>
      <c r="C246" s="58" t="s">
        <v>279</v>
      </c>
      <c r="D246" s="58" t="s">
        <v>280</v>
      </c>
    </row>
    <row r="247" spans="1:4" x14ac:dyDescent="0.3">
      <c r="A247" s="58">
        <v>41</v>
      </c>
      <c r="B247" s="58"/>
      <c r="C247" s="58" t="s">
        <v>566</v>
      </c>
      <c r="D247" s="58" t="s">
        <v>578</v>
      </c>
    </row>
    <row r="248" spans="1:4" x14ac:dyDescent="0.3">
      <c r="A248" s="58">
        <v>41</v>
      </c>
      <c r="B248" s="58"/>
      <c r="C248" s="58" t="s">
        <v>582</v>
      </c>
      <c r="D248" s="58" t="s">
        <v>600</v>
      </c>
    </row>
    <row r="249" spans="1:4" x14ac:dyDescent="0.3">
      <c r="A249" s="58">
        <v>40</v>
      </c>
      <c r="B249" s="58"/>
      <c r="C249" s="58" t="s">
        <v>223</v>
      </c>
      <c r="D249" s="58" t="s">
        <v>254</v>
      </c>
    </row>
    <row r="250" spans="1:4" x14ac:dyDescent="0.3">
      <c r="A250" s="58">
        <v>39</v>
      </c>
      <c r="B250" s="58"/>
      <c r="C250" s="58" t="s">
        <v>375</v>
      </c>
      <c r="D250" s="58" t="s">
        <v>445</v>
      </c>
    </row>
    <row r="251" spans="1:4" x14ac:dyDescent="0.3">
      <c r="A251" s="58">
        <v>35</v>
      </c>
      <c r="B251" s="58"/>
      <c r="C251" s="58" t="s">
        <v>197</v>
      </c>
      <c r="D251" s="58" t="s">
        <v>225</v>
      </c>
    </row>
    <row r="252" spans="1:4" x14ac:dyDescent="0.3">
      <c r="A252" s="58">
        <v>34</v>
      </c>
      <c r="B252" s="58"/>
      <c r="C252" s="58" t="s">
        <v>359</v>
      </c>
      <c r="D252" s="58" t="s">
        <v>360</v>
      </c>
    </row>
    <row r="253" spans="1:4" x14ac:dyDescent="0.3">
      <c r="A253" s="58">
        <v>33</v>
      </c>
      <c r="B253" s="58"/>
      <c r="C253" s="58" t="s">
        <v>91</v>
      </c>
      <c r="D253" s="58" t="s">
        <v>165</v>
      </c>
    </row>
    <row r="254" spans="1:4" x14ac:dyDescent="0.3">
      <c r="A254" s="58">
        <v>33</v>
      </c>
      <c r="B254" s="58"/>
      <c r="C254" s="58" t="s">
        <v>566</v>
      </c>
      <c r="D254" s="58" t="s">
        <v>572</v>
      </c>
    </row>
    <row r="255" spans="1:4" x14ac:dyDescent="0.3">
      <c r="A255" s="58">
        <v>32</v>
      </c>
      <c r="B255" s="58"/>
      <c r="C255" s="58" t="s">
        <v>367</v>
      </c>
      <c r="D255" s="58" t="s">
        <v>504</v>
      </c>
    </row>
    <row r="256" spans="1:4" x14ac:dyDescent="0.3">
      <c r="A256" s="58">
        <v>31</v>
      </c>
      <c r="B256" s="58"/>
      <c r="C256" s="58" t="s">
        <v>122</v>
      </c>
      <c r="D256" s="58" t="s">
        <v>135</v>
      </c>
    </row>
    <row r="257" spans="1:4" x14ac:dyDescent="0.3">
      <c r="A257" s="58">
        <v>31</v>
      </c>
      <c r="B257" s="58"/>
      <c r="C257" s="58" t="s">
        <v>201</v>
      </c>
      <c r="D257" s="58" t="s">
        <v>202</v>
      </c>
    </row>
    <row r="258" spans="1:4" x14ac:dyDescent="0.3">
      <c r="A258" s="58">
        <v>31</v>
      </c>
      <c r="B258" s="58"/>
      <c r="C258" s="58" t="s">
        <v>279</v>
      </c>
      <c r="D258" s="58" t="s">
        <v>353</v>
      </c>
    </row>
    <row r="259" spans="1:4" x14ac:dyDescent="0.3">
      <c r="A259" s="58">
        <v>31</v>
      </c>
      <c r="B259" s="58"/>
      <c r="C259" s="58" t="s">
        <v>375</v>
      </c>
      <c r="D259" s="58" t="s">
        <v>441</v>
      </c>
    </row>
    <row r="260" spans="1:4" x14ac:dyDescent="0.3">
      <c r="A260" s="58">
        <v>31</v>
      </c>
      <c r="B260" s="58"/>
      <c r="C260" s="58" t="s">
        <v>367</v>
      </c>
      <c r="D260" s="58" t="s">
        <v>449</v>
      </c>
    </row>
    <row r="261" spans="1:4" x14ac:dyDescent="0.3">
      <c r="A261" s="58">
        <v>29</v>
      </c>
      <c r="B261" s="58"/>
      <c r="C261" s="58" t="s">
        <v>487</v>
      </c>
      <c r="D261" s="58" t="s">
        <v>505</v>
      </c>
    </row>
    <row r="262" spans="1:4" x14ac:dyDescent="0.3">
      <c r="A262" s="58">
        <v>28</v>
      </c>
      <c r="B262" s="58"/>
      <c r="C262" s="58" t="s">
        <v>459</v>
      </c>
      <c r="D262" s="58" t="s">
        <v>460</v>
      </c>
    </row>
    <row r="263" spans="1:4" x14ac:dyDescent="0.3">
      <c r="A263" s="58">
        <v>28</v>
      </c>
      <c r="B263" s="58"/>
      <c r="C263" s="58" t="s">
        <v>497</v>
      </c>
      <c r="D263" s="58" t="s">
        <v>536</v>
      </c>
    </row>
    <row r="264" spans="1:4" x14ac:dyDescent="0.3">
      <c r="A264" s="58">
        <v>26</v>
      </c>
      <c r="B264" s="58"/>
      <c r="C264" s="58" t="s">
        <v>582</v>
      </c>
      <c r="D264" s="58" t="s">
        <v>613</v>
      </c>
    </row>
    <row r="265" spans="1:4" x14ac:dyDescent="0.3">
      <c r="A265" s="58">
        <v>25</v>
      </c>
      <c r="B265" s="58"/>
      <c r="C265" s="58" t="s">
        <v>375</v>
      </c>
      <c r="D265" s="58" t="s">
        <v>376</v>
      </c>
    </row>
    <row r="266" spans="1:4" x14ac:dyDescent="0.3">
      <c r="A266" s="58">
        <v>25</v>
      </c>
      <c r="B266" s="58"/>
      <c r="C266" s="58" t="s">
        <v>359</v>
      </c>
      <c r="D266" s="58" t="s">
        <v>419</v>
      </c>
    </row>
    <row r="267" spans="1:4" x14ac:dyDescent="0.3">
      <c r="A267" s="58">
        <v>22</v>
      </c>
      <c r="B267" s="58"/>
      <c r="C267" s="58" t="s">
        <v>223</v>
      </c>
      <c r="D267" s="58" t="s">
        <v>287</v>
      </c>
    </row>
    <row r="268" spans="1:4" x14ac:dyDescent="0.3">
      <c r="A268" s="58">
        <v>22</v>
      </c>
      <c r="B268" s="58"/>
      <c r="C268" s="58" t="s">
        <v>563</v>
      </c>
      <c r="D268" s="58" t="s">
        <v>564</v>
      </c>
    </row>
    <row r="269" spans="1:4" x14ac:dyDescent="0.3">
      <c r="A269" s="58">
        <v>21</v>
      </c>
      <c r="B269" s="58"/>
      <c r="C269" s="58" t="s">
        <v>523</v>
      </c>
      <c r="D269" s="58" t="s">
        <v>558</v>
      </c>
    </row>
    <row r="270" spans="1:4" x14ac:dyDescent="0.3">
      <c r="A270" s="58">
        <v>20</v>
      </c>
      <c r="B270" s="58"/>
      <c r="C270" s="58" t="s">
        <v>317</v>
      </c>
      <c r="D270" s="58" t="s">
        <v>404</v>
      </c>
    </row>
    <row r="271" spans="1:4" x14ac:dyDescent="0.3">
      <c r="A271" s="58">
        <v>20</v>
      </c>
      <c r="B271" s="58"/>
      <c r="C271" s="58" t="s">
        <v>367</v>
      </c>
      <c r="D271" s="58" t="s">
        <v>474</v>
      </c>
    </row>
    <row r="272" spans="1:4" x14ac:dyDescent="0.3">
      <c r="A272" s="58">
        <v>20</v>
      </c>
      <c r="B272" s="58"/>
      <c r="C272" s="58" t="s">
        <v>523</v>
      </c>
      <c r="D272" s="58" t="s">
        <v>560</v>
      </c>
    </row>
    <row r="273" spans="1:4" x14ac:dyDescent="0.3">
      <c r="A273" s="58">
        <v>17</v>
      </c>
      <c r="B273" s="58"/>
      <c r="C273" s="58" t="s">
        <v>375</v>
      </c>
      <c r="D273" s="58" t="s">
        <v>430</v>
      </c>
    </row>
    <row r="274" spans="1:4" x14ac:dyDescent="0.3">
      <c r="A274" s="58">
        <v>17</v>
      </c>
      <c r="B274" s="58"/>
      <c r="C274" s="58" t="s">
        <v>497</v>
      </c>
      <c r="D274" s="58" t="s">
        <v>499</v>
      </c>
    </row>
    <row r="275" spans="1:4" x14ac:dyDescent="0.3">
      <c r="A275" s="58">
        <v>17</v>
      </c>
      <c r="B275" s="58"/>
      <c r="C275" s="58" t="s">
        <v>658</v>
      </c>
      <c r="D275" s="58" t="s">
        <v>676</v>
      </c>
    </row>
    <row r="276" spans="1:4" x14ac:dyDescent="0.3">
      <c r="A276" s="58">
        <v>16</v>
      </c>
      <c r="B276" s="58"/>
      <c r="C276" s="58" t="s">
        <v>115</v>
      </c>
      <c r="D276" s="58" t="s">
        <v>143</v>
      </c>
    </row>
    <row r="277" spans="1:4" x14ac:dyDescent="0.3">
      <c r="A277" s="58">
        <v>16</v>
      </c>
      <c r="B277" s="58"/>
      <c r="C277" s="58" t="s">
        <v>523</v>
      </c>
      <c r="D277" s="58" t="s">
        <v>549</v>
      </c>
    </row>
    <row r="278" spans="1:4" x14ac:dyDescent="0.3">
      <c r="A278" s="58">
        <v>15</v>
      </c>
      <c r="B278" s="58"/>
      <c r="C278" s="58" t="s">
        <v>151</v>
      </c>
      <c r="D278" s="58" t="s">
        <v>152</v>
      </c>
    </row>
    <row r="279" spans="1:4" x14ac:dyDescent="0.3">
      <c r="A279" s="58">
        <v>15</v>
      </c>
      <c r="B279" s="58"/>
      <c r="C279" s="58" t="s">
        <v>233</v>
      </c>
      <c r="D279" s="58" t="s">
        <v>246</v>
      </c>
    </row>
    <row r="280" spans="1:4" x14ac:dyDescent="0.3">
      <c r="A280" s="58">
        <v>14</v>
      </c>
      <c r="B280" s="58"/>
      <c r="C280" s="58" t="s">
        <v>223</v>
      </c>
      <c r="D280" s="58" t="s">
        <v>342</v>
      </c>
    </row>
    <row r="281" spans="1:4" x14ac:dyDescent="0.3">
      <c r="A281" s="58">
        <v>12</v>
      </c>
      <c r="B281" s="58"/>
      <c r="C281" s="58" t="s">
        <v>91</v>
      </c>
      <c r="D281" s="58" t="s">
        <v>136</v>
      </c>
    </row>
    <row r="282" spans="1:4" x14ac:dyDescent="0.3">
      <c r="A282" s="58">
        <v>12</v>
      </c>
      <c r="B282" s="58"/>
      <c r="C282" s="58" t="s">
        <v>335</v>
      </c>
      <c r="D282" s="58" t="s">
        <v>336</v>
      </c>
    </row>
    <row r="283" spans="1:4" x14ac:dyDescent="0.3">
      <c r="A283" s="58">
        <v>12</v>
      </c>
      <c r="B283" s="58"/>
      <c r="C283" s="58" t="s">
        <v>523</v>
      </c>
      <c r="D283" s="58" t="s">
        <v>540</v>
      </c>
    </row>
    <row r="284" spans="1:4" x14ac:dyDescent="0.3">
      <c r="A284" s="58">
        <v>11</v>
      </c>
      <c r="B284" s="58"/>
      <c r="C284" s="58" t="s">
        <v>223</v>
      </c>
      <c r="D284" s="58" t="s">
        <v>310</v>
      </c>
    </row>
    <row r="285" spans="1:4" x14ac:dyDescent="0.3">
      <c r="A285" s="58">
        <v>11</v>
      </c>
      <c r="B285" s="58"/>
      <c r="C285" s="58" t="s">
        <v>239</v>
      </c>
      <c r="D285" s="58" t="s">
        <v>333</v>
      </c>
    </row>
    <row r="286" spans="1:4" x14ac:dyDescent="0.3">
      <c r="A286" s="58">
        <v>10</v>
      </c>
      <c r="B286" s="58"/>
      <c r="C286" s="58" t="s">
        <v>359</v>
      </c>
      <c r="D286" s="58" t="s">
        <v>416</v>
      </c>
    </row>
    <row r="287" spans="1:4" x14ac:dyDescent="0.3">
      <c r="A287" s="58">
        <v>10</v>
      </c>
      <c r="B287" s="58"/>
      <c r="C287" s="58" t="s">
        <v>582</v>
      </c>
      <c r="D287" s="58" t="s">
        <v>594</v>
      </c>
    </row>
    <row r="288" spans="1:4" x14ac:dyDescent="0.3">
      <c r="A288" s="58">
        <v>10</v>
      </c>
      <c r="B288" s="58"/>
      <c r="C288" s="58" t="s">
        <v>582</v>
      </c>
      <c r="D288" s="58" t="s">
        <v>603</v>
      </c>
    </row>
    <row r="289" spans="1:4" x14ac:dyDescent="0.3">
      <c r="A289" s="58">
        <v>9</v>
      </c>
      <c r="B289" s="58"/>
      <c r="C289" s="58" t="s">
        <v>104</v>
      </c>
      <c r="D289" s="58" t="s">
        <v>132</v>
      </c>
    </row>
    <row r="290" spans="1:4" x14ac:dyDescent="0.3">
      <c r="A290" s="58">
        <v>9</v>
      </c>
      <c r="B290" s="58"/>
      <c r="C290" s="58" t="s">
        <v>223</v>
      </c>
      <c r="D290" s="58" t="s">
        <v>282</v>
      </c>
    </row>
    <row r="291" spans="1:4" x14ac:dyDescent="0.3">
      <c r="A291" s="58">
        <v>9</v>
      </c>
      <c r="B291" s="58"/>
      <c r="C291" s="58" t="s">
        <v>658</v>
      </c>
      <c r="D291" s="58" t="s">
        <v>691</v>
      </c>
    </row>
    <row r="292" spans="1:4" x14ac:dyDescent="0.3">
      <c r="A292" s="58">
        <v>8</v>
      </c>
      <c r="B292" s="58"/>
      <c r="C292" s="58" t="s">
        <v>317</v>
      </c>
      <c r="D292" s="58" t="s">
        <v>364</v>
      </c>
    </row>
    <row r="293" spans="1:4" x14ac:dyDescent="0.3">
      <c r="A293" s="58">
        <v>8</v>
      </c>
      <c r="B293" s="58"/>
      <c r="C293" s="58" t="s">
        <v>497</v>
      </c>
      <c r="D293" s="58" t="s">
        <v>557</v>
      </c>
    </row>
    <row r="294" spans="1:4" x14ac:dyDescent="0.3">
      <c r="A294" s="58">
        <v>8</v>
      </c>
      <c r="B294" s="58"/>
      <c r="C294" s="58" t="s">
        <v>566</v>
      </c>
      <c r="D294" s="58" t="s">
        <v>567</v>
      </c>
    </row>
    <row r="295" spans="1:4" x14ac:dyDescent="0.3">
      <c r="A295" s="58">
        <v>8</v>
      </c>
      <c r="B295" s="58"/>
      <c r="C295" s="58" t="s">
        <v>582</v>
      </c>
      <c r="D295" s="58" t="s">
        <v>621</v>
      </c>
    </row>
    <row r="296" spans="1:4" x14ac:dyDescent="0.3">
      <c r="A296" s="58">
        <v>7</v>
      </c>
      <c r="B296" s="58"/>
      <c r="C296" s="58" t="s">
        <v>317</v>
      </c>
      <c r="D296" s="58" t="s">
        <v>318</v>
      </c>
    </row>
    <row r="297" spans="1:4" x14ac:dyDescent="0.3">
      <c r="A297" s="58">
        <v>6</v>
      </c>
      <c r="B297" s="58"/>
      <c r="C297" s="58" t="s">
        <v>359</v>
      </c>
      <c r="D297" s="58" t="s">
        <v>418</v>
      </c>
    </row>
    <row r="298" spans="1:4" x14ac:dyDescent="0.3">
      <c r="A298" s="58">
        <v>6</v>
      </c>
      <c r="B298" s="58"/>
      <c r="C298" s="58" t="s">
        <v>367</v>
      </c>
      <c r="D298" s="58" t="s">
        <v>452</v>
      </c>
    </row>
    <row r="299" spans="1:4" x14ac:dyDescent="0.3">
      <c r="A299" s="58">
        <v>6</v>
      </c>
      <c r="B299" s="58"/>
      <c r="C299" s="58" t="s">
        <v>523</v>
      </c>
      <c r="D299" s="58" t="s">
        <v>534</v>
      </c>
    </row>
    <row r="300" spans="1:4" x14ac:dyDescent="0.3">
      <c r="A300" s="58">
        <v>6</v>
      </c>
      <c r="B300" s="58"/>
      <c r="C300" s="58" t="s">
        <v>582</v>
      </c>
      <c r="D300" s="58" t="s">
        <v>583</v>
      </c>
    </row>
    <row r="301" spans="1:4" x14ac:dyDescent="0.3">
      <c r="A301" s="58">
        <v>6</v>
      </c>
      <c r="B301" s="58"/>
      <c r="C301" s="58" t="s">
        <v>582</v>
      </c>
      <c r="D301" s="58" t="s">
        <v>595</v>
      </c>
    </row>
    <row r="302" spans="1:4" x14ac:dyDescent="0.3">
      <c r="A302" s="58">
        <v>6</v>
      </c>
      <c r="B302" s="58"/>
      <c r="C302" s="58" t="s">
        <v>582</v>
      </c>
      <c r="D302" s="58" t="s">
        <v>601</v>
      </c>
    </row>
    <row r="303" spans="1:4" x14ac:dyDescent="0.3">
      <c r="A303" s="58">
        <v>6</v>
      </c>
      <c r="B303" s="58"/>
      <c r="C303" s="58" t="s">
        <v>582</v>
      </c>
      <c r="D303" s="58" t="s">
        <v>630</v>
      </c>
    </row>
    <row r="304" spans="1:4" x14ac:dyDescent="0.3">
      <c r="A304" s="58">
        <v>5</v>
      </c>
      <c r="B304" s="58"/>
      <c r="C304" s="58" t="s">
        <v>359</v>
      </c>
      <c r="D304" s="58" t="s">
        <v>405</v>
      </c>
    </row>
    <row r="305" spans="1:4" x14ac:dyDescent="0.3">
      <c r="A305" s="58">
        <v>5</v>
      </c>
      <c r="B305" s="58"/>
      <c r="C305" s="58" t="s">
        <v>359</v>
      </c>
      <c r="D305" s="58" t="s">
        <v>415</v>
      </c>
    </row>
    <row r="306" spans="1:4" x14ac:dyDescent="0.3">
      <c r="A306" s="58">
        <v>4</v>
      </c>
      <c r="B306" s="58"/>
      <c r="C306" s="58" t="s">
        <v>149</v>
      </c>
      <c r="D306" s="58" t="s">
        <v>150</v>
      </c>
    </row>
    <row r="307" spans="1:4" x14ac:dyDescent="0.3">
      <c r="A307" s="58">
        <v>4</v>
      </c>
      <c r="B307" s="58"/>
      <c r="C307" s="58" t="s">
        <v>91</v>
      </c>
      <c r="D307" s="58" t="s">
        <v>164</v>
      </c>
    </row>
    <row r="308" spans="1:4" x14ac:dyDescent="0.3">
      <c r="A308" s="58">
        <v>4</v>
      </c>
      <c r="B308" s="58"/>
      <c r="C308" s="58" t="s">
        <v>233</v>
      </c>
      <c r="D308" s="58" t="s">
        <v>261</v>
      </c>
    </row>
    <row r="309" spans="1:4" x14ac:dyDescent="0.3">
      <c r="A309" s="58">
        <v>4</v>
      </c>
      <c r="B309" s="58"/>
      <c r="C309" s="58" t="s">
        <v>592</v>
      </c>
      <c r="D309" s="58" t="s">
        <v>593</v>
      </c>
    </row>
    <row r="310" spans="1:4" x14ac:dyDescent="0.3">
      <c r="A310" s="58">
        <v>3</v>
      </c>
      <c r="B310" s="58"/>
      <c r="C310" s="58" t="s">
        <v>49</v>
      </c>
      <c r="D310" s="58" t="s">
        <v>188</v>
      </c>
    </row>
    <row r="311" spans="1:4" x14ac:dyDescent="0.3">
      <c r="A311" s="58">
        <v>3</v>
      </c>
      <c r="B311" s="58"/>
      <c r="C311" s="58" t="s">
        <v>523</v>
      </c>
      <c r="D311" s="58" t="s">
        <v>544</v>
      </c>
    </row>
    <row r="312" spans="1:4" x14ac:dyDescent="0.3">
      <c r="A312" s="58">
        <v>2</v>
      </c>
      <c r="B312" s="58"/>
      <c r="C312" s="58" t="s">
        <v>115</v>
      </c>
      <c r="D312" s="58" t="s">
        <v>141</v>
      </c>
    </row>
    <row r="313" spans="1:4" x14ac:dyDescent="0.3">
      <c r="A313" s="58">
        <v>2</v>
      </c>
      <c r="B313" s="58"/>
      <c r="C313" s="58" t="s">
        <v>223</v>
      </c>
      <c r="D313" s="58" t="s">
        <v>242</v>
      </c>
    </row>
    <row r="314" spans="1:4" x14ac:dyDescent="0.3">
      <c r="A314" s="58">
        <v>2</v>
      </c>
      <c r="B314" s="58"/>
      <c r="C314" s="58" t="s">
        <v>223</v>
      </c>
      <c r="D314" s="58" t="s">
        <v>259</v>
      </c>
    </row>
    <row r="315" spans="1:4" x14ac:dyDescent="0.3">
      <c r="A315" s="58">
        <v>2</v>
      </c>
      <c r="B315" s="58"/>
      <c r="C315" s="58" t="s">
        <v>223</v>
      </c>
      <c r="D315" s="58" t="s">
        <v>269</v>
      </c>
    </row>
    <row r="316" spans="1:4" x14ac:dyDescent="0.3">
      <c r="A316" s="58">
        <v>2</v>
      </c>
      <c r="B316" s="58"/>
      <c r="C316" s="58" t="s">
        <v>223</v>
      </c>
      <c r="D316" s="58" t="s">
        <v>286</v>
      </c>
    </row>
    <row r="317" spans="1:4" x14ac:dyDescent="0.3">
      <c r="A317" s="58">
        <v>2</v>
      </c>
      <c r="B317" s="58"/>
      <c r="C317" s="58" t="s">
        <v>223</v>
      </c>
      <c r="D317" s="58" t="s">
        <v>314</v>
      </c>
    </row>
    <row r="318" spans="1:4" x14ac:dyDescent="0.3">
      <c r="A318" s="58">
        <v>2</v>
      </c>
      <c r="B318" s="58"/>
      <c r="C318" s="58" t="s">
        <v>658</v>
      </c>
      <c r="D318" s="58" t="s">
        <v>664</v>
      </c>
    </row>
    <row r="319" spans="1:4" x14ac:dyDescent="0.3">
      <c r="A319" s="58">
        <v>2</v>
      </c>
      <c r="B319" s="58"/>
      <c r="C319" s="58" t="s">
        <v>658</v>
      </c>
      <c r="D319" s="58" t="s">
        <v>667</v>
      </c>
    </row>
    <row r="320" spans="1:4" x14ac:dyDescent="0.3">
      <c r="A320" s="58">
        <v>2</v>
      </c>
      <c r="B320" s="58"/>
      <c r="C320" s="58" t="s">
        <v>658</v>
      </c>
      <c r="D320" s="58" t="s">
        <v>680</v>
      </c>
    </row>
    <row r="321" spans="1:4" x14ac:dyDescent="0.3">
      <c r="A321" s="58">
        <v>1</v>
      </c>
      <c r="B321" s="58"/>
      <c r="C321" s="58" t="s">
        <v>91</v>
      </c>
      <c r="D321" s="58" t="s">
        <v>181</v>
      </c>
    </row>
    <row r="322" spans="1:4" x14ac:dyDescent="0.3">
      <c r="A322" s="58">
        <v>1</v>
      </c>
      <c r="B322" s="58"/>
      <c r="C322" s="58" t="s">
        <v>223</v>
      </c>
      <c r="D322" s="58" t="s">
        <v>237</v>
      </c>
    </row>
    <row r="323" spans="1:4" x14ac:dyDescent="0.3">
      <c r="A323" s="58">
        <v>1</v>
      </c>
      <c r="B323" s="58"/>
      <c r="C323" s="58" t="s">
        <v>223</v>
      </c>
      <c r="D323" s="58" t="s">
        <v>238</v>
      </c>
    </row>
    <row r="324" spans="1:4" x14ac:dyDescent="0.3">
      <c r="A324" s="58">
        <v>1</v>
      </c>
      <c r="B324" s="58"/>
      <c r="C324" s="58" t="s">
        <v>223</v>
      </c>
      <c r="D324" s="58" t="s">
        <v>247</v>
      </c>
    </row>
    <row r="325" spans="1:4" x14ac:dyDescent="0.3">
      <c r="A325" s="58">
        <v>1</v>
      </c>
      <c r="B325" s="58"/>
      <c r="C325" s="58" t="s">
        <v>223</v>
      </c>
      <c r="D325" s="58" t="s">
        <v>250</v>
      </c>
    </row>
    <row r="326" spans="1:4" x14ac:dyDescent="0.3">
      <c r="A326" s="58">
        <v>1</v>
      </c>
      <c r="B326" s="58"/>
      <c r="C326" s="58" t="s">
        <v>223</v>
      </c>
      <c r="D326" s="58" t="s">
        <v>251</v>
      </c>
    </row>
    <row r="327" spans="1:4" x14ac:dyDescent="0.3">
      <c r="A327" s="58">
        <v>1</v>
      </c>
      <c r="B327" s="58"/>
      <c r="C327" s="58" t="s">
        <v>223</v>
      </c>
      <c r="D327" s="58" t="s">
        <v>356</v>
      </c>
    </row>
    <row r="328" spans="1:4" x14ac:dyDescent="0.3">
      <c r="A328" s="58">
        <v>1</v>
      </c>
      <c r="B328" s="58"/>
      <c r="C328" s="58" t="s">
        <v>223</v>
      </c>
      <c r="D328" s="58" t="s">
        <v>374</v>
      </c>
    </row>
    <row r="329" spans="1:4" x14ac:dyDescent="0.3">
      <c r="A329" s="58">
        <v>1</v>
      </c>
      <c r="B329" s="58"/>
      <c r="C329" s="58" t="s">
        <v>367</v>
      </c>
      <c r="D329" s="58" t="s">
        <v>432</v>
      </c>
    </row>
    <row r="330" spans="1:4" x14ac:dyDescent="0.3">
      <c r="A330" s="58">
        <v>1</v>
      </c>
      <c r="B330" s="58"/>
      <c r="C330" s="58" t="s">
        <v>367</v>
      </c>
      <c r="D330" s="58" t="s">
        <v>446</v>
      </c>
    </row>
    <row r="331" spans="1:4" x14ac:dyDescent="0.3">
      <c r="A331" s="58">
        <v>1</v>
      </c>
      <c r="B331" s="58"/>
      <c r="C331" s="58" t="s">
        <v>457</v>
      </c>
      <c r="D331" s="58" t="s">
        <v>483</v>
      </c>
    </row>
    <row r="332" spans="1:4" x14ac:dyDescent="0.3">
      <c r="A332" s="58">
        <v>1</v>
      </c>
      <c r="B332" s="58"/>
      <c r="C332" s="58" t="s">
        <v>487</v>
      </c>
      <c r="D332" s="58" t="s">
        <v>488</v>
      </c>
    </row>
    <row r="333" spans="1:4" x14ac:dyDescent="0.3">
      <c r="A333" s="58">
        <v>1</v>
      </c>
      <c r="B333" s="58"/>
      <c r="C333" s="58" t="s">
        <v>609</v>
      </c>
      <c r="D333" s="58" t="s">
        <v>645</v>
      </c>
    </row>
    <row r="334" spans="1:4" x14ac:dyDescent="0.3">
      <c r="A334" s="58">
        <v>1</v>
      </c>
      <c r="B334" s="58"/>
      <c r="C334" s="58" t="s">
        <v>658</v>
      </c>
      <c r="D334" s="58" t="s">
        <v>666</v>
      </c>
    </row>
    <row r="335" spans="1:4" x14ac:dyDescent="0.3">
      <c r="A335" s="58">
        <v>0</v>
      </c>
      <c r="B335" s="58"/>
      <c r="C335" s="58" t="s">
        <v>138</v>
      </c>
      <c r="D335" s="58" t="s">
        <v>139</v>
      </c>
    </row>
    <row r="336" spans="1:4" x14ac:dyDescent="0.3">
      <c r="A336" s="58">
        <v>0</v>
      </c>
      <c r="B336" s="58"/>
      <c r="C336" s="58" t="s">
        <v>115</v>
      </c>
      <c r="D336" s="58" t="s">
        <v>140</v>
      </c>
    </row>
    <row r="337" spans="1:4" x14ac:dyDescent="0.3">
      <c r="A337" s="58">
        <v>0</v>
      </c>
      <c r="B337" s="58"/>
      <c r="C337" s="58" t="s">
        <v>104</v>
      </c>
      <c r="D337" s="58" t="s">
        <v>142</v>
      </c>
    </row>
    <row r="338" spans="1:4" x14ac:dyDescent="0.3">
      <c r="A338" s="58">
        <v>0</v>
      </c>
      <c r="B338" s="58"/>
      <c r="C338" s="58" t="s">
        <v>104</v>
      </c>
      <c r="D338" s="58" t="s">
        <v>144</v>
      </c>
    </row>
    <row r="339" spans="1:4" x14ac:dyDescent="0.3">
      <c r="A339" s="58">
        <v>0</v>
      </c>
      <c r="B339" s="58"/>
      <c r="C339" s="58" t="s">
        <v>145</v>
      </c>
      <c r="D339" s="58" t="s">
        <v>146</v>
      </c>
    </row>
    <row r="340" spans="1:4" x14ac:dyDescent="0.3">
      <c r="A340" s="58">
        <v>0</v>
      </c>
      <c r="B340" s="58"/>
      <c r="C340" s="58" t="s">
        <v>155</v>
      </c>
      <c r="D340" s="58" t="s">
        <v>156</v>
      </c>
    </row>
    <row r="341" spans="1:4" x14ac:dyDescent="0.3">
      <c r="A341" s="58">
        <v>0</v>
      </c>
      <c r="B341" s="58"/>
      <c r="C341" s="58" t="s">
        <v>89</v>
      </c>
      <c r="D341" s="58" t="s">
        <v>157</v>
      </c>
    </row>
    <row r="342" spans="1:4" x14ac:dyDescent="0.3">
      <c r="A342" s="58">
        <v>0</v>
      </c>
      <c r="B342" s="58"/>
      <c r="C342" s="58" t="s">
        <v>158</v>
      </c>
      <c r="D342" s="58" t="s">
        <v>159</v>
      </c>
    </row>
    <row r="343" spans="1:4" x14ac:dyDescent="0.3">
      <c r="A343" s="58">
        <v>0</v>
      </c>
      <c r="B343" s="58"/>
      <c r="C343" s="58" t="s">
        <v>89</v>
      </c>
      <c r="D343" s="58" t="s">
        <v>160</v>
      </c>
    </row>
    <row r="344" spans="1:4" x14ac:dyDescent="0.3">
      <c r="A344" s="58">
        <v>0</v>
      </c>
      <c r="B344" s="58"/>
      <c r="C344" s="58" t="s">
        <v>161</v>
      </c>
      <c r="D344" s="58" t="s">
        <v>162</v>
      </c>
    </row>
    <row r="345" spans="1:4" x14ac:dyDescent="0.3">
      <c r="A345" s="58">
        <v>0</v>
      </c>
      <c r="B345" s="58"/>
      <c r="C345" s="58" t="s">
        <v>161</v>
      </c>
      <c r="D345" s="58" t="s">
        <v>166</v>
      </c>
    </row>
    <row r="346" spans="1:4" x14ac:dyDescent="0.3">
      <c r="A346" s="58">
        <v>0</v>
      </c>
      <c r="B346" s="58"/>
      <c r="C346" s="58" t="s">
        <v>89</v>
      </c>
      <c r="D346" s="58" t="s">
        <v>169</v>
      </c>
    </row>
    <row r="347" spans="1:4" x14ac:dyDescent="0.3">
      <c r="A347" s="58">
        <v>0</v>
      </c>
      <c r="B347" s="58"/>
      <c r="C347" s="58" t="s">
        <v>89</v>
      </c>
      <c r="D347" s="58" t="s">
        <v>170</v>
      </c>
    </row>
    <row r="348" spans="1:4" x14ac:dyDescent="0.3">
      <c r="A348" s="58">
        <v>0</v>
      </c>
      <c r="B348" s="58"/>
      <c r="C348" s="58" t="s">
        <v>89</v>
      </c>
      <c r="D348" s="58" t="s">
        <v>172</v>
      </c>
    </row>
    <row r="349" spans="1:4" x14ac:dyDescent="0.3">
      <c r="A349" s="58">
        <v>0</v>
      </c>
      <c r="B349" s="58"/>
      <c r="C349" s="58" t="s">
        <v>89</v>
      </c>
      <c r="D349" s="58" t="s">
        <v>173</v>
      </c>
    </row>
    <row r="350" spans="1:4" x14ac:dyDescent="0.3">
      <c r="A350" s="58">
        <v>0</v>
      </c>
      <c r="B350" s="58"/>
      <c r="C350" s="58" t="s">
        <v>91</v>
      </c>
      <c r="D350" s="58" t="s">
        <v>174</v>
      </c>
    </row>
    <row r="351" spans="1:4" x14ac:dyDescent="0.3">
      <c r="A351" s="58">
        <v>0</v>
      </c>
      <c r="B351" s="58"/>
      <c r="C351" s="58" t="s">
        <v>89</v>
      </c>
      <c r="D351" s="58" t="s">
        <v>176</v>
      </c>
    </row>
    <row r="352" spans="1:4" x14ac:dyDescent="0.3">
      <c r="A352" s="58">
        <v>0</v>
      </c>
      <c r="B352" s="58"/>
      <c r="C352" s="58" t="s">
        <v>89</v>
      </c>
      <c r="D352" s="58" t="s">
        <v>177</v>
      </c>
    </row>
    <row r="353" spans="1:4" x14ac:dyDescent="0.3">
      <c r="A353" s="58">
        <v>0</v>
      </c>
      <c r="B353" s="58"/>
      <c r="C353" s="58" t="s">
        <v>91</v>
      </c>
      <c r="D353" s="58" t="s">
        <v>178</v>
      </c>
    </row>
    <row r="354" spans="1:4" x14ac:dyDescent="0.3">
      <c r="A354" s="58">
        <v>0</v>
      </c>
      <c r="B354" s="58"/>
      <c r="C354" s="58" t="s">
        <v>91</v>
      </c>
      <c r="D354" s="58" t="s">
        <v>179</v>
      </c>
    </row>
    <row r="355" spans="1:4" x14ac:dyDescent="0.3">
      <c r="A355" s="58">
        <v>0</v>
      </c>
      <c r="B355" s="58"/>
      <c r="C355" s="58" t="s">
        <v>91</v>
      </c>
      <c r="D355" s="58" t="s">
        <v>180</v>
      </c>
    </row>
    <row r="356" spans="1:4" x14ac:dyDescent="0.3">
      <c r="A356" s="58">
        <v>0</v>
      </c>
      <c r="B356" s="58"/>
      <c r="C356" s="58" t="s">
        <v>91</v>
      </c>
      <c r="D356" s="58" t="s">
        <v>182</v>
      </c>
    </row>
    <row r="357" spans="1:4" x14ac:dyDescent="0.3">
      <c r="A357" s="58">
        <v>0</v>
      </c>
      <c r="B357" s="58"/>
      <c r="C357" s="58" t="s">
        <v>91</v>
      </c>
      <c r="D357" s="58" t="s">
        <v>184</v>
      </c>
    </row>
    <row r="358" spans="1:4" x14ac:dyDescent="0.3">
      <c r="A358" s="58">
        <v>0</v>
      </c>
      <c r="B358" s="58"/>
      <c r="C358" s="58" t="s">
        <v>161</v>
      </c>
      <c r="D358" s="58" t="s">
        <v>185</v>
      </c>
    </row>
    <row r="359" spans="1:4" x14ac:dyDescent="0.3">
      <c r="A359" s="58">
        <v>0</v>
      </c>
      <c r="B359" s="58"/>
      <c r="C359" s="58" t="s">
        <v>91</v>
      </c>
      <c r="D359" s="58" t="s">
        <v>186</v>
      </c>
    </row>
    <row r="360" spans="1:4" x14ac:dyDescent="0.3">
      <c r="A360" s="58">
        <v>0</v>
      </c>
      <c r="B360" s="58"/>
      <c r="C360" s="58" t="s">
        <v>91</v>
      </c>
      <c r="D360" s="58" t="s">
        <v>189</v>
      </c>
    </row>
    <row r="361" spans="1:4" x14ac:dyDescent="0.3">
      <c r="A361" s="58">
        <v>0</v>
      </c>
      <c r="B361" s="58"/>
      <c r="C361" s="58" t="s">
        <v>49</v>
      </c>
      <c r="D361" s="58" t="s">
        <v>190</v>
      </c>
    </row>
    <row r="362" spans="1:4" x14ac:dyDescent="0.3">
      <c r="A362" s="58">
        <v>0</v>
      </c>
      <c r="B362" s="58"/>
      <c r="C362" s="58" t="s">
        <v>122</v>
      </c>
      <c r="D362" s="58" t="s">
        <v>193</v>
      </c>
    </row>
    <row r="363" spans="1:4" x14ac:dyDescent="0.3">
      <c r="A363" s="58">
        <v>0</v>
      </c>
      <c r="B363" s="58"/>
      <c r="C363" s="58" t="s">
        <v>122</v>
      </c>
      <c r="D363" s="58" t="s">
        <v>194</v>
      </c>
    </row>
    <row r="364" spans="1:4" x14ac:dyDescent="0.3">
      <c r="A364" s="58">
        <v>0</v>
      </c>
      <c r="B364" s="58"/>
      <c r="C364" s="58" t="s">
        <v>197</v>
      </c>
      <c r="D364" s="58" t="s">
        <v>200</v>
      </c>
    </row>
    <row r="365" spans="1:4" x14ac:dyDescent="0.3">
      <c r="A365" s="58">
        <v>0</v>
      </c>
      <c r="B365" s="58"/>
      <c r="C365" s="58" t="s">
        <v>203</v>
      </c>
      <c r="D365" s="58" t="s">
        <v>204</v>
      </c>
    </row>
    <row r="366" spans="1:4" x14ac:dyDescent="0.3">
      <c r="A366" s="58">
        <v>0</v>
      </c>
      <c r="B366" s="58"/>
      <c r="C366" s="58" t="s">
        <v>197</v>
      </c>
      <c r="D366" s="58" t="s">
        <v>220</v>
      </c>
    </row>
    <row r="367" spans="1:4" x14ac:dyDescent="0.3">
      <c r="A367" s="58">
        <v>0</v>
      </c>
      <c r="B367" s="58"/>
      <c r="C367" s="58" t="s">
        <v>197</v>
      </c>
      <c r="D367" s="58" t="s">
        <v>222</v>
      </c>
    </row>
    <row r="368" spans="1:4" x14ac:dyDescent="0.3">
      <c r="A368" s="58">
        <v>0</v>
      </c>
      <c r="B368" s="58"/>
      <c r="C368" s="58" t="s">
        <v>223</v>
      </c>
      <c r="D368" s="58" t="s">
        <v>224</v>
      </c>
    </row>
    <row r="369" spans="1:4" x14ac:dyDescent="0.3">
      <c r="A369" s="58">
        <v>0</v>
      </c>
      <c r="B369" s="58"/>
      <c r="C369" s="58" t="s">
        <v>207</v>
      </c>
      <c r="D369" s="58" t="s">
        <v>229</v>
      </c>
    </row>
    <row r="370" spans="1:4" x14ac:dyDescent="0.3">
      <c r="A370" s="58">
        <v>0</v>
      </c>
      <c r="B370" s="58"/>
      <c r="C370" s="58" t="s">
        <v>197</v>
      </c>
      <c r="D370" s="58" t="s">
        <v>235</v>
      </c>
    </row>
    <row r="371" spans="1:4" x14ac:dyDescent="0.3">
      <c r="A371" s="58">
        <v>0</v>
      </c>
      <c r="B371" s="58"/>
      <c r="C371" s="58" t="s">
        <v>223</v>
      </c>
      <c r="D371" s="58" t="s">
        <v>248</v>
      </c>
    </row>
    <row r="372" spans="1:4" x14ac:dyDescent="0.3">
      <c r="A372" s="58">
        <v>0</v>
      </c>
      <c r="B372" s="58"/>
      <c r="C372" s="58" t="s">
        <v>223</v>
      </c>
      <c r="D372" s="58" t="s">
        <v>249</v>
      </c>
    </row>
    <row r="373" spans="1:4" x14ac:dyDescent="0.3">
      <c r="A373">
        <v>0</v>
      </c>
      <c r="C373" t="s">
        <v>243</v>
      </c>
      <c r="D373" t="s">
        <v>253</v>
      </c>
    </row>
    <row r="374" spans="1:4" x14ac:dyDescent="0.3">
      <c r="A374">
        <v>0</v>
      </c>
      <c r="C374" t="s">
        <v>223</v>
      </c>
      <c r="D374" t="s">
        <v>256</v>
      </c>
    </row>
    <row r="375" spans="1:4" x14ac:dyDescent="0.3">
      <c r="A375">
        <v>0</v>
      </c>
      <c r="C375" t="s">
        <v>223</v>
      </c>
      <c r="D375" t="s">
        <v>258</v>
      </c>
    </row>
    <row r="376" spans="1:4" x14ac:dyDescent="0.3">
      <c r="A376">
        <v>0</v>
      </c>
      <c r="C376" t="s">
        <v>223</v>
      </c>
      <c r="D376" t="s">
        <v>262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3691-A74D-4B0C-90F9-A33968000F2B}">
  <dimension ref="A1:E548"/>
  <sheetViews>
    <sheetView zoomScaleNormal="100" workbookViewId="0">
      <selection activeCell="F22" sqref="F22"/>
    </sheetView>
  </sheetViews>
  <sheetFormatPr defaultRowHeight="14.4" x14ac:dyDescent="0.3"/>
  <cols>
    <col min="1" max="1" width="32.33203125" bestFit="1" customWidth="1"/>
    <col min="2" max="2" width="42.44140625" bestFit="1" customWidth="1"/>
    <col min="4" max="4" width="11.6640625" bestFit="1" customWidth="1"/>
  </cols>
  <sheetData>
    <row r="1" spans="1:5" x14ac:dyDescent="0.3">
      <c r="A1" s="4" t="s">
        <v>706</v>
      </c>
      <c r="B1" s="4" t="s">
        <v>45</v>
      </c>
      <c r="C1" s="4" t="s">
        <v>693</v>
      </c>
      <c r="D1" s="4" t="s">
        <v>694</v>
      </c>
      <c r="E1" s="4"/>
    </row>
    <row r="2" spans="1:5" x14ac:dyDescent="0.3">
      <c r="A2" t="s">
        <v>107</v>
      </c>
      <c r="B2" t="s">
        <v>108</v>
      </c>
      <c r="C2">
        <v>5.3453390000000001</v>
      </c>
      <c r="D2">
        <v>-4.026789</v>
      </c>
    </row>
    <row r="3" spans="1:5" x14ac:dyDescent="0.3">
      <c r="A3" t="s">
        <v>87</v>
      </c>
      <c r="B3" t="s">
        <v>98</v>
      </c>
      <c r="C3">
        <v>6.4485200000000003</v>
      </c>
      <c r="D3">
        <v>2.3556599999999999</v>
      </c>
    </row>
    <row r="4" spans="1:5" x14ac:dyDescent="0.3">
      <c r="A4" t="s">
        <v>279</v>
      </c>
      <c r="B4" t="s">
        <v>334</v>
      </c>
      <c r="C4">
        <v>24.464777999999999</v>
      </c>
      <c r="D4">
        <v>54.361781000000001</v>
      </c>
    </row>
    <row r="5" spans="1:5" x14ac:dyDescent="0.3">
      <c r="A5" t="s">
        <v>335</v>
      </c>
      <c r="B5" t="s">
        <v>388</v>
      </c>
      <c r="C5">
        <v>16.86336</v>
      </c>
      <c r="D5">
        <v>-99.890100000000004</v>
      </c>
    </row>
    <row r="6" spans="1:5" x14ac:dyDescent="0.3">
      <c r="A6" t="s">
        <v>84</v>
      </c>
      <c r="B6" t="s">
        <v>85</v>
      </c>
      <c r="C6">
        <v>5.5560200000000002</v>
      </c>
      <c r="D6">
        <v>-0.19689999999999999</v>
      </c>
    </row>
    <row r="7" spans="1:5" x14ac:dyDescent="0.3">
      <c r="A7" t="s">
        <v>239</v>
      </c>
      <c r="B7" t="s">
        <v>333</v>
      </c>
      <c r="C7">
        <v>26.434419999999999</v>
      </c>
      <c r="D7">
        <v>50.103259999999999</v>
      </c>
    </row>
    <row r="8" spans="1:5" x14ac:dyDescent="0.3">
      <c r="A8" t="s">
        <v>317</v>
      </c>
      <c r="B8" t="s">
        <v>404</v>
      </c>
      <c r="C8">
        <v>25.274723999999999</v>
      </c>
      <c r="D8">
        <v>51.524472000000003</v>
      </c>
    </row>
    <row r="9" spans="1:5" x14ac:dyDescent="0.3">
      <c r="A9" t="s">
        <v>56</v>
      </c>
      <c r="B9" t="s">
        <v>58</v>
      </c>
      <c r="C9">
        <v>12.798802999999999</v>
      </c>
      <c r="D9">
        <v>45.035902</v>
      </c>
    </row>
    <row r="10" spans="1:5" x14ac:dyDescent="0.3">
      <c r="A10" t="s">
        <v>389</v>
      </c>
      <c r="B10" t="s">
        <v>436</v>
      </c>
      <c r="C10">
        <v>-34.928660000000001</v>
      </c>
      <c r="D10">
        <v>138.59863000000001</v>
      </c>
    </row>
    <row r="11" spans="1:5" x14ac:dyDescent="0.3">
      <c r="A11" t="s">
        <v>207</v>
      </c>
      <c r="B11" t="s">
        <v>228</v>
      </c>
      <c r="C11">
        <v>30.424847</v>
      </c>
      <c r="D11">
        <v>-9.5936950000000003</v>
      </c>
    </row>
    <row r="12" spans="1:5" x14ac:dyDescent="0.3">
      <c r="A12" t="s">
        <v>655</v>
      </c>
      <c r="B12" t="s">
        <v>657</v>
      </c>
      <c r="C12">
        <v>18.427700999999999</v>
      </c>
      <c r="D12">
        <v>-67.154397000000003</v>
      </c>
    </row>
    <row r="13" spans="1:5" x14ac:dyDescent="0.3">
      <c r="A13" t="s">
        <v>279</v>
      </c>
      <c r="B13" t="s">
        <v>349</v>
      </c>
      <c r="C13">
        <v>25.411110000000001</v>
      </c>
      <c r="D13">
        <v>55.435040000000001</v>
      </c>
    </row>
    <row r="14" spans="1:5" x14ac:dyDescent="0.3">
      <c r="A14" t="s">
        <v>658</v>
      </c>
      <c r="B14" t="s">
        <v>691</v>
      </c>
      <c r="C14">
        <v>39.716670000000001</v>
      </c>
      <c r="D14">
        <v>140.11670000000001</v>
      </c>
    </row>
    <row r="15" spans="1:5" x14ac:dyDescent="0.3">
      <c r="A15" t="s">
        <v>56</v>
      </c>
      <c r="B15" t="s">
        <v>113</v>
      </c>
      <c r="C15">
        <v>14.79781</v>
      </c>
      <c r="D15">
        <v>42.954520000000002</v>
      </c>
    </row>
    <row r="16" spans="1:5" x14ac:dyDescent="0.3">
      <c r="A16" t="s">
        <v>122</v>
      </c>
      <c r="B16" t="s">
        <v>135</v>
      </c>
      <c r="C16">
        <v>31.192471000000001</v>
      </c>
      <c r="D16">
        <v>29.904596000000002</v>
      </c>
    </row>
    <row r="17" spans="1:4" x14ac:dyDescent="0.3">
      <c r="A17" t="s">
        <v>122</v>
      </c>
      <c r="B17" t="s">
        <v>194</v>
      </c>
      <c r="C17">
        <v>30.60427</v>
      </c>
      <c r="D17">
        <v>32.27225</v>
      </c>
    </row>
    <row r="18" spans="1:4" x14ac:dyDescent="0.3">
      <c r="A18" t="s">
        <v>201</v>
      </c>
      <c r="B18" t="s">
        <v>202</v>
      </c>
      <c r="C18">
        <v>26.21536</v>
      </c>
      <c r="D18">
        <v>50.583199999999998</v>
      </c>
    </row>
    <row r="19" spans="1:4" x14ac:dyDescent="0.3">
      <c r="A19" t="s">
        <v>56</v>
      </c>
      <c r="B19" t="s">
        <v>57</v>
      </c>
      <c r="C19">
        <v>14.542479999999999</v>
      </c>
      <c r="D19">
        <v>49.12424</v>
      </c>
    </row>
    <row r="20" spans="1:4" x14ac:dyDescent="0.3">
      <c r="A20" t="s">
        <v>393</v>
      </c>
      <c r="B20" t="s">
        <v>394</v>
      </c>
      <c r="C20">
        <v>29.369720000000001</v>
      </c>
      <c r="D20">
        <v>47.978299999999997</v>
      </c>
    </row>
    <row r="21" spans="1:4" x14ac:dyDescent="0.3">
      <c r="A21" t="s">
        <v>597</v>
      </c>
      <c r="B21" t="s">
        <v>605</v>
      </c>
      <c r="C21">
        <v>38.345170000000003</v>
      </c>
      <c r="D21">
        <v>-0.48148999999999997</v>
      </c>
    </row>
    <row r="22" spans="1:4" x14ac:dyDescent="0.3">
      <c r="A22" t="s">
        <v>233</v>
      </c>
      <c r="B22" t="s">
        <v>234</v>
      </c>
      <c r="C22">
        <v>6.1166669999999996</v>
      </c>
      <c r="D22">
        <v>100.36669999999999</v>
      </c>
    </row>
    <row r="23" spans="1:4" x14ac:dyDescent="0.3">
      <c r="A23" t="s">
        <v>197</v>
      </c>
      <c r="B23" t="s">
        <v>199</v>
      </c>
      <c r="C23">
        <v>-3.69543</v>
      </c>
      <c r="D23">
        <v>128.1814</v>
      </c>
    </row>
    <row r="24" spans="1:4" x14ac:dyDescent="0.3">
      <c r="A24" t="s">
        <v>568</v>
      </c>
      <c r="B24" t="s">
        <v>577</v>
      </c>
      <c r="C24">
        <v>52.374029999999998</v>
      </c>
      <c r="D24">
        <v>4.8896899999999999</v>
      </c>
    </row>
    <row r="25" spans="1:4" x14ac:dyDescent="0.3">
      <c r="A25" t="s">
        <v>243</v>
      </c>
      <c r="B25" t="s">
        <v>275</v>
      </c>
      <c r="C25">
        <v>36.9</v>
      </c>
      <c r="D25">
        <v>7.7666700000000004</v>
      </c>
    </row>
    <row r="26" spans="1:4" x14ac:dyDescent="0.3">
      <c r="A26" t="s">
        <v>582</v>
      </c>
      <c r="B26" t="s">
        <v>603</v>
      </c>
      <c r="C26">
        <v>37.323610000000002</v>
      </c>
      <c r="D26">
        <v>126.82194</v>
      </c>
    </row>
    <row r="27" spans="1:4" x14ac:dyDescent="0.3">
      <c r="A27" t="s">
        <v>375</v>
      </c>
      <c r="B27" t="s">
        <v>410</v>
      </c>
      <c r="C27">
        <v>36.908119999999997</v>
      </c>
      <c r="D27">
        <v>30.69556</v>
      </c>
    </row>
    <row r="28" spans="1:4" x14ac:dyDescent="0.3">
      <c r="A28" t="s">
        <v>367</v>
      </c>
      <c r="B28" t="s">
        <v>444</v>
      </c>
      <c r="C28">
        <v>38</v>
      </c>
      <c r="D28">
        <v>-121.81</v>
      </c>
    </row>
    <row r="29" spans="1:4" x14ac:dyDescent="0.3">
      <c r="A29" t="s">
        <v>49</v>
      </c>
      <c r="B29" t="s">
        <v>188</v>
      </c>
      <c r="C29">
        <v>14.623548</v>
      </c>
      <c r="D29">
        <v>121.12448500000001</v>
      </c>
    </row>
    <row r="30" spans="1:4" x14ac:dyDescent="0.3">
      <c r="A30" t="s">
        <v>489</v>
      </c>
      <c r="B30" t="s">
        <v>518</v>
      </c>
      <c r="C30">
        <v>-23.65</v>
      </c>
      <c r="D30">
        <v>-70.400000000000006</v>
      </c>
    </row>
    <row r="31" spans="1:4" x14ac:dyDescent="0.3">
      <c r="A31" t="s">
        <v>582</v>
      </c>
      <c r="B31" t="s">
        <v>630</v>
      </c>
      <c r="C31">
        <v>37.392499999999998</v>
      </c>
      <c r="D31">
        <v>126.92694</v>
      </c>
    </row>
    <row r="32" spans="1:4" x14ac:dyDescent="0.3">
      <c r="A32" t="s">
        <v>317</v>
      </c>
      <c r="B32" t="s">
        <v>318</v>
      </c>
      <c r="C32">
        <v>25.29194</v>
      </c>
      <c r="D32">
        <v>51.424439999999997</v>
      </c>
    </row>
    <row r="33" spans="1:4" x14ac:dyDescent="0.3">
      <c r="A33" t="s">
        <v>497</v>
      </c>
      <c r="B33" t="s">
        <v>510</v>
      </c>
      <c r="C33">
        <v>-10.911110000000001</v>
      </c>
      <c r="D33">
        <v>-37.071669999999997</v>
      </c>
    </row>
    <row r="34" spans="1:4" x14ac:dyDescent="0.3">
      <c r="A34" t="s">
        <v>609</v>
      </c>
      <c r="B34" t="s">
        <v>647</v>
      </c>
      <c r="C34">
        <v>64.56</v>
      </c>
      <c r="D34">
        <v>40.533332999999999</v>
      </c>
    </row>
    <row r="35" spans="1:4" x14ac:dyDescent="0.3">
      <c r="A35" t="s">
        <v>122</v>
      </c>
      <c r="B35" t="s">
        <v>123</v>
      </c>
      <c r="C35">
        <v>29.968133000000002</v>
      </c>
      <c r="D35">
        <v>32.547497</v>
      </c>
    </row>
    <row r="36" spans="1:4" x14ac:dyDescent="0.3">
      <c r="A36" t="s">
        <v>279</v>
      </c>
      <c r="B36" t="s">
        <v>280</v>
      </c>
      <c r="C36">
        <v>25.357309999999998</v>
      </c>
      <c r="D36">
        <v>55.403300000000002</v>
      </c>
    </row>
    <row r="37" spans="1:4" x14ac:dyDescent="0.3">
      <c r="A37" t="s">
        <v>641</v>
      </c>
      <c r="B37" t="s">
        <v>644</v>
      </c>
      <c r="C37">
        <v>37.953420000000001</v>
      </c>
      <c r="D37">
        <v>23.74897</v>
      </c>
    </row>
    <row r="38" spans="1:4" x14ac:dyDescent="0.3">
      <c r="A38" t="s">
        <v>465</v>
      </c>
      <c r="B38" t="s">
        <v>466</v>
      </c>
      <c r="C38">
        <v>-36.866669999999999</v>
      </c>
      <c r="D38">
        <v>174.76667</v>
      </c>
    </row>
    <row r="39" spans="1:4" x14ac:dyDescent="0.3">
      <c r="A39" t="s">
        <v>538</v>
      </c>
      <c r="B39" t="s">
        <v>561</v>
      </c>
      <c r="C39">
        <v>43.948340000000002</v>
      </c>
      <c r="D39">
        <v>4.8089199999999996</v>
      </c>
    </row>
    <row r="40" spans="1:4" x14ac:dyDescent="0.3">
      <c r="A40" t="s">
        <v>49</v>
      </c>
      <c r="B40" t="s">
        <v>191</v>
      </c>
      <c r="C40">
        <v>10.650722999999999</v>
      </c>
      <c r="D40">
        <v>122.945983</v>
      </c>
    </row>
    <row r="41" spans="1:4" x14ac:dyDescent="0.3">
      <c r="A41" t="s">
        <v>49</v>
      </c>
      <c r="B41" t="s">
        <v>187</v>
      </c>
      <c r="C41">
        <v>14.412993</v>
      </c>
      <c r="D41">
        <v>120.973679</v>
      </c>
    </row>
    <row r="42" spans="1:4" x14ac:dyDescent="0.3">
      <c r="A42" t="s">
        <v>457</v>
      </c>
      <c r="B42" t="s">
        <v>483</v>
      </c>
      <c r="C42">
        <v>-38.7196</v>
      </c>
      <c r="D42">
        <v>-62.27243</v>
      </c>
    </row>
    <row r="43" spans="1:4" x14ac:dyDescent="0.3">
      <c r="A43" t="s">
        <v>497</v>
      </c>
      <c r="B43" t="s">
        <v>532</v>
      </c>
      <c r="C43">
        <v>-23.957000000000001</v>
      </c>
      <c r="D43">
        <v>-46.326608999999998</v>
      </c>
    </row>
    <row r="44" spans="1:4" x14ac:dyDescent="0.3">
      <c r="A44" t="s">
        <v>377</v>
      </c>
      <c r="B44" t="s">
        <v>380</v>
      </c>
      <c r="C44">
        <v>40.377670000000002</v>
      </c>
      <c r="D44">
        <v>49.892009999999999</v>
      </c>
    </row>
    <row r="45" spans="1:4" x14ac:dyDescent="0.3">
      <c r="A45" t="s">
        <v>197</v>
      </c>
      <c r="B45" t="s">
        <v>215</v>
      </c>
      <c r="C45">
        <v>-1.26753</v>
      </c>
      <c r="D45">
        <v>116.82886999999999</v>
      </c>
    </row>
    <row r="46" spans="1:4" x14ac:dyDescent="0.3">
      <c r="A46" t="s">
        <v>367</v>
      </c>
      <c r="B46" t="s">
        <v>492</v>
      </c>
      <c r="C46">
        <v>39.290379999999999</v>
      </c>
      <c r="D46">
        <v>-76.612189999999998</v>
      </c>
    </row>
    <row r="47" spans="1:4" x14ac:dyDescent="0.3">
      <c r="A47" t="s">
        <v>385</v>
      </c>
      <c r="B47" t="s">
        <v>386</v>
      </c>
      <c r="C47">
        <v>27.186499999999999</v>
      </c>
      <c r="D47">
        <v>56.280799999999999</v>
      </c>
    </row>
    <row r="48" spans="1:4" x14ac:dyDescent="0.3">
      <c r="A48" t="s">
        <v>197</v>
      </c>
      <c r="B48" t="s">
        <v>213</v>
      </c>
      <c r="C48">
        <v>-5.4253999999999998</v>
      </c>
      <c r="D48">
        <v>105.258</v>
      </c>
    </row>
    <row r="49" spans="1:4" x14ac:dyDescent="0.3">
      <c r="A49" t="s">
        <v>289</v>
      </c>
      <c r="B49" t="s">
        <v>402</v>
      </c>
      <c r="C49">
        <v>32.116669999999999</v>
      </c>
      <c r="D49">
        <v>20.066669999999998</v>
      </c>
    </row>
    <row r="50" spans="1:4" x14ac:dyDescent="0.3">
      <c r="A50" t="s">
        <v>197</v>
      </c>
      <c r="B50" t="s">
        <v>222</v>
      </c>
      <c r="C50">
        <v>-3.3244199999999999</v>
      </c>
      <c r="D50">
        <v>114.59099999999999</v>
      </c>
    </row>
    <row r="51" spans="1:4" x14ac:dyDescent="0.3">
      <c r="A51" t="s">
        <v>147</v>
      </c>
      <c r="B51" t="s">
        <v>148</v>
      </c>
      <c r="C51">
        <v>13.453099</v>
      </c>
      <c r="D51">
        <v>-16.679433</v>
      </c>
    </row>
    <row r="52" spans="1:4" x14ac:dyDescent="0.3">
      <c r="A52" t="s">
        <v>597</v>
      </c>
      <c r="B52" t="s">
        <v>607</v>
      </c>
      <c r="C52">
        <v>41.38879</v>
      </c>
      <c r="D52">
        <v>2.1589900000000002</v>
      </c>
    </row>
    <row r="53" spans="1:4" x14ac:dyDescent="0.3">
      <c r="A53" t="s">
        <v>422</v>
      </c>
      <c r="B53" t="s">
        <v>438</v>
      </c>
      <c r="C53">
        <v>10.216670000000001</v>
      </c>
      <c r="D53">
        <v>-64.616669999999999</v>
      </c>
    </row>
    <row r="54" spans="1:4" x14ac:dyDescent="0.3">
      <c r="A54" t="s">
        <v>589</v>
      </c>
      <c r="B54" t="s">
        <v>617</v>
      </c>
      <c r="C54">
        <v>41.117730000000002</v>
      </c>
      <c r="D54">
        <v>16.851179999999999</v>
      </c>
    </row>
    <row r="55" spans="1:4" x14ac:dyDescent="0.3">
      <c r="A55" t="s">
        <v>161</v>
      </c>
      <c r="B55" t="s">
        <v>162</v>
      </c>
      <c r="C55">
        <v>22.70194</v>
      </c>
      <c r="D55">
        <v>90.371110000000002</v>
      </c>
    </row>
    <row r="56" spans="1:4" x14ac:dyDescent="0.3">
      <c r="A56" t="s">
        <v>589</v>
      </c>
      <c r="B56" t="s">
        <v>618</v>
      </c>
      <c r="C56">
        <v>41.31183</v>
      </c>
      <c r="D56">
        <v>16.290769999999998</v>
      </c>
    </row>
    <row r="57" spans="1:4" x14ac:dyDescent="0.3">
      <c r="A57" t="s">
        <v>459</v>
      </c>
      <c r="B57" t="s">
        <v>495</v>
      </c>
      <c r="C57">
        <v>10.963889999999999</v>
      </c>
      <c r="D57">
        <v>-74.796390000000002</v>
      </c>
    </row>
    <row r="58" spans="1:4" x14ac:dyDescent="0.3">
      <c r="A58" t="s">
        <v>49</v>
      </c>
      <c r="B58" t="s">
        <v>71</v>
      </c>
      <c r="C58">
        <v>6.7040699999999998</v>
      </c>
      <c r="D58">
        <v>121.97117</v>
      </c>
    </row>
    <row r="59" spans="1:4" x14ac:dyDescent="0.3">
      <c r="A59" t="s">
        <v>74</v>
      </c>
      <c r="B59" t="s">
        <v>75</v>
      </c>
      <c r="C59">
        <v>1.86391</v>
      </c>
      <c r="D59">
        <v>9.7658199999999997</v>
      </c>
    </row>
    <row r="60" spans="1:4" x14ac:dyDescent="0.3">
      <c r="A60" t="s">
        <v>197</v>
      </c>
      <c r="B60" t="s">
        <v>198</v>
      </c>
      <c r="C60">
        <v>1.119078</v>
      </c>
      <c r="D60">
        <v>104.03127499999999</v>
      </c>
    </row>
    <row r="61" spans="1:4" x14ac:dyDescent="0.3">
      <c r="A61" t="s">
        <v>49</v>
      </c>
      <c r="B61" t="s">
        <v>81</v>
      </c>
      <c r="C61">
        <v>13.757289999999999</v>
      </c>
      <c r="D61">
        <v>121.058643</v>
      </c>
    </row>
    <row r="62" spans="1:4" x14ac:dyDescent="0.3">
      <c r="A62" t="s">
        <v>687</v>
      </c>
      <c r="B62" t="s">
        <v>688</v>
      </c>
      <c r="C62">
        <v>33.9</v>
      </c>
      <c r="D62">
        <v>35.483330000000002</v>
      </c>
    </row>
    <row r="63" spans="1:4" x14ac:dyDescent="0.3">
      <c r="A63" t="s">
        <v>223</v>
      </c>
      <c r="B63" t="s">
        <v>370</v>
      </c>
      <c r="C63">
        <v>21.478511000000001</v>
      </c>
      <c r="D63">
        <v>109.119973</v>
      </c>
    </row>
    <row r="64" spans="1:4" x14ac:dyDescent="0.3">
      <c r="A64" t="s">
        <v>115</v>
      </c>
      <c r="B64" t="s">
        <v>140</v>
      </c>
      <c r="C64">
        <v>-19.843610000000002</v>
      </c>
      <c r="D64">
        <v>34.838889999999999</v>
      </c>
    </row>
    <row r="65" spans="1:4" x14ac:dyDescent="0.3">
      <c r="A65" t="s">
        <v>497</v>
      </c>
      <c r="B65" t="s">
        <v>528</v>
      </c>
      <c r="C65">
        <v>-1.456142</v>
      </c>
      <c r="D65">
        <v>-48.478988000000001</v>
      </c>
    </row>
    <row r="66" spans="1:4" x14ac:dyDescent="0.3">
      <c r="A66" t="s">
        <v>523</v>
      </c>
      <c r="B66" t="s">
        <v>544</v>
      </c>
      <c r="C66">
        <v>54.594667999999999</v>
      </c>
      <c r="D66">
        <v>-5.9298120000000001</v>
      </c>
    </row>
    <row r="67" spans="1:4" x14ac:dyDescent="0.3">
      <c r="A67" t="s">
        <v>197</v>
      </c>
      <c r="B67" t="s">
        <v>209</v>
      </c>
      <c r="C67">
        <v>-3.800278</v>
      </c>
      <c r="D67">
        <v>102.265278</v>
      </c>
    </row>
    <row r="68" spans="1:4" x14ac:dyDescent="0.3">
      <c r="A68" t="s">
        <v>51</v>
      </c>
      <c r="B68" t="s">
        <v>53</v>
      </c>
      <c r="C68">
        <v>-12.576000000000001</v>
      </c>
      <c r="D68">
        <v>13.404999999999999</v>
      </c>
    </row>
    <row r="69" spans="1:4" x14ac:dyDescent="0.3">
      <c r="A69" t="s">
        <v>54</v>
      </c>
      <c r="B69" t="s">
        <v>59</v>
      </c>
      <c r="C69">
        <v>10.439590000000001</v>
      </c>
      <c r="D69">
        <v>45.014319999999998</v>
      </c>
    </row>
    <row r="70" spans="1:4" x14ac:dyDescent="0.3">
      <c r="A70" t="s">
        <v>91</v>
      </c>
      <c r="B70" t="s">
        <v>183</v>
      </c>
      <c r="C70">
        <v>21.766670000000001</v>
      </c>
      <c r="D70">
        <v>72.150000000000006</v>
      </c>
    </row>
    <row r="71" spans="1:4" x14ac:dyDescent="0.3">
      <c r="A71" t="s">
        <v>91</v>
      </c>
      <c r="B71" t="s">
        <v>136</v>
      </c>
      <c r="C71">
        <v>19.3</v>
      </c>
      <c r="D71">
        <v>73.066670000000002</v>
      </c>
    </row>
    <row r="72" spans="1:4" x14ac:dyDescent="0.3">
      <c r="A72" t="s">
        <v>89</v>
      </c>
      <c r="B72" t="s">
        <v>169</v>
      </c>
      <c r="C72">
        <v>10.95</v>
      </c>
      <c r="D72">
        <v>106.81667</v>
      </c>
    </row>
    <row r="73" spans="1:4" x14ac:dyDescent="0.3">
      <c r="A73" t="s">
        <v>597</v>
      </c>
      <c r="B73" t="s">
        <v>633</v>
      </c>
      <c r="C73">
        <v>43.262709999999998</v>
      </c>
      <c r="D73">
        <v>-2.9252799999999999</v>
      </c>
    </row>
    <row r="74" spans="1:4" x14ac:dyDescent="0.3">
      <c r="A74" t="s">
        <v>523</v>
      </c>
      <c r="B74" t="s">
        <v>560</v>
      </c>
      <c r="C74">
        <v>53.393369999999997</v>
      </c>
      <c r="D74">
        <v>-3.0147900000000001</v>
      </c>
    </row>
    <row r="75" spans="1:4" x14ac:dyDescent="0.3">
      <c r="A75" t="s">
        <v>151</v>
      </c>
      <c r="B75" t="s">
        <v>152</v>
      </c>
      <c r="C75">
        <v>11.863569999999999</v>
      </c>
      <c r="D75">
        <v>-15.597670000000001</v>
      </c>
    </row>
    <row r="76" spans="1:4" x14ac:dyDescent="0.3">
      <c r="A76" t="s">
        <v>497</v>
      </c>
      <c r="B76" t="s">
        <v>519</v>
      </c>
      <c r="C76">
        <v>-26.919440000000002</v>
      </c>
      <c r="D76">
        <v>-49.066110000000002</v>
      </c>
    </row>
    <row r="77" spans="1:4" x14ac:dyDescent="0.3">
      <c r="A77" t="s">
        <v>367</v>
      </c>
      <c r="B77" t="s">
        <v>432</v>
      </c>
      <c r="C77">
        <v>26.33981</v>
      </c>
      <c r="D77">
        <v>-81.778700000000001</v>
      </c>
    </row>
    <row r="78" spans="1:4" x14ac:dyDescent="0.3">
      <c r="A78" t="s">
        <v>538</v>
      </c>
      <c r="B78" t="s">
        <v>541</v>
      </c>
      <c r="C78">
        <v>44.840440000000001</v>
      </c>
      <c r="D78">
        <v>-0.58050000000000002</v>
      </c>
    </row>
    <row r="79" spans="1:4" x14ac:dyDescent="0.3">
      <c r="A79" t="s">
        <v>367</v>
      </c>
      <c r="B79" t="s">
        <v>501</v>
      </c>
      <c r="C79">
        <v>42.347918999999997</v>
      </c>
      <c r="D79">
        <v>-71.064530000000005</v>
      </c>
    </row>
    <row r="80" spans="1:4" x14ac:dyDescent="0.3">
      <c r="A80" t="s">
        <v>523</v>
      </c>
      <c r="B80" t="s">
        <v>534</v>
      </c>
      <c r="C80">
        <v>50.720480000000002</v>
      </c>
      <c r="D80">
        <v>-1.8794999999999999</v>
      </c>
    </row>
    <row r="81" spans="1:4" x14ac:dyDescent="0.3">
      <c r="A81" t="s">
        <v>91</v>
      </c>
      <c r="B81" t="s">
        <v>94</v>
      </c>
      <c r="C81">
        <v>19.316669999999998</v>
      </c>
      <c r="D81">
        <v>84.783330000000007</v>
      </c>
    </row>
    <row r="82" spans="1:4" x14ac:dyDescent="0.3">
      <c r="A82" t="s">
        <v>634</v>
      </c>
      <c r="B82" t="s">
        <v>635</v>
      </c>
      <c r="C82">
        <v>53.075159999999997</v>
      </c>
      <c r="D82">
        <v>8.8077699999999997</v>
      </c>
    </row>
    <row r="83" spans="1:4" x14ac:dyDescent="0.3">
      <c r="A83" t="s">
        <v>367</v>
      </c>
      <c r="B83" t="s">
        <v>500</v>
      </c>
      <c r="C83">
        <v>41.16704</v>
      </c>
      <c r="D83">
        <v>-73.204830000000001</v>
      </c>
    </row>
    <row r="84" spans="1:4" x14ac:dyDescent="0.3">
      <c r="A84" t="s">
        <v>523</v>
      </c>
      <c r="B84" t="s">
        <v>533</v>
      </c>
      <c r="C84">
        <v>50.828380000000003</v>
      </c>
      <c r="D84">
        <v>-0.13947000000000001</v>
      </c>
    </row>
    <row r="85" spans="1:4" x14ac:dyDescent="0.3">
      <c r="A85" t="s">
        <v>389</v>
      </c>
      <c r="B85" t="s">
        <v>412</v>
      </c>
      <c r="C85">
        <v>-27.467939999999999</v>
      </c>
      <c r="D85">
        <v>153.02808999999999</v>
      </c>
    </row>
    <row r="86" spans="1:4" x14ac:dyDescent="0.3">
      <c r="A86" t="s">
        <v>523</v>
      </c>
      <c r="B86" t="s">
        <v>526</v>
      </c>
      <c r="C86">
        <v>51.455199999999998</v>
      </c>
      <c r="D86">
        <v>-2.5966</v>
      </c>
    </row>
    <row r="87" spans="1:4" x14ac:dyDescent="0.3">
      <c r="A87" t="s">
        <v>582</v>
      </c>
      <c r="B87" t="s">
        <v>621</v>
      </c>
      <c r="C87">
        <v>37.498890000000003</v>
      </c>
      <c r="D87">
        <v>126.78306000000001</v>
      </c>
    </row>
    <row r="88" spans="1:4" x14ac:dyDescent="0.3">
      <c r="A88" t="s">
        <v>459</v>
      </c>
      <c r="B88" t="s">
        <v>460</v>
      </c>
      <c r="C88">
        <v>3.8850280000000001</v>
      </c>
      <c r="D88">
        <v>-77.070009999999996</v>
      </c>
    </row>
    <row r="89" spans="1:4" x14ac:dyDescent="0.3">
      <c r="A89" t="s">
        <v>457</v>
      </c>
      <c r="B89" t="s">
        <v>478</v>
      </c>
      <c r="C89">
        <v>-34.605083</v>
      </c>
      <c r="D89">
        <v>-58.400368</v>
      </c>
    </row>
    <row r="90" spans="1:4" x14ac:dyDescent="0.3">
      <c r="A90" t="s">
        <v>122</v>
      </c>
      <c r="B90" t="s">
        <v>193</v>
      </c>
      <c r="C90">
        <v>31.256540000000001</v>
      </c>
      <c r="D90">
        <v>32.284120000000001</v>
      </c>
    </row>
    <row r="91" spans="1:4" x14ac:dyDescent="0.3">
      <c r="A91" t="s">
        <v>582</v>
      </c>
      <c r="B91" t="s">
        <v>608</v>
      </c>
      <c r="C91">
        <v>35.102780000000003</v>
      </c>
      <c r="D91">
        <v>129.04028</v>
      </c>
    </row>
    <row r="92" spans="1:4" x14ac:dyDescent="0.3">
      <c r="A92" t="s">
        <v>49</v>
      </c>
      <c r="B92" t="s">
        <v>82</v>
      </c>
      <c r="C92">
        <v>8.9491700000000005</v>
      </c>
      <c r="D92">
        <v>125.54361</v>
      </c>
    </row>
    <row r="93" spans="1:4" x14ac:dyDescent="0.3">
      <c r="A93" t="s">
        <v>648</v>
      </c>
      <c r="B93" t="s">
        <v>686</v>
      </c>
      <c r="C93">
        <v>53.1235</v>
      </c>
      <c r="D93">
        <v>18.007619999999999</v>
      </c>
    </row>
    <row r="94" spans="1:4" x14ac:dyDescent="0.3">
      <c r="A94" t="s">
        <v>422</v>
      </c>
      <c r="B94" t="s">
        <v>424</v>
      </c>
      <c r="C94">
        <v>10.38828</v>
      </c>
      <c r="D94">
        <v>-71.439920000000001</v>
      </c>
    </row>
    <row r="95" spans="1:4" x14ac:dyDescent="0.3">
      <c r="A95" t="s">
        <v>51</v>
      </c>
      <c r="B95" t="s">
        <v>125</v>
      </c>
      <c r="C95">
        <v>-5.55</v>
      </c>
      <c r="D95">
        <v>12.2</v>
      </c>
    </row>
    <row r="96" spans="1:4" x14ac:dyDescent="0.3">
      <c r="A96" t="s">
        <v>49</v>
      </c>
      <c r="B96" t="s">
        <v>114</v>
      </c>
      <c r="C96">
        <v>8.4822199999999999</v>
      </c>
      <c r="D96">
        <v>124.64722</v>
      </c>
    </row>
    <row r="97" spans="1:4" x14ac:dyDescent="0.3">
      <c r="A97" t="s">
        <v>589</v>
      </c>
      <c r="B97" t="s">
        <v>616</v>
      </c>
      <c r="C97">
        <v>39.207380000000001</v>
      </c>
      <c r="D97">
        <v>9.13462</v>
      </c>
    </row>
    <row r="98" spans="1:4" x14ac:dyDescent="0.3">
      <c r="A98" t="s">
        <v>104</v>
      </c>
      <c r="B98" t="s">
        <v>144</v>
      </c>
      <c r="C98">
        <v>4.9516999999999998</v>
      </c>
      <c r="D98">
        <v>8.3219999999999992</v>
      </c>
    </row>
    <row r="99" spans="1:4" x14ac:dyDescent="0.3">
      <c r="A99" t="s">
        <v>497</v>
      </c>
      <c r="B99" t="s">
        <v>550</v>
      </c>
      <c r="C99">
        <v>-21.766369000000001</v>
      </c>
      <c r="D99">
        <v>-41.319566999999999</v>
      </c>
    </row>
    <row r="100" spans="1:4" x14ac:dyDescent="0.3">
      <c r="A100" t="s">
        <v>89</v>
      </c>
      <c r="B100" t="s">
        <v>160</v>
      </c>
      <c r="C100">
        <v>10.033329999999999</v>
      </c>
      <c r="D100">
        <v>105.78333000000001</v>
      </c>
    </row>
    <row r="101" spans="1:4" x14ac:dyDescent="0.3">
      <c r="A101" t="s">
        <v>335</v>
      </c>
      <c r="B101" t="s">
        <v>336</v>
      </c>
      <c r="C101">
        <v>21.174289999999999</v>
      </c>
      <c r="D101">
        <v>-86.846559999999997</v>
      </c>
    </row>
    <row r="102" spans="1:4" x14ac:dyDescent="0.3">
      <c r="A102" t="s">
        <v>367</v>
      </c>
      <c r="B102" t="s">
        <v>401</v>
      </c>
      <c r="C102">
        <v>26.639600000000002</v>
      </c>
      <c r="D102">
        <v>-81.982471000000004</v>
      </c>
    </row>
    <row r="103" spans="1:4" x14ac:dyDescent="0.3">
      <c r="A103" t="s">
        <v>293</v>
      </c>
      <c r="B103" t="s">
        <v>294</v>
      </c>
      <c r="C103">
        <v>-33.925840000000001</v>
      </c>
      <c r="D103">
        <v>18.423220000000001</v>
      </c>
    </row>
    <row r="104" spans="1:4" x14ac:dyDescent="0.3">
      <c r="A104" t="s">
        <v>422</v>
      </c>
      <c r="B104" t="s">
        <v>451</v>
      </c>
      <c r="C104">
        <v>10.488009999999999</v>
      </c>
      <c r="D104">
        <v>-66.879189999999994</v>
      </c>
    </row>
    <row r="105" spans="1:4" x14ac:dyDescent="0.3">
      <c r="A105" t="s">
        <v>523</v>
      </c>
      <c r="B105" t="s">
        <v>540</v>
      </c>
      <c r="C105">
        <v>51.48</v>
      </c>
      <c r="D105">
        <v>-3.18</v>
      </c>
    </row>
    <row r="106" spans="1:4" x14ac:dyDescent="0.3">
      <c r="A106" t="s">
        <v>459</v>
      </c>
      <c r="B106" t="s">
        <v>516</v>
      </c>
      <c r="C106">
        <v>10.39972</v>
      </c>
      <c r="D106">
        <v>-75.514439999999993</v>
      </c>
    </row>
    <row r="107" spans="1:4" x14ac:dyDescent="0.3">
      <c r="A107" t="s">
        <v>589</v>
      </c>
      <c r="B107" t="s">
        <v>619</v>
      </c>
      <c r="C107">
        <v>37.502130000000001</v>
      </c>
      <c r="D107">
        <v>15.08719</v>
      </c>
    </row>
    <row r="108" spans="1:4" x14ac:dyDescent="0.3">
      <c r="A108" t="s">
        <v>49</v>
      </c>
      <c r="B108" t="s">
        <v>93</v>
      </c>
      <c r="C108">
        <v>10.31672</v>
      </c>
      <c r="D108">
        <v>123.89071</v>
      </c>
    </row>
    <row r="109" spans="1:4" x14ac:dyDescent="0.3">
      <c r="A109" t="s">
        <v>389</v>
      </c>
      <c r="B109" t="s">
        <v>439</v>
      </c>
      <c r="C109">
        <v>-33.42</v>
      </c>
      <c r="D109">
        <v>151.39582999999999</v>
      </c>
    </row>
    <row r="110" spans="1:4" x14ac:dyDescent="0.3">
      <c r="A110" t="s">
        <v>582</v>
      </c>
      <c r="B110" t="s">
        <v>613</v>
      </c>
      <c r="C110">
        <v>35.228059999999999</v>
      </c>
      <c r="D110">
        <v>128.68110999999999</v>
      </c>
    </row>
    <row r="111" spans="1:4" x14ac:dyDescent="0.3">
      <c r="A111" t="s">
        <v>359</v>
      </c>
      <c r="B111" t="s">
        <v>360</v>
      </c>
      <c r="C111">
        <v>12.609444</v>
      </c>
      <c r="D111">
        <v>102.104444</v>
      </c>
    </row>
    <row r="112" spans="1:4" x14ac:dyDescent="0.3">
      <c r="A112" t="s">
        <v>223</v>
      </c>
      <c r="B112" t="s">
        <v>356</v>
      </c>
      <c r="C112">
        <v>23.665130000000001</v>
      </c>
      <c r="D112">
        <v>116.63786</v>
      </c>
    </row>
    <row r="113" spans="1:4" x14ac:dyDescent="0.3">
      <c r="A113" t="s">
        <v>367</v>
      </c>
      <c r="B113" t="s">
        <v>442</v>
      </c>
      <c r="C113">
        <v>32.789295000000003</v>
      </c>
      <c r="D113">
        <v>-79.986255</v>
      </c>
    </row>
    <row r="114" spans="1:4" x14ac:dyDescent="0.3">
      <c r="A114" t="s">
        <v>91</v>
      </c>
      <c r="B114" t="s">
        <v>112</v>
      </c>
      <c r="C114">
        <v>13.053091</v>
      </c>
      <c r="D114">
        <v>80.248750000000001</v>
      </c>
    </row>
    <row r="115" spans="1:4" x14ac:dyDescent="0.3">
      <c r="A115" t="s">
        <v>91</v>
      </c>
      <c r="B115" t="s">
        <v>121</v>
      </c>
      <c r="C115">
        <v>9.6834969999999991</v>
      </c>
      <c r="D115">
        <v>76.336653999999996</v>
      </c>
    </row>
    <row r="116" spans="1:4" x14ac:dyDescent="0.3">
      <c r="A116" t="s">
        <v>382</v>
      </c>
      <c r="B116" t="s">
        <v>400</v>
      </c>
      <c r="C116">
        <v>-6.7736099999999997</v>
      </c>
      <c r="D116">
        <v>-79.841669999999993</v>
      </c>
    </row>
    <row r="117" spans="1:4" x14ac:dyDescent="0.3">
      <c r="A117" t="s">
        <v>382</v>
      </c>
      <c r="B117" t="s">
        <v>411</v>
      </c>
      <c r="C117">
        <v>-9.0852799999999991</v>
      </c>
      <c r="D117">
        <v>-78.578329999999994</v>
      </c>
    </row>
    <row r="118" spans="1:4" x14ac:dyDescent="0.3">
      <c r="A118" t="s">
        <v>161</v>
      </c>
      <c r="B118" t="s">
        <v>166</v>
      </c>
      <c r="C118">
        <v>22.33306</v>
      </c>
      <c r="D118">
        <v>91.836389999999994</v>
      </c>
    </row>
    <row r="119" spans="1:4" x14ac:dyDescent="0.3">
      <c r="A119" t="s">
        <v>359</v>
      </c>
      <c r="B119" t="s">
        <v>419</v>
      </c>
      <c r="C119">
        <v>13.361124999999999</v>
      </c>
      <c r="D119">
        <v>100.988319</v>
      </c>
    </row>
    <row r="120" spans="1:4" x14ac:dyDescent="0.3">
      <c r="A120" t="s">
        <v>507</v>
      </c>
      <c r="B120" t="s">
        <v>517</v>
      </c>
      <c r="C120">
        <v>41.795560000000002</v>
      </c>
      <c r="D120">
        <v>129.77583000000001</v>
      </c>
    </row>
    <row r="121" spans="1:4" x14ac:dyDescent="0.3">
      <c r="A121" t="s">
        <v>465</v>
      </c>
      <c r="B121" t="s">
        <v>514</v>
      </c>
      <c r="C121">
        <v>-43.533329999999999</v>
      </c>
      <c r="D121">
        <v>172.63333</v>
      </c>
    </row>
    <row r="122" spans="1:4" x14ac:dyDescent="0.3">
      <c r="A122" t="s">
        <v>658</v>
      </c>
      <c r="B122" t="s">
        <v>665</v>
      </c>
      <c r="C122">
        <v>35.181469999999997</v>
      </c>
      <c r="D122">
        <v>136.90640999999999</v>
      </c>
    </row>
    <row r="123" spans="1:4" x14ac:dyDescent="0.3">
      <c r="A123" t="s">
        <v>197</v>
      </c>
      <c r="B123" t="s">
        <v>230</v>
      </c>
      <c r="C123">
        <v>-6.7062999999999997</v>
      </c>
      <c r="D123">
        <v>108.557</v>
      </c>
    </row>
    <row r="124" spans="1:4" x14ac:dyDescent="0.3">
      <c r="A124" t="s">
        <v>217</v>
      </c>
      <c r="B124" t="s">
        <v>218</v>
      </c>
      <c r="C124">
        <v>8.9958159999999996</v>
      </c>
      <c r="D124">
        <v>-79.519571999999997</v>
      </c>
    </row>
    <row r="125" spans="1:4" x14ac:dyDescent="0.3">
      <c r="A125" t="s">
        <v>422</v>
      </c>
      <c r="B125" t="s">
        <v>423</v>
      </c>
      <c r="C125">
        <v>8.3512199999999996</v>
      </c>
      <c r="D125">
        <v>-62.641019999999997</v>
      </c>
    </row>
    <row r="126" spans="1:4" x14ac:dyDescent="0.3">
      <c r="A126" t="s">
        <v>335</v>
      </c>
      <c r="B126" t="s">
        <v>387</v>
      </c>
      <c r="C126">
        <v>18.149999999999999</v>
      </c>
      <c r="D126">
        <v>-94.416669999999996</v>
      </c>
    </row>
    <row r="127" spans="1:4" x14ac:dyDescent="0.3">
      <c r="A127" t="s">
        <v>338</v>
      </c>
      <c r="B127" t="s">
        <v>339</v>
      </c>
      <c r="C127">
        <v>6.93194</v>
      </c>
      <c r="D127">
        <v>79.84778</v>
      </c>
    </row>
    <row r="128" spans="1:4" x14ac:dyDescent="0.3">
      <c r="A128" t="s">
        <v>126</v>
      </c>
      <c r="B128" t="s">
        <v>127</v>
      </c>
      <c r="C128">
        <v>9.5716420000000006</v>
      </c>
      <c r="D128">
        <v>-13.647601999999999</v>
      </c>
    </row>
    <row r="129" spans="1:4" x14ac:dyDescent="0.3">
      <c r="A129" t="s">
        <v>489</v>
      </c>
      <c r="B129" t="s">
        <v>521</v>
      </c>
      <c r="C129">
        <v>-36.826990000000002</v>
      </c>
      <c r="D129">
        <v>-73.049769999999995</v>
      </c>
    </row>
    <row r="130" spans="1:4" x14ac:dyDescent="0.3">
      <c r="A130" t="s">
        <v>367</v>
      </c>
      <c r="B130" t="s">
        <v>472</v>
      </c>
      <c r="C130">
        <v>37.977980000000002</v>
      </c>
      <c r="D130">
        <v>-122.03107</v>
      </c>
    </row>
    <row r="131" spans="1:4" x14ac:dyDescent="0.3">
      <c r="A131" t="s">
        <v>367</v>
      </c>
      <c r="B131" t="s">
        <v>480</v>
      </c>
      <c r="C131">
        <v>27.742857000000001</v>
      </c>
      <c r="D131">
        <v>-97.401927000000001</v>
      </c>
    </row>
    <row r="132" spans="1:4" x14ac:dyDescent="0.3">
      <c r="A132" t="s">
        <v>49</v>
      </c>
      <c r="B132" t="s">
        <v>69</v>
      </c>
      <c r="C132">
        <v>7.2236099999999999</v>
      </c>
      <c r="D132">
        <v>124.24639000000001</v>
      </c>
    </row>
    <row r="133" spans="1:4" x14ac:dyDescent="0.3">
      <c r="A133" t="s">
        <v>87</v>
      </c>
      <c r="B133" t="s">
        <v>88</v>
      </c>
      <c r="C133">
        <v>6.3653599999999999</v>
      </c>
      <c r="D133">
        <v>2.4183300000000001</v>
      </c>
    </row>
    <row r="134" spans="1:4" x14ac:dyDescent="0.3">
      <c r="A134" t="s">
        <v>422</v>
      </c>
      <c r="B134" t="s">
        <v>427</v>
      </c>
      <c r="C134">
        <v>10.46354</v>
      </c>
      <c r="D134">
        <v>-64.177499999999995</v>
      </c>
    </row>
    <row r="135" spans="1:4" x14ac:dyDescent="0.3">
      <c r="A135" t="s">
        <v>91</v>
      </c>
      <c r="B135" t="s">
        <v>186</v>
      </c>
      <c r="C135">
        <v>20.464970000000001</v>
      </c>
      <c r="D135">
        <v>85.879270000000005</v>
      </c>
    </row>
    <row r="136" spans="1:4" x14ac:dyDescent="0.3">
      <c r="A136" t="s">
        <v>89</v>
      </c>
      <c r="B136" t="s">
        <v>172</v>
      </c>
      <c r="C136">
        <v>16.051264</v>
      </c>
      <c r="D136">
        <v>108.21242599999999</v>
      </c>
    </row>
    <row r="137" spans="1:4" x14ac:dyDescent="0.3">
      <c r="A137" t="s">
        <v>582</v>
      </c>
      <c r="B137" t="s">
        <v>604</v>
      </c>
      <c r="C137">
        <v>36.321390000000001</v>
      </c>
      <c r="D137">
        <v>127.41972</v>
      </c>
    </row>
    <row r="138" spans="1:4" x14ac:dyDescent="0.3">
      <c r="A138" t="s">
        <v>60</v>
      </c>
      <c r="B138" t="s">
        <v>61</v>
      </c>
      <c r="C138">
        <v>14.6937</v>
      </c>
      <c r="D138">
        <v>-17.44406</v>
      </c>
    </row>
    <row r="139" spans="1:4" x14ac:dyDescent="0.3">
      <c r="A139" t="s">
        <v>223</v>
      </c>
      <c r="B139" t="s">
        <v>301</v>
      </c>
      <c r="C139">
        <v>38.913811000000003</v>
      </c>
      <c r="D139">
        <v>121.602322</v>
      </c>
    </row>
    <row r="140" spans="1:4" x14ac:dyDescent="0.3">
      <c r="A140" t="s">
        <v>223</v>
      </c>
      <c r="B140" t="s">
        <v>357</v>
      </c>
      <c r="C140">
        <v>40.119830999999998</v>
      </c>
      <c r="D140">
        <v>124.373852</v>
      </c>
    </row>
    <row r="141" spans="1:4" x14ac:dyDescent="0.3">
      <c r="A141" t="s">
        <v>207</v>
      </c>
      <c r="B141" t="s">
        <v>255</v>
      </c>
      <c r="C141">
        <v>33.592779999999998</v>
      </c>
      <c r="D141">
        <v>-7.6191599999999999</v>
      </c>
    </row>
    <row r="142" spans="1:4" x14ac:dyDescent="0.3">
      <c r="A142" t="s">
        <v>76</v>
      </c>
      <c r="B142" t="s">
        <v>77</v>
      </c>
      <c r="C142">
        <v>-6.8234899999999996</v>
      </c>
      <c r="D142">
        <v>39.269509999999997</v>
      </c>
    </row>
    <row r="143" spans="1:4" x14ac:dyDescent="0.3">
      <c r="A143" t="s">
        <v>49</v>
      </c>
      <c r="B143" t="s">
        <v>64</v>
      </c>
      <c r="C143">
        <v>7.0738539999999999</v>
      </c>
      <c r="D143">
        <v>125.612487</v>
      </c>
    </row>
    <row r="144" spans="1:4" x14ac:dyDescent="0.3">
      <c r="A144" t="s">
        <v>367</v>
      </c>
      <c r="B144" t="s">
        <v>440</v>
      </c>
      <c r="C144">
        <v>29.138316</v>
      </c>
      <c r="D144">
        <v>-80.995609999999999</v>
      </c>
    </row>
    <row r="145" spans="1:4" x14ac:dyDescent="0.3">
      <c r="A145" t="s">
        <v>197</v>
      </c>
      <c r="B145" t="s">
        <v>212</v>
      </c>
      <c r="C145">
        <v>-8.65</v>
      </c>
      <c r="D145">
        <v>115.21666999999999</v>
      </c>
    </row>
    <row r="146" spans="1:4" x14ac:dyDescent="0.3">
      <c r="A146" t="s">
        <v>350</v>
      </c>
      <c r="B146" t="s">
        <v>350</v>
      </c>
      <c r="C146">
        <v>11.587669999999999</v>
      </c>
      <c r="D146">
        <v>43.144680000000001</v>
      </c>
    </row>
    <row r="147" spans="1:4" x14ac:dyDescent="0.3">
      <c r="A147" t="s">
        <v>317</v>
      </c>
      <c r="B147" t="s">
        <v>364</v>
      </c>
      <c r="C147">
        <v>25.222200000000001</v>
      </c>
      <c r="D147">
        <v>51.422220000000003</v>
      </c>
    </row>
    <row r="148" spans="1:4" x14ac:dyDescent="0.3">
      <c r="A148" t="s">
        <v>223</v>
      </c>
      <c r="B148" t="s">
        <v>314</v>
      </c>
      <c r="C148">
        <v>39.883429</v>
      </c>
      <c r="D148">
        <v>124.146248</v>
      </c>
    </row>
    <row r="149" spans="1:4" x14ac:dyDescent="0.3">
      <c r="A149" t="s">
        <v>223</v>
      </c>
      <c r="B149" t="s">
        <v>381</v>
      </c>
      <c r="C149">
        <v>23.021159999999998</v>
      </c>
      <c r="D149">
        <v>113.741411</v>
      </c>
    </row>
    <row r="150" spans="1:4" x14ac:dyDescent="0.3">
      <c r="A150" t="s">
        <v>149</v>
      </c>
      <c r="B150" t="s">
        <v>150</v>
      </c>
      <c r="C150">
        <v>4.0482699999999996</v>
      </c>
      <c r="D150">
        <v>9.7042800000000007</v>
      </c>
    </row>
    <row r="151" spans="1:4" x14ac:dyDescent="0.3">
      <c r="A151" t="s">
        <v>279</v>
      </c>
      <c r="B151" t="s">
        <v>353</v>
      </c>
      <c r="C151">
        <v>25.272061000000001</v>
      </c>
      <c r="D151">
        <v>55.311264999999999</v>
      </c>
    </row>
    <row r="152" spans="1:4" x14ac:dyDescent="0.3">
      <c r="A152" t="s">
        <v>428</v>
      </c>
      <c r="B152" t="s">
        <v>429</v>
      </c>
      <c r="C152">
        <v>53.333060000000003</v>
      </c>
      <c r="D152">
        <v>-6.2488900000000003</v>
      </c>
    </row>
    <row r="153" spans="1:4" x14ac:dyDescent="0.3">
      <c r="A153" t="s">
        <v>293</v>
      </c>
      <c r="B153" t="s">
        <v>355</v>
      </c>
      <c r="C153">
        <v>-29.857900000000001</v>
      </c>
      <c r="D153">
        <v>31.029199999999999</v>
      </c>
    </row>
    <row r="154" spans="1:4" x14ac:dyDescent="0.3">
      <c r="A154" t="s">
        <v>293</v>
      </c>
      <c r="B154" t="s">
        <v>330</v>
      </c>
      <c r="C154">
        <v>-33.01529</v>
      </c>
      <c r="D154">
        <v>27.911619999999999</v>
      </c>
    </row>
    <row r="155" spans="1:4" x14ac:dyDescent="0.3">
      <c r="A155" t="s">
        <v>523</v>
      </c>
      <c r="B155" t="s">
        <v>524</v>
      </c>
      <c r="C155">
        <v>55.952100000000002</v>
      </c>
      <c r="D155">
        <v>-3.1964999999999999</v>
      </c>
    </row>
    <row r="156" spans="1:4" x14ac:dyDescent="0.3">
      <c r="A156" t="s">
        <v>243</v>
      </c>
      <c r="B156" t="s">
        <v>244</v>
      </c>
      <c r="C156">
        <v>36.752499999999998</v>
      </c>
      <c r="D156">
        <v>3.0419700000000001</v>
      </c>
    </row>
    <row r="157" spans="1:4" x14ac:dyDescent="0.3">
      <c r="A157" t="s">
        <v>335</v>
      </c>
      <c r="B157" t="s">
        <v>372</v>
      </c>
      <c r="C157">
        <v>31.866669999999999</v>
      </c>
      <c r="D157">
        <v>-116.61667</v>
      </c>
    </row>
    <row r="158" spans="1:4" x14ac:dyDescent="0.3">
      <c r="A158" t="s">
        <v>223</v>
      </c>
      <c r="B158" t="s">
        <v>247</v>
      </c>
      <c r="C158">
        <v>21.765917000000002</v>
      </c>
      <c r="D158">
        <v>108.35395</v>
      </c>
    </row>
    <row r="159" spans="1:4" x14ac:dyDescent="0.3">
      <c r="A159" t="s">
        <v>497</v>
      </c>
      <c r="B159" t="s">
        <v>515</v>
      </c>
      <c r="C159">
        <v>-27.59667</v>
      </c>
      <c r="D159">
        <v>-48.549169999999997</v>
      </c>
    </row>
    <row r="160" spans="1:4" x14ac:dyDescent="0.3">
      <c r="A160" t="s">
        <v>497</v>
      </c>
      <c r="B160" t="s">
        <v>527</v>
      </c>
      <c r="C160">
        <v>-3.7411699999999999</v>
      </c>
      <c r="D160">
        <v>-38.543574999999997</v>
      </c>
    </row>
    <row r="161" spans="1:4" x14ac:dyDescent="0.3">
      <c r="A161" t="s">
        <v>223</v>
      </c>
      <c r="B161" t="s">
        <v>361</v>
      </c>
      <c r="C161">
        <v>23.022777999999999</v>
      </c>
      <c r="D161">
        <v>113.119953</v>
      </c>
    </row>
    <row r="162" spans="1:4" x14ac:dyDescent="0.3">
      <c r="A162" t="s">
        <v>153</v>
      </c>
      <c r="B162" t="s">
        <v>154</v>
      </c>
      <c r="C162">
        <v>8.484</v>
      </c>
      <c r="D162">
        <v>-13.229939999999999</v>
      </c>
    </row>
    <row r="163" spans="1:4" x14ac:dyDescent="0.3">
      <c r="A163" t="s">
        <v>223</v>
      </c>
      <c r="B163" t="s">
        <v>273</v>
      </c>
      <c r="C163">
        <v>27.088055000000001</v>
      </c>
      <c r="D163">
        <v>119.64535100000001</v>
      </c>
    </row>
    <row r="164" spans="1:4" x14ac:dyDescent="0.3">
      <c r="A164" t="s">
        <v>658</v>
      </c>
      <c r="B164" t="s">
        <v>667</v>
      </c>
      <c r="C164">
        <v>34.483330000000002</v>
      </c>
      <c r="D164">
        <v>133.36667</v>
      </c>
    </row>
    <row r="165" spans="1:4" x14ac:dyDescent="0.3">
      <c r="A165" t="s">
        <v>223</v>
      </c>
      <c r="B165" t="s">
        <v>325</v>
      </c>
      <c r="C165">
        <v>25.725000000000001</v>
      </c>
      <c r="D165">
        <v>119.37944</v>
      </c>
    </row>
    <row r="166" spans="1:4" x14ac:dyDescent="0.3">
      <c r="A166" t="s">
        <v>223</v>
      </c>
      <c r="B166" t="s">
        <v>331</v>
      </c>
      <c r="C166">
        <v>26.075351999999999</v>
      </c>
      <c r="D166">
        <v>119.298946</v>
      </c>
    </row>
    <row r="167" spans="1:4" x14ac:dyDescent="0.3">
      <c r="A167" t="s">
        <v>91</v>
      </c>
      <c r="B167" t="s">
        <v>164</v>
      </c>
      <c r="C167">
        <v>23.067070999999999</v>
      </c>
      <c r="D167">
        <v>70.140032000000005</v>
      </c>
    </row>
    <row r="168" spans="1:4" x14ac:dyDescent="0.3">
      <c r="A168" t="s">
        <v>566</v>
      </c>
      <c r="B168" t="s">
        <v>581</v>
      </c>
      <c r="C168">
        <v>22.625962000000001</v>
      </c>
      <c r="D168">
        <v>120.31546</v>
      </c>
    </row>
    <row r="169" spans="1:4" x14ac:dyDescent="0.3">
      <c r="A169" t="s">
        <v>223</v>
      </c>
      <c r="B169" t="s">
        <v>249</v>
      </c>
      <c r="C169">
        <v>32.779085000000002</v>
      </c>
      <c r="D169">
        <v>119.447041</v>
      </c>
    </row>
    <row r="170" spans="1:4" x14ac:dyDescent="0.3">
      <c r="A170" t="s">
        <v>158</v>
      </c>
      <c r="B170" t="s">
        <v>159</v>
      </c>
      <c r="C170">
        <v>31.510618000000001</v>
      </c>
      <c r="D170">
        <v>34.458756000000001</v>
      </c>
    </row>
    <row r="171" spans="1:4" x14ac:dyDescent="0.3">
      <c r="A171" t="s">
        <v>648</v>
      </c>
      <c r="B171" t="s">
        <v>649</v>
      </c>
      <c r="C171">
        <v>54.352049999999998</v>
      </c>
      <c r="D171">
        <v>18.646370000000001</v>
      </c>
    </row>
    <row r="172" spans="1:4" x14ac:dyDescent="0.3">
      <c r="A172" t="s">
        <v>375</v>
      </c>
      <c r="B172" t="s">
        <v>376</v>
      </c>
      <c r="C172">
        <v>40.802759999999999</v>
      </c>
      <c r="D172">
        <v>29.430679999999999</v>
      </c>
    </row>
    <row r="173" spans="1:4" x14ac:dyDescent="0.3">
      <c r="A173" t="s">
        <v>49</v>
      </c>
      <c r="B173" t="s">
        <v>190</v>
      </c>
      <c r="C173">
        <v>6.1127799999999999</v>
      </c>
      <c r="D173">
        <v>125.17167000000001</v>
      </c>
    </row>
    <row r="174" spans="1:4" x14ac:dyDescent="0.3">
      <c r="A174" t="s">
        <v>49</v>
      </c>
      <c r="B174" t="s">
        <v>50</v>
      </c>
      <c r="C174">
        <v>14.321408999999999</v>
      </c>
      <c r="D174">
        <v>121.907304</v>
      </c>
    </row>
    <row r="175" spans="1:4" x14ac:dyDescent="0.3">
      <c r="A175" t="s">
        <v>589</v>
      </c>
      <c r="B175" t="s">
        <v>629</v>
      </c>
      <c r="C175">
        <v>44.406320000000001</v>
      </c>
      <c r="D175">
        <v>8.9338599999999992</v>
      </c>
    </row>
    <row r="176" spans="1:4" x14ac:dyDescent="0.3">
      <c r="A176" t="s">
        <v>582</v>
      </c>
      <c r="B176" t="s">
        <v>600</v>
      </c>
      <c r="C176">
        <v>35.234169999999999</v>
      </c>
      <c r="D176">
        <v>128.88111000000001</v>
      </c>
    </row>
    <row r="177" spans="1:4" x14ac:dyDescent="0.3">
      <c r="A177" t="s">
        <v>523</v>
      </c>
      <c r="B177" t="s">
        <v>554</v>
      </c>
      <c r="C177">
        <v>55.86515</v>
      </c>
      <c r="D177">
        <v>-4.2576299999999998</v>
      </c>
    </row>
    <row r="178" spans="1:4" x14ac:dyDescent="0.3">
      <c r="A178" t="s">
        <v>389</v>
      </c>
      <c r="B178" t="s">
        <v>406</v>
      </c>
      <c r="C178">
        <v>-28.00029</v>
      </c>
      <c r="D178">
        <v>153.43088</v>
      </c>
    </row>
    <row r="179" spans="1:4" x14ac:dyDescent="0.3">
      <c r="A179" t="s">
        <v>487</v>
      </c>
      <c r="B179" t="s">
        <v>503</v>
      </c>
      <c r="C179">
        <v>57.703161000000001</v>
      </c>
      <c r="D179">
        <v>11.966272999999999</v>
      </c>
    </row>
    <row r="180" spans="1:4" x14ac:dyDescent="0.3">
      <c r="A180" t="s">
        <v>582</v>
      </c>
      <c r="B180" t="s">
        <v>585</v>
      </c>
      <c r="C180">
        <v>37.656390000000002</v>
      </c>
      <c r="D180">
        <v>126.83499999999999</v>
      </c>
    </row>
    <row r="181" spans="1:4" x14ac:dyDescent="0.3">
      <c r="A181" t="s">
        <v>497</v>
      </c>
      <c r="B181" t="s">
        <v>536</v>
      </c>
      <c r="C181">
        <v>-2.5385390000000001</v>
      </c>
      <c r="D181">
        <v>-44.283186000000001</v>
      </c>
    </row>
    <row r="182" spans="1:4" x14ac:dyDescent="0.3">
      <c r="A182" t="s">
        <v>497</v>
      </c>
      <c r="B182" t="s">
        <v>513</v>
      </c>
      <c r="C182">
        <v>-20.305423999999999</v>
      </c>
      <c r="D182">
        <v>-40.307915000000001</v>
      </c>
    </row>
    <row r="183" spans="1:4" x14ac:dyDescent="0.3">
      <c r="A183" t="s">
        <v>223</v>
      </c>
      <c r="B183" t="s">
        <v>312</v>
      </c>
      <c r="C183">
        <v>23.125457000000001</v>
      </c>
      <c r="D183">
        <v>113.257374</v>
      </c>
    </row>
    <row r="184" spans="1:4" x14ac:dyDescent="0.3">
      <c r="A184" t="s">
        <v>267</v>
      </c>
      <c r="B184" t="s">
        <v>268</v>
      </c>
      <c r="C184">
        <v>-2.1666699999999999</v>
      </c>
      <c r="D184">
        <v>-79.900000000000006</v>
      </c>
    </row>
    <row r="185" spans="1:4" x14ac:dyDescent="0.3">
      <c r="A185" t="s">
        <v>582</v>
      </c>
      <c r="B185" t="s">
        <v>601</v>
      </c>
      <c r="C185">
        <v>37.477220000000003</v>
      </c>
      <c r="D185">
        <v>126.86639</v>
      </c>
    </row>
    <row r="186" spans="1:4" x14ac:dyDescent="0.3">
      <c r="A186" t="s">
        <v>89</v>
      </c>
      <c r="B186" t="s">
        <v>170</v>
      </c>
      <c r="C186">
        <v>20.864809999999999</v>
      </c>
      <c r="D186">
        <v>106.68344999999999</v>
      </c>
    </row>
    <row r="187" spans="1:4" x14ac:dyDescent="0.3">
      <c r="A187" t="s">
        <v>223</v>
      </c>
      <c r="B187" t="s">
        <v>324</v>
      </c>
      <c r="C187">
        <v>20.027422999999999</v>
      </c>
      <c r="D187">
        <v>110.330071</v>
      </c>
    </row>
    <row r="188" spans="1:4" x14ac:dyDescent="0.3">
      <c r="A188" t="s">
        <v>223</v>
      </c>
      <c r="B188" t="s">
        <v>286</v>
      </c>
      <c r="C188">
        <v>31.895192999999999</v>
      </c>
      <c r="D188">
        <v>121.16839899999999</v>
      </c>
    </row>
    <row r="189" spans="1:4" x14ac:dyDescent="0.3">
      <c r="A189" t="s">
        <v>223</v>
      </c>
      <c r="B189" t="s">
        <v>303</v>
      </c>
      <c r="C189">
        <v>30.527287999999999</v>
      </c>
      <c r="D189">
        <v>120.68968</v>
      </c>
    </row>
    <row r="190" spans="1:4" x14ac:dyDescent="0.3">
      <c r="A190" t="s">
        <v>223</v>
      </c>
      <c r="B190" t="s">
        <v>299</v>
      </c>
      <c r="C190">
        <v>36.782308</v>
      </c>
      <c r="D190">
        <v>121.17030200000001</v>
      </c>
    </row>
    <row r="191" spans="1:4" x14ac:dyDescent="0.3">
      <c r="A191" t="s">
        <v>463</v>
      </c>
      <c r="B191" t="s">
        <v>486</v>
      </c>
      <c r="C191">
        <v>44.647711999999999</v>
      </c>
      <c r="D191">
        <v>-63.581778</v>
      </c>
    </row>
    <row r="192" spans="1:4" x14ac:dyDescent="0.3">
      <c r="A192" t="s">
        <v>634</v>
      </c>
      <c r="B192" t="s">
        <v>636</v>
      </c>
      <c r="C192">
        <v>53.55</v>
      </c>
      <c r="D192">
        <v>10</v>
      </c>
    </row>
    <row r="193" spans="1:4" x14ac:dyDescent="0.3">
      <c r="A193" t="s">
        <v>507</v>
      </c>
      <c r="B193" t="s">
        <v>553</v>
      </c>
      <c r="C193">
        <v>39.918329999999997</v>
      </c>
      <c r="D193">
        <v>127.53639</v>
      </c>
    </row>
    <row r="194" spans="1:4" x14ac:dyDescent="0.3">
      <c r="A194" t="s">
        <v>223</v>
      </c>
      <c r="B194" t="s">
        <v>308</v>
      </c>
      <c r="C194">
        <v>30.29365</v>
      </c>
      <c r="D194">
        <v>120.16142000000001</v>
      </c>
    </row>
    <row r="195" spans="1:4" x14ac:dyDescent="0.3">
      <c r="A195" t="s">
        <v>367</v>
      </c>
      <c r="B195" t="s">
        <v>448</v>
      </c>
      <c r="C195">
        <v>40.271709000000001</v>
      </c>
      <c r="D195">
        <v>-76.884956000000003</v>
      </c>
    </row>
    <row r="196" spans="1:4" x14ac:dyDescent="0.3">
      <c r="A196" t="s">
        <v>367</v>
      </c>
      <c r="B196" t="s">
        <v>482</v>
      </c>
      <c r="C196">
        <v>41.763711000000001</v>
      </c>
      <c r="D196">
        <v>-72.685092999999995</v>
      </c>
    </row>
    <row r="197" spans="1:4" x14ac:dyDescent="0.3">
      <c r="A197" t="s">
        <v>319</v>
      </c>
      <c r="B197" t="s">
        <v>363</v>
      </c>
      <c r="C197">
        <v>32.813260999999997</v>
      </c>
      <c r="D197">
        <v>34.991354999999999</v>
      </c>
    </row>
    <row r="198" spans="1:4" x14ac:dyDescent="0.3">
      <c r="A198" t="s">
        <v>579</v>
      </c>
      <c r="B198" t="s">
        <v>580</v>
      </c>
      <c r="C198">
        <v>60.169246000000001</v>
      </c>
      <c r="D198">
        <v>24.940215999999999</v>
      </c>
    </row>
    <row r="199" spans="1:4" x14ac:dyDescent="0.3">
      <c r="A199" t="s">
        <v>223</v>
      </c>
      <c r="B199" t="s">
        <v>283</v>
      </c>
      <c r="C199">
        <v>22.765896999999999</v>
      </c>
      <c r="D199">
        <v>112.95903199999999</v>
      </c>
    </row>
    <row r="200" spans="1:4" x14ac:dyDescent="0.3">
      <c r="A200" t="s">
        <v>658</v>
      </c>
      <c r="B200" t="s">
        <v>664</v>
      </c>
      <c r="C200">
        <v>34.392823</v>
      </c>
      <c r="D200">
        <v>132.460534</v>
      </c>
    </row>
    <row r="201" spans="1:4" x14ac:dyDescent="0.3">
      <c r="A201" t="s">
        <v>570</v>
      </c>
      <c r="B201" t="s">
        <v>571</v>
      </c>
      <c r="C201">
        <v>22.279588</v>
      </c>
      <c r="D201">
        <v>114.188697</v>
      </c>
    </row>
    <row r="202" spans="1:4" x14ac:dyDescent="0.3">
      <c r="A202" t="s">
        <v>367</v>
      </c>
      <c r="B202" t="s">
        <v>471</v>
      </c>
      <c r="C202">
        <v>21.308949999999999</v>
      </c>
      <c r="D202">
        <v>-157.82618199999999</v>
      </c>
    </row>
    <row r="203" spans="1:4" x14ac:dyDescent="0.3">
      <c r="A203" t="s">
        <v>367</v>
      </c>
      <c r="B203" t="s">
        <v>443</v>
      </c>
      <c r="C203">
        <v>29.760193000000001</v>
      </c>
      <c r="D203">
        <v>-95.369389999999996</v>
      </c>
    </row>
    <row r="204" spans="1:4" x14ac:dyDescent="0.3">
      <c r="A204" t="s">
        <v>89</v>
      </c>
      <c r="B204" t="s">
        <v>176</v>
      </c>
      <c r="C204">
        <v>16.466670000000001</v>
      </c>
      <c r="D204">
        <v>107.6</v>
      </c>
    </row>
    <row r="205" spans="1:4" x14ac:dyDescent="0.3">
      <c r="A205" t="s">
        <v>223</v>
      </c>
      <c r="B205" t="s">
        <v>276</v>
      </c>
      <c r="C205">
        <v>23.08333</v>
      </c>
      <c r="D205">
        <v>114.4</v>
      </c>
    </row>
    <row r="206" spans="1:4" x14ac:dyDescent="0.3">
      <c r="A206" t="s">
        <v>223</v>
      </c>
      <c r="B206" t="s">
        <v>340</v>
      </c>
      <c r="C206">
        <v>40.752420000000001</v>
      </c>
      <c r="D206">
        <v>120.83552</v>
      </c>
    </row>
    <row r="207" spans="1:4" x14ac:dyDescent="0.3">
      <c r="A207" t="s">
        <v>104</v>
      </c>
      <c r="B207" t="s">
        <v>111</v>
      </c>
      <c r="C207">
        <v>6.6087160000000003</v>
      </c>
      <c r="D207">
        <v>3.5108229999999998</v>
      </c>
    </row>
    <row r="208" spans="1:4" x14ac:dyDescent="0.3">
      <c r="A208" t="s">
        <v>49</v>
      </c>
      <c r="B208" t="s">
        <v>70</v>
      </c>
      <c r="C208">
        <v>8.2274010000000004</v>
      </c>
      <c r="D208">
        <v>124.242586</v>
      </c>
    </row>
    <row r="209" spans="1:4" x14ac:dyDescent="0.3">
      <c r="A209" t="s">
        <v>49</v>
      </c>
      <c r="B209" t="s">
        <v>95</v>
      </c>
      <c r="C209">
        <v>10.696638999999999</v>
      </c>
      <c r="D209">
        <v>122.562855</v>
      </c>
    </row>
    <row r="210" spans="1:4" x14ac:dyDescent="0.3">
      <c r="A210" t="s">
        <v>49</v>
      </c>
      <c r="B210" t="s">
        <v>134</v>
      </c>
      <c r="C210">
        <v>14.406421999999999</v>
      </c>
      <c r="D210">
        <v>120.940506</v>
      </c>
    </row>
    <row r="211" spans="1:4" x14ac:dyDescent="0.3">
      <c r="A211" t="s">
        <v>582</v>
      </c>
      <c r="B211" t="s">
        <v>594</v>
      </c>
      <c r="C211">
        <v>37.453609999999998</v>
      </c>
      <c r="D211">
        <v>126.73166999999999</v>
      </c>
    </row>
    <row r="212" spans="1:4" x14ac:dyDescent="0.3">
      <c r="A212" t="s">
        <v>375</v>
      </c>
      <c r="B212" t="s">
        <v>441</v>
      </c>
      <c r="C212">
        <v>41.013800000000003</v>
      </c>
      <c r="D212">
        <v>28.9497</v>
      </c>
    </row>
    <row r="213" spans="1:4" x14ac:dyDescent="0.3">
      <c r="A213" t="s">
        <v>658</v>
      </c>
      <c r="B213" t="s">
        <v>674</v>
      </c>
      <c r="C213">
        <v>37.049999999999997</v>
      </c>
      <c r="D213">
        <v>140.88333</v>
      </c>
    </row>
    <row r="214" spans="1:4" x14ac:dyDescent="0.3">
      <c r="A214" t="s">
        <v>375</v>
      </c>
      <c r="B214" t="s">
        <v>445</v>
      </c>
      <c r="C214">
        <v>38.412730000000003</v>
      </c>
      <c r="D214">
        <v>27.138380000000002</v>
      </c>
    </row>
    <row r="215" spans="1:4" x14ac:dyDescent="0.3">
      <c r="A215" t="s">
        <v>375</v>
      </c>
      <c r="B215" t="s">
        <v>430</v>
      </c>
      <c r="C215">
        <v>40.774765000000002</v>
      </c>
      <c r="D215">
        <v>29.949082000000001</v>
      </c>
    </row>
    <row r="216" spans="1:4" x14ac:dyDescent="0.3">
      <c r="A216" t="s">
        <v>367</v>
      </c>
      <c r="B216" t="s">
        <v>449</v>
      </c>
      <c r="C216">
        <v>30.332180000000001</v>
      </c>
      <c r="D216">
        <v>-81.655649999999994</v>
      </c>
    </row>
    <row r="217" spans="1:4" x14ac:dyDescent="0.3">
      <c r="A217" t="s">
        <v>197</v>
      </c>
      <c r="B217" t="s">
        <v>225</v>
      </c>
      <c r="C217">
        <v>-6.2118310000000001</v>
      </c>
      <c r="D217">
        <v>106.841646</v>
      </c>
    </row>
    <row r="218" spans="1:4" x14ac:dyDescent="0.3">
      <c r="A218" t="s">
        <v>91</v>
      </c>
      <c r="B218" t="s">
        <v>137</v>
      </c>
      <c r="C218">
        <v>22.466670000000001</v>
      </c>
      <c r="D218">
        <v>70.066670000000002</v>
      </c>
    </row>
    <row r="219" spans="1:4" x14ac:dyDescent="0.3">
      <c r="A219" t="s">
        <v>197</v>
      </c>
      <c r="B219" t="s">
        <v>214</v>
      </c>
      <c r="C219">
        <v>-2.6827109999999998</v>
      </c>
      <c r="D219">
        <v>140.80402699999999</v>
      </c>
    </row>
    <row r="220" spans="1:4" x14ac:dyDescent="0.3">
      <c r="A220" t="s">
        <v>582</v>
      </c>
      <c r="B220" t="s">
        <v>599</v>
      </c>
      <c r="C220">
        <v>33.509720000000002</v>
      </c>
      <c r="D220">
        <v>126.52194</v>
      </c>
    </row>
    <row r="221" spans="1:4" x14ac:dyDescent="0.3">
      <c r="A221" t="s">
        <v>223</v>
      </c>
      <c r="B221" t="s">
        <v>354</v>
      </c>
      <c r="C221">
        <v>22.58333</v>
      </c>
      <c r="D221">
        <v>113.08333</v>
      </c>
    </row>
    <row r="222" spans="1:4" x14ac:dyDescent="0.3">
      <c r="A222" t="s">
        <v>223</v>
      </c>
      <c r="B222" t="s">
        <v>251</v>
      </c>
      <c r="C222">
        <v>31.915679000000001</v>
      </c>
      <c r="D222">
        <v>120.28095999999999</v>
      </c>
    </row>
    <row r="223" spans="1:4" x14ac:dyDescent="0.3">
      <c r="A223" t="s">
        <v>223</v>
      </c>
      <c r="B223" t="s">
        <v>291</v>
      </c>
      <c r="C223">
        <v>36.28389</v>
      </c>
      <c r="D223">
        <v>120.00333000000001</v>
      </c>
    </row>
    <row r="224" spans="1:4" x14ac:dyDescent="0.3">
      <c r="A224" t="s">
        <v>239</v>
      </c>
      <c r="B224" t="s">
        <v>345</v>
      </c>
      <c r="C224">
        <v>21.516940000000002</v>
      </c>
      <c r="D224">
        <v>39.219169999999998</v>
      </c>
    </row>
    <row r="225" spans="1:4" x14ac:dyDescent="0.3">
      <c r="A225" t="s">
        <v>223</v>
      </c>
      <c r="B225" t="s">
        <v>238</v>
      </c>
      <c r="C225">
        <v>23.552629</v>
      </c>
      <c r="D225">
        <v>116.372145</v>
      </c>
    </row>
    <row r="226" spans="1:4" x14ac:dyDescent="0.3">
      <c r="A226" t="s">
        <v>566</v>
      </c>
      <c r="B226" t="s">
        <v>586</v>
      </c>
      <c r="C226">
        <v>25.130873999999999</v>
      </c>
      <c r="D226">
        <v>121.736127</v>
      </c>
    </row>
    <row r="227" spans="1:4" x14ac:dyDescent="0.3">
      <c r="A227" t="s">
        <v>223</v>
      </c>
      <c r="B227" t="s">
        <v>250</v>
      </c>
      <c r="C227">
        <v>32.011966000000001</v>
      </c>
      <c r="D227">
        <v>120.262719</v>
      </c>
    </row>
    <row r="228" spans="1:4" x14ac:dyDescent="0.3">
      <c r="A228" t="s">
        <v>223</v>
      </c>
      <c r="B228" t="s">
        <v>322</v>
      </c>
      <c r="C228">
        <v>24.810635999999999</v>
      </c>
      <c r="D228">
        <v>118.577293</v>
      </c>
    </row>
    <row r="229" spans="1:4" x14ac:dyDescent="0.3">
      <c r="A229" t="s">
        <v>497</v>
      </c>
      <c r="B229" t="s">
        <v>529</v>
      </c>
      <c r="C229">
        <v>-7.1150000000000002</v>
      </c>
      <c r="D229">
        <v>-34.863059999999997</v>
      </c>
    </row>
    <row r="230" spans="1:4" x14ac:dyDescent="0.3">
      <c r="A230" t="s">
        <v>233</v>
      </c>
      <c r="B230" t="s">
        <v>246</v>
      </c>
      <c r="C230">
        <v>1.4655</v>
      </c>
      <c r="D230">
        <v>103.7578</v>
      </c>
    </row>
    <row r="231" spans="1:4" x14ac:dyDescent="0.3">
      <c r="A231" t="s">
        <v>497</v>
      </c>
      <c r="B231" t="s">
        <v>522</v>
      </c>
      <c r="C231">
        <v>-26.30444</v>
      </c>
      <c r="D231">
        <v>-48.845559999999999</v>
      </c>
    </row>
    <row r="232" spans="1:4" x14ac:dyDescent="0.3">
      <c r="A232" t="s">
        <v>239</v>
      </c>
      <c r="B232" t="s">
        <v>240</v>
      </c>
      <c r="C232">
        <v>27.011220000000002</v>
      </c>
      <c r="D232">
        <v>49.658259999999999</v>
      </c>
    </row>
    <row r="233" spans="1:4" x14ac:dyDescent="0.3">
      <c r="A233" t="s">
        <v>658</v>
      </c>
      <c r="B233" t="s">
        <v>683</v>
      </c>
      <c r="C233">
        <v>31.570982000000001</v>
      </c>
      <c r="D233">
        <v>130.54846900000001</v>
      </c>
    </row>
    <row r="234" spans="1:4" x14ac:dyDescent="0.3">
      <c r="A234" t="s">
        <v>223</v>
      </c>
      <c r="B234" t="s">
        <v>362</v>
      </c>
      <c r="C234">
        <v>22.372447000000001</v>
      </c>
      <c r="D234">
        <v>112.702597</v>
      </c>
    </row>
    <row r="235" spans="1:4" x14ac:dyDescent="0.3">
      <c r="A235" t="s">
        <v>91</v>
      </c>
      <c r="B235" t="s">
        <v>182</v>
      </c>
      <c r="C235">
        <v>16.933330000000002</v>
      </c>
      <c r="D235">
        <v>82.216669999999993</v>
      </c>
    </row>
    <row r="236" spans="1:4" x14ac:dyDescent="0.3">
      <c r="A236" t="s">
        <v>609</v>
      </c>
      <c r="B236" t="s">
        <v>638</v>
      </c>
      <c r="C236">
        <v>54.714258000000001</v>
      </c>
      <c r="D236">
        <v>20.510017000000001</v>
      </c>
    </row>
    <row r="237" spans="1:4" x14ac:dyDescent="0.3">
      <c r="A237" t="s">
        <v>658</v>
      </c>
      <c r="B237" t="s">
        <v>669</v>
      </c>
      <c r="C237">
        <v>36.556367999999999</v>
      </c>
      <c r="D237">
        <v>136.64298500000001</v>
      </c>
    </row>
    <row r="238" spans="1:4" x14ac:dyDescent="0.3">
      <c r="A238" t="s">
        <v>91</v>
      </c>
      <c r="B238" t="s">
        <v>118</v>
      </c>
      <c r="C238">
        <v>12.30814</v>
      </c>
      <c r="D238">
        <v>75.106319999999997</v>
      </c>
    </row>
    <row r="239" spans="1:4" x14ac:dyDescent="0.3">
      <c r="A239" t="s">
        <v>91</v>
      </c>
      <c r="B239" t="s">
        <v>99</v>
      </c>
      <c r="C239">
        <v>11.872888</v>
      </c>
      <c r="D239">
        <v>75.371554000000003</v>
      </c>
    </row>
    <row r="240" spans="1:4" x14ac:dyDescent="0.3">
      <c r="A240" t="s">
        <v>167</v>
      </c>
      <c r="B240" t="s">
        <v>168</v>
      </c>
      <c r="C240">
        <v>24.9056</v>
      </c>
      <c r="D240">
        <v>67.0822</v>
      </c>
    </row>
    <row r="241" spans="1:4" x14ac:dyDescent="0.3">
      <c r="A241" t="s">
        <v>91</v>
      </c>
      <c r="B241" t="s">
        <v>117</v>
      </c>
      <c r="C241">
        <v>9.1665770000000002</v>
      </c>
      <c r="D241">
        <v>76.504332000000005</v>
      </c>
    </row>
    <row r="242" spans="1:4" x14ac:dyDescent="0.3">
      <c r="A242" t="s">
        <v>207</v>
      </c>
      <c r="B242" t="s">
        <v>229</v>
      </c>
      <c r="C242">
        <v>34.261009999999999</v>
      </c>
      <c r="D242">
        <v>-6.5801999999999996</v>
      </c>
    </row>
    <row r="243" spans="1:4" x14ac:dyDescent="0.3">
      <c r="A243" t="s">
        <v>239</v>
      </c>
      <c r="B243" t="s">
        <v>306</v>
      </c>
      <c r="C243">
        <v>26.279440000000001</v>
      </c>
      <c r="D243">
        <v>50.208329999999997</v>
      </c>
    </row>
    <row r="244" spans="1:4" x14ac:dyDescent="0.3">
      <c r="A244" t="s">
        <v>161</v>
      </c>
      <c r="B244" t="s">
        <v>185</v>
      </c>
      <c r="C244">
        <v>22.80978</v>
      </c>
      <c r="D244">
        <v>89.564390000000003</v>
      </c>
    </row>
    <row r="245" spans="1:4" x14ac:dyDescent="0.3">
      <c r="A245" t="s">
        <v>545</v>
      </c>
      <c r="B245" t="s">
        <v>546</v>
      </c>
      <c r="C245">
        <v>17.997019999999999</v>
      </c>
      <c r="D245">
        <v>-76.793580000000006</v>
      </c>
    </row>
    <row r="246" spans="1:4" x14ac:dyDescent="0.3">
      <c r="A246" t="s">
        <v>523</v>
      </c>
      <c r="B246" t="s">
        <v>558</v>
      </c>
      <c r="C246">
        <v>53.748257000000002</v>
      </c>
      <c r="D246">
        <v>-0.33402100000000001</v>
      </c>
    </row>
    <row r="247" spans="1:4" x14ac:dyDescent="0.3">
      <c r="A247" t="s">
        <v>658</v>
      </c>
      <c r="B247" t="s">
        <v>672</v>
      </c>
      <c r="C247">
        <v>34.675834000000002</v>
      </c>
      <c r="D247">
        <v>135.55382299999999</v>
      </c>
    </row>
    <row r="248" spans="1:4" x14ac:dyDescent="0.3">
      <c r="A248" t="s">
        <v>54</v>
      </c>
      <c r="B248" t="s">
        <v>63</v>
      </c>
      <c r="C248">
        <v>-0.36666700000000002</v>
      </c>
      <c r="D248">
        <v>42.533332999999999</v>
      </c>
    </row>
    <row r="249" spans="1:4" x14ac:dyDescent="0.3">
      <c r="A249" t="s">
        <v>658</v>
      </c>
      <c r="B249" t="s">
        <v>661</v>
      </c>
      <c r="C249">
        <v>33.606400000000001</v>
      </c>
      <c r="D249">
        <v>130.41810000000001</v>
      </c>
    </row>
    <row r="250" spans="1:4" x14ac:dyDescent="0.3">
      <c r="A250" t="s">
        <v>563</v>
      </c>
      <c r="B250" t="s">
        <v>564</v>
      </c>
      <c r="C250">
        <v>55.675939999999997</v>
      </c>
      <c r="D250">
        <v>12.565530000000001</v>
      </c>
    </row>
    <row r="251" spans="1:4" x14ac:dyDescent="0.3">
      <c r="A251" t="s">
        <v>658</v>
      </c>
      <c r="B251" t="s">
        <v>689</v>
      </c>
      <c r="C251">
        <v>33.559719999999999</v>
      </c>
      <c r="D251">
        <v>133.53111000000001</v>
      </c>
    </row>
    <row r="252" spans="1:4" x14ac:dyDescent="0.3">
      <c r="A252" t="s">
        <v>91</v>
      </c>
      <c r="B252" t="s">
        <v>128</v>
      </c>
      <c r="C252">
        <v>9.9306929999999998</v>
      </c>
      <c r="D252">
        <v>76.260069000000001</v>
      </c>
    </row>
    <row r="253" spans="1:4" x14ac:dyDescent="0.3">
      <c r="A253" t="s">
        <v>91</v>
      </c>
      <c r="B253" t="s">
        <v>189</v>
      </c>
      <c r="C253">
        <v>22.533455</v>
      </c>
      <c r="D253">
        <v>88.356044999999995</v>
      </c>
    </row>
    <row r="254" spans="1:4" x14ac:dyDescent="0.3">
      <c r="A254" t="s">
        <v>91</v>
      </c>
      <c r="B254" t="s">
        <v>103</v>
      </c>
      <c r="C254">
        <v>8.8805599999999991</v>
      </c>
      <c r="D254">
        <v>76.591669999999993</v>
      </c>
    </row>
    <row r="255" spans="1:4" x14ac:dyDescent="0.3">
      <c r="A255" t="s">
        <v>233</v>
      </c>
      <c r="B255" t="s">
        <v>278</v>
      </c>
      <c r="C255">
        <v>6.1333330000000004</v>
      </c>
      <c r="D255">
        <v>102.25</v>
      </c>
    </row>
    <row r="256" spans="1:4" x14ac:dyDescent="0.3">
      <c r="A256" t="s">
        <v>233</v>
      </c>
      <c r="B256" t="s">
        <v>236</v>
      </c>
      <c r="C256">
        <v>5.9781719999999998</v>
      </c>
      <c r="D256">
        <v>116.11657700000001</v>
      </c>
    </row>
    <row r="257" spans="1:4" x14ac:dyDescent="0.3">
      <c r="A257" t="s">
        <v>91</v>
      </c>
      <c r="B257" t="s">
        <v>133</v>
      </c>
      <c r="C257">
        <v>9.5833300000000001</v>
      </c>
      <c r="D257">
        <v>76.516670000000005</v>
      </c>
    </row>
    <row r="258" spans="1:4" x14ac:dyDescent="0.3">
      <c r="A258" t="s">
        <v>91</v>
      </c>
      <c r="B258" t="s">
        <v>106</v>
      </c>
      <c r="C258">
        <v>11.256690000000001</v>
      </c>
      <c r="D258">
        <v>75.778723999999997</v>
      </c>
    </row>
    <row r="259" spans="1:4" x14ac:dyDescent="0.3">
      <c r="A259" t="s">
        <v>359</v>
      </c>
      <c r="B259" t="s">
        <v>407</v>
      </c>
      <c r="C259">
        <v>13.721964</v>
      </c>
      <c r="D259">
        <v>100.525248</v>
      </c>
    </row>
    <row r="260" spans="1:4" x14ac:dyDescent="0.3">
      <c r="A260" t="s">
        <v>233</v>
      </c>
      <c r="B260" t="s">
        <v>260</v>
      </c>
      <c r="C260">
        <v>5.3301999999999996</v>
      </c>
      <c r="D260">
        <v>103.1408</v>
      </c>
    </row>
    <row r="261" spans="1:4" x14ac:dyDescent="0.3">
      <c r="A261" t="s">
        <v>233</v>
      </c>
      <c r="B261" t="s">
        <v>241</v>
      </c>
      <c r="C261">
        <v>3.8077000000000001</v>
      </c>
      <c r="D261">
        <v>103.32599999999999</v>
      </c>
    </row>
    <row r="262" spans="1:4" x14ac:dyDescent="0.3">
      <c r="A262" t="s">
        <v>233</v>
      </c>
      <c r="B262" t="s">
        <v>261</v>
      </c>
      <c r="C262">
        <v>1.55</v>
      </c>
      <c r="D262">
        <v>110.33333</v>
      </c>
    </row>
    <row r="263" spans="1:4" x14ac:dyDescent="0.3">
      <c r="A263" t="s">
        <v>658</v>
      </c>
      <c r="B263" t="s">
        <v>660</v>
      </c>
      <c r="C263">
        <v>32.789720000000003</v>
      </c>
      <c r="D263">
        <v>130.74167</v>
      </c>
    </row>
    <row r="264" spans="1:4" x14ac:dyDescent="0.3">
      <c r="A264" t="s">
        <v>658</v>
      </c>
      <c r="B264" t="s">
        <v>666</v>
      </c>
      <c r="C264">
        <v>34.583329999999997</v>
      </c>
      <c r="D264">
        <v>133.76667</v>
      </c>
    </row>
    <row r="265" spans="1:4" x14ac:dyDescent="0.3">
      <c r="A265" t="s">
        <v>658</v>
      </c>
      <c r="B265" t="s">
        <v>670</v>
      </c>
      <c r="C265">
        <v>33.316670000000002</v>
      </c>
      <c r="D265">
        <v>130.51667</v>
      </c>
    </row>
    <row r="266" spans="1:4" x14ac:dyDescent="0.3">
      <c r="A266" t="s">
        <v>626</v>
      </c>
      <c r="B266" t="s">
        <v>632</v>
      </c>
      <c r="C266">
        <v>23.119541000000002</v>
      </c>
      <c r="D266">
        <v>-82.378493000000006</v>
      </c>
    </row>
    <row r="267" spans="1:4" x14ac:dyDescent="0.3">
      <c r="A267" t="s">
        <v>457</v>
      </c>
      <c r="B267" t="s">
        <v>458</v>
      </c>
      <c r="C267">
        <v>-34.92145</v>
      </c>
      <c r="D267">
        <v>-57.954529999999998</v>
      </c>
    </row>
    <row r="268" spans="1:4" x14ac:dyDescent="0.3">
      <c r="A268" t="s">
        <v>489</v>
      </c>
      <c r="B268" t="s">
        <v>490</v>
      </c>
      <c r="C268">
        <v>-29.904530000000001</v>
      </c>
      <c r="D268">
        <v>-71.248940000000005</v>
      </c>
    </row>
    <row r="269" spans="1:4" x14ac:dyDescent="0.3">
      <c r="A269" t="s">
        <v>104</v>
      </c>
      <c r="B269" t="s">
        <v>105</v>
      </c>
      <c r="C269">
        <v>6.4530599999999998</v>
      </c>
      <c r="D269">
        <v>3.3958300000000001</v>
      </c>
    </row>
    <row r="270" spans="1:4" x14ac:dyDescent="0.3">
      <c r="A270" t="s">
        <v>223</v>
      </c>
      <c r="B270" t="s">
        <v>374</v>
      </c>
      <c r="C270">
        <v>37.179653000000002</v>
      </c>
      <c r="D270">
        <v>119.943045</v>
      </c>
    </row>
    <row r="271" spans="1:4" x14ac:dyDescent="0.3">
      <c r="A271" t="s">
        <v>367</v>
      </c>
      <c r="B271" t="s">
        <v>447</v>
      </c>
      <c r="C271">
        <v>40.037875</v>
      </c>
      <c r="D271">
        <v>-76.305514000000002</v>
      </c>
    </row>
    <row r="272" spans="1:4" x14ac:dyDescent="0.3">
      <c r="A272" t="s">
        <v>49</v>
      </c>
      <c r="B272" t="s">
        <v>83</v>
      </c>
      <c r="C272">
        <v>10.310280000000001</v>
      </c>
      <c r="D272">
        <v>123.94944</v>
      </c>
    </row>
    <row r="273" spans="1:4" x14ac:dyDescent="0.3">
      <c r="A273" t="s">
        <v>597</v>
      </c>
      <c r="B273" t="s">
        <v>624</v>
      </c>
      <c r="C273">
        <v>28.110696000000001</v>
      </c>
      <c r="D273">
        <v>-15.434283000000001</v>
      </c>
    </row>
    <row r="274" spans="1:4" x14ac:dyDescent="0.3">
      <c r="A274" t="s">
        <v>589</v>
      </c>
      <c r="B274" t="s">
        <v>590</v>
      </c>
      <c r="C274">
        <v>41.466140000000003</v>
      </c>
      <c r="D274">
        <v>12.904299999999999</v>
      </c>
    </row>
    <row r="275" spans="1:4" x14ac:dyDescent="0.3">
      <c r="A275" t="s">
        <v>46</v>
      </c>
      <c r="B275" t="s">
        <v>47</v>
      </c>
      <c r="C275">
        <v>35.51484</v>
      </c>
      <c r="D275">
        <v>35.77684</v>
      </c>
    </row>
    <row r="276" spans="1:4" x14ac:dyDescent="0.3">
      <c r="A276" t="s">
        <v>223</v>
      </c>
      <c r="B276" t="s">
        <v>282</v>
      </c>
      <c r="C276">
        <v>34.596870000000003</v>
      </c>
      <c r="D276">
        <v>119.175775</v>
      </c>
    </row>
    <row r="277" spans="1:4" x14ac:dyDescent="0.3">
      <c r="A277" t="s">
        <v>205</v>
      </c>
      <c r="B277" t="s">
        <v>206</v>
      </c>
      <c r="C277">
        <v>0.39250000000000002</v>
      </c>
      <c r="D277">
        <v>9.4536499999999997</v>
      </c>
    </row>
    <row r="278" spans="1:4" x14ac:dyDescent="0.3">
      <c r="A278" t="s">
        <v>382</v>
      </c>
      <c r="B278" t="s">
        <v>384</v>
      </c>
      <c r="C278">
        <v>-12.04318</v>
      </c>
      <c r="D278">
        <v>-77.028239999999997</v>
      </c>
    </row>
    <row r="279" spans="1:4" x14ac:dyDescent="0.3">
      <c r="A279" t="s">
        <v>223</v>
      </c>
      <c r="B279" t="s">
        <v>272</v>
      </c>
      <c r="C279">
        <v>28.852886999999999</v>
      </c>
      <c r="D279">
        <v>121.140343</v>
      </c>
    </row>
    <row r="280" spans="1:4" x14ac:dyDescent="0.3">
      <c r="A280" t="s">
        <v>587</v>
      </c>
      <c r="B280" t="s">
        <v>588</v>
      </c>
      <c r="C280">
        <v>38.716859999999997</v>
      </c>
      <c r="D280">
        <v>-9.1398670000000006</v>
      </c>
    </row>
    <row r="281" spans="1:4" x14ac:dyDescent="0.3">
      <c r="A281" t="s">
        <v>523</v>
      </c>
      <c r="B281" t="s">
        <v>549</v>
      </c>
      <c r="C281">
        <v>53.410580000000003</v>
      </c>
      <c r="D281">
        <v>-2.9779399999999998</v>
      </c>
    </row>
    <row r="282" spans="1:4" x14ac:dyDescent="0.3">
      <c r="A282" t="s">
        <v>51</v>
      </c>
      <c r="B282" t="s">
        <v>52</v>
      </c>
      <c r="C282">
        <v>-12.364000000000001</v>
      </c>
      <c r="D282">
        <v>13.536</v>
      </c>
    </row>
    <row r="283" spans="1:4" x14ac:dyDescent="0.3">
      <c r="A283" t="s">
        <v>101</v>
      </c>
      <c r="B283" t="s">
        <v>102</v>
      </c>
      <c r="C283">
        <v>6.13748</v>
      </c>
      <c r="D283">
        <v>1.21227</v>
      </c>
    </row>
    <row r="284" spans="1:4" x14ac:dyDescent="0.3">
      <c r="A284" t="s">
        <v>89</v>
      </c>
      <c r="B284" t="s">
        <v>177</v>
      </c>
      <c r="C284">
        <v>10.383330000000001</v>
      </c>
      <c r="D284">
        <v>105.41667</v>
      </c>
    </row>
    <row r="285" spans="1:4" x14ac:dyDescent="0.3">
      <c r="A285" t="s">
        <v>223</v>
      </c>
      <c r="B285" t="s">
        <v>248</v>
      </c>
      <c r="C285">
        <v>24.446231000000001</v>
      </c>
      <c r="D285">
        <v>117.80902399999999</v>
      </c>
    </row>
    <row r="286" spans="1:4" x14ac:dyDescent="0.3">
      <c r="A286" t="s">
        <v>223</v>
      </c>
      <c r="B286" t="s">
        <v>300</v>
      </c>
      <c r="C286">
        <v>37.641711999999998</v>
      </c>
      <c r="D286">
        <v>120.519875</v>
      </c>
    </row>
    <row r="287" spans="1:4" x14ac:dyDescent="0.3">
      <c r="A287" t="s">
        <v>335</v>
      </c>
      <c r="B287" t="s">
        <v>366</v>
      </c>
      <c r="C287">
        <v>25.766670000000001</v>
      </c>
      <c r="D287">
        <v>-108.96666999999999</v>
      </c>
    </row>
    <row r="288" spans="1:4" x14ac:dyDescent="0.3">
      <c r="A288" t="s">
        <v>51</v>
      </c>
      <c r="B288" t="s">
        <v>66</v>
      </c>
      <c r="C288">
        <v>-8.8368199999999995</v>
      </c>
      <c r="D288">
        <v>13.23432</v>
      </c>
    </row>
    <row r="289" spans="1:4" x14ac:dyDescent="0.3">
      <c r="A289" t="s">
        <v>223</v>
      </c>
      <c r="B289" t="s">
        <v>281</v>
      </c>
      <c r="C289">
        <v>31.707084999999999</v>
      </c>
      <c r="D289">
        <v>118.50376799999999</v>
      </c>
    </row>
    <row r="290" spans="1:4" x14ac:dyDescent="0.3">
      <c r="A290" t="s">
        <v>398</v>
      </c>
      <c r="B290" t="s">
        <v>399</v>
      </c>
      <c r="C290">
        <v>22.200559999999999</v>
      </c>
      <c r="D290">
        <v>113.54611</v>
      </c>
    </row>
    <row r="291" spans="1:4" x14ac:dyDescent="0.3">
      <c r="A291" t="s">
        <v>497</v>
      </c>
      <c r="B291" t="s">
        <v>499</v>
      </c>
      <c r="C291">
        <v>3.8890000000000001E-2</v>
      </c>
      <c r="D291">
        <v>-51.066389999999998</v>
      </c>
    </row>
    <row r="292" spans="1:4" x14ac:dyDescent="0.3">
      <c r="A292" t="s">
        <v>497</v>
      </c>
      <c r="B292" t="s">
        <v>531</v>
      </c>
      <c r="C292">
        <v>-9.6658299999999997</v>
      </c>
      <c r="D292">
        <v>-35.735280000000003</v>
      </c>
    </row>
    <row r="293" spans="1:4" x14ac:dyDescent="0.3">
      <c r="A293" t="s">
        <v>197</v>
      </c>
      <c r="B293" t="s">
        <v>219</v>
      </c>
      <c r="C293">
        <v>-5.1443960000000004</v>
      </c>
      <c r="D293">
        <v>119.42363899999999</v>
      </c>
    </row>
    <row r="294" spans="1:4" x14ac:dyDescent="0.3">
      <c r="A294" t="s">
        <v>609</v>
      </c>
      <c r="B294" t="s">
        <v>643</v>
      </c>
      <c r="C294">
        <v>42.976379999999999</v>
      </c>
      <c r="D294">
        <v>47.502360000000003</v>
      </c>
    </row>
    <row r="295" spans="1:4" x14ac:dyDescent="0.3">
      <c r="A295" t="s">
        <v>597</v>
      </c>
      <c r="B295" t="s">
        <v>628</v>
      </c>
      <c r="C295">
        <v>36.72016</v>
      </c>
      <c r="D295">
        <v>-4.4203400000000004</v>
      </c>
    </row>
    <row r="296" spans="1:4" x14ac:dyDescent="0.3">
      <c r="A296" t="s">
        <v>487</v>
      </c>
      <c r="B296" t="s">
        <v>505</v>
      </c>
      <c r="C296">
        <v>55.605870000000003</v>
      </c>
      <c r="D296">
        <v>13.000730000000001</v>
      </c>
    </row>
    <row r="297" spans="1:4" x14ac:dyDescent="0.3">
      <c r="A297" t="s">
        <v>197</v>
      </c>
      <c r="B297" t="s">
        <v>231</v>
      </c>
      <c r="C297">
        <v>1.4870000000000001</v>
      </c>
      <c r="D297">
        <v>124.8455</v>
      </c>
    </row>
    <row r="298" spans="1:4" x14ac:dyDescent="0.3">
      <c r="A298" t="s">
        <v>49</v>
      </c>
      <c r="B298" t="s">
        <v>86</v>
      </c>
      <c r="C298">
        <v>10.32361</v>
      </c>
      <c r="D298">
        <v>123.92222</v>
      </c>
    </row>
    <row r="299" spans="1:4" x14ac:dyDescent="0.3">
      <c r="A299" t="s">
        <v>91</v>
      </c>
      <c r="B299" t="s">
        <v>124</v>
      </c>
      <c r="C299">
        <v>12.91723</v>
      </c>
      <c r="D299">
        <v>74.856030000000004</v>
      </c>
    </row>
    <row r="300" spans="1:4" x14ac:dyDescent="0.3">
      <c r="A300" t="s">
        <v>49</v>
      </c>
      <c r="B300" t="s">
        <v>192</v>
      </c>
      <c r="C300">
        <v>14.604200000000001</v>
      </c>
      <c r="D300">
        <v>120.98220000000001</v>
      </c>
    </row>
    <row r="301" spans="1:4" x14ac:dyDescent="0.3">
      <c r="A301" t="s">
        <v>115</v>
      </c>
      <c r="B301" t="s">
        <v>143</v>
      </c>
      <c r="C301">
        <v>-25.96528</v>
      </c>
      <c r="D301">
        <v>32.589170000000003</v>
      </c>
    </row>
    <row r="302" spans="1:4" x14ac:dyDescent="0.3">
      <c r="A302" t="s">
        <v>457</v>
      </c>
      <c r="B302" t="s">
        <v>468</v>
      </c>
      <c r="C302">
        <v>-38.002279999999999</v>
      </c>
      <c r="D302">
        <v>-57.557540000000003</v>
      </c>
    </row>
    <row r="303" spans="1:4" x14ac:dyDescent="0.3">
      <c r="A303" t="s">
        <v>422</v>
      </c>
      <c r="B303" t="s">
        <v>426</v>
      </c>
      <c r="C303">
        <v>10.63167</v>
      </c>
      <c r="D303">
        <v>-71.640559999999994</v>
      </c>
    </row>
    <row r="304" spans="1:4" x14ac:dyDescent="0.3">
      <c r="A304" t="s">
        <v>650</v>
      </c>
      <c r="B304" t="s">
        <v>690</v>
      </c>
      <c r="C304">
        <v>47.066670000000002</v>
      </c>
      <c r="D304">
        <v>37.5</v>
      </c>
    </row>
    <row r="305" spans="1:4" x14ac:dyDescent="0.3">
      <c r="A305" t="s">
        <v>295</v>
      </c>
      <c r="B305" t="s">
        <v>297</v>
      </c>
      <c r="C305">
        <v>23.613869999999999</v>
      </c>
      <c r="D305">
        <v>58.592199999999998</v>
      </c>
    </row>
    <row r="306" spans="1:4" x14ac:dyDescent="0.3">
      <c r="A306" t="s">
        <v>138</v>
      </c>
      <c r="B306" t="s">
        <v>139</v>
      </c>
      <c r="C306">
        <v>-5.8177000000000003</v>
      </c>
      <c r="D306">
        <v>13.4717</v>
      </c>
    </row>
    <row r="307" spans="1:4" x14ac:dyDescent="0.3">
      <c r="A307" t="s">
        <v>197</v>
      </c>
      <c r="B307" t="s">
        <v>211</v>
      </c>
      <c r="C307">
        <v>-8.5833300000000001</v>
      </c>
      <c r="D307">
        <v>116.11667</v>
      </c>
    </row>
    <row r="308" spans="1:4" x14ac:dyDescent="0.3">
      <c r="A308" t="s">
        <v>115</v>
      </c>
      <c r="B308" t="s">
        <v>141</v>
      </c>
      <c r="C308">
        <v>-25.962219999999999</v>
      </c>
      <c r="D308">
        <v>32.458889999999997</v>
      </c>
    </row>
    <row r="309" spans="1:4" x14ac:dyDescent="0.3">
      <c r="A309" t="s">
        <v>658</v>
      </c>
      <c r="B309" t="s">
        <v>680</v>
      </c>
      <c r="C309">
        <v>33.832389999999997</v>
      </c>
      <c r="D309">
        <v>132.75951000000001</v>
      </c>
    </row>
    <row r="310" spans="1:4" x14ac:dyDescent="0.3">
      <c r="A310" t="s">
        <v>335</v>
      </c>
      <c r="B310" t="s">
        <v>373</v>
      </c>
      <c r="C310">
        <v>23.240665</v>
      </c>
      <c r="D310">
        <v>-106.414306</v>
      </c>
    </row>
    <row r="311" spans="1:4" x14ac:dyDescent="0.3">
      <c r="A311" t="s">
        <v>389</v>
      </c>
      <c r="B311" t="s">
        <v>390</v>
      </c>
      <c r="C311">
        <v>-37.814</v>
      </c>
      <c r="D311">
        <v>144.96332000000001</v>
      </c>
    </row>
    <row r="312" spans="1:4" x14ac:dyDescent="0.3">
      <c r="A312" t="s">
        <v>54</v>
      </c>
      <c r="B312" t="s">
        <v>55</v>
      </c>
      <c r="C312">
        <v>1.71594</v>
      </c>
      <c r="D312">
        <v>44.771659999999997</v>
      </c>
    </row>
    <row r="313" spans="1:4" x14ac:dyDescent="0.3">
      <c r="A313" t="s">
        <v>375</v>
      </c>
      <c r="B313" t="s">
        <v>431</v>
      </c>
      <c r="C313">
        <v>36.799999999999997</v>
      </c>
      <c r="D313">
        <v>34.633333</v>
      </c>
    </row>
    <row r="314" spans="1:4" x14ac:dyDescent="0.3">
      <c r="A314" t="s">
        <v>367</v>
      </c>
      <c r="B314" t="s">
        <v>470</v>
      </c>
      <c r="C314">
        <v>25.789097000000002</v>
      </c>
      <c r="D314">
        <v>-80.204043999999996</v>
      </c>
    </row>
    <row r="315" spans="1:4" x14ac:dyDescent="0.3">
      <c r="A315" t="s">
        <v>335</v>
      </c>
      <c r="B315" t="s">
        <v>397</v>
      </c>
      <c r="C315">
        <v>18.001300000000001</v>
      </c>
      <c r="D315">
        <v>-94.558099999999996</v>
      </c>
    </row>
    <row r="316" spans="1:4" x14ac:dyDescent="0.3">
      <c r="A316" t="s">
        <v>289</v>
      </c>
      <c r="B316" t="s">
        <v>290</v>
      </c>
      <c r="C316">
        <v>32.375349999999997</v>
      </c>
      <c r="D316">
        <v>15.09254</v>
      </c>
    </row>
    <row r="317" spans="1:4" x14ac:dyDescent="0.3">
      <c r="A317" t="s">
        <v>367</v>
      </c>
      <c r="B317" t="s">
        <v>477</v>
      </c>
      <c r="C317">
        <v>33.600020000000001</v>
      </c>
      <c r="D317">
        <v>-117.672</v>
      </c>
    </row>
    <row r="318" spans="1:4" x14ac:dyDescent="0.3">
      <c r="A318" t="s">
        <v>658</v>
      </c>
      <c r="B318" t="s">
        <v>663</v>
      </c>
      <c r="C318">
        <v>31.915459999999999</v>
      </c>
      <c r="D318">
        <v>131.42667499999999</v>
      </c>
    </row>
    <row r="319" spans="1:4" x14ac:dyDescent="0.3">
      <c r="A319" t="s">
        <v>367</v>
      </c>
      <c r="B319" t="s">
        <v>506</v>
      </c>
      <c r="C319">
        <v>30.69436</v>
      </c>
      <c r="D319">
        <v>-88.043049999999994</v>
      </c>
    </row>
    <row r="320" spans="1:4" x14ac:dyDescent="0.3">
      <c r="A320" t="s">
        <v>109</v>
      </c>
      <c r="B320" t="s">
        <v>110</v>
      </c>
      <c r="C320">
        <v>-4.0546600000000002</v>
      </c>
      <c r="D320">
        <v>39.663589999999999</v>
      </c>
    </row>
    <row r="321" spans="1:4" x14ac:dyDescent="0.3">
      <c r="A321" t="s">
        <v>67</v>
      </c>
      <c r="B321" t="s">
        <v>68</v>
      </c>
      <c r="C321">
        <v>6.3005399999999998</v>
      </c>
      <c r="D321">
        <v>-10.796900000000001</v>
      </c>
    </row>
    <row r="322" spans="1:4" x14ac:dyDescent="0.3">
      <c r="A322" t="s">
        <v>592</v>
      </c>
      <c r="B322" t="s">
        <v>593</v>
      </c>
      <c r="C322">
        <v>-34.833460000000002</v>
      </c>
      <c r="D322">
        <v>-56.167349999999999</v>
      </c>
    </row>
    <row r="323" spans="1:4" x14ac:dyDescent="0.3">
      <c r="A323" t="s">
        <v>538</v>
      </c>
      <c r="B323" t="s">
        <v>539</v>
      </c>
      <c r="C323">
        <v>43.61092</v>
      </c>
      <c r="D323">
        <v>3.87723</v>
      </c>
    </row>
    <row r="324" spans="1:4" x14ac:dyDescent="0.3">
      <c r="A324" t="s">
        <v>463</v>
      </c>
      <c r="B324" t="s">
        <v>479</v>
      </c>
      <c r="C324">
        <v>45.508839999999999</v>
      </c>
      <c r="D324">
        <v>-73.587810000000005</v>
      </c>
    </row>
    <row r="325" spans="1:4" x14ac:dyDescent="0.3">
      <c r="A325" t="s">
        <v>91</v>
      </c>
      <c r="B325" t="s">
        <v>129</v>
      </c>
      <c r="C325">
        <v>19.073975000000001</v>
      </c>
      <c r="D325">
        <v>72.880837999999997</v>
      </c>
    </row>
    <row r="326" spans="1:4" x14ac:dyDescent="0.3">
      <c r="A326" t="s">
        <v>54</v>
      </c>
      <c r="B326" t="s">
        <v>62</v>
      </c>
      <c r="C326">
        <v>2.041636</v>
      </c>
      <c r="D326">
        <v>45.343491999999998</v>
      </c>
    </row>
    <row r="327" spans="1:4" x14ac:dyDescent="0.3">
      <c r="A327" t="s">
        <v>650</v>
      </c>
      <c r="B327" t="s">
        <v>678</v>
      </c>
      <c r="C327">
        <v>46.965910000000001</v>
      </c>
      <c r="D327">
        <v>31.997399999999999</v>
      </c>
    </row>
    <row r="328" spans="1:4" x14ac:dyDescent="0.3">
      <c r="A328" t="s">
        <v>367</v>
      </c>
      <c r="B328" t="s">
        <v>368</v>
      </c>
      <c r="C328">
        <v>33.689059999999998</v>
      </c>
      <c r="D328">
        <v>-78.886690000000002</v>
      </c>
    </row>
    <row r="329" spans="1:4" x14ac:dyDescent="0.3">
      <c r="A329" t="s">
        <v>658</v>
      </c>
      <c r="B329" t="s">
        <v>692</v>
      </c>
      <c r="C329">
        <v>32.750214</v>
      </c>
      <c r="D329">
        <v>129.87617599999999</v>
      </c>
    </row>
    <row r="330" spans="1:4" x14ac:dyDescent="0.3">
      <c r="A330" t="s">
        <v>658</v>
      </c>
      <c r="B330" t="s">
        <v>675</v>
      </c>
      <c r="C330">
        <v>26.21219</v>
      </c>
      <c r="D330">
        <v>127.687286</v>
      </c>
    </row>
    <row r="331" spans="1:4" x14ac:dyDescent="0.3">
      <c r="A331" t="s">
        <v>223</v>
      </c>
      <c r="B331" t="s">
        <v>263</v>
      </c>
      <c r="C331">
        <v>32.048183000000002</v>
      </c>
      <c r="D331">
        <v>118.789812</v>
      </c>
    </row>
    <row r="332" spans="1:4" x14ac:dyDescent="0.3">
      <c r="A332" t="s">
        <v>538</v>
      </c>
      <c r="B332" t="s">
        <v>542</v>
      </c>
      <c r="C332">
        <v>47.21725</v>
      </c>
      <c r="D332">
        <v>-1.5533600000000001</v>
      </c>
    </row>
    <row r="333" spans="1:4" x14ac:dyDescent="0.3">
      <c r="A333" t="s">
        <v>223</v>
      </c>
      <c r="B333" t="s">
        <v>269</v>
      </c>
      <c r="C333">
        <v>31.990413</v>
      </c>
      <c r="D333">
        <v>120.86545099999999</v>
      </c>
    </row>
    <row r="334" spans="1:4" x14ac:dyDescent="0.3">
      <c r="A334" t="s">
        <v>589</v>
      </c>
      <c r="B334" t="s">
        <v>623</v>
      </c>
      <c r="C334">
        <v>40.850178</v>
      </c>
      <c r="D334">
        <v>14.259213000000001</v>
      </c>
    </row>
    <row r="335" spans="1:4" x14ac:dyDescent="0.3">
      <c r="A335" t="s">
        <v>497</v>
      </c>
      <c r="B335" t="s">
        <v>498</v>
      </c>
      <c r="C335">
        <v>-5.7949999999999999</v>
      </c>
      <c r="D335">
        <v>-35.209440000000001</v>
      </c>
    </row>
    <row r="336" spans="1:4" x14ac:dyDescent="0.3">
      <c r="A336" t="s">
        <v>91</v>
      </c>
      <c r="B336" t="s">
        <v>181</v>
      </c>
      <c r="C336">
        <v>20.948506999999999</v>
      </c>
      <c r="D336">
        <v>72.930834000000004</v>
      </c>
    </row>
    <row r="337" spans="1:4" x14ac:dyDescent="0.3">
      <c r="A337" t="s">
        <v>367</v>
      </c>
      <c r="B337" t="s">
        <v>493</v>
      </c>
      <c r="C337">
        <v>41.301900000000003</v>
      </c>
      <c r="D337">
        <v>-72.929856999999998</v>
      </c>
    </row>
    <row r="338" spans="1:4" x14ac:dyDescent="0.3">
      <c r="A338" t="s">
        <v>367</v>
      </c>
      <c r="B338" t="s">
        <v>474</v>
      </c>
      <c r="C338">
        <v>29.954650000000001</v>
      </c>
      <c r="D338">
        <v>-90.075069999999997</v>
      </c>
    </row>
    <row r="339" spans="1:4" x14ac:dyDescent="0.3">
      <c r="A339" t="s">
        <v>367</v>
      </c>
      <c r="B339" t="s">
        <v>504</v>
      </c>
      <c r="C339">
        <v>40.717041999999999</v>
      </c>
      <c r="D339">
        <v>-74.003663000000003</v>
      </c>
    </row>
    <row r="340" spans="1:4" x14ac:dyDescent="0.3">
      <c r="A340" t="s">
        <v>389</v>
      </c>
      <c r="B340" t="s">
        <v>435</v>
      </c>
      <c r="C340">
        <v>-32.924878</v>
      </c>
      <c r="D340">
        <v>151.74085199999999</v>
      </c>
    </row>
    <row r="341" spans="1:4" x14ac:dyDescent="0.3">
      <c r="A341" t="s">
        <v>523</v>
      </c>
      <c r="B341" t="s">
        <v>548</v>
      </c>
      <c r="C341">
        <v>54.973280000000003</v>
      </c>
      <c r="D341">
        <v>-1.6139600000000001</v>
      </c>
    </row>
    <row r="342" spans="1:4" x14ac:dyDescent="0.3">
      <c r="A342" t="s">
        <v>523</v>
      </c>
      <c r="B342" t="s">
        <v>555</v>
      </c>
      <c r="C342">
        <v>51.584710000000001</v>
      </c>
      <c r="D342">
        <v>-2.9979390000000001</v>
      </c>
    </row>
    <row r="343" spans="1:4" x14ac:dyDescent="0.3">
      <c r="A343" t="s">
        <v>89</v>
      </c>
      <c r="B343" t="s">
        <v>90</v>
      </c>
      <c r="C343">
        <v>12.25</v>
      </c>
      <c r="D343">
        <v>109.18333</v>
      </c>
    </row>
    <row r="344" spans="1:4" x14ac:dyDescent="0.3">
      <c r="A344" t="s">
        <v>538</v>
      </c>
      <c r="B344" t="s">
        <v>565</v>
      </c>
      <c r="C344">
        <v>43.6646</v>
      </c>
      <c r="D344">
        <v>7.1533899999999999</v>
      </c>
    </row>
    <row r="345" spans="1:4" x14ac:dyDescent="0.3">
      <c r="A345" t="s">
        <v>658</v>
      </c>
      <c r="B345" t="s">
        <v>673</v>
      </c>
      <c r="C345">
        <v>37.913893999999999</v>
      </c>
      <c r="D345">
        <v>139.032723</v>
      </c>
    </row>
    <row r="346" spans="1:4" x14ac:dyDescent="0.3">
      <c r="A346" t="s">
        <v>223</v>
      </c>
      <c r="B346" t="s">
        <v>259</v>
      </c>
      <c r="C346">
        <v>29.87819</v>
      </c>
      <c r="D346">
        <v>121.54944999999999</v>
      </c>
    </row>
    <row r="347" spans="1:4" x14ac:dyDescent="0.3">
      <c r="A347" t="s">
        <v>223</v>
      </c>
      <c r="B347" t="s">
        <v>304</v>
      </c>
      <c r="C347">
        <v>26.661670000000001</v>
      </c>
      <c r="D347">
        <v>119.52278</v>
      </c>
    </row>
    <row r="348" spans="1:4" x14ac:dyDescent="0.3">
      <c r="A348" t="s">
        <v>130</v>
      </c>
      <c r="B348" t="s">
        <v>131</v>
      </c>
      <c r="C348">
        <v>18.085809999999999</v>
      </c>
      <c r="D348">
        <v>-15.9785</v>
      </c>
    </row>
    <row r="349" spans="1:4" x14ac:dyDescent="0.3">
      <c r="A349" t="s">
        <v>650</v>
      </c>
      <c r="B349" t="s">
        <v>651</v>
      </c>
      <c r="C349">
        <v>46.477469999999997</v>
      </c>
      <c r="D349">
        <v>30.732620000000001</v>
      </c>
    </row>
    <row r="350" spans="1:4" x14ac:dyDescent="0.3">
      <c r="A350" t="s">
        <v>658</v>
      </c>
      <c r="B350" t="s">
        <v>662</v>
      </c>
      <c r="C350">
        <v>33.236486999999997</v>
      </c>
      <c r="D350">
        <v>131.60990899999999</v>
      </c>
    </row>
    <row r="351" spans="1:4" x14ac:dyDescent="0.3">
      <c r="A351" t="s">
        <v>658</v>
      </c>
      <c r="B351" t="s">
        <v>671</v>
      </c>
      <c r="C351">
        <v>34.650668000000003</v>
      </c>
      <c r="D351">
        <v>133.913478</v>
      </c>
    </row>
    <row r="352" spans="1:4" x14ac:dyDescent="0.3">
      <c r="A352" t="s">
        <v>395</v>
      </c>
      <c r="B352" t="s">
        <v>396</v>
      </c>
      <c r="C352">
        <v>59.912730000000003</v>
      </c>
      <c r="D352">
        <v>10.746090000000001</v>
      </c>
    </row>
    <row r="353" spans="1:4" x14ac:dyDescent="0.3">
      <c r="A353" t="s">
        <v>367</v>
      </c>
      <c r="B353" t="s">
        <v>481</v>
      </c>
      <c r="C353">
        <v>34.197499999999998</v>
      </c>
      <c r="D353">
        <v>-119.17704999999999</v>
      </c>
    </row>
    <row r="354" spans="1:4" x14ac:dyDescent="0.3">
      <c r="A354" t="s">
        <v>197</v>
      </c>
      <c r="B354" t="s">
        <v>221</v>
      </c>
      <c r="C354">
        <v>-0.94923999999999997</v>
      </c>
      <c r="D354">
        <v>100.35427</v>
      </c>
    </row>
    <row r="355" spans="1:4" x14ac:dyDescent="0.3">
      <c r="A355" t="s">
        <v>197</v>
      </c>
      <c r="B355" t="s">
        <v>220</v>
      </c>
      <c r="C355">
        <v>-2.9167299999999998</v>
      </c>
      <c r="D355">
        <v>104.7458</v>
      </c>
    </row>
    <row r="356" spans="1:4" x14ac:dyDescent="0.3">
      <c r="A356" t="s">
        <v>589</v>
      </c>
      <c r="B356" t="s">
        <v>622</v>
      </c>
      <c r="C356">
        <v>38.115819999999999</v>
      </c>
      <c r="D356">
        <v>13.35976</v>
      </c>
    </row>
    <row r="357" spans="1:4" x14ac:dyDescent="0.3">
      <c r="A357" t="s">
        <v>367</v>
      </c>
      <c r="B357" t="s">
        <v>461</v>
      </c>
      <c r="C357">
        <v>28.059028000000001</v>
      </c>
      <c r="D357">
        <v>-80.598332999999997</v>
      </c>
    </row>
    <row r="358" spans="1:4" x14ac:dyDescent="0.3">
      <c r="A358" t="s">
        <v>597</v>
      </c>
      <c r="B358" t="s">
        <v>598</v>
      </c>
      <c r="C358">
        <v>39.569389999999999</v>
      </c>
      <c r="D358">
        <v>2.6502400000000002</v>
      </c>
    </row>
    <row r="359" spans="1:4" x14ac:dyDescent="0.3">
      <c r="A359" t="s">
        <v>223</v>
      </c>
      <c r="B359" t="s">
        <v>332</v>
      </c>
      <c r="C359">
        <v>41.121893</v>
      </c>
      <c r="D359">
        <v>122.07007299999999</v>
      </c>
    </row>
    <row r="360" spans="1:4" x14ac:dyDescent="0.3">
      <c r="A360" t="s">
        <v>197</v>
      </c>
      <c r="B360" t="s">
        <v>226</v>
      </c>
      <c r="C360">
        <v>-6.8872879999999999</v>
      </c>
      <c r="D360">
        <v>109.67184</v>
      </c>
    </row>
    <row r="361" spans="1:4" x14ac:dyDescent="0.3">
      <c r="A361" t="s">
        <v>497</v>
      </c>
      <c r="B361" t="s">
        <v>557</v>
      </c>
      <c r="C361">
        <v>-31.771940000000001</v>
      </c>
      <c r="D361">
        <v>-52.342500000000001</v>
      </c>
    </row>
    <row r="362" spans="1:4" x14ac:dyDescent="0.3">
      <c r="A362" t="s">
        <v>367</v>
      </c>
      <c r="B362" t="s">
        <v>496</v>
      </c>
      <c r="C362">
        <v>30.421309999999998</v>
      </c>
      <c r="D362">
        <v>-87.216909999999999</v>
      </c>
    </row>
    <row r="363" spans="1:4" x14ac:dyDescent="0.3">
      <c r="A363" t="s">
        <v>389</v>
      </c>
      <c r="B363" t="s">
        <v>414</v>
      </c>
      <c r="C363">
        <v>-31.947841</v>
      </c>
      <c r="D363">
        <v>115.852514</v>
      </c>
    </row>
    <row r="364" spans="1:4" x14ac:dyDescent="0.3">
      <c r="A364" t="s">
        <v>589</v>
      </c>
      <c r="B364" t="s">
        <v>602</v>
      </c>
      <c r="C364">
        <v>42.460239999999999</v>
      </c>
      <c r="D364">
        <v>14.21021</v>
      </c>
    </row>
    <row r="365" spans="1:4" x14ac:dyDescent="0.3">
      <c r="A365" t="s">
        <v>367</v>
      </c>
      <c r="B365" t="s">
        <v>494</v>
      </c>
      <c r="C365">
        <v>39.95234</v>
      </c>
      <c r="D365">
        <v>-75.163790000000006</v>
      </c>
    </row>
    <row r="366" spans="1:4" x14ac:dyDescent="0.3">
      <c r="A366" t="s">
        <v>155</v>
      </c>
      <c r="B366" t="s">
        <v>156</v>
      </c>
      <c r="C366">
        <v>11.56245</v>
      </c>
      <c r="D366">
        <v>104.91601</v>
      </c>
    </row>
    <row r="367" spans="1:4" x14ac:dyDescent="0.3">
      <c r="A367" t="s">
        <v>359</v>
      </c>
      <c r="B367" t="s">
        <v>420</v>
      </c>
      <c r="C367">
        <v>7.8905900000000004</v>
      </c>
      <c r="D367">
        <v>98.398099999999999</v>
      </c>
    </row>
    <row r="368" spans="1:4" x14ac:dyDescent="0.3">
      <c r="A368" t="s">
        <v>223</v>
      </c>
      <c r="B368" t="s">
        <v>242</v>
      </c>
      <c r="C368">
        <v>30.703666999999999</v>
      </c>
      <c r="D368">
        <v>121.009699</v>
      </c>
    </row>
    <row r="369" spans="1:4" x14ac:dyDescent="0.3">
      <c r="A369" t="s">
        <v>582</v>
      </c>
      <c r="B369" t="s">
        <v>596</v>
      </c>
      <c r="C369">
        <v>36.017204999999997</v>
      </c>
      <c r="D369">
        <v>129.36021600000001</v>
      </c>
    </row>
    <row r="370" spans="1:4" x14ac:dyDescent="0.3">
      <c r="A370" t="s">
        <v>78</v>
      </c>
      <c r="B370" t="s">
        <v>79</v>
      </c>
      <c r="C370">
        <v>-4.7760899999999999</v>
      </c>
      <c r="D370">
        <v>11.863519999999999</v>
      </c>
    </row>
    <row r="371" spans="1:4" x14ac:dyDescent="0.3">
      <c r="A371" t="s">
        <v>195</v>
      </c>
      <c r="B371" t="s">
        <v>196</v>
      </c>
      <c r="C371">
        <v>18.539169999999999</v>
      </c>
      <c r="D371">
        <v>-72.334999999999994</v>
      </c>
    </row>
    <row r="372" spans="1:4" x14ac:dyDescent="0.3">
      <c r="A372" t="s">
        <v>293</v>
      </c>
      <c r="B372" t="s">
        <v>337</v>
      </c>
      <c r="C372">
        <v>-33.917990000000003</v>
      </c>
      <c r="D372">
        <v>25.570070000000001</v>
      </c>
    </row>
    <row r="373" spans="1:4" x14ac:dyDescent="0.3">
      <c r="A373" t="s">
        <v>104</v>
      </c>
      <c r="B373" t="s">
        <v>132</v>
      </c>
      <c r="C373">
        <v>4.7774200000000002</v>
      </c>
      <c r="D373">
        <v>7.0133999999999999</v>
      </c>
    </row>
    <row r="374" spans="1:4" x14ac:dyDescent="0.3">
      <c r="A374" t="s">
        <v>72</v>
      </c>
      <c r="B374" t="s">
        <v>73</v>
      </c>
      <c r="C374">
        <v>-9.4431399999999996</v>
      </c>
      <c r="D374">
        <v>147.17972</v>
      </c>
    </row>
    <row r="375" spans="1:4" x14ac:dyDescent="0.3">
      <c r="A375" t="s">
        <v>614</v>
      </c>
      <c r="B375" t="s">
        <v>615</v>
      </c>
      <c r="C375">
        <v>10.666169999999999</v>
      </c>
      <c r="D375">
        <v>-61.516570000000002</v>
      </c>
    </row>
    <row r="376" spans="1:4" x14ac:dyDescent="0.3">
      <c r="A376" t="s">
        <v>367</v>
      </c>
      <c r="B376" t="s">
        <v>437</v>
      </c>
      <c r="C376">
        <v>27.29393</v>
      </c>
      <c r="D376">
        <v>-80.35033</v>
      </c>
    </row>
    <row r="377" spans="1:4" x14ac:dyDescent="0.3">
      <c r="A377" t="s">
        <v>145</v>
      </c>
      <c r="B377" t="s">
        <v>146</v>
      </c>
      <c r="C377">
        <v>19.619520999999999</v>
      </c>
      <c r="D377">
        <v>37.212380000000003</v>
      </c>
    </row>
    <row r="378" spans="1:4" x14ac:dyDescent="0.3">
      <c r="A378" t="s">
        <v>367</v>
      </c>
      <c r="B378" t="s">
        <v>454</v>
      </c>
      <c r="C378">
        <v>45.521524999999997</v>
      </c>
      <c r="D378">
        <v>-122.67993300000001</v>
      </c>
    </row>
    <row r="379" spans="1:4" x14ac:dyDescent="0.3">
      <c r="A379" t="s">
        <v>587</v>
      </c>
      <c r="B379" t="s">
        <v>591</v>
      </c>
      <c r="C379">
        <v>41.149610000000003</v>
      </c>
      <c r="D379">
        <v>-8.6109899999999993</v>
      </c>
    </row>
    <row r="380" spans="1:4" x14ac:dyDescent="0.3">
      <c r="A380" t="s">
        <v>497</v>
      </c>
      <c r="B380" t="s">
        <v>551</v>
      </c>
      <c r="C380">
        <v>-30.033059999999999</v>
      </c>
      <c r="D380">
        <v>-51.23</v>
      </c>
    </row>
    <row r="381" spans="1:4" x14ac:dyDescent="0.3">
      <c r="A381" t="s">
        <v>367</v>
      </c>
      <c r="B381" t="s">
        <v>450</v>
      </c>
      <c r="C381">
        <v>41.601806000000003</v>
      </c>
      <c r="D381">
        <v>-73.965556000000007</v>
      </c>
    </row>
    <row r="382" spans="1:4" x14ac:dyDescent="0.3">
      <c r="A382" t="s">
        <v>523</v>
      </c>
      <c r="B382" t="s">
        <v>547</v>
      </c>
      <c r="C382">
        <v>53.761024999999997</v>
      </c>
      <c r="D382">
        <v>-2.7024349999999999</v>
      </c>
    </row>
    <row r="383" spans="1:4" x14ac:dyDescent="0.3">
      <c r="A383" t="s">
        <v>367</v>
      </c>
      <c r="B383" t="s">
        <v>511</v>
      </c>
      <c r="C383">
        <v>41.824036999999997</v>
      </c>
      <c r="D383">
        <v>-71.417702000000006</v>
      </c>
    </row>
    <row r="384" spans="1:4" x14ac:dyDescent="0.3">
      <c r="A384" t="s">
        <v>91</v>
      </c>
      <c r="B384" t="s">
        <v>92</v>
      </c>
      <c r="C384">
        <v>11.93</v>
      </c>
      <c r="D384">
        <v>79.83</v>
      </c>
    </row>
    <row r="385" spans="1:4" x14ac:dyDescent="0.3">
      <c r="A385" t="s">
        <v>335</v>
      </c>
      <c r="B385" t="s">
        <v>346</v>
      </c>
      <c r="C385">
        <v>20.62041</v>
      </c>
      <c r="D385">
        <v>-105.23066</v>
      </c>
    </row>
    <row r="386" spans="1:4" x14ac:dyDescent="0.3">
      <c r="A386" t="s">
        <v>223</v>
      </c>
      <c r="B386" t="s">
        <v>224</v>
      </c>
      <c r="C386">
        <v>25.439440000000001</v>
      </c>
      <c r="D386">
        <v>119.01027999999999</v>
      </c>
    </row>
    <row r="387" spans="1:4" x14ac:dyDescent="0.3">
      <c r="A387" t="s">
        <v>223</v>
      </c>
      <c r="B387" t="s">
        <v>277</v>
      </c>
      <c r="C387">
        <v>31.813433</v>
      </c>
      <c r="D387">
        <v>121.657662</v>
      </c>
    </row>
    <row r="388" spans="1:4" x14ac:dyDescent="0.3">
      <c r="A388" t="s">
        <v>223</v>
      </c>
      <c r="B388" t="s">
        <v>329</v>
      </c>
      <c r="C388">
        <v>36.098610000000001</v>
      </c>
      <c r="D388">
        <v>120.37194</v>
      </c>
    </row>
    <row r="389" spans="1:4" x14ac:dyDescent="0.3">
      <c r="A389" t="s">
        <v>223</v>
      </c>
      <c r="B389" t="s">
        <v>270</v>
      </c>
      <c r="C389">
        <v>39.931669999999997</v>
      </c>
      <c r="D389">
        <v>119.58833</v>
      </c>
    </row>
    <row r="390" spans="1:4" x14ac:dyDescent="0.3">
      <c r="A390" t="s">
        <v>223</v>
      </c>
      <c r="B390" t="s">
        <v>305</v>
      </c>
      <c r="C390">
        <v>21.96808</v>
      </c>
      <c r="D390">
        <v>108.62136</v>
      </c>
    </row>
    <row r="391" spans="1:4" x14ac:dyDescent="0.3">
      <c r="A391" t="s">
        <v>223</v>
      </c>
      <c r="B391" t="s">
        <v>256</v>
      </c>
      <c r="C391">
        <v>24.896763</v>
      </c>
      <c r="D391">
        <v>118.599688</v>
      </c>
    </row>
    <row r="392" spans="1:4" x14ac:dyDescent="0.3">
      <c r="A392" t="s">
        <v>463</v>
      </c>
      <c r="B392" t="s">
        <v>476</v>
      </c>
      <c r="C392">
        <v>46.812280000000001</v>
      </c>
      <c r="D392">
        <v>-71.21454</v>
      </c>
    </row>
    <row r="393" spans="1:4" x14ac:dyDescent="0.3">
      <c r="A393" t="s">
        <v>115</v>
      </c>
      <c r="B393" t="s">
        <v>116</v>
      </c>
      <c r="C393">
        <v>-17.878609999999998</v>
      </c>
      <c r="D393">
        <v>36.888330000000003</v>
      </c>
    </row>
    <row r="394" spans="1:4" x14ac:dyDescent="0.3">
      <c r="A394" t="s">
        <v>207</v>
      </c>
      <c r="B394" t="s">
        <v>252</v>
      </c>
      <c r="C394">
        <v>34.013249999999999</v>
      </c>
      <c r="D394">
        <v>-6.8325500000000003</v>
      </c>
    </row>
    <row r="395" spans="1:4" x14ac:dyDescent="0.3">
      <c r="A395" t="s">
        <v>91</v>
      </c>
      <c r="B395" t="s">
        <v>184</v>
      </c>
      <c r="C395">
        <v>17.003789000000001</v>
      </c>
      <c r="D395">
        <v>81.789446999999996</v>
      </c>
    </row>
    <row r="396" spans="1:4" x14ac:dyDescent="0.3">
      <c r="A396" t="s">
        <v>359</v>
      </c>
      <c r="B396" t="s">
        <v>405</v>
      </c>
      <c r="C396">
        <v>13.536667</v>
      </c>
      <c r="D396">
        <v>99.816944000000007</v>
      </c>
    </row>
    <row r="397" spans="1:4" x14ac:dyDescent="0.3">
      <c r="A397" t="s">
        <v>359</v>
      </c>
      <c r="B397" t="s">
        <v>421</v>
      </c>
      <c r="C397">
        <v>12.680949999999999</v>
      </c>
      <c r="D397">
        <v>101.25798</v>
      </c>
    </row>
    <row r="398" spans="1:4" x14ac:dyDescent="0.3">
      <c r="A398" t="s">
        <v>497</v>
      </c>
      <c r="B398" t="s">
        <v>525</v>
      </c>
      <c r="C398">
        <v>-8.0538900000000009</v>
      </c>
      <c r="D398">
        <v>-34.88111</v>
      </c>
    </row>
    <row r="399" spans="1:4" x14ac:dyDescent="0.3">
      <c r="A399" t="s">
        <v>367</v>
      </c>
      <c r="B399" t="s">
        <v>456</v>
      </c>
      <c r="C399">
        <v>37.543207000000002</v>
      </c>
      <c r="D399">
        <v>-77.438158999999999</v>
      </c>
    </row>
    <row r="400" spans="1:4" x14ac:dyDescent="0.3">
      <c r="A400" t="s">
        <v>684</v>
      </c>
      <c r="B400" t="s">
        <v>685</v>
      </c>
      <c r="C400">
        <v>56.945999999999998</v>
      </c>
      <c r="D400">
        <v>24.105889999999999</v>
      </c>
    </row>
    <row r="401" spans="1:4" x14ac:dyDescent="0.3">
      <c r="A401" t="s">
        <v>497</v>
      </c>
      <c r="B401" t="s">
        <v>40</v>
      </c>
      <c r="C401">
        <v>-22.90278</v>
      </c>
      <c r="D401">
        <v>-43.207500000000003</v>
      </c>
    </row>
    <row r="402" spans="1:4" x14ac:dyDescent="0.3">
      <c r="A402" t="s">
        <v>223</v>
      </c>
      <c r="B402" t="s">
        <v>271</v>
      </c>
      <c r="C402">
        <v>35.403359999999999</v>
      </c>
      <c r="D402">
        <v>119.511996</v>
      </c>
    </row>
    <row r="403" spans="1:4" x14ac:dyDescent="0.3">
      <c r="A403" t="s">
        <v>223</v>
      </c>
      <c r="B403" t="s">
        <v>358</v>
      </c>
      <c r="C403">
        <v>37.153959999999998</v>
      </c>
      <c r="D403">
        <v>122.436268</v>
      </c>
    </row>
    <row r="404" spans="1:4" x14ac:dyDescent="0.3">
      <c r="A404" t="s">
        <v>609</v>
      </c>
      <c r="B404" t="s">
        <v>645</v>
      </c>
      <c r="C404">
        <v>47.217790999999998</v>
      </c>
      <c r="D404">
        <v>39.703184999999998</v>
      </c>
    </row>
    <row r="405" spans="1:4" x14ac:dyDescent="0.3">
      <c r="A405" t="s">
        <v>568</v>
      </c>
      <c r="B405" t="s">
        <v>584</v>
      </c>
      <c r="C405">
        <v>51.922499999999999</v>
      </c>
      <c r="D405">
        <v>4.4791699999999999</v>
      </c>
    </row>
    <row r="406" spans="1:4" x14ac:dyDescent="0.3">
      <c r="A406" t="s">
        <v>60</v>
      </c>
      <c r="B406" t="s">
        <v>65</v>
      </c>
      <c r="C406">
        <v>14.717167999999999</v>
      </c>
      <c r="D406">
        <v>-17.273316000000001</v>
      </c>
    </row>
    <row r="407" spans="1:4" x14ac:dyDescent="0.3">
      <c r="A407" t="s">
        <v>223</v>
      </c>
      <c r="B407" t="s">
        <v>262</v>
      </c>
      <c r="C407">
        <v>27.780759</v>
      </c>
      <c r="D407">
        <v>120.67551899999999</v>
      </c>
    </row>
    <row r="408" spans="1:4" x14ac:dyDescent="0.3">
      <c r="A408" t="s">
        <v>223</v>
      </c>
      <c r="B408" t="s">
        <v>327</v>
      </c>
      <c r="C408">
        <v>36.915782999999998</v>
      </c>
      <c r="D408">
        <v>121.526687</v>
      </c>
    </row>
    <row r="409" spans="1:4" x14ac:dyDescent="0.3">
      <c r="A409" t="s">
        <v>568</v>
      </c>
      <c r="B409" t="s">
        <v>576</v>
      </c>
      <c r="C409">
        <v>52.076700000000002</v>
      </c>
      <c r="D409">
        <v>4.2986000000000004</v>
      </c>
    </row>
    <row r="410" spans="1:4" x14ac:dyDescent="0.3">
      <c r="A410" t="s">
        <v>408</v>
      </c>
      <c r="B410" t="s">
        <v>425</v>
      </c>
      <c r="C410">
        <v>34.748471000000002</v>
      </c>
      <c r="D410">
        <v>10.756162</v>
      </c>
    </row>
    <row r="411" spans="1:4" x14ac:dyDescent="0.3">
      <c r="A411" t="s">
        <v>207</v>
      </c>
      <c r="B411" t="s">
        <v>257</v>
      </c>
      <c r="C411">
        <v>32.299390000000002</v>
      </c>
      <c r="D411">
        <v>-9.2371800000000004</v>
      </c>
    </row>
    <row r="412" spans="1:4" x14ac:dyDescent="0.3">
      <c r="A412" t="s">
        <v>295</v>
      </c>
      <c r="B412" t="s">
        <v>296</v>
      </c>
      <c r="C412">
        <v>17.0123</v>
      </c>
      <c r="D412">
        <v>54.089388</v>
      </c>
    </row>
    <row r="413" spans="1:4" x14ac:dyDescent="0.3">
      <c r="A413" t="s">
        <v>589</v>
      </c>
      <c r="B413" t="s">
        <v>612</v>
      </c>
      <c r="C413">
        <v>40.677970000000002</v>
      </c>
      <c r="D413">
        <v>14.76599</v>
      </c>
    </row>
    <row r="414" spans="1:4" x14ac:dyDescent="0.3">
      <c r="A414" t="s">
        <v>497</v>
      </c>
      <c r="B414" t="s">
        <v>530</v>
      </c>
      <c r="C414">
        <v>-12.971109999999999</v>
      </c>
      <c r="D414">
        <v>-38.510829999999999</v>
      </c>
    </row>
    <row r="415" spans="1:4" x14ac:dyDescent="0.3">
      <c r="A415" t="s">
        <v>197</v>
      </c>
      <c r="B415" t="s">
        <v>200</v>
      </c>
      <c r="C415">
        <v>-0.49482300000000001</v>
      </c>
      <c r="D415">
        <v>117.143615</v>
      </c>
    </row>
    <row r="416" spans="1:4" x14ac:dyDescent="0.3">
      <c r="A416" t="s">
        <v>375</v>
      </c>
      <c r="B416" t="s">
        <v>403</v>
      </c>
      <c r="C416">
        <v>41.283332999999999</v>
      </c>
      <c r="D416">
        <v>36.333333000000003</v>
      </c>
    </row>
    <row r="417" spans="1:4" x14ac:dyDescent="0.3">
      <c r="A417" t="s">
        <v>359</v>
      </c>
      <c r="B417" t="s">
        <v>416</v>
      </c>
      <c r="C417">
        <v>13.59934</v>
      </c>
      <c r="D417">
        <v>100.59675</v>
      </c>
    </row>
    <row r="418" spans="1:4" x14ac:dyDescent="0.3">
      <c r="A418" t="s">
        <v>359</v>
      </c>
      <c r="B418" t="s">
        <v>415</v>
      </c>
      <c r="C418">
        <v>13.54753</v>
      </c>
      <c r="D418">
        <v>100.27361999999999</v>
      </c>
    </row>
    <row r="419" spans="1:4" x14ac:dyDescent="0.3">
      <c r="A419" t="s">
        <v>367</v>
      </c>
      <c r="B419" t="s">
        <v>475</v>
      </c>
      <c r="C419">
        <v>32.715330000000002</v>
      </c>
      <c r="D419">
        <v>-117.15725999999999</v>
      </c>
    </row>
    <row r="420" spans="1:4" x14ac:dyDescent="0.3">
      <c r="A420" t="s">
        <v>367</v>
      </c>
      <c r="B420" t="s">
        <v>509</v>
      </c>
      <c r="C420">
        <v>37.759881</v>
      </c>
      <c r="D420">
        <v>-122.437392</v>
      </c>
    </row>
    <row r="421" spans="1:4" x14ac:dyDescent="0.3">
      <c r="A421" t="s">
        <v>367</v>
      </c>
      <c r="B421" t="s">
        <v>485</v>
      </c>
      <c r="C421">
        <v>37.339390000000002</v>
      </c>
      <c r="D421">
        <v>-121.89496</v>
      </c>
    </row>
    <row r="422" spans="1:4" x14ac:dyDescent="0.3">
      <c r="A422" t="s">
        <v>655</v>
      </c>
      <c r="B422" t="s">
        <v>656</v>
      </c>
      <c r="C422">
        <v>18.466329999999999</v>
      </c>
      <c r="D422">
        <v>-66.105720000000005</v>
      </c>
    </row>
    <row r="423" spans="1:4" x14ac:dyDescent="0.3">
      <c r="A423" t="s">
        <v>233</v>
      </c>
      <c r="B423" t="s">
        <v>285</v>
      </c>
      <c r="C423">
        <v>5.8402000000000003</v>
      </c>
      <c r="D423">
        <v>118.11790000000001</v>
      </c>
    </row>
    <row r="424" spans="1:4" x14ac:dyDescent="0.3">
      <c r="A424" t="s">
        <v>609</v>
      </c>
      <c r="B424" t="s">
        <v>637</v>
      </c>
      <c r="C424">
        <v>59.929858000000003</v>
      </c>
      <c r="D424">
        <v>30.326228</v>
      </c>
    </row>
    <row r="425" spans="1:4" x14ac:dyDescent="0.3">
      <c r="A425" t="s">
        <v>459</v>
      </c>
      <c r="B425" t="s">
        <v>491</v>
      </c>
      <c r="C425">
        <v>11.240790000000001</v>
      </c>
      <c r="D425">
        <v>-74.199039999999997</v>
      </c>
    </row>
    <row r="426" spans="1:4" x14ac:dyDescent="0.3">
      <c r="A426" t="s">
        <v>626</v>
      </c>
      <c r="B426" t="s">
        <v>627</v>
      </c>
      <c r="C426">
        <v>20.024719999999999</v>
      </c>
      <c r="D426">
        <v>-75.821939999999998</v>
      </c>
    </row>
    <row r="427" spans="1:4" x14ac:dyDescent="0.3">
      <c r="A427" t="s">
        <v>91</v>
      </c>
      <c r="B427" t="s">
        <v>178</v>
      </c>
      <c r="C427">
        <v>23.247219999999999</v>
      </c>
      <c r="D427">
        <v>88.433019999999999</v>
      </c>
    </row>
    <row r="428" spans="1:4" x14ac:dyDescent="0.3">
      <c r="A428" t="s">
        <v>347</v>
      </c>
      <c r="B428" t="s">
        <v>348</v>
      </c>
      <c r="C428">
        <v>18.489591000000001</v>
      </c>
      <c r="D428">
        <v>-69.901804999999996</v>
      </c>
    </row>
    <row r="429" spans="1:4" x14ac:dyDescent="0.3">
      <c r="A429" t="s">
        <v>223</v>
      </c>
      <c r="B429" t="s">
        <v>288</v>
      </c>
      <c r="C429">
        <v>18.267572999999999</v>
      </c>
      <c r="D429">
        <v>109.503412</v>
      </c>
    </row>
    <row r="430" spans="1:4" x14ac:dyDescent="0.3">
      <c r="A430" t="s">
        <v>658</v>
      </c>
      <c r="B430" t="s">
        <v>677</v>
      </c>
      <c r="C430">
        <v>43.064169999999997</v>
      </c>
      <c r="D430">
        <v>141.34693999999999</v>
      </c>
    </row>
    <row r="431" spans="1:4" x14ac:dyDescent="0.3">
      <c r="A431" t="s">
        <v>367</v>
      </c>
      <c r="B431" t="s">
        <v>462</v>
      </c>
      <c r="C431">
        <v>27.33643</v>
      </c>
      <c r="D431">
        <v>-82.530649999999994</v>
      </c>
    </row>
    <row r="432" spans="1:4" x14ac:dyDescent="0.3">
      <c r="A432" t="s">
        <v>367</v>
      </c>
      <c r="B432" t="s">
        <v>446</v>
      </c>
      <c r="C432">
        <v>32.067113999999997</v>
      </c>
      <c r="D432">
        <v>-81.100544999999997</v>
      </c>
    </row>
    <row r="433" spans="1:4" x14ac:dyDescent="0.3">
      <c r="A433" t="s">
        <v>367</v>
      </c>
      <c r="B433" t="s">
        <v>469</v>
      </c>
      <c r="C433">
        <v>47.626353000000002</v>
      </c>
      <c r="D433">
        <v>-122.333144</v>
      </c>
    </row>
    <row r="434" spans="1:4" x14ac:dyDescent="0.3">
      <c r="A434" t="s">
        <v>84</v>
      </c>
      <c r="B434" t="s">
        <v>97</v>
      </c>
      <c r="C434">
        <v>4.9340000000000002</v>
      </c>
      <c r="D434">
        <v>-1.7137</v>
      </c>
    </row>
    <row r="435" spans="1:4" x14ac:dyDescent="0.3">
      <c r="A435" t="s">
        <v>197</v>
      </c>
      <c r="B435" t="s">
        <v>216</v>
      </c>
      <c r="C435">
        <v>-6.9931999999999999</v>
      </c>
      <c r="D435">
        <v>110.4203</v>
      </c>
    </row>
    <row r="436" spans="1:4" x14ac:dyDescent="0.3">
      <c r="A436" t="s">
        <v>658</v>
      </c>
      <c r="B436" t="s">
        <v>676</v>
      </c>
      <c r="C436">
        <v>38.256047000000002</v>
      </c>
      <c r="D436">
        <v>140.897639</v>
      </c>
    </row>
    <row r="437" spans="1:4" x14ac:dyDescent="0.3">
      <c r="A437" t="s">
        <v>650</v>
      </c>
      <c r="B437" t="s">
        <v>652</v>
      </c>
      <c r="C437">
        <v>44.588830000000002</v>
      </c>
      <c r="D437">
        <v>33.522399999999998</v>
      </c>
    </row>
    <row r="438" spans="1:4" x14ac:dyDescent="0.3">
      <c r="A438" t="s">
        <v>223</v>
      </c>
      <c r="B438" t="s">
        <v>309</v>
      </c>
      <c r="C438">
        <v>30.031143</v>
      </c>
      <c r="D438">
        <v>120.872182</v>
      </c>
    </row>
    <row r="439" spans="1:4" x14ac:dyDescent="0.3">
      <c r="A439" t="s">
        <v>223</v>
      </c>
      <c r="B439" t="s">
        <v>344</v>
      </c>
      <c r="C439">
        <v>23.36814</v>
      </c>
      <c r="D439">
        <v>116.71478999999999</v>
      </c>
    </row>
    <row r="440" spans="1:4" x14ac:dyDescent="0.3">
      <c r="A440" t="s">
        <v>223</v>
      </c>
      <c r="B440" t="s">
        <v>352</v>
      </c>
      <c r="C440">
        <v>22.778662000000001</v>
      </c>
      <c r="D440">
        <v>115.356782</v>
      </c>
    </row>
    <row r="441" spans="1:4" x14ac:dyDescent="0.3">
      <c r="A441" t="s">
        <v>223</v>
      </c>
      <c r="B441" t="s">
        <v>254</v>
      </c>
      <c r="C441">
        <v>30.010999999999999</v>
      </c>
      <c r="D441">
        <v>120.5715</v>
      </c>
    </row>
    <row r="442" spans="1:4" x14ac:dyDescent="0.3">
      <c r="A442" t="s">
        <v>223</v>
      </c>
      <c r="B442" t="s">
        <v>351</v>
      </c>
      <c r="C442">
        <v>29.593022999999999</v>
      </c>
      <c r="D442">
        <v>120.821389</v>
      </c>
    </row>
    <row r="443" spans="1:4" x14ac:dyDescent="0.3">
      <c r="A443" t="s">
        <v>223</v>
      </c>
      <c r="B443" t="s">
        <v>342</v>
      </c>
      <c r="C443">
        <v>22.541487</v>
      </c>
      <c r="D443">
        <v>114.063427</v>
      </c>
    </row>
    <row r="444" spans="1:4" x14ac:dyDescent="0.3">
      <c r="A444" t="s">
        <v>223</v>
      </c>
      <c r="B444" t="s">
        <v>323</v>
      </c>
      <c r="C444">
        <v>24.736682999999999</v>
      </c>
      <c r="D444">
        <v>118.634046</v>
      </c>
    </row>
    <row r="445" spans="1:4" x14ac:dyDescent="0.3">
      <c r="A445" t="s">
        <v>658</v>
      </c>
      <c r="B445" t="s">
        <v>679</v>
      </c>
      <c r="C445">
        <v>34.976900000000001</v>
      </c>
      <c r="D445">
        <v>138.38310000000001</v>
      </c>
    </row>
    <row r="446" spans="1:4" x14ac:dyDescent="0.3">
      <c r="A446" t="s">
        <v>582</v>
      </c>
      <c r="B446" t="s">
        <v>595</v>
      </c>
      <c r="C446">
        <v>37.455618999999999</v>
      </c>
      <c r="D446">
        <v>126.90240799999999</v>
      </c>
    </row>
    <row r="447" spans="1:4" x14ac:dyDescent="0.3">
      <c r="A447" t="s">
        <v>41</v>
      </c>
      <c r="B447" t="s">
        <v>41</v>
      </c>
      <c r="C447">
        <v>1.2896700000000001</v>
      </c>
      <c r="D447">
        <v>103.85007</v>
      </c>
    </row>
    <row r="448" spans="1:4" x14ac:dyDescent="0.3">
      <c r="A448" t="s">
        <v>507</v>
      </c>
      <c r="B448" t="s">
        <v>520</v>
      </c>
      <c r="C448">
        <v>40.100560000000002</v>
      </c>
      <c r="D448">
        <v>124.39806</v>
      </c>
    </row>
    <row r="449" spans="1:4" x14ac:dyDescent="0.3">
      <c r="A449" t="s">
        <v>609</v>
      </c>
      <c r="B449" t="s">
        <v>610</v>
      </c>
      <c r="C449">
        <v>43.599170000000001</v>
      </c>
      <c r="D449">
        <v>39.72569</v>
      </c>
    </row>
    <row r="450" spans="1:4" x14ac:dyDescent="0.3">
      <c r="A450" t="s">
        <v>359</v>
      </c>
      <c r="B450" t="s">
        <v>417</v>
      </c>
      <c r="C450">
        <v>7.1988200000000004</v>
      </c>
      <c r="D450">
        <v>100.5951</v>
      </c>
    </row>
    <row r="451" spans="1:4" x14ac:dyDescent="0.3">
      <c r="A451" t="s">
        <v>523</v>
      </c>
      <c r="B451" t="s">
        <v>535</v>
      </c>
      <c r="C451">
        <v>50.911698000000001</v>
      </c>
      <c r="D451">
        <v>-1.40357</v>
      </c>
    </row>
    <row r="452" spans="1:4" x14ac:dyDescent="0.3">
      <c r="A452" t="s">
        <v>523</v>
      </c>
      <c r="B452" t="s">
        <v>543</v>
      </c>
      <c r="C452">
        <v>51.537820000000004</v>
      </c>
      <c r="D452">
        <v>0.71433000000000002</v>
      </c>
    </row>
    <row r="453" spans="1:4" x14ac:dyDescent="0.3">
      <c r="A453" t="s">
        <v>367</v>
      </c>
      <c r="B453" t="s">
        <v>484</v>
      </c>
      <c r="C453">
        <v>42.101480000000002</v>
      </c>
      <c r="D453">
        <v>-72.589799999999997</v>
      </c>
    </row>
    <row r="454" spans="1:4" x14ac:dyDescent="0.3">
      <c r="A454" t="s">
        <v>487</v>
      </c>
      <c r="B454" t="s">
        <v>488</v>
      </c>
      <c r="C454">
        <v>59.33258</v>
      </c>
      <c r="D454">
        <v>18.064900000000002</v>
      </c>
    </row>
    <row r="455" spans="1:4" x14ac:dyDescent="0.3">
      <c r="A455" t="s">
        <v>367</v>
      </c>
      <c r="B455" t="s">
        <v>453</v>
      </c>
      <c r="C455">
        <v>37.957701999999998</v>
      </c>
      <c r="D455">
        <v>-121.29078</v>
      </c>
    </row>
    <row r="456" spans="1:4" x14ac:dyDescent="0.3">
      <c r="A456" t="s">
        <v>377</v>
      </c>
      <c r="B456" t="s">
        <v>378</v>
      </c>
      <c r="C456">
        <v>40.58972</v>
      </c>
      <c r="D456">
        <v>49.668610000000001</v>
      </c>
    </row>
    <row r="457" spans="1:4" x14ac:dyDescent="0.3">
      <c r="A457" t="s">
        <v>523</v>
      </c>
      <c r="B457" t="s">
        <v>559</v>
      </c>
      <c r="C457">
        <v>54.911900000000003</v>
      </c>
      <c r="D457">
        <v>-1.3833</v>
      </c>
    </row>
    <row r="458" spans="1:4" x14ac:dyDescent="0.3">
      <c r="A458" t="s">
        <v>389</v>
      </c>
      <c r="B458" t="s">
        <v>392</v>
      </c>
      <c r="C458">
        <v>-26.660080000000001</v>
      </c>
      <c r="D458">
        <v>153.09952999999999</v>
      </c>
    </row>
    <row r="459" spans="1:4" x14ac:dyDescent="0.3">
      <c r="A459" t="s">
        <v>197</v>
      </c>
      <c r="B459" t="s">
        <v>235</v>
      </c>
      <c r="C459">
        <v>-7.2888380000000002</v>
      </c>
      <c r="D459">
        <v>112.741078</v>
      </c>
    </row>
    <row r="460" spans="1:4" x14ac:dyDescent="0.3">
      <c r="A460" t="s">
        <v>91</v>
      </c>
      <c r="B460" t="s">
        <v>165</v>
      </c>
      <c r="C460">
        <v>21.16667</v>
      </c>
      <c r="D460">
        <v>72.833330000000004</v>
      </c>
    </row>
    <row r="461" spans="1:4" x14ac:dyDescent="0.3">
      <c r="A461" t="s">
        <v>359</v>
      </c>
      <c r="B461" t="s">
        <v>418</v>
      </c>
      <c r="C461">
        <v>9.14011</v>
      </c>
      <c r="D461">
        <v>99.333110000000005</v>
      </c>
    </row>
    <row r="462" spans="1:4" x14ac:dyDescent="0.3">
      <c r="A462" t="s">
        <v>582</v>
      </c>
      <c r="B462" t="s">
        <v>583</v>
      </c>
      <c r="C462">
        <v>37.263489999999997</v>
      </c>
      <c r="D462">
        <v>127.021385</v>
      </c>
    </row>
    <row r="463" spans="1:4" x14ac:dyDescent="0.3">
      <c r="A463" t="s">
        <v>523</v>
      </c>
      <c r="B463" t="s">
        <v>552</v>
      </c>
      <c r="C463">
        <v>51.620800000000003</v>
      </c>
      <c r="D463">
        <v>-3.9432</v>
      </c>
    </row>
    <row r="464" spans="1:4" x14ac:dyDescent="0.3">
      <c r="A464" t="s">
        <v>389</v>
      </c>
      <c r="B464" t="s">
        <v>413</v>
      </c>
      <c r="C464">
        <v>-33.867849999999997</v>
      </c>
      <c r="D464">
        <v>151.20732000000001</v>
      </c>
    </row>
    <row r="465" spans="1:4" x14ac:dyDescent="0.3">
      <c r="A465" t="s">
        <v>566</v>
      </c>
      <c r="B465" t="s">
        <v>578</v>
      </c>
      <c r="C465">
        <v>25.047008999999999</v>
      </c>
      <c r="D465">
        <v>121.54568</v>
      </c>
    </row>
    <row r="466" spans="1:4" x14ac:dyDescent="0.3">
      <c r="A466" t="s">
        <v>566</v>
      </c>
      <c r="B466" t="s">
        <v>575</v>
      </c>
      <c r="C466">
        <v>23.131587</v>
      </c>
      <c r="D466">
        <v>120.259004</v>
      </c>
    </row>
    <row r="467" spans="1:4" x14ac:dyDescent="0.3">
      <c r="A467" t="s">
        <v>223</v>
      </c>
      <c r="B467" t="s">
        <v>298</v>
      </c>
      <c r="C467">
        <v>32.166670000000003</v>
      </c>
      <c r="D467">
        <v>120.01361</v>
      </c>
    </row>
    <row r="468" spans="1:4" x14ac:dyDescent="0.3">
      <c r="A468" t="s">
        <v>566</v>
      </c>
      <c r="B468" t="s">
        <v>567</v>
      </c>
      <c r="C468">
        <v>24.141613</v>
      </c>
      <c r="D468">
        <v>120.67274</v>
      </c>
    </row>
    <row r="469" spans="1:4" x14ac:dyDescent="0.3">
      <c r="A469" t="s">
        <v>223</v>
      </c>
      <c r="B469" t="s">
        <v>313</v>
      </c>
      <c r="C469">
        <v>32.494535999999997</v>
      </c>
      <c r="D469">
        <v>119.902861</v>
      </c>
    </row>
    <row r="470" spans="1:4" x14ac:dyDescent="0.3">
      <c r="A470" t="s">
        <v>223</v>
      </c>
      <c r="B470" t="s">
        <v>292</v>
      </c>
      <c r="C470">
        <v>28.637219000000002</v>
      </c>
      <c r="D470">
        <v>121.418459</v>
      </c>
    </row>
    <row r="471" spans="1:4" x14ac:dyDescent="0.3">
      <c r="A471" t="s">
        <v>658</v>
      </c>
      <c r="B471" t="s">
        <v>668</v>
      </c>
      <c r="C471">
        <v>34.330396</v>
      </c>
      <c r="D471">
        <v>134.059865</v>
      </c>
    </row>
    <row r="472" spans="1:4" x14ac:dyDescent="0.3">
      <c r="A472" t="s">
        <v>639</v>
      </c>
      <c r="B472" t="s">
        <v>640</v>
      </c>
      <c r="C472">
        <v>59.436959999999999</v>
      </c>
      <c r="D472">
        <v>24.753530000000001</v>
      </c>
    </row>
    <row r="473" spans="1:4" x14ac:dyDescent="0.3">
      <c r="A473" t="s">
        <v>367</v>
      </c>
      <c r="B473" t="s">
        <v>452</v>
      </c>
      <c r="C473">
        <v>27.947520000000001</v>
      </c>
      <c r="D473">
        <v>-82.458430000000007</v>
      </c>
    </row>
    <row r="474" spans="1:4" x14ac:dyDescent="0.3">
      <c r="A474" t="s">
        <v>335</v>
      </c>
      <c r="B474" t="s">
        <v>379</v>
      </c>
      <c r="C474">
        <v>22.216670000000001</v>
      </c>
      <c r="D474">
        <v>-97.85</v>
      </c>
    </row>
    <row r="475" spans="1:4" x14ac:dyDescent="0.3">
      <c r="A475" t="s">
        <v>207</v>
      </c>
      <c r="B475" t="s">
        <v>208</v>
      </c>
      <c r="C475">
        <v>35.784722000000002</v>
      </c>
      <c r="D475">
        <v>-5.8127779999999998</v>
      </c>
    </row>
    <row r="476" spans="1:4" x14ac:dyDescent="0.3">
      <c r="A476" t="s">
        <v>197</v>
      </c>
      <c r="B476" t="s">
        <v>210</v>
      </c>
      <c r="C476">
        <v>-6.202394</v>
      </c>
      <c r="D476">
        <v>106.65271</v>
      </c>
    </row>
    <row r="477" spans="1:4" x14ac:dyDescent="0.3">
      <c r="A477" t="s">
        <v>566</v>
      </c>
      <c r="B477" t="s">
        <v>572</v>
      </c>
      <c r="C477">
        <v>24.993600000000001</v>
      </c>
      <c r="D477">
        <v>121.29689999999999</v>
      </c>
    </row>
    <row r="478" spans="1:4" x14ac:dyDescent="0.3">
      <c r="A478" t="s">
        <v>289</v>
      </c>
      <c r="B478" t="s">
        <v>433</v>
      </c>
      <c r="C478">
        <v>32.875190000000003</v>
      </c>
      <c r="D478">
        <v>13.18746</v>
      </c>
    </row>
    <row r="479" spans="1:4" x14ac:dyDescent="0.3">
      <c r="A479" t="s">
        <v>589</v>
      </c>
      <c r="B479" t="s">
        <v>620</v>
      </c>
      <c r="C479">
        <v>40.462499999999999</v>
      </c>
      <c r="D479">
        <v>17.259720000000002</v>
      </c>
    </row>
    <row r="480" spans="1:4" x14ac:dyDescent="0.3">
      <c r="A480" t="s">
        <v>46</v>
      </c>
      <c r="B480" t="s">
        <v>48</v>
      </c>
      <c r="C480">
        <v>34.893200999999998</v>
      </c>
      <c r="D480">
        <v>35.888440000000003</v>
      </c>
    </row>
    <row r="481" spans="1:4" x14ac:dyDescent="0.3">
      <c r="A481" t="s">
        <v>523</v>
      </c>
      <c r="B481" t="s">
        <v>556</v>
      </c>
      <c r="C481">
        <v>54.576230000000002</v>
      </c>
      <c r="D481">
        <v>-1.2348300000000001</v>
      </c>
    </row>
    <row r="482" spans="1:4" x14ac:dyDescent="0.3">
      <c r="A482" t="s">
        <v>319</v>
      </c>
      <c r="B482" t="s">
        <v>320</v>
      </c>
      <c r="C482">
        <v>32.080880000000001</v>
      </c>
      <c r="D482">
        <v>34.780569999999997</v>
      </c>
    </row>
    <row r="483" spans="1:4" x14ac:dyDescent="0.3">
      <c r="A483" t="s">
        <v>207</v>
      </c>
      <c r="B483" t="s">
        <v>232</v>
      </c>
      <c r="C483">
        <v>35.571089999999998</v>
      </c>
      <c r="D483">
        <v>-5.37242</v>
      </c>
    </row>
    <row r="484" spans="1:4" x14ac:dyDescent="0.3">
      <c r="A484" t="s">
        <v>89</v>
      </c>
      <c r="B484" t="s">
        <v>173</v>
      </c>
      <c r="C484">
        <v>10.75</v>
      </c>
      <c r="D484">
        <v>106.66667</v>
      </c>
    </row>
    <row r="485" spans="1:4" x14ac:dyDescent="0.3">
      <c r="A485" t="s">
        <v>641</v>
      </c>
      <c r="B485" t="s">
        <v>642</v>
      </c>
      <c r="C485">
        <v>40.640279999999997</v>
      </c>
      <c r="D485">
        <v>22.94389</v>
      </c>
    </row>
    <row r="486" spans="1:4" x14ac:dyDescent="0.3">
      <c r="A486" t="s">
        <v>91</v>
      </c>
      <c r="B486" t="s">
        <v>96</v>
      </c>
      <c r="C486">
        <v>8.5069400000000002</v>
      </c>
      <c r="D486">
        <v>76.956940000000003</v>
      </c>
    </row>
    <row r="487" spans="1:4" x14ac:dyDescent="0.3">
      <c r="A487" t="s">
        <v>91</v>
      </c>
      <c r="B487" t="s">
        <v>175</v>
      </c>
      <c r="C487">
        <v>8.8090460000000004</v>
      </c>
      <c r="D487">
        <v>78.136910999999998</v>
      </c>
    </row>
    <row r="488" spans="1:4" x14ac:dyDescent="0.3">
      <c r="A488" t="s">
        <v>91</v>
      </c>
      <c r="B488" t="s">
        <v>163</v>
      </c>
      <c r="C488">
        <v>10.51667</v>
      </c>
      <c r="D488">
        <v>76.216669999999993</v>
      </c>
    </row>
    <row r="489" spans="1:4" x14ac:dyDescent="0.3">
      <c r="A489" t="s">
        <v>89</v>
      </c>
      <c r="B489" t="s">
        <v>157</v>
      </c>
      <c r="C489">
        <v>10.966670000000001</v>
      </c>
      <c r="D489">
        <v>106.65</v>
      </c>
    </row>
    <row r="490" spans="1:4" x14ac:dyDescent="0.3">
      <c r="A490" t="s">
        <v>239</v>
      </c>
      <c r="B490" t="s">
        <v>315</v>
      </c>
      <c r="C490">
        <v>26.269439999999999</v>
      </c>
      <c r="D490">
        <v>50.198610000000002</v>
      </c>
    </row>
    <row r="491" spans="1:4" x14ac:dyDescent="0.3">
      <c r="A491" t="s">
        <v>335</v>
      </c>
      <c r="B491" t="s">
        <v>365</v>
      </c>
      <c r="C491">
        <v>32.533329999999999</v>
      </c>
      <c r="D491">
        <v>-117.01667</v>
      </c>
    </row>
    <row r="492" spans="1:4" x14ac:dyDescent="0.3">
      <c r="A492" t="s">
        <v>119</v>
      </c>
      <c r="B492" t="s">
        <v>120</v>
      </c>
      <c r="C492">
        <v>-18.16667</v>
      </c>
      <c r="D492">
        <v>49.383330000000001</v>
      </c>
    </row>
    <row r="493" spans="1:4" x14ac:dyDescent="0.3">
      <c r="A493" t="s">
        <v>658</v>
      </c>
      <c r="B493" t="s">
        <v>659</v>
      </c>
      <c r="C493">
        <v>35.689500000000002</v>
      </c>
      <c r="D493">
        <v>139.69171</v>
      </c>
    </row>
    <row r="494" spans="1:4" x14ac:dyDescent="0.3">
      <c r="A494" t="s">
        <v>538</v>
      </c>
      <c r="B494" t="s">
        <v>562</v>
      </c>
      <c r="C494">
        <v>43.123989000000002</v>
      </c>
      <c r="D494">
        <v>5.9332250000000002</v>
      </c>
    </row>
    <row r="495" spans="1:4" x14ac:dyDescent="0.3">
      <c r="A495" t="s">
        <v>658</v>
      </c>
      <c r="B495" t="s">
        <v>682</v>
      </c>
      <c r="C495">
        <v>36.686008000000001</v>
      </c>
      <c r="D495">
        <v>137.21938</v>
      </c>
    </row>
    <row r="496" spans="1:4" x14ac:dyDescent="0.3">
      <c r="A496" t="s">
        <v>658</v>
      </c>
      <c r="B496" t="s">
        <v>681</v>
      </c>
      <c r="C496">
        <v>34.766669999999998</v>
      </c>
      <c r="D496">
        <v>137.38333</v>
      </c>
    </row>
    <row r="497" spans="1:4" x14ac:dyDescent="0.3">
      <c r="A497" t="s">
        <v>367</v>
      </c>
      <c r="B497" t="s">
        <v>473</v>
      </c>
      <c r="C497">
        <v>40.217053</v>
      </c>
      <c r="D497">
        <v>-74.742937999999995</v>
      </c>
    </row>
    <row r="498" spans="1:4" x14ac:dyDescent="0.3">
      <c r="A498" t="s">
        <v>382</v>
      </c>
      <c r="B498" t="s">
        <v>383</v>
      </c>
      <c r="C498">
        <v>-8.11599</v>
      </c>
      <c r="D498">
        <v>-79.029979999999995</v>
      </c>
    </row>
    <row r="499" spans="1:4" x14ac:dyDescent="0.3">
      <c r="A499" t="s">
        <v>408</v>
      </c>
      <c r="B499" t="s">
        <v>409</v>
      </c>
      <c r="C499">
        <v>36.81897</v>
      </c>
      <c r="D499">
        <v>10.165789999999999</v>
      </c>
    </row>
    <row r="500" spans="1:4" x14ac:dyDescent="0.3">
      <c r="A500" t="s">
        <v>582</v>
      </c>
      <c r="B500" t="s">
        <v>606</v>
      </c>
      <c r="C500">
        <v>35.537219999999998</v>
      </c>
      <c r="D500">
        <v>129.31666999999999</v>
      </c>
    </row>
    <row r="501" spans="1:4" x14ac:dyDescent="0.3">
      <c r="A501" t="s">
        <v>568</v>
      </c>
      <c r="B501" t="s">
        <v>569</v>
      </c>
      <c r="C501">
        <v>52.090829999999997</v>
      </c>
      <c r="D501">
        <v>5.1222200000000004</v>
      </c>
    </row>
    <row r="502" spans="1:4" x14ac:dyDescent="0.3">
      <c r="A502" t="s">
        <v>91</v>
      </c>
      <c r="B502" t="s">
        <v>180</v>
      </c>
      <c r="C502">
        <v>22.3</v>
      </c>
      <c r="D502">
        <v>73.2</v>
      </c>
    </row>
    <row r="503" spans="1:4" x14ac:dyDescent="0.3">
      <c r="A503" t="s">
        <v>597</v>
      </c>
      <c r="B503" t="s">
        <v>625</v>
      </c>
      <c r="C503">
        <v>39.469749999999998</v>
      </c>
      <c r="D503">
        <v>-0.37739</v>
      </c>
    </row>
    <row r="504" spans="1:4" x14ac:dyDescent="0.3">
      <c r="A504" t="s">
        <v>489</v>
      </c>
      <c r="B504" t="s">
        <v>537</v>
      </c>
      <c r="C504">
        <v>-33.039319999999996</v>
      </c>
      <c r="D504">
        <v>-71.627250000000004</v>
      </c>
    </row>
    <row r="505" spans="1:4" x14ac:dyDescent="0.3">
      <c r="A505" t="s">
        <v>463</v>
      </c>
      <c r="B505" t="s">
        <v>467</v>
      </c>
      <c r="C505">
        <v>49.249659999999999</v>
      </c>
      <c r="D505">
        <v>-123.11933999999999</v>
      </c>
    </row>
    <row r="506" spans="1:4" x14ac:dyDescent="0.3">
      <c r="A506" t="s">
        <v>653</v>
      </c>
      <c r="B506" t="s">
        <v>654</v>
      </c>
      <c r="C506">
        <v>43.216670000000001</v>
      </c>
      <c r="D506">
        <v>27.91667</v>
      </c>
    </row>
    <row r="507" spans="1:4" x14ac:dyDescent="0.3">
      <c r="A507" t="s">
        <v>589</v>
      </c>
      <c r="B507" t="s">
        <v>611</v>
      </c>
      <c r="C507">
        <v>45.435650000000003</v>
      </c>
      <c r="D507">
        <v>12.339589</v>
      </c>
    </row>
    <row r="508" spans="1:4" x14ac:dyDescent="0.3">
      <c r="A508" t="s">
        <v>335</v>
      </c>
      <c r="B508" t="s">
        <v>391</v>
      </c>
      <c r="C508">
        <v>19.2</v>
      </c>
      <c r="D508">
        <v>-96.133330000000001</v>
      </c>
    </row>
    <row r="509" spans="1:4" x14ac:dyDescent="0.3">
      <c r="A509" t="s">
        <v>463</v>
      </c>
      <c r="B509" t="s">
        <v>464</v>
      </c>
      <c r="C509">
        <v>48.432899999999997</v>
      </c>
      <c r="D509">
        <v>-123.3693</v>
      </c>
    </row>
    <row r="510" spans="1:4" x14ac:dyDescent="0.3">
      <c r="A510" t="s">
        <v>597</v>
      </c>
      <c r="B510" t="s">
        <v>631</v>
      </c>
      <c r="C510">
        <v>42.232819999999997</v>
      </c>
      <c r="D510">
        <v>-8.7226400000000002</v>
      </c>
    </row>
    <row r="511" spans="1:4" x14ac:dyDescent="0.3">
      <c r="A511" t="s">
        <v>91</v>
      </c>
      <c r="B511" t="s">
        <v>174</v>
      </c>
      <c r="C511">
        <v>16.516670000000001</v>
      </c>
      <c r="D511">
        <v>80.616669999999999</v>
      </c>
    </row>
    <row r="512" spans="1:4" x14ac:dyDescent="0.3">
      <c r="A512" t="s">
        <v>367</v>
      </c>
      <c r="B512" t="s">
        <v>502</v>
      </c>
      <c r="C512">
        <v>36.834498000000004</v>
      </c>
      <c r="D512">
        <v>-76.087179000000006</v>
      </c>
    </row>
    <row r="513" spans="1:4" x14ac:dyDescent="0.3">
      <c r="A513" t="s">
        <v>91</v>
      </c>
      <c r="B513" t="s">
        <v>179</v>
      </c>
      <c r="C513">
        <v>17.681874000000001</v>
      </c>
      <c r="D513">
        <v>83.209684999999993</v>
      </c>
    </row>
    <row r="514" spans="1:4" x14ac:dyDescent="0.3">
      <c r="A514" t="s">
        <v>609</v>
      </c>
      <c r="B514" t="s">
        <v>646</v>
      </c>
      <c r="C514">
        <v>43.105620000000002</v>
      </c>
      <c r="D514">
        <v>131.87352999999999</v>
      </c>
    </row>
    <row r="515" spans="1:4" x14ac:dyDescent="0.3">
      <c r="A515" t="s">
        <v>89</v>
      </c>
      <c r="B515" t="s">
        <v>171</v>
      </c>
      <c r="C515">
        <v>10.34599</v>
      </c>
      <c r="D515">
        <v>107.08426</v>
      </c>
    </row>
    <row r="516" spans="1:4" x14ac:dyDescent="0.3">
      <c r="A516" t="s">
        <v>243</v>
      </c>
      <c r="B516" t="s">
        <v>253</v>
      </c>
      <c r="C516">
        <v>35.691110000000002</v>
      </c>
      <c r="D516">
        <v>-0.64166999999999996</v>
      </c>
    </row>
    <row r="517" spans="1:4" x14ac:dyDescent="0.3">
      <c r="A517" t="s">
        <v>223</v>
      </c>
      <c r="B517" t="s">
        <v>227</v>
      </c>
      <c r="C517">
        <v>18.795536999999999</v>
      </c>
      <c r="D517">
        <v>110.38256199999999</v>
      </c>
    </row>
    <row r="518" spans="1:4" x14ac:dyDescent="0.3">
      <c r="A518" t="s">
        <v>104</v>
      </c>
      <c r="B518" t="s">
        <v>142</v>
      </c>
      <c r="C518">
        <v>5.5166700000000004</v>
      </c>
      <c r="D518">
        <v>5.75</v>
      </c>
    </row>
    <row r="519" spans="1:4" x14ac:dyDescent="0.3">
      <c r="A519" t="s">
        <v>367</v>
      </c>
      <c r="B519" t="s">
        <v>455</v>
      </c>
      <c r="C519">
        <v>38.895110000000003</v>
      </c>
      <c r="D519">
        <v>-77.036370000000005</v>
      </c>
    </row>
    <row r="520" spans="1:4" x14ac:dyDescent="0.3">
      <c r="A520" t="s">
        <v>223</v>
      </c>
      <c r="B520" t="s">
        <v>265</v>
      </c>
      <c r="C520">
        <v>37.501669999999997</v>
      </c>
      <c r="D520">
        <v>122.11360999999999</v>
      </c>
    </row>
    <row r="521" spans="1:4" x14ac:dyDescent="0.3">
      <c r="A521" t="s">
        <v>465</v>
      </c>
      <c r="B521" t="s">
        <v>512</v>
      </c>
      <c r="C521">
        <v>-41.286639999999998</v>
      </c>
      <c r="D521">
        <v>174.77556999999999</v>
      </c>
    </row>
    <row r="522" spans="1:4" x14ac:dyDescent="0.3">
      <c r="A522" t="s">
        <v>223</v>
      </c>
      <c r="B522" t="s">
        <v>266</v>
      </c>
      <c r="C522">
        <v>19.613959000000001</v>
      </c>
      <c r="D522">
        <v>110.75047000000001</v>
      </c>
    </row>
    <row r="523" spans="1:4" x14ac:dyDescent="0.3">
      <c r="A523" t="s">
        <v>223</v>
      </c>
      <c r="B523" t="s">
        <v>284</v>
      </c>
      <c r="C523">
        <v>28.375791</v>
      </c>
      <c r="D523">
        <v>121.37813800000001</v>
      </c>
    </row>
    <row r="524" spans="1:4" x14ac:dyDescent="0.3">
      <c r="A524" t="s">
        <v>223</v>
      </c>
      <c r="B524" t="s">
        <v>302</v>
      </c>
      <c r="C524">
        <v>27.999420000000001</v>
      </c>
      <c r="D524">
        <v>120.66682</v>
      </c>
    </row>
    <row r="525" spans="1:4" x14ac:dyDescent="0.3">
      <c r="A525" t="s">
        <v>389</v>
      </c>
      <c r="B525" t="s">
        <v>434</v>
      </c>
      <c r="C525">
        <v>-34.423999999999999</v>
      </c>
      <c r="D525">
        <v>150.89345</v>
      </c>
    </row>
    <row r="526" spans="1:4" x14ac:dyDescent="0.3">
      <c r="A526" t="s">
        <v>507</v>
      </c>
      <c r="B526" t="s">
        <v>508</v>
      </c>
      <c r="C526">
        <v>39.15278</v>
      </c>
      <c r="D526">
        <v>127.44361000000001</v>
      </c>
    </row>
    <row r="527" spans="1:4" x14ac:dyDescent="0.3">
      <c r="A527" t="s">
        <v>223</v>
      </c>
      <c r="B527" t="s">
        <v>371</v>
      </c>
      <c r="C527">
        <v>21.431014999999999</v>
      </c>
      <c r="D527">
        <v>110.776222</v>
      </c>
    </row>
    <row r="528" spans="1:4" x14ac:dyDescent="0.3">
      <c r="A528" t="s">
        <v>223</v>
      </c>
      <c r="B528" t="s">
        <v>343</v>
      </c>
      <c r="C528">
        <v>24.479790000000001</v>
      </c>
      <c r="D528">
        <v>118.08187</v>
      </c>
    </row>
    <row r="529" spans="1:4" x14ac:dyDescent="0.3">
      <c r="A529" t="s">
        <v>566</v>
      </c>
      <c r="B529" t="s">
        <v>573</v>
      </c>
      <c r="C529">
        <v>25.0121</v>
      </c>
      <c r="D529">
        <v>121.46210000000001</v>
      </c>
    </row>
    <row r="530" spans="1:4" x14ac:dyDescent="0.3">
      <c r="A530" t="s">
        <v>566</v>
      </c>
      <c r="B530" t="s">
        <v>574</v>
      </c>
      <c r="C530">
        <v>24.803599999999999</v>
      </c>
      <c r="D530">
        <v>120.9686</v>
      </c>
    </row>
    <row r="531" spans="1:4" x14ac:dyDescent="0.3">
      <c r="A531" t="s">
        <v>239</v>
      </c>
      <c r="B531" t="s">
        <v>316</v>
      </c>
      <c r="C531">
        <v>24.089120000000001</v>
      </c>
      <c r="D531">
        <v>38.063740000000003</v>
      </c>
    </row>
    <row r="532" spans="1:4" x14ac:dyDescent="0.3">
      <c r="A532" t="s">
        <v>223</v>
      </c>
      <c r="B532" t="s">
        <v>310</v>
      </c>
      <c r="C532">
        <v>21.861445</v>
      </c>
      <c r="D532">
        <v>111.95630300000001</v>
      </c>
    </row>
    <row r="533" spans="1:4" x14ac:dyDescent="0.3">
      <c r="A533" t="s">
        <v>203</v>
      </c>
      <c r="B533" t="s">
        <v>204</v>
      </c>
      <c r="C533">
        <v>16.80528</v>
      </c>
      <c r="D533">
        <v>96.156109999999998</v>
      </c>
    </row>
    <row r="534" spans="1:4" x14ac:dyDescent="0.3">
      <c r="A534" t="s">
        <v>223</v>
      </c>
      <c r="B534" t="s">
        <v>321</v>
      </c>
      <c r="C534">
        <v>32.391492</v>
      </c>
      <c r="D534">
        <v>119.423807</v>
      </c>
    </row>
    <row r="535" spans="1:4" x14ac:dyDescent="0.3">
      <c r="A535" t="s">
        <v>223</v>
      </c>
      <c r="B535" t="s">
        <v>274</v>
      </c>
      <c r="C535">
        <v>37.465086999999997</v>
      </c>
      <c r="D535">
        <v>121.437152</v>
      </c>
    </row>
    <row r="536" spans="1:4" x14ac:dyDescent="0.3">
      <c r="A536" t="s">
        <v>223</v>
      </c>
      <c r="B536" t="s">
        <v>287</v>
      </c>
      <c r="C536">
        <v>40.664819999999999</v>
      </c>
      <c r="D536">
        <v>122.22833</v>
      </c>
    </row>
    <row r="537" spans="1:4" x14ac:dyDescent="0.3">
      <c r="A537" t="s">
        <v>223</v>
      </c>
      <c r="B537" t="s">
        <v>258</v>
      </c>
      <c r="C537">
        <v>28.119399999999999</v>
      </c>
      <c r="D537">
        <v>120.96120000000001</v>
      </c>
    </row>
    <row r="538" spans="1:4" x14ac:dyDescent="0.3">
      <c r="A538" t="s">
        <v>223</v>
      </c>
      <c r="B538" t="s">
        <v>307</v>
      </c>
      <c r="C538">
        <v>28.135899999999999</v>
      </c>
      <c r="D538">
        <v>121.23180000000001</v>
      </c>
    </row>
    <row r="539" spans="1:4" x14ac:dyDescent="0.3">
      <c r="A539" t="s">
        <v>49</v>
      </c>
      <c r="B539" t="s">
        <v>80</v>
      </c>
      <c r="C539">
        <v>6.9103329999999996</v>
      </c>
      <c r="D539">
        <v>122.075045</v>
      </c>
    </row>
    <row r="540" spans="1:4" x14ac:dyDescent="0.3">
      <c r="A540" t="s">
        <v>76</v>
      </c>
      <c r="B540" t="s">
        <v>100</v>
      </c>
      <c r="C540">
        <v>-6.1639400000000002</v>
      </c>
      <c r="D540">
        <v>39.197929999999999</v>
      </c>
    </row>
    <row r="541" spans="1:4" x14ac:dyDescent="0.3">
      <c r="A541" t="s">
        <v>223</v>
      </c>
      <c r="B541" t="s">
        <v>237</v>
      </c>
      <c r="C541">
        <v>31.864999999999998</v>
      </c>
      <c r="D541">
        <v>120.53888999999999</v>
      </c>
    </row>
    <row r="542" spans="1:4" x14ac:dyDescent="0.3">
      <c r="A542" t="s">
        <v>223</v>
      </c>
      <c r="B542" t="s">
        <v>264</v>
      </c>
      <c r="C542">
        <v>24.513300000000001</v>
      </c>
      <c r="D542">
        <v>117.65560000000001</v>
      </c>
    </row>
    <row r="543" spans="1:4" x14ac:dyDescent="0.3">
      <c r="A543" t="s">
        <v>223</v>
      </c>
      <c r="B543" t="s">
        <v>326</v>
      </c>
      <c r="C543">
        <v>21.266158999999998</v>
      </c>
      <c r="D543">
        <v>110.359639</v>
      </c>
    </row>
    <row r="544" spans="1:4" x14ac:dyDescent="0.3">
      <c r="A544" t="s">
        <v>223</v>
      </c>
      <c r="B544" t="s">
        <v>328</v>
      </c>
      <c r="C544">
        <v>32.202713000000003</v>
      </c>
      <c r="D544">
        <v>119.44893999999999</v>
      </c>
    </row>
    <row r="545" spans="1:4" x14ac:dyDescent="0.3">
      <c r="A545" t="s">
        <v>223</v>
      </c>
      <c r="B545" t="s">
        <v>369</v>
      </c>
      <c r="C545">
        <v>22.517992</v>
      </c>
      <c r="D545">
        <v>113.383938</v>
      </c>
    </row>
    <row r="546" spans="1:4" x14ac:dyDescent="0.3">
      <c r="A546" t="s">
        <v>223</v>
      </c>
      <c r="B546" t="s">
        <v>341</v>
      </c>
      <c r="C546">
        <v>29.988548000000002</v>
      </c>
      <c r="D546">
        <v>122.213475</v>
      </c>
    </row>
    <row r="547" spans="1:4" x14ac:dyDescent="0.3">
      <c r="A547" t="s">
        <v>223</v>
      </c>
      <c r="B547" t="s">
        <v>245</v>
      </c>
      <c r="C547">
        <v>39.705122000000003</v>
      </c>
      <c r="D547">
        <v>122.968765</v>
      </c>
    </row>
    <row r="548" spans="1:4" x14ac:dyDescent="0.3">
      <c r="A548" t="s">
        <v>223</v>
      </c>
      <c r="B548" t="s">
        <v>311</v>
      </c>
      <c r="C548">
        <v>22.276900000000001</v>
      </c>
      <c r="D548">
        <v>113.56780000000001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DABC2-BE9B-417C-9F7C-76CBE019ED57}">
  <dimension ref="A1:C214"/>
  <sheetViews>
    <sheetView zoomScaleNormal="100" workbookViewId="0">
      <selection activeCell="F208" sqref="F208"/>
    </sheetView>
  </sheetViews>
  <sheetFormatPr defaultColWidth="8.88671875" defaultRowHeight="14.4" x14ac:dyDescent="0.3"/>
  <cols>
    <col min="1" max="1" width="50.6640625" style="29" bestFit="1" customWidth="1"/>
    <col min="2" max="2" width="28.88671875" style="29" bestFit="1" customWidth="1"/>
    <col min="3" max="3" width="30.33203125" style="29" bestFit="1" customWidth="1"/>
    <col min="4" max="256" width="8.88671875" style="29"/>
    <col min="257" max="257" width="50.6640625" style="29" bestFit="1" customWidth="1"/>
    <col min="258" max="258" width="28.88671875" style="29" bestFit="1" customWidth="1"/>
    <col min="259" max="259" width="30.33203125" style="29" bestFit="1" customWidth="1"/>
    <col min="260" max="512" width="8.88671875" style="29"/>
    <col min="513" max="513" width="50.6640625" style="29" bestFit="1" customWidth="1"/>
    <col min="514" max="514" width="28.88671875" style="29" bestFit="1" customWidth="1"/>
    <col min="515" max="515" width="30.33203125" style="29" bestFit="1" customWidth="1"/>
    <col min="516" max="768" width="8.88671875" style="29"/>
    <col min="769" max="769" width="50.6640625" style="29" bestFit="1" customWidth="1"/>
    <col min="770" max="770" width="28.88671875" style="29" bestFit="1" customWidth="1"/>
    <col min="771" max="771" width="30.33203125" style="29" bestFit="1" customWidth="1"/>
    <col min="772" max="1024" width="8.88671875" style="29"/>
    <col min="1025" max="1025" width="50.6640625" style="29" bestFit="1" customWidth="1"/>
    <col min="1026" max="1026" width="28.88671875" style="29" bestFit="1" customWidth="1"/>
    <col min="1027" max="1027" width="30.33203125" style="29" bestFit="1" customWidth="1"/>
    <col min="1028" max="1280" width="8.88671875" style="29"/>
    <col min="1281" max="1281" width="50.6640625" style="29" bestFit="1" customWidth="1"/>
    <col min="1282" max="1282" width="28.88671875" style="29" bestFit="1" customWidth="1"/>
    <col min="1283" max="1283" width="30.33203125" style="29" bestFit="1" customWidth="1"/>
    <col min="1284" max="1536" width="8.88671875" style="29"/>
    <col min="1537" max="1537" width="50.6640625" style="29" bestFit="1" customWidth="1"/>
    <col min="1538" max="1538" width="28.88671875" style="29" bestFit="1" customWidth="1"/>
    <col min="1539" max="1539" width="30.33203125" style="29" bestFit="1" customWidth="1"/>
    <col min="1540" max="1792" width="8.88671875" style="29"/>
    <col min="1793" max="1793" width="50.6640625" style="29" bestFit="1" customWidth="1"/>
    <col min="1794" max="1794" width="28.88671875" style="29" bestFit="1" customWidth="1"/>
    <col min="1795" max="1795" width="30.33203125" style="29" bestFit="1" customWidth="1"/>
    <col min="1796" max="2048" width="8.88671875" style="29"/>
    <col min="2049" max="2049" width="50.6640625" style="29" bestFit="1" customWidth="1"/>
    <col min="2050" max="2050" width="28.88671875" style="29" bestFit="1" customWidth="1"/>
    <col min="2051" max="2051" width="30.33203125" style="29" bestFit="1" customWidth="1"/>
    <col min="2052" max="2304" width="8.88671875" style="29"/>
    <col min="2305" max="2305" width="50.6640625" style="29" bestFit="1" customWidth="1"/>
    <col min="2306" max="2306" width="28.88671875" style="29" bestFit="1" customWidth="1"/>
    <col min="2307" max="2307" width="30.33203125" style="29" bestFit="1" customWidth="1"/>
    <col min="2308" max="2560" width="8.88671875" style="29"/>
    <col min="2561" max="2561" width="50.6640625" style="29" bestFit="1" customWidth="1"/>
    <col min="2562" max="2562" width="28.88671875" style="29" bestFit="1" customWidth="1"/>
    <col min="2563" max="2563" width="30.33203125" style="29" bestFit="1" customWidth="1"/>
    <col min="2564" max="2816" width="8.88671875" style="29"/>
    <col min="2817" max="2817" width="50.6640625" style="29" bestFit="1" customWidth="1"/>
    <col min="2818" max="2818" width="28.88671875" style="29" bestFit="1" customWidth="1"/>
    <col min="2819" max="2819" width="30.33203125" style="29" bestFit="1" customWidth="1"/>
    <col min="2820" max="3072" width="8.88671875" style="29"/>
    <col min="3073" max="3073" width="50.6640625" style="29" bestFit="1" customWidth="1"/>
    <col min="3074" max="3074" width="28.88671875" style="29" bestFit="1" customWidth="1"/>
    <col min="3075" max="3075" width="30.33203125" style="29" bestFit="1" customWidth="1"/>
    <col min="3076" max="3328" width="8.88671875" style="29"/>
    <col min="3329" max="3329" width="50.6640625" style="29" bestFit="1" customWidth="1"/>
    <col min="3330" max="3330" width="28.88671875" style="29" bestFit="1" customWidth="1"/>
    <col min="3331" max="3331" width="30.33203125" style="29" bestFit="1" customWidth="1"/>
    <col min="3332" max="3584" width="8.88671875" style="29"/>
    <col min="3585" max="3585" width="50.6640625" style="29" bestFit="1" customWidth="1"/>
    <col min="3586" max="3586" width="28.88671875" style="29" bestFit="1" customWidth="1"/>
    <col min="3587" max="3587" width="30.33203125" style="29" bestFit="1" customWidth="1"/>
    <col min="3588" max="3840" width="8.88671875" style="29"/>
    <col min="3841" max="3841" width="50.6640625" style="29" bestFit="1" customWidth="1"/>
    <col min="3842" max="3842" width="28.88671875" style="29" bestFit="1" customWidth="1"/>
    <col min="3843" max="3843" width="30.33203125" style="29" bestFit="1" customWidth="1"/>
    <col min="3844" max="4096" width="8.88671875" style="29"/>
    <col min="4097" max="4097" width="50.6640625" style="29" bestFit="1" customWidth="1"/>
    <col min="4098" max="4098" width="28.88671875" style="29" bestFit="1" customWidth="1"/>
    <col min="4099" max="4099" width="30.33203125" style="29" bestFit="1" customWidth="1"/>
    <col min="4100" max="4352" width="8.88671875" style="29"/>
    <col min="4353" max="4353" width="50.6640625" style="29" bestFit="1" customWidth="1"/>
    <col min="4354" max="4354" width="28.88671875" style="29" bestFit="1" customWidth="1"/>
    <col min="4355" max="4355" width="30.33203125" style="29" bestFit="1" customWidth="1"/>
    <col min="4356" max="4608" width="8.88671875" style="29"/>
    <col min="4609" max="4609" width="50.6640625" style="29" bestFit="1" customWidth="1"/>
    <col min="4610" max="4610" width="28.88671875" style="29" bestFit="1" customWidth="1"/>
    <col min="4611" max="4611" width="30.33203125" style="29" bestFit="1" customWidth="1"/>
    <col min="4612" max="4864" width="8.88671875" style="29"/>
    <col min="4865" max="4865" width="50.6640625" style="29" bestFit="1" customWidth="1"/>
    <col min="4866" max="4866" width="28.88671875" style="29" bestFit="1" customWidth="1"/>
    <col min="4867" max="4867" width="30.33203125" style="29" bestFit="1" customWidth="1"/>
    <col min="4868" max="5120" width="8.88671875" style="29"/>
    <col min="5121" max="5121" width="50.6640625" style="29" bestFit="1" customWidth="1"/>
    <col min="5122" max="5122" width="28.88671875" style="29" bestFit="1" customWidth="1"/>
    <col min="5123" max="5123" width="30.33203125" style="29" bestFit="1" customWidth="1"/>
    <col min="5124" max="5376" width="8.88671875" style="29"/>
    <col min="5377" max="5377" width="50.6640625" style="29" bestFit="1" customWidth="1"/>
    <col min="5378" max="5378" width="28.88671875" style="29" bestFit="1" customWidth="1"/>
    <col min="5379" max="5379" width="30.33203125" style="29" bestFit="1" customWidth="1"/>
    <col min="5380" max="5632" width="8.88671875" style="29"/>
    <col min="5633" max="5633" width="50.6640625" style="29" bestFit="1" customWidth="1"/>
    <col min="5634" max="5634" width="28.88671875" style="29" bestFit="1" customWidth="1"/>
    <col min="5635" max="5635" width="30.33203125" style="29" bestFit="1" customWidth="1"/>
    <col min="5636" max="5888" width="8.88671875" style="29"/>
    <col min="5889" max="5889" width="50.6640625" style="29" bestFit="1" customWidth="1"/>
    <col min="5890" max="5890" width="28.88671875" style="29" bestFit="1" customWidth="1"/>
    <col min="5891" max="5891" width="30.33203125" style="29" bestFit="1" customWidth="1"/>
    <col min="5892" max="6144" width="8.88671875" style="29"/>
    <col min="6145" max="6145" width="50.6640625" style="29" bestFit="1" customWidth="1"/>
    <col min="6146" max="6146" width="28.88671875" style="29" bestFit="1" customWidth="1"/>
    <col min="6147" max="6147" width="30.33203125" style="29" bestFit="1" customWidth="1"/>
    <col min="6148" max="6400" width="8.88671875" style="29"/>
    <col min="6401" max="6401" width="50.6640625" style="29" bestFit="1" customWidth="1"/>
    <col min="6402" max="6402" width="28.88671875" style="29" bestFit="1" customWidth="1"/>
    <col min="6403" max="6403" width="30.33203125" style="29" bestFit="1" customWidth="1"/>
    <col min="6404" max="6656" width="8.88671875" style="29"/>
    <col min="6657" max="6657" width="50.6640625" style="29" bestFit="1" customWidth="1"/>
    <col min="6658" max="6658" width="28.88671875" style="29" bestFit="1" customWidth="1"/>
    <col min="6659" max="6659" width="30.33203125" style="29" bestFit="1" customWidth="1"/>
    <col min="6660" max="6912" width="8.88671875" style="29"/>
    <col min="6913" max="6913" width="50.6640625" style="29" bestFit="1" customWidth="1"/>
    <col min="6914" max="6914" width="28.88671875" style="29" bestFit="1" customWidth="1"/>
    <col min="6915" max="6915" width="30.33203125" style="29" bestFit="1" customWidth="1"/>
    <col min="6916" max="7168" width="8.88671875" style="29"/>
    <col min="7169" max="7169" width="50.6640625" style="29" bestFit="1" customWidth="1"/>
    <col min="7170" max="7170" width="28.88671875" style="29" bestFit="1" customWidth="1"/>
    <col min="7171" max="7171" width="30.33203125" style="29" bestFit="1" customWidth="1"/>
    <col min="7172" max="7424" width="8.88671875" style="29"/>
    <col min="7425" max="7425" width="50.6640625" style="29" bestFit="1" customWidth="1"/>
    <col min="7426" max="7426" width="28.88671875" style="29" bestFit="1" customWidth="1"/>
    <col min="7427" max="7427" width="30.33203125" style="29" bestFit="1" customWidth="1"/>
    <col min="7428" max="7680" width="8.88671875" style="29"/>
    <col min="7681" max="7681" width="50.6640625" style="29" bestFit="1" customWidth="1"/>
    <col min="7682" max="7682" width="28.88671875" style="29" bestFit="1" customWidth="1"/>
    <col min="7683" max="7683" width="30.33203125" style="29" bestFit="1" customWidth="1"/>
    <col min="7684" max="7936" width="8.88671875" style="29"/>
    <col min="7937" max="7937" width="50.6640625" style="29" bestFit="1" customWidth="1"/>
    <col min="7938" max="7938" width="28.88671875" style="29" bestFit="1" customWidth="1"/>
    <col min="7939" max="7939" width="30.33203125" style="29" bestFit="1" customWidth="1"/>
    <col min="7940" max="8192" width="8.88671875" style="29"/>
    <col min="8193" max="8193" width="50.6640625" style="29" bestFit="1" customWidth="1"/>
    <col min="8194" max="8194" width="28.88671875" style="29" bestFit="1" customWidth="1"/>
    <col min="8195" max="8195" width="30.33203125" style="29" bestFit="1" customWidth="1"/>
    <col min="8196" max="8448" width="8.88671875" style="29"/>
    <col min="8449" max="8449" width="50.6640625" style="29" bestFit="1" customWidth="1"/>
    <col min="8450" max="8450" width="28.88671875" style="29" bestFit="1" customWidth="1"/>
    <col min="8451" max="8451" width="30.33203125" style="29" bestFit="1" customWidth="1"/>
    <col min="8452" max="8704" width="8.88671875" style="29"/>
    <col min="8705" max="8705" width="50.6640625" style="29" bestFit="1" customWidth="1"/>
    <col min="8706" max="8706" width="28.88671875" style="29" bestFit="1" customWidth="1"/>
    <col min="8707" max="8707" width="30.33203125" style="29" bestFit="1" customWidth="1"/>
    <col min="8708" max="8960" width="8.88671875" style="29"/>
    <col min="8961" max="8961" width="50.6640625" style="29" bestFit="1" customWidth="1"/>
    <col min="8962" max="8962" width="28.88671875" style="29" bestFit="1" customWidth="1"/>
    <col min="8963" max="8963" width="30.33203125" style="29" bestFit="1" customWidth="1"/>
    <col min="8964" max="9216" width="8.88671875" style="29"/>
    <col min="9217" max="9217" width="50.6640625" style="29" bestFit="1" customWidth="1"/>
    <col min="9218" max="9218" width="28.88671875" style="29" bestFit="1" customWidth="1"/>
    <col min="9219" max="9219" width="30.33203125" style="29" bestFit="1" customWidth="1"/>
    <col min="9220" max="9472" width="8.88671875" style="29"/>
    <col min="9473" max="9473" width="50.6640625" style="29" bestFit="1" customWidth="1"/>
    <col min="9474" max="9474" width="28.88671875" style="29" bestFit="1" customWidth="1"/>
    <col min="9475" max="9475" width="30.33203125" style="29" bestFit="1" customWidth="1"/>
    <col min="9476" max="9728" width="8.88671875" style="29"/>
    <col min="9729" max="9729" width="50.6640625" style="29" bestFit="1" customWidth="1"/>
    <col min="9730" max="9730" width="28.88671875" style="29" bestFit="1" customWidth="1"/>
    <col min="9731" max="9731" width="30.33203125" style="29" bestFit="1" customWidth="1"/>
    <col min="9732" max="9984" width="8.88671875" style="29"/>
    <col min="9985" max="9985" width="50.6640625" style="29" bestFit="1" customWidth="1"/>
    <col min="9986" max="9986" width="28.88671875" style="29" bestFit="1" customWidth="1"/>
    <col min="9987" max="9987" width="30.33203125" style="29" bestFit="1" customWidth="1"/>
    <col min="9988" max="10240" width="8.88671875" style="29"/>
    <col min="10241" max="10241" width="50.6640625" style="29" bestFit="1" customWidth="1"/>
    <col min="10242" max="10242" width="28.88671875" style="29" bestFit="1" customWidth="1"/>
    <col min="10243" max="10243" width="30.33203125" style="29" bestFit="1" customWidth="1"/>
    <col min="10244" max="10496" width="8.88671875" style="29"/>
    <col min="10497" max="10497" width="50.6640625" style="29" bestFit="1" customWidth="1"/>
    <col min="10498" max="10498" width="28.88671875" style="29" bestFit="1" customWidth="1"/>
    <col min="10499" max="10499" width="30.33203125" style="29" bestFit="1" customWidth="1"/>
    <col min="10500" max="10752" width="8.88671875" style="29"/>
    <col min="10753" max="10753" width="50.6640625" style="29" bestFit="1" customWidth="1"/>
    <col min="10754" max="10754" width="28.88671875" style="29" bestFit="1" customWidth="1"/>
    <col min="10755" max="10755" width="30.33203125" style="29" bestFit="1" customWidth="1"/>
    <col min="10756" max="11008" width="8.88671875" style="29"/>
    <col min="11009" max="11009" width="50.6640625" style="29" bestFit="1" customWidth="1"/>
    <col min="11010" max="11010" width="28.88671875" style="29" bestFit="1" customWidth="1"/>
    <col min="11011" max="11011" width="30.33203125" style="29" bestFit="1" customWidth="1"/>
    <col min="11012" max="11264" width="8.88671875" style="29"/>
    <col min="11265" max="11265" width="50.6640625" style="29" bestFit="1" customWidth="1"/>
    <col min="11266" max="11266" width="28.88671875" style="29" bestFit="1" customWidth="1"/>
    <col min="11267" max="11267" width="30.33203125" style="29" bestFit="1" customWidth="1"/>
    <col min="11268" max="11520" width="8.88671875" style="29"/>
    <col min="11521" max="11521" width="50.6640625" style="29" bestFit="1" customWidth="1"/>
    <col min="11522" max="11522" width="28.88671875" style="29" bestFit="1" customWidth="1"/>
    <col min="11523" max="11523" width="30.33203125" style="29" bestFit="1" customWidth="1"/>
    <col min="11524" max="11776" width="8.88671875" style="29"/>
    <col min="11777" max="11777" width="50.6640625" style="29" bestFit="1" customWidth="1"/>
    <col min="11778" max="11778" width="28.88671875" style="29" bestFit="1" customWidth="1"/>
    <col min="11779" max="11779" width="30.33203125" style="29" bestFit="1" customWidth="1"/>
    <col min="11780" max="12032" width="8.88671875" style="29"/>
    <col min="12033" max="12033" width="50.6640625" style="29" bestFit="1" customWidth="1"/>
    <col min="12034" max="12034" width="28.88671875" style="29" bestFit="1" customWidth="1"/>
    <col min="12035" max="12035" width="30.33203125" style="29" bestFit="1" customWidth="1"/>
    <col min="12036" max="12288" width="8.88671875" style="29"/>
    <col min="12289" max="12289" width="50.6640625" style="29" bestFit="1" customWidth="1"/>
    <col min="12290" max="12290" width="28.88671875" style="29" bestFit="1" customWidth="1"/>
    <col min="12291" max="12291" width="30.33203125" style="29" bestFit="1" customWidth="1"/>
    <col min="12292" max="12544" width="8.88671875" style="29"/>
    <col min="12545" max="12545" width="50.6640625" style="29" bestFit="1" customWidth="1"/>
    <col min="12546" max="12546" width="28.88671875" style="29" bestFit="1" customWidth="1"/>
    <col min="12547" max="12547" width="30.33203125" style="29" bestFit="1" customWidth="1"/>
    <col min="12548" max="12800" width="8.88671875" style="29"/>
    <col min="12801" max="12801" width="50.6640625" style="29" bestFit="1" customWidth="1"/>
    <col min="12802" max="12802" width="28.88671875" style="29" bestFit="1" customWidth="1"/>
    <col min="12803" max="12803" width="30.33203125" style="29" bestFit="1" customWidth="1"/>
    <col min="12804" max="13056" width="8.88671875" style="29"/>
    <col min="13057" max="13057" width="50.6640625" style="29" bestFit="1" customWidth="1"/>
    <col min="13058" max="13058" width="28.88671875" style="29" bestFit="1" customWidth="1"/>
    <col min="13059" max="13059" width="30.33203125" style="29" bestFit="1" customWidth="1"/>
    <col min="13060" max="13312" width="8.88671875" style="29"/>
    <col min="13313" max="13313" width="50.6640625" style="29" bestFit="1" customWidth="1"/>
    <col min="13314" max="13314" width="28.88671875" style="29" bestFit="1" customWidth="1"/>
    <col min="13315" max="13315" width="30.33203125" style="29" bestFit="1" customWidth="1"/>
    <col min="13316" max="13568" width="8.88671875" style="29"/>
    <col min="13569" max="13569" width="50.6640625" style="29" bestFit="1" customWidth="1"/>
    <col min="13570" max="13570" width="28.88671875" style="29" bestFit="1" customWidth="1"/>
    <col min="13571" max="13571" width="30.33203125" style="29" bestFit="1" customWidth="1"/>
    <col min="13572" max="13824" width="8.88671875" style="29"/>
    <col min="13825" max="13825" width="50.6640625" style="29" bestFit="1" customWidth="1"/>
    <col min="13826" max="13826" width="28.88671875" style="29" bestFit="1" customWidth="1"/>
    <col min="13827" max="13827" width="30.33203125" style="29" bestFit="1" customWidth="1"/>
    <col min="13828" max="14080" width="8.88671875" style="29"/>
    <col min="14081" max="14081" width="50.6640625" style="29" bestFit="1" customWidth="1"/>
    <col min="14082" max="14082" width="28.88671875" style="29" bestFit="1" customWidth="1"/>
    <col min="14083" max="14083" width="30.33203125" style="29" bestFit="1" customWidth="1"/>
    <col min="14084" max="14336" width="8.88671875" style="29"/>
    <col min="14337" max="14337" width="50.6640625" style="29" bestFit="1" customWidth="1"/>
    <col min="14338" max="14338" width="28.88671875" style="29" bestFit="1" customWidth="1"/>
    <col min="14339" max="14339" width="30.33203125" style="29" bestFit="1" customWidth="1"/>
    <col min="14340" max="14592" width="8.88671875" style="29"/>
    <col min="14593" max="14593" width="50.6640625" style="29" bestFit="1" customWidth="1"/>
    <col min="14594" max="14594" width="28.88671875" style="29" bestFit="1" customWidth="1"/>
    <col min="14595" max="14595" width="30.33203125" style="29" bestFit="1" customWidth="1"/>
    <col min="14596" max="14848" width="8.88671875" style="29"/>
    <col min="14849" max="14849" width="50.6640625" style="29" bestFit="1" customWidth="1"/>
    <col min="14850" max="14850" width="28.88671875" style="29" bestFit="1" customWidth="1"/>
    <col min="14851" max="14851" width="30.33203125" style="29" bestFit="1" customWidth="1"/>
    <col min="14852" max="15104" width="8.88671875" style="29"/>
    <col min="15105" max="15105" width="50.6640625" style="29" bestFit="1" customWidth="1"/>
    <col min="15106" max="15106" width="28.88671875" style="29" bestFit="1" customWidth="1"/>
    <col min="15107" max="15107" width="30.33203125" style="29" bestFit="1" customWidth="1"/>
    <col min="15108" max="15360" width="8.88671875" style="29"/>
    <col min="15361" max="15361" width="50.6640625" style="29" bestFit="1" customWidth="1"/>
    <col min="15362" max="15362" width="28.88671875" style="29" bestFit="1" customWidth="1"/>
    <col min="15363" max="15363" width="30.33203125" style="29" bestFit="1" customWidth="1"/>
    <col min="15364" max="15616" width="8.88671875" style="29"/>
    <col min="15617" max="15617" width="50.6640625" style="29" bestFit="1" customWidth="1"/>
    <col min="15618" max="15618" width="28.88671875" style="29" bestFit="1" customWidth="1"/>
    <col min="15619" max="15619" width="30.33203125" style="29" bestFit="1" customWidth="1"/>
    <col min="15620" max="15872" width="8.88671875" style="29"/>
    <col min="15873" max="15873" width="50.6640625" style="29" bestFit="1" customWidth="1"/>
    <col min="15874" max="15874" width="28.88671875" style="29" bestFit="1" customWidth="1"/>
    <col min="15875" max="15875" width="30.33203125" style="29" bestFit="1" customWidth="1"/>
    <col min="15876" max="16128" width="8.88671875" style="29"/>
    <col min="16129" max="16129" width="50.6640625" style="29" bestFit="1" customWidth="1"/>
    <col min="16130" max="16130" width="28.88671875" style="29" bestFit="1" customWidth="1"/>
    <col min="16131" max="16131" width="30.33203125" style="29" bestFit="1" customWidth="1"/>
    <col min="16132" max="16384" width="8.88671875" style="29"/>
  </cols>
  <sheetData>
    <row r="1" spans="1:3" x14ac:dyDescent="0.3">
      <c r="A1" s="14" t="s">
        <v>706</v>
      </c>
      <c r="B1" s="14" t="s">
        <v>820</v>
      </c>
      <c r="C1" s="14" t="s">
        <v>707</v>
      </c>
    </row>
    <row r="2" spans="1:3" x14ac:dyDescent="0.3">
      <c r="A2" s="29" t="s">
        <v>243</v>
      </c>
      <c r="B2" s="29" t="s">
        <v>708</v>
      </c>
      <c r="C2" s="29" t="s">
        <v>12</v>
      </c>
    </row>
    <row r="3" spans="1:3" x14ac:dyDescent="0.3">
      <c r="A3" s="29" t="s">
        <v>122</v>
      </c>
      <c r="B3" s="29" t="s">
        <v>708</v>
      </c>
      <c r="C3" s="29" t="s">
        <v>12</v>
      </c>
    </row>
    <row r="4" spans="1:3" x14ac:dyDescent="0.3">
      <c r="A4" s="29" t="s">
        <v>289</v>
      </c>
      <c r="B4" s="29" t="s">
        <v>708</v>
      </c>
      <c r="C4" s="29" t="s">
        <v>12</v>
      </c>
    </row>
    <row r="5" spans="1:3" x14ac:dyDescent="0.3">
      <c r="A5" s="29" t="s">
        <v>207</v>
      </c>
      <c r="B5" s="29" t="s">
        <v>708</v>
      </c>
      <c r="C5" s="29" t="s">
        <v>12</v>
      </c>
    </row>
    <row r="6" spans="1:3" x14ac:dyDescent="0.3">
      <c r="A6" s="29" t="s">
        <v>408</v>
      </c>
      <c r="B6" s="29" t="s">
        <v>708</v>
      </c>
      <c r="C6" s="29" t="s">
        <v>12</v>
      </c>
    </row>
    <row r="7" spans="1:3" x14ac:dyDescent="0.3">
      <c r="A7" s="29" t="s">
        <v>709</v>
      </c>
      <c r="B7" s="29" t="s">
        <v>708</v>
      </c>
      <c r="C7" s="29" t="s">
        <v>12</v>
      </c>
    </row>
    <row r="8" spans="1:3" x14ac:dyDescent="0.3">
      <c r="A8" s="30"/>
    </row>
    <row r="9" spans="1:3" x14ac:dyDescent="0.3">
      <c r="A9" s="29" t="s">
        <v>710</v>
      </c>
      <c r="B9" s="29" t="s">
        <v>711</v>
      </c>
      <c r="C9" s="29" t="s">
        <v>12</v>
      </c>
    </row>
    <row r="10" spans="1:3" x14ac:dyDescent="0.3">
      <c r="A10" s="29" t="s">
        <v>712</v>
      </c>
      <c r="B10" s="29" t="s">
        <v>711</v>
      </c>
      <c r="C10" s="29" t="s">
        <v>12</v>
      </c>
    </row>
    <row r="11" spans="1:3" x14ac:dyDescent="0.3">
      <c r="A11" s="29" t="s">
        <v>350</v>
      </c>
      <c r="B11" s="29" t="s">
        <v>711</v>
      </c>
      <c r="C11" s="29" t="s">
        <v>12</v>
      </c>
    </row>
    <row r="12" spans="1:3" x14ac:dyDescent="0.3">
      <c r="A12" s="29" t="s">
        <v>713</v>
      </c>
      <c r="B12" s="29" t="s">
        <v>711</v>
      </c>
      <c r="C12" s="29" t="s">
        <v>12</v>
      </c>
    </row>
    <row r="13" spans="1:3" x14ac:dyDescent="0.3">
      <c r="A13" s="29" t="s">
        <v>714</v>
      </c>
      <c r="B13" s="29" t="s">
        <v>711</v>
      </c>
      <c r="C13" s="29" t="s">
        <v>12</v>
      </c>
    </row>
    <row r="14" spans="1:3" x14ac:dyDescent="0.3">
      <c r="A14" s="29" t="s">
        <v>109</v>
      </c>
      <c r="B14" s="29" t="s">
        <v>711</v>
      </c>
      <c r="C14" s="29" t="s">
        <v>12</v>
      </c>
    </row>
    <row r="15" spans="1:3" x14ac:dyDescent="0.3">
      <c r="A15" s="29" t="s">
        <v>119</v>
      </c>
      <c r="B15" s="29" t="s">
        <v>711</v>
      </c>
      <c r="C15" s="29" t="s">
        <v>12</v>
      </c>
    </row>
    <row r="16" spans="1:3" x14ac:dyDescent="0.3">
      <c r="A16" s="29" t="s">
        <v>715</v>
      </c>
      <c r="B16" s="29" t="s">
        <v>711</v>
      </c>
      <c r="C16" s="29" t="s">
        <v>12</v>
      </c>
    </row>
    <row r="17" spans="1:3" x14ac:dyDescent="0.3">
      <c r="A17" s="29" t="s">
        <v>716</v>
      </c>
      <c r="B17" s="29" t="s">
        <v>711</v>
      </c>
      <c r="C17" s="29" t="s">
        <v>12</v>
      </c>
    </row>
    <row r="18" spans="1:3" x14ac:dyDescent="0.3">
      <c r="A18" s="29" t="s">
        <v>717</v>
      </c>
      <c r="B18" s="29" t="s">
        <v>711</v>
      </c>
      <c r="C18" s="29" t="s">
        <v>12</v>
      </c>
    </row>
    <row r="19" spans="1:3" x14ac:dyDescent="0.3">
      <c r="A19" s="29" t="s">
        <v>115</v>
      </c>
      <c r="B19" s="29" t="s">
        <v>711</v>
      </c>
      <c r="C19" s="29" t="s">
        <v>12</v>
      </c>
    </row>
    <row r="20" spans="1:3" x14ac:dyDescent="0.3">
      <c r="A20" s="29" t="s">
        <v>718</v>
      </c>
      <c r="B20" s="29" t="s">
        <v>711</v>
      </c>
      <c r="C20" s="29" t="s">
        <v>12</v>
      </c>
    </row>
    <row r="21" spans="1:3" x14ac:dyDescent="0.3">
      <c r="A21" s="29" t="s">
        <v>719</v>
      </c>
      <c r="B21" s="29" t="s">
        <v>711</v>
      </c>
      <c r="C21" s="29" t="s">
        <v>12</v>
      </c>
    </row>
    <row r="22" spans="1:3" x14ac:dyDescent="0.3">
      <c r="A22" s="29" t="s">
        <v>54</v>
      </c>
      <c r="B22" s="29" t="s">
        <v>711</v>
      </c>
      <c r="C22" s="29" t="s">
        <v>12</v>
      </c>
    </row>
    <row r="23" spans="1:3" x14ac:dyDescent="0.3">
      <c r="A23" s="29" t="s">
        <v>145</v>
      </c>
      <c r="B23" s="29" t="s">
        <v>711</v>
      </c>
      <c r="C23" s="29" t="s">
        <v>12</v>
      </c>
    </row>
    <row r="24" spans="1:3" x14ac:dyDescent="0.3">
      <c r="A24" s="29" t="s">
        <v>720</v>
      </c>
      <c r="B24" s="29" t="s">
        <v>711</v>
      </c>
      <c r="C24" s="29" t="s">
        <v>12</v>
      </c>
    </row>
    <row r="25" spans="1:3" x14ac:dyDescent="0.3">
      <c r="A25" s="29" t="s">
        <v>76</v>
      </c>
      <c r="B25" s="29" t="s">
        <v>711</v>
      </c>
      <c r="C25" s="29" t="s">
        <v>12</v>
      </c>
    </row>
    <row r="26" spans="1:3" x14ac:dyDescent="0.3">
      <c r="A26" s="29" t="s">
        <v>721</v>
      </c>
      <c r="B26" s="29" t="s">
        <v>711</v>
      </c>
      <c r="C26" s="29" t="s">
        <v>12</v>
      </c>
    </row>
    <row r="27" spans="1:3" x14ac:dyDescent="0.3">
      <c r="A27" s="29" t="s">
        <v>722</v>
      </c>
      <c r="B27" s="29" t="s">
        <v>711</v>
      </c>
      <c r="C27" s="29" t="s">
        <v>12</v>
      </c>
    </row>
    <row r="28" spans="1:3" x14ac:dyDescent="0.3">
      <c r="A28" s="30"/>
    </row>
    <row r="29" spans="1:3" x14ac:dyDescent="0.3">
      <c r="A29" s="29" t="s">
        <v>51</v>
      </c>
      <c r="B29" s="29" t="s">
        <v>723</v>
      </c>
      <c r="C29" s="29" t="s">
        <v>12</v>
      </c>
    </row>
    <row r="30" spans="1:3" x14ac:dyDescent="0.3">
      <c r="A30" s="29" t="s">
        <v>149</v>
      </c>
      <c r="B30" s="29" t="s">
        <v>723</v>
      </c>
      <c r="C30" s="29" t="s">
        <v>12</v>
      </c>
    </row>
    <row r="31" spans="1:3" x14ac:dyDescent="0.3">
      <c r="A31" s="29" t="s">
        <v>724</v>
      </c>
      <c r="B31" s="29" t="s">
        <v>723</v>
      </c>
      <c r="C31" s="29" t="s">
        <v>12</v>
      </c>
    </row>
    <row r="32" spans="1:3" x14ac:dyDescent="0.3">
      <c r="A32" s="29" t="s">
        <v>725</v>
      </c>
      <c r="B32" s="29" t="s">
        <v>723</v>
      </c>
      <c r="C32" s="29" t="s">
        <v>12</v>
      </c>
    </row>
    <row r="33" spans="1:3" x14ac:dyDescent="0.3">
      <c r="A33" s="29" t="s">
        <v>78</v>
      </c>
      <c r="B33" s="29" t="s">
        <v>723</v>
      </c>
      <c r="C33" s="29" t="s">
        <v>12</v>
      </c>
    </row>
    <row r="34" spans="1:3" x14ac:dyDescent="0.3">
      <c r="A34" s="29" t="s">
        <v>138</v>
      </c>
      <c r="B34" s="29" t="s">
        <v>723</v>
      </c>
      <c r="C34" s="29" t="s">
        <v>12</v>
      </c>
    </row>
    <row r="35" spans="1:3" x14ac:dyDescent="0.3">
      <c r="A35" s="29" t="s">
        <v>74</v>
      </c>
      <c r="B35" s="29" t="s">
        <v>723</v>
      </c>
      <c r="C35" s="29" t="s">
        <v>12</v>
      </c>
    </row>
    <row r="36" spans="1:3" x14ac:dyDescent="0.3">
      <c r="A36" s="29" t="s">
        <v>205</v>
      </c>
      <c r="B36" s="29" t="s">
        <v>723</v>
      </c>
      <c r="C36" s="29" t="s">
        <v>12</v>
      </c>
    </row>
    <row r="37" spans="1:3" x14ac:dyDescent="0.3">
      <c r="A37" s="29" t="s">
        <v>726</v>
      </c>
      <c r="B37" s="29" t="s">
        <v>723</v>
      </c>
      <c r="C37" s="29" t="s">
        <v>12</v>
      </c>
    </row>
    <row r="38" spans="1:3" x14ac:dyDescent="0.3">
      <c r="A38" s="30"/>
    </row>
    <row r="39" spans="1:3" x14ac:dyDescent="0.3">
      <c r="A39" s="29" t="s">
        <v>727</v>
      </c>
      <c r="B39" s="29" t="s">
        <v>728</v>
      </c>
      <c r="C39" s="29" t="s">
        <v>12</v>
      </c>
    </row>
    <row r="40" spans="1:3" x14ac:dyDescent="0.3">
      <c r="A40" s="29" t="s">
        <v>729</v>
      </c>
      <c r="B40" s="29" t="s">
        <v>728</v>
      </c>
      <c r="C40" s="29" t="s">
        <v>12</v>
      </c>
    </row>
    <row r="41" spans="1:3" x14ac:dyDescent="0.3">
      <c r="A41" s="29" t="s">
        <v>730</v>
      </c>
      <c r="B41" s="29" t="s">
        <v>728</v>
      </c>
      <c r="C41" s="29" t="s">
        <v>12</v>
      </c>
    </row>
    <row r="42" spans="1:3" x14ac:dyDescent="0.3">
      <c r="A42" s="29" t="s">
        <v>293</v>
      </c>
      <c r="B42" s="29" t="s">
        <v>728</v>
      </c>
      <c r="C42" s="29" t="s">
        <v>12</v>
      </c>
    </row>
    <row r="43" spans="1:3" x14ac:dyDescent="0.3">
      <c r="A43" s="29" t="s">
        <v>731</v>
      </c>
      <c r="B43" s="29" t="s">
        <v>728</v>
      </c>
      <c r="C43" s="29" t="s">
        <v>12</v>
      </c>
    </row>
    <row r="44" spans="1:3" x14ac:dyDescent="0.3">
      <c r="A44" s="30"/>
    </row>
    <row r="45" spans="1:3" x14ac:dyDescent="0.3">
      <c r="A45" s="29" t="s">
        <v>87</v>
      </c>
      <c r="B45" s="29" t="s">
        <v>732</v>
      </c>
      <c r="C45" s="29" t="s">
        <v>12</v>
      </c>
    </row>
    <row r="46" spans="1:3" x14ac:dyDescent="0.3">
      <c r="A46" s="29" t="s">
        <v>733</v>
      </c>
      <c r="B46" s="29" t="s">
        <v>732</v>
      </c>
      <c r="C46" s="29" t="s">
        <v>12</v>
      </c>
    </row>
    <row r="47" spans="1:3" x14ac:dyDescent="0.3">
      <c r="A47" s="29" t="s">
        <v>734</v>
      </c>
      <c r="B47" s="29" t="s">
        <v>732</v>
      </c>
      <c r="C47" s="29" t="s">
        <v>12</v>
      </c>
    </row>
    <row r="48" spans="1:3" x14ac:dyDescent="0.3">
      <c r="A48" s="29" t="s">
        <v>107</v>
      </c>
      <c r="B48" s="29" t="s">
        <v>732</v>
      </c>
      <c r="C48" s="29" t="s">
        <v>12</v>
      </c>
    </row>
    <row r="49" spans="1:3" x14ac:dyDescent="0.3">
      <c r="A49" s="29" t="s">
        <v>147</v>
      </c>
      <c r="B49" s="29" t="s">
        <v>732</v>
      </c>
      <c r="C49" s="29" t="s">
        <v>12</v>
      </c>
    </row>
    <row r="50" spans="1:3" x14ac:dyDescent="0.3">
      <c r="A50" s="29" t="s">
        <v>84</v>
      </c>
      <c r="B50" s="29" t="s">
        <v>732</v>
      </c>
      <c r="C50" s="29" t="s">
        <v>12</v>
      </c>
    </row>
    <row r="51" spans="1:3" x14ac:dyDescent="0.3">
      <c r="A51" s="29" t="s">
        <v>126</v>
      </c>
      <c r="B51" s="29" t="s">
        <v>732</v>
      </c>
      <c r="C51" s="29" t="s">
        <v>12</v>
      </c>
    </row>
    <row r="52" spans="1:3" x14ac:dyDescent="0.3">
      <c r="A52" s="29" t="s">
        <v>151</v>
      </c>
      <c r="B52" s="29" t="s">
        <v>732</v>
      </c>
      <c r="C52" s="29" t="s">
        <v>12</v>
      </c>
    </row>
    <row r="53" spans="1:3" x14ac:dyDescent="0.3">
      <c r="A53" s="29" t="s">
        <v>67</v>
      </c>
      <c r="B53" s="29" t="s">
        <v>732</v>
      </c>
      <c r="C53" s="29" t="s">
        <v>12</v>
      </c>
    </row>
    <row r="54" spans="1:3" x14ac:dyDescent="0.3">
      <c r="A54" s="29" t="s">
        <v>735</v>
      </c>
      <c r="B54" s="29" t="s">
        <v>732</v>
      </c>
      <c r="C54" s="29" t="s">
        <v>12</v>
      </c>
    </row>
    <row r="55" spans="1:3" x14ac:dyDescent="0.3">
      <c r="A55" s="29" t="s">
        <v>130</v>
      </c>
      <c r="B55" s="29" t="s">
        <v>732</v>
      </c>
      <c r="C55" s="29" t="s">
        <v>12</v>
      </c>
    </row>
    <row r="56" spans="1:3" x14ac:dyDescent="0.3">
      <c r="A56" s="29" t="s">
        <v>736</v>
      </c>
      <c r="B56" s="29" t="s">
        <v>732</v>
      </c>
      <c r="C56" s="29" t="s">
        <v>12</v>
      </c>
    </row>
    <row r="57" spans="1:3" x14ac:dyDescent="0.3">
      <c r="A57" s="29" t="s">
        <v>104</v>
      </c>
      <c r="B57" s="29" t="s">
        <v>732</v>
      </c>
      <c r="C57" s="29" t="s">
        <v>12</v>
      </c>
    </row>
    <row r="58" spans="1:3" x14ac:dyDescent="0.3">
      <c r="A58" s="29" t="s">
        <v>60</v>
      </c>
      <c r="B58" s="29" t="s">
        <v>732</v>
      </c>
      <c r="C58" s="29" t="s">
        <v>12</v>
      </c>
    </row>
    <row r="59" spans="1:3" x14ac:dyDescent="0.3">
      <c r="A59" s="29" t="s">
        <v>153</v>
      </c>
      <c r="B59" s="29" t="s">
        <v>732</v>
      </c>
      <c r="C59" s="29" t="s">
        <v>12</v>
      </c>
    </row>
    <row r="60" spans="1:3" x14ac:dyDescent="0.3">
      <c r="A60" s="29" t="s">
        <v>101</v>
      </c>
      <c r="B60" s="29" t="s">
        <v>732</v>
      </c>
      <c r="C60" s="29" t="s">
        <v>12</v>
      </c>
    </row>
    <row r="61" spans="1:3" x14ac:dyDescent="0.3">
      <c r="A61" s="30"/>
    </row>
    <row r="62" spans="1:3" ht="16.2" x14ac:dyDescent="0.3">
      <c r="A62" s="29" t="s">
        <v>737</v>
      </c>
      <c r="B62" s="29" t="s">
        <v>738</v>
      </c>
      <c r="C62" s="29" t="s">
        <v>739</v>
      </c>
    </row>
    <row r="63" spans="1:3" ht="16.2" x14ac:dyDescent="0.3">
      <c r="A63" s="29" t="s">
        <v>740</v>
      </c>
      <c r="B63" s="29" t="s">
        <v>738</v>
      </c>
      <c r="C63" s="29" t="s">
        <v>739</v>
      </c>
    </row>
    <row r="64" spans="1:3" ht="16.2" x14ac:dyDescent="0.3">
      <c r="A64" s="29" t="s">
        <v>741</v>
      </c>
      <c r="B64" s="29" t="s">
        <v>738</v>
      </c>
      <c r="C64" s="29" t="s">
        <v>739</v>
      </c>
    </row>
    <row r="65" spans="1:3" ht="16.2" x14ac:dyDescent="0.3">
      <c r="A65" s="29" t="s">
        <v>742</v>
      </c>
      <c r="B65" s="29" t="s">
        <v>738</v>
      </c>
      <c r="C65" s="29" t="s">
        <v>739</v>
      </c>
    </row>
    <row r="66" spans="1:3" ht="16.2" x14ac:dyDescent="0.3">
      <c r="A66" s="29" t="s">
        <v>743</v>
      </c>
      <c r="B66" s="29" t="s">
        <v>738</v>
      </c>
      <c r="C66" s="29" t="s">
        <v>739</v>
      </c>
    </row>
    <row r="67" spans="1:3" x14ac:dyDescent="0.3">
      <c r="A67" s="30"/>
    </row>
    <row r="68" spans="1:3" x14ac:dyDescent="0.3">
      <c r="A68" s="29" t="s">
        <v>223</v>
      </c>
      <c r="B68" s="29" t="s">
        <v>744</v>
      </c>
      <c r="C68" s="29" t="s">
        <v>739</v>
      </c>
    </row>
    <row r="69" spans="1:3" x14ac:dyDescent="0.3">
      <c r="A69" s="29" t="s">
        <v>570</v>
      </c>
      <c r="B69" s="29" t="s">
        <v>744</v>
      </c>
      <c r="C69" s="29" t="s">
        <v>739</v>
      </c>
    </row>
    <row r="70" spans="1:3" x14ac:dyDescent="0.3">
      <c r="A70" s="29" t="s">
        <v>398</v>
      </c>
      <c r="B70" s="29" t="s">
        <v>744</v>
      </c>
      <c r="C70" s="29" t="s">
        <v>739</v>
      </c>
    </row>
    <row r="71" spans="1:3" x14ac:dyDescent="0.3">
      <c r="A71" s="29" t="s">
        <v>507</v>
      </c>
      <c r="B71" s="29" t="s">
        <v>744</v>
      </c>
      <c r="C71" s="29" t="s">
        <v>739</v>
      </c>
    </row>
    <row r="72" spans="1:3" x14ac:dyDescent="0.3">
      <c r="A72" s="29" t="s">
        <v>745</v>
      </c>
      <c r="B72" s="29" t="s">
        <v>744</v>
      </c>
      <c r="C72" s="29" t="s">
        <v>739</v>
      </c>
    </row>
    <row r="73" spans="1:3" x14ac:dyDescent="0.3">
      <c r="A73" s="29" t="s">
        <v>582</v>
      </c>
      <c r="B73" s="29" t="s">
        <v>744</v>
      </c>
      <c r="C73" s="29" t="s">
        <v>739</v>
      </c>
    </row>
    <row r="74" spans="1:3" x14ac:dyDescent="0.3">
      <c r="A74" s="29" t="s">
        <v>566</v>
      </c>
      <c r="B74" s="29" t="s">
        <v>744</v>
      </c>
      <c r="C74" s="29" t="s">
        <v>739</v>
      </c>
    </row>
    <row r="75" spans="1:3" x14ac:dyDescent="0.3">
      <c r="A75" s="29" t="s">
        <v>746</v>
      </c>
      <c r="B75" s="29" t="s">
        <v>747</v>
      </c>
      <c r="C75" s="29" t="s">
        <v>739</v>
      </c>
    </row>
    <row r="76" spans="1:3" x14ac:dyDescent="0.3">
      <c r="A76" s="29" t="s">
        <v>155</v>
      </c>
      <c r="B76" s="29" t="s">
        <v>747</v>
      </c>
      <c r="C76" s="29" t="s">
        <v>739</v>
      </c>
    </row>
    <row r="77" spans="1:3" x14ac:dyDescent="0.3">
      <c r="A77" s="29" t="s">
        <v>197</v>
      </c>
      <c r="B77" s="29" t="s">
        <v>747</v>
      </c>
      <c r="C77" s="29" t="s">
        <v>739</v>
      </c>
    </row>
    <row r="78" spans="1:3" x14ac:dyDescent="0.3">
      <c r="A78" s="29" t="s">
        <v>748</v>
      </c>
      <c r="B78" s="29" t="s">
        <v>747</v>
      </c>
      <c r="C78" s="29" t="s">
        <v>739</v>
      </c>
    </row>
    <row r="79" spans="1:3" x14ac:dyDescent="0.3">
      <c r="A79" s="29" t="s">
        <v>233</v>
      </c>
      <c r="B79" s="29" t="s">
        <v>747</v>
      </c>
      <c r="C79" s="29" t="s">
        <v>739</v>
      </c>
    </row>
    <row r="80" spans="1:3" x14ac:dyDescent="0.3">
      <c r="A80" s="29" t="s">
        <v>203</v>
      </c>
      <c r="B80" s="29" t="s">
        <v>747</v>
      </c>
      <c r="C80" s="29" t="s">
        <v>739</v>
      </c>
    </row>
    <row r="81" spans="1:3" x14ac:dyDescent="0.3">
      <c r="A81" s="29" t="s">
        <v>49</v>
      </c>
      <c r="B81" s="29" t="s">
        <v>747</v>
      </c>
      <c r="C81" s="29" t="s">
        <v>739</v>
      </c>
    </row>
    <row r="82" spans="1:3" x14ac:dyDescent="0.3">
      <c r="A82" s="29" t="s">
        <v>41</v>
      </c>
      <c r="B82" s="29" t="s">
        <v>747</v>
      </c>
      <c r="C82" s="29" t="s">
        <v>739</v>
      </c>
    </row>
    <row r="83" spans="1:3" x14ac:dyDescent="0.3">
      <c r="A83" s="29" t="s">
        <v>359</v>
      </c>
      <c r="B83" s="29" t="s">
        <v>747</v>
      </c>
      <c r="C83" s="29" t="s">
        <v>739</v>
      </c>
    </row>
    <row r="84" spans="1:3" x14ac:dyDescent="0.3">
      <c r="A84" s="29" t="s">
        <v>749</v>
      </c>
      <c r="B84" s="29" t="s">
        <v>747</v>
      </c>
      <c r="C84" s="29" t="s">
        <v>739</v>
      </c>
    </row>
    <row r="85" spans="1:3" x14ac:dyDescent="0.3">
      <c r="A85" s="29" t="s">
        <v>89</v>
      </c>
      <c r="B85" s="29" t="s">
        <v>747</v>
      </c>
      <c r="C85" s="29" t="s">
        <v>739</v>
      </c>
    </row>
    <row r="86" spans="1:3" x14ac:dyDescent="0.3">
      <c r="A86" s="30"/>
    </row>
    <row r="87" spans="1:3" x14ac:dyDescent="0.3">
      <c r="A87" s="29" t="s">
        <v>750</v>
      </c>
      <c r="B87" s="29" t="s">
        <v>751</v>
      </c>
      <c r="C87" s="29" t="s">
        <v>739</v>
      </c>
    </row>
    <row r="88" spans="1:3" x14ac:dyDescent="0.3">
      <c r="A88" s="29" t="s">
        <v>161</v>
      </c>
      <c r="B88" s="29" t="s">
        <v>751</v>
      </c>
      <c r="C88" s="29" t="s">
        <v>739</v>
      </c>
    </row>
    <row r="89" spans="1:3" x14ac:dyDescent="0.3">
      <c r="A89" s="29" t="s">
        <v>752</v>
      </c>
      <c r="B89" s="29" t="s">
        <v>751</v>
      </c>
      <c r="C89" s="29" t="s">
        <v>739</v>
      </c>
    </row>
    <row r="90" spans="1:3" x14ac:dyDescent="0.3">
      <c r="A90" s="29" t="s">
        <v>91</v>
      </c>
      <c r="B90" s="29" t="s">
        <v>751</v>
      </c>
      <c r="C90" s="29" t="s">
        <v>739</v>
      </c>
    </row>
    <row r="91" spans="1:3" x14ac:dyDescent="0.3">
      <c r="A91" s="29" t="s">
        <v>385</v>
      </c>
      <c r="B91" s="29" t="s">
        <v>751</v>
      </c>
      <c r="C91" s="29" t="s">
        <v>739</v>
      </c>
    </row>
    <row r="92" spans="1:3" x14ac:dyDescent="0.3">
      <c r="A92" s="29" t="s">
        <v>753</v>
      </c>
      <c r="B92" s="29" t="s">
        <v>751</v>
      </c>
      <c r="C92" s="29" t="s">
        <v>739</v>
      </c>
    </row>
    <row r="93" spans="1:3" x14ac:dyDescent="0.3">
      <c r="A93" s="29" t="s">
        <v>754</v>
      </c>
      <c r="B93" s="29" t="s">
        <v>751</v>
      </c>
      <c r="C93" s="29" t="s">
        <v>739</v>
      </c>
    </row>
    <row r="94" spans="1:3" x14ac:dyDescent="0.3">
      <c r="A94" s="29" t="s">
        <v>167</v>
      </c>
      <c r="B94" s="29" t="s">
        <v>751</v>
      </c>
      <c r="C94" s="29" t="s">
        <v>739</v>
      </c>
    </row>
    <row r="95" spans="1:3" x14ac:dyDescent="0.3">
      <c r="A95" s="29" t="s">
        <v>338</v>
      </c>
      <c r="B95" s="29" t="s">
        <v>751</v>
      </c>
      <c r="C95" s="29" t="s">
        <v>739</v>
      </c>
    </row>
    <row r="97" spans="1:3" x14ac:dyDescent="0.3">
      <c r="A97" s="29" t="s">
        <v>755</v>
      </c>
      <c r="B97" s="29" t="s">
        <v>756</v>
      </c>
      <c r="C97" s="29" t="s">
        <v>739</v>
      </c>
    </row>
    <row r="98" spans="1:3" x14ac:dyDescent="0.3">
      <c r="A98" s="29" t="s">
        <v>377</v>
      </c>
      <c r="B98" s="29" t="s">
        <v>756</v>
      </c>
      <c r="C98" s="29" t="s">
        <v>739</v>
      </c>
    </row>
    <row r="99" spans="1:3" x14ac:dyDescent="0.3">
      <c r="A99" s="29" t="s">
        <v>201</v>
      </c>
      <c r="B99" s="29" t="s">
        <v>756</v>
      </c>
      <c r="C99" s="29" t="s">
        <v>739</v>
      </c>
    </row>
    <row r="100" spans="1:3" x14ac:dyDescent="0.3">
      <c r="A100" s="29" t="s">
        <v>757</v>
      </c>
      <c r="B100" s="29" t="s">
        <v>756</v>
      </c>
      <c r="C100" s="29" t="s">
        <v>739</v>
      </c>
    </row>
    <row r="101" spans="1:3" x14ac:dyDescent="0.3">
      <c r="A101" s="29" t="s">
        <v>758</v>
      </c>
      <c r="B101" s="29" t="s">
        <v>756</v>
      </c>
      <c r="C101" s="29" t="s">
        <v>739</v>
      </c>
    </row>
    <row r="102" spans="1:3" x14ac:dyDescent="0.3">
      <c r="A102" s="29" t="s">
        <v>759</v>
      </c>
      <c r="B102" s="29" t="s">
        <v>756</v>
      </c>
      <c r="C102" s="29" t="s">
        <v>739</v>
      </c>
    </row>
    <row r="103" spans="1:3" x14ac:dyDescent="0.3">
      <c r="A103" s="29" t="s">
        <v>319</v>
      </c>
      <c r="B103" s="29" t="s">
        <v>756</v>
      </c>
      <c r="C103" s="29" t="s">
        <v>739</v>
      </c>
    </row>
    <row r="104" spans="1:3" x14ac:dyDescent="0.3">
      <c r="A104" s="29" t="s">
        <v>760</v>
      </c>
      <c r="B104" s="29" t="s">
        <v>756</v>
      </c>
      <c r="C104" s="29" t="s">
        <v>739</v>
      </c>
    </row>
    <row r="105" spans="1:3" x14ac:dyDescent="0.3">
      <c r="A105" s="29" t="s">
        <v>393</v>
      </c>
      <c r="B105" s="29" t="s">
        <v>756</v>
      </c>
      <c r="C105" s="29" t="s">
        <v>739</v>
      </c>
    </row>
    <row r="106" spans="1:3" x14ac:dyDescent="0.3">
      <c r="A106" s="29" t="s">
        <v>687</v>
      </c>
      <c r="B106" s="29" t="s">
        <v>756</v>
      </c>
      <c r="C106" s="29" t="s">
        <v>739</v>
      </c>
    </row>
    <row r="107" spans="1:3" x14ac:dyDescent="0.3">
      <c r="A107" s="29" t="s">
        <v>158</v>
      </c>
      <c r="B107" s="29" t="s">
        <v>756</v>
      </c>
      <c r="C107" s="29" t="s">
        <v>739</v>
      </c>
    </row>
    <row r="108" spans="1:3" x14ac:dyDescent="0.3">
      <c r="A108" s="29" t="s">
        <v>295</v>
      </c>
      <c r="B108" s="29" t="s">
        <v>756</v>
      </c>
      <c r="C108" s="29" t="s">
        <v>739</v>
      </c>
    </row>
    <row r="109" spans="1:3" x14ac:dyDescent="0.3">
      <c r="A109" s="29" t="s">
        <v>317</v>
      </c>
      <c r="B109" s="29" t="s">
        <v>756</v>
      </c>
      <c r="C109" s="29" t="s">
        <v>739</v>
      </c>
    </row>
    <row r="110" spans="1:3" x14ac:dyDescent="0.3">
      <c r="A110" s="29" t="s">
        <v>239</v>
      </c>
      <c r="B110" s="29" t="s">
        <v>756</v>
      </c>
      <c r="C110" s="29" t="s">
        <v>739</v>
      </c>
    </row>
    <row r="111" spans="1:3" x14ac:dyDescent="0.3">
      <c r="A111" s="29" t="s">
        <v>46</v>
      </c>
      <c r="B111" s="29" t="s">
        <v>756</v>
      </c>
      <c r="C111" s="29" t="s">
        <v>739</v>
      </c>
    </row>
    <row r="112" spans="1:3" x14ac:dyDescent="0.3">
      <c r="A112" s="29" t="s">
        <v>375</v>
      </c>
      <c r="B112" s="29" t="s">
        <v>756</v>
      </c>
      <c r="C112" s="29" t="s">
        <v>739</v>
      </c>
    </row>
    <row r="113" spans="1:3" x14ac:dyDescent="0.3">
      <c r="A113" s="29" t="s">
        <v>279</v>
      </c>
      <c r="B113" s="29" t="s">
        <v>756</v>
      </c>
      <c r="C113" s="29" t="s">
        <v>739</v>
      </c>
    </row>
    <row r="114" spans="1:3" x14ac:dyDescent="0.3">
      <c r="A114" s="29" t="s">
        <v>56</v>
      </c>
      <c r="B114" s="29" t="s">
        <v>756</v>
      </c>
      <c r="C114" s="29" t="s">
        <v>739</v>
      </c>
    </row>
    <row r="116" spans="1:3" x14ac:dyDescent="0.3">
      <c r="A116" s="29" t="s">
        <v>761</v>
      </c>
      <c r="B116" s="29" t="s">
        <v>762</v>
      </c>
      <c r="C116" s="29" t="s">
        <v>763</v>
      </c>
    </row>
    <row r="117" spans="1:3" x14ac:dyDescent="0.3">
      <c r="A117" s="29" t="s">
        <v>764</v>
      </c>
      <c r="B117" s="29" t="s">
        <v>762</v>
      </c>
      <c r="C117" s="29" t="s">
        <v>763</v>
      </c>
    </row>
    <row r="118" spans="1:3" x14ac:dyDescent="0.3">
      <c r="A118" s="29" t="s">
        <v>765</v>
      </c>
      <c r="B118" s="29" t="s">
        <v>762</v>
      </c>
      <c r="C118" s="29" t="s">
        <v>763</v>
      </c>
    </row>
    <row r="119" spans="1:3" x14ac:dyDescent="0.3">
      <c r="A119" s="29" t="s">
        <v>626</v>
      </c>
      <c r="B119" s="29" t="s">
        <v>762</v>
      </c>
      <c r="C119" s="29" t="s">
        <v>763</v>
      </c>
    </row>
    <row r="120" spans="1:3" x14ac:dyDescent="0.3">
      <c r="A120" s="29" t="s">
        <v>347</v>
      </c>
      <c r="B120" s="29" t="s">
        <v>762</v>
      </c>
      <c r="C120" s="29" t="s">
        <v>763</v>
      </c>
    </row>
    <row r="121" spans="1:3" x14ac:dyDescent="0.3">
      <c r="A121" s="29" t="s">
        <v>766</v>
      </c>
      <c r="B121" s="29" t="s">
        <v>762</v>
      </c>
      <c r="C121" s="29" t="s">
        <v>763</v>
      </c>
    </row>
    <row r="122" spans="1:3" x14ac:dyDescent="0.3">
      <c r="A122" s="29" t="s">
        <v>767</v>
      </c>
      <c r="B122" s="29" t="s">
        <v>762</v>
      </c>
      <c r="C122" s="29" t="s">
        <v>763</v>
      </c>
    </row>
    <row r="123" spans="1:3" x14ac:dyDescent="0.3">
      <c r="A123" s="29" t="s">
        <v>195</v>
      </c>
      <c r="B123" s="29" t="s">
        <v>762</v>
      </c>
      <c r="C123" s="29" t="s">
        <v>763</v>
      </c>
    </row>
    <row r="124" spans="1:3" x14ac:dyDescent="0.3">
      <c r="A124" s="29" t="s">
        <v>545</v>
      </c>
      <c r="B124" s="29" t="s">
        <v>762</v>
      </c>
      <c r="C124" s="29" t="s">
        <v>763</v>
      </c>
    </row>
    <row r="125" spans="1:3" x14ac:dyDescent="0.3">
      <c r="A125" s="29" t="s">
        <v>768</v>
      </c>
      <c r="B125" s="29" t="s">
        <v>762</v>
      </c>
      <c r="C125" s="29" t="s">
        <v>763</v>
      </c>
    </row>
    <row r="126" spans="1:3" x14ac:dyDescent="0.3">
      <c r="A126" s="29" t="s">
        <v>769</v>
      </c>
      <c r="B126" s="29" t="s">
        <v>762</v>
      </c>
      <c r="C126" s="29" t="s">
        <v>763</v>
      </c>
    </row>
    <row r="127" spans="1:3" x14ac:dyDescent="0.3">
      <c r="A127" s="29" t="s">
        <v>655</v>
      </c>
      <c r="B127" s="29" t="s">
        <v>762</v>
      </c>
      <c r="C127" s="29" t="s">
        <v>763</v>
      </c>
    </row>
    <row r="128" spans="1:3" x14ac:dyDescent="0.3">
      <c r="A128" s="29" t="s">
        <v>770</v>
      </c>
      <c r="B128" s="29" t="s">
        <v>762</v>
      </c>
      <c r="C128" s="29" t="s">
        <v>763</v>
      </c>
    </row>
    <row r="129" spans="1:3" x14ac:dyDescent="0.3">
      <c r="A129" s="29" t="s">
        <v>771</v>
      </c>
      <c r="B129" s="29" t="s">
        <v>762</v>
      </c>
      <c r="C129" s="29" t="s">
        <v>763</v>
      </c>
    </row>
    <row r="130" spans="1:3" x14ac:dyDescent="0.3">
      <c r="A130" s="29" t="s">
        <v>614</v>
      </c>
      <c r="B130" s="29" t="s">
        <v>762</v>
      </c>
      <c r="C130" s="29" t="s">
        <v>763</v>
      </c>
    </row>
    <row r="131" spans="1:3" x14ac:dyDescent="0.3">
      <c r="A131" s="29" t="s">
        <v>772</v>
      </c>
      <c r="B131" s="29" t="s">
        <v>762</v>
      </c>
      <c r="C131" s="29" t="s">
        <v>763</v>
      </c>
    </row>
    <row r="133" spans="1:3" x14ac:dyDescent="0.3">
      <c r="A133" s="29" t="s">
        <v>773</v>
      </c>
      <c r="B133" s="29" t="s">
        <v>774</v>
      </c>
      <c r="C133" s="29" t="s">
        <v>763</v>
      </c>
    </row>
    <row r="134" spans="1:3" x14ac:dyDescent="0.3">
      <c r="A134" s="29" t="s">
        <v>775</v>
      </c>
      <c r="B134" s="29" t="s">
        <v>774</v>
      </c>
      <c r="C134" s="29" t="s">
        <v>763</v>
      </c>
    </row>
    <row r="135" spans="1:3" x14ac:dyDescent="0.3">
      <c r="A135" s="29" t="s">
        <v>776</v>
      </c>
      <c r="B135" s="29" t="s">
        <v>774</v>
      </c>
      <c r="C135" s="29" t="s">
        <v>763</v>
      </c>
    </row>
    <row r="136" spans="1:3" x14ac:dyDescent="0.3">
      <c r="A136" s="29" t="s">
        <v>777</v>
      </c>
      <c r="B136" s="29" t="s">
        <v>774</v>
      </c>
      <c r="C136" s="29" t="s">
        <v>763</v>
      </c>
    </row>
    <row r="137" spans="1:3" x14ac:dyDescent="0.3">
      <c r="A137" s="29" t="s">
        <v>778</v>
      </c>
      <c r="B137" s="29" t="s">
        <v>774</v>
      </c>
      <c r="C137" s="29" t="s">
        <v>763</v>
      </c>
    </row>
    <row r="138" spans="1:3" x14ac:dyDescent="0.3">
      <c r="A138" s="29" t="s">
        <v>335</v>
      </c>
      <c r="B138" s="29" t="s">
        <v>774</v>
      </c>
      <c r="C138" s="29" t="s">
        <v>763</v>
      </c>
    </row>
    <row r="139" spans="1:3" x14ac:dyDescent="0.3">
      <c r="A139" s="29" t="s">
        <v>779</v>
      </c>
      <c r="B139" s="29" t="s">
        <v>774</v>
      </c>
      <c r="C139" s="29" t="s">
        <v>763</v>
      </c>
    </row>
    <row r="140" spans="1:3" x14ac:dyDescent="0.3">
      <c r="A140" s="29" t="s">
        <v>217</v>
      </c>
      <c r="B140" s="29" t="s">
        <v>774</v>
      </c>
      <c r="C140" s="29" t="s">
        <v>763</v>
      </c>
    </row>
    <row r="142" spans="1:3" x14ac:dyDescent="0.3">
      <c r="A142" s="29" t="s">
        <v>457</v>
      </c>
      <c r="B142" s="29" t="s">
        <v>780</v>
      </c>
      <c r="C142" s="29" t="s">
        <v>763</v>
      </c>
    </row>
    <row r="143" spans="1:3" x14ac:dyDescent="0.3">
      <c r="A143" s="29" t="s">
        <v>781</v>
      </c>
      <c r="B143" s="29" t="s">
        <v>780</v>
      </c>
      <c r="C143" s="29" t="s">
        <v>763</v>
      </c>
    </row>
    <row r="144" spans="1:3" x14ac:dyDescent="0.3">
      <c r="A144" s="29" t="s">
        <v>497</v>
      </c>
      <c r="B144" s="29" t="s">
        <v>780</v>
      </c>
      <c r="C144" s="29" t="s">
        <v>763</v>
      </c>
    </row>
    <row r="145" spans="1:3" x14ac:dyDescent="0.3">
      <c r="A145" s="29" t="s">
        <v>489</v>
      </c>
      <c r="B145" s="29" t="s">
        <v>780</v>
      </c>
      <c r="C145" s="29" t="s">
        <v>763</v>
      </c>
    </row>
    <row r="146" spans="1:3" x14ac:dyDescent="0.3">
      <c r="A146" s="29" t="s">
        <v>459</v>
      </c>
      <c r="B146" s="29" t="s">
        <v>780</v>
      </c>
      <c r="C146" s="29" t="s">
        <v>763</v>
      </c>
    </row>
    <row r="147" spans="1:3" x14ac:dyDescent="0.3">
      <c r="A147" s="29" t="s">
        <v>267</v>
      </c>
      <c r="B147" s="29" t="s">
        <v>780</v>
      </c>
      <c r="C147" s="29" t="s">
        <v>763</v>
      </c>
    </row>
    <row r="148" spans="1:3" x14ac:dyDescent="0.3">
      <c r="A148" s="29" t="s">
        <v>782</v>
      </c>
      <c r="B148" s="29" t="s">
        <v>780</v>
      </c>
      <c r="C148" s="29" t="s">
        <v>763</v>
      </c>
    </row>
    <row r="149" spans="1:3" x14ac:dyDescent="0.3">
      <c r="A149" s="29" t="s">
        <v>783</v>
      </c>
      <c r="B149" s="29" t="s">
        <v>780</v>
      </c>
      <c r="C149" s="29" t="s">
        <v>763</v>
      </c>
    </row>
    <row r="150" spans="1:3" x14ac:dyDescent="0.3">
      <c r="A150" s="29" t="s">
        <v>784</v>
      </c>
      <c r="B150" s="29" t="s">
        <v>780</v>
      </c>
      <c r="C150" s="29" t="s">
        <v>763</v>
      </c>
    </row>
    <row r="151" spans="1:3" x14ac:dyDescent="0.3">
      <c r="A151" s="29" t="s">
        <v>382</v>
      </c>
      <c r="B151" s="29" t="s">
        <v>780</v>
      </c>
      <c r="C151" s="29" t="s">
        <v>763</v>
      </c>
    </row>
    <row r="152" spans="1:3" x14ac:dyDescent="0.3">
      <c r="A152" s="29" t="s">
        <v>785</v>
      </c>
      <c r="B152" s="29" t="s">
        <v>780</v>
      </c>
      <c r="C152" s="29" t="s">
        <v>763</v>
      </c>
    </row>
    <row r="153" spans="1:3" x14ac:dyDescent="0.3">
      <c r="A153" s="29" t="s">
        <v>592</v>
      </c>
      <c r="B153" s="29" t="s">
        <v>780</v>
      </c>
      <c r="C153" s="29" t="s">
        <v>763</v>
      </c>
    </row>
    <row r="154" spans="1:3" x14ac:dyDescent="0.3">
      <c r="A154" s="29" t="s">
        <v>422</v>
      </c>
      <c r="B154" s="29" t="s">
        <v>780</v>
      </c>
      <c r="C154" s="29" t="s">
        <v>763</v>
      </c>
    </row>
    <row r="156" spans="1:3" x14ac:dyDescent="0.3">
      <c r="A156" s="29" t="s">
        <v>786</v>
      </c>
      <c r="B156" s="29" t="s">
        <v>18</v>
      </c>
      <c r="C156" s="29" t="s">
        <v>18</v>
      </c>
    </row>
    <row r="157" spans="1:3" x14ac:dyDescent="0.3">
      <c r="A157" s="29" t="s">
        <v>787</v>
      </c>
      <c r="B157" s="29" t="s">
        <v>18</v>
      </c>
      <c r="C157" s="29" t="s">
        <v>18</v>
      </c>
    </row>
    <row r="158" spans="1:3" x14ac:dyDescent="0.3">
      <c r="A158" s="29" t="s">
        <v>788</v>
      </c>
      <c r="B158" s="29" t="s">
        <v>18</v>
      </c>
      <c r="C158" s="29" t="s">
        <v>18</v>
      </c>
    </row>
    <row r="159" spans="1:3" x14ac:dyDescent="0.3">
      <c r="A159" s="29" t="s">
        <v>789</v>
      </c>
      <c r="B159" s="29" t="s">
        <v>18</v>
      </c>
      <c r="C159" s="29" t="s">
        <v>18</v>
      </c>
    </row>
    <row r="160" spans="1:3" x14ac:dyDescent="0.3">
      <c r="A160" s="29" t="s">
        <v>790</v>
      </c>
      <c r="B160" s="29" t="s">
        <v>18</v>
      </c>
      <c r="C160" s="29" t="s">
        <v>18</v>
      </c>
    </row>
    <row r="161" spans="1:3" x14ac:dyDescent="0.3">
      <c r="A161" s="29" t="s">
        <v>72</v>
      </c>
      <c r="B161" s="29" t="s">
        <v>18</v>
      </c>
      <c r="C161" s="29" t="s">
        <v>18</v>
      </c>
    </row>
    <row r="162" spans="1:3" x14ac:dyDescent="0.3">
      <c r="A162" s="29" t="s">
        <v>791</v>
      </c>
      <c r="B162" s="29" t="s">
        <v>18</v>
      </c>
      <c r="C162" s="29" t="s">
        <v>18</v>
      </c>
    </row>
    <row r="163" spans="1:3" x14ac:dyDescent="0.3">
      <c r="A163" s="29" t="s">
        <v>792</v>
      </c>
      <c r="B163" s="29" t="s">
        <v>18</v>
      </c>
      <c r="C163" s="29" t="s">
        <v>18</v>
      </c>
    </row>
    <row r="164" spans="1:3" x14ac:dyDescent="0.3">
      <c r="A164" s="29" t="s">
        <v>793</v>
      </c>
      <c r="B164" s="29" t="s">
        <v>18</v>
      </c>
      <c r="C164" s="29" t="s">
        <v>18</v>
      </c>
    </row>
    <row r="165" spans="1:3" x14ac:dyDescent="0.3">
      <c r="A165" s="29" t="s">
        <v>794</v>
      </c>
      <c r="B165" s="29" t="s">
        <v>18</v>
      </c>
      <c r="C165" s="29" t="s">
        <v>18</v>
      </c>
    </row>
    <row r="167" spans="1:3" x14ac:dyDescent="0.3">
      <c r="A167" s="30" t="s">
        <v>795</v>
      </c>
      <c r="B167" s="29" t="s">
        <v>795</v>
      </c>
      <c r="C167" s="29" t="s">
        <v>796</v>
      </c>
    </row>
    <row r="168" spans="1:3" x14ac:dyDescent="0.3">
      <c r="A168" s="29" t="s">
        <v>797</v>
      </c>
      <c r="B168" s="29" t="s">
        <v>795</v>
      </c>
      <c r="C168" s="29" t="s">
        <v>796</v>
      </c>
    </row>
    <row r="169" spans="1:3" x14ac:dyDescent="0.3">
      <c r="A169" s="29" t="s">
        <v>798</v>
      </c>
      <c r="B169" s="29" t="s">
        <v>795</v>
      </c>
      <c r="C169" s="29" t="s">
        <v>796</v>
      </c>
    </row>
    <row r="170" spans="1:3" x14ac:dyDescent="0.3">
      <c r="A170" s="29" t="s">
        <v>799</v>
      </c>
      <c r="B170" s="29" t="s">
        <v>795</v>
      </c>
      <c r="C170" s="29" t="s">
        <v>796</v>
      </c>
    </row>
    <row r="171" spans="1:3" x14ac:dyDescent="0.3">
      <c r="A171" s="29" t="s">
        <v>653</v>
      </c>
      <c r="B171" s="29" t="s">
        <v>795</v>
      </c>
      <c r="C171" s="29" t="s">
        <v>796</v>
      </c>
    </row>
    <row r="172" spans="1:3" x14ac:dyDescent="0.3">
      <c r="A172" s="29" t="s">
        <v>800</v>
      </c>
      <c r="B172" s="29" t="s">
        <v>795</v>
      </c>
      <c r="C172" s="29" t="s">
        <v>796</v>
      </c>
    </row>
    <row r="173" spans="1:3" x14ac:dyDescent="0.3">
      <c r="A173" s="29" t="s">
        <v>801</v>
      </c>
      <c r="B173" s="29" t="s">
        <v>795</v>
      </c>
      <c r="C173" s="29" t="s">
        <v>796</v>
      </c>
    </row>
    <row r="174" spans="1:3" x14ac:dyDescent="0.3">
      <c r="A174" s="29" t="s">
        <v>639</v>
      </c>
      <c r="B174" s="29" t="s">
        <v>795</v>
      </c>
      <c r="C174" s="29" t="s">
        <v>796</v>
      </c>
    </row>
    <row r="175" spans="1:3" x14ac:dyDescent="0.3">
      <c r="A175" s="29" t="s">
        <v>641</v>
      </c>
      <c r="B175" s="29" t="s">
        <v>795</v>
      </c>
      <c r="C175" s="29" t="s">
        <v>796</v>
      </c>
    </row>
    <row r="176" spans="1:3" x14ac:dyDescent="0.3">
      <c r="A176" s="29" t="s">
        <v>802</v>
      </c>
      <c r="B176" s="29" t="s">
        <v>795</v>
      </c>
      <c r="C176" s="29" t="s">
        <v>796</v>
      </c>
    </row>
    <row r="177" spans="1:3" x14ac:dyDescent="0.3">
      <c r="A177" s="29" t="s">
        <v>684</v>
      </c>
      <c r="B177" s="29" t="s">
        <v>795</v>
      </c>
      <c r="C177" s="29" t="s">
        <v>796</v>
      </c>
    </row>
    <row r="178" spans="1:3" x14ac:dyDescent="0.3">
      <c r="A178" s="29" t="s">
        <v>803</v>
      </c>
      <c r="B178" s="29" t="s">
        <v>795</v>
      </c>
      <c r="C178" s="29" t="s">
        <v>796</v>
      </c>
    </row>
    <row r="179" spans="1:3" x14ac:dyDescent="0.3">
      <c r="A179" s="29" t="s">
        <v>804</v>
      </c>
      <c r="B179" s="29" t="s">
        <v>795</v>
      </c>
      <c r="C179" s="29" t="s">
        <v>796</v>
      </c>
    </row>
    <row r="180" spans="1:3" x14ac:dyDescent="0.3">
      <c r="A180" s="29" t="s">
        <v>648</v>
      </c>
      <c r="B180" s="29" t="s">
        <v>795</v>
      </c>
      <c r="C180" s="29" t="s">
        <v>796</v>
      </c>
    </row>
    <row r="181" spans="1:3" x14ac:dyDescent="0.3">
      <c r="A181" s="29" t="s">
        <v>805</v>
      </c>
      <c r="B181" s="29" t="s">
        <v>795</v>
      </c>
      <c r="C181" s="29" t="s">
        <v>796</v>
      </c>
    </row>
    <row r="182" spans="1:3" x14ac:dyDescent="0.3">
      <c r="A182" s="29" t="s">
        <v>806</v>
      </c>
      <c r="B182" s="29" t="s">
        <v>795</v>
      </c>
      <c r="C182" s="29" t="s">
        <v>796</v>
      </c>
    </row>
    <row r="183" spans="1:3" x14ac:dyDescent="0.3">
      <c r="A183" s="29" t="s">
        <v>609</v>
      </c>
      <c r="B183" s="29" t="s">
        <v>795</v>
      </c>
      <c r="C183" s="29" t="s">
        <v>796</v>
      </c>
    </row>
    <row r="184" spans="1:3" x14ac:dyDescent="0.3">
      <c r="A184" s="29" t="s">
        <v>807</v>
      </c>
      <c r="B184" s="29" t="s">
        <v>795</v>
      </c>
      <c r="C184" s="29" t="s">
        <v>796</v>
      </c>
    </row>
    <row r="185" spans="1:3" x14ac:dyDescent="0.3">
      <c r="A185" s="29" t="s">
        <v>808</v>
      </c>
      <c r="B185" s="29" t="s">
        <v>795</v>
      </c>
      <c r="C185" s="29" t="s">
        <v>796</v>
      </c>
    </row>
    <row r="186" spans="1:3" x14ac:dyDescent="0.3">
      <c r="A186" s="29" t="s">
        <v>809</v>
      </c>
      <c r="B186" s="29" t="s">
        <v>795</v>
      </c>
      <c r="C186" s="29" t="s">
        <v>796</v>
      </c>
    </row>
    <row r="187" spans="1:3" x14ac:dyDescent="0.3">
      <c r="A187" s="29" t="s">
        <v>810</v>
      </c>
      <c r="B187" s="29" t="s">
        <v>795</v>
      </c>
      <c r="C187" s="29" t="s">
        <v>796</v>
      </c>
    </row>
    <row r="188" spans="1:3" x14ac:dyDescent="0.3">
      <c r="A188" s="29" t="s">
        <v>650</v>
      </c>
      <c r="B188" s="29" t="s">
        <v>795</v>
      </c>
      <c r="C188" s="29" t="s">
        <v>796</v>
      </c>
    </row>
    <row r="190" spans="1:3" x14ac:dyDescent="0.3">
      <c r="A190" s="29" t="s">
        <v>811</v>
      </c>
      <c r="B190" s="29" t="s">
        <v>812</v>
      </c>
      <c r="C190" s="29" t="s">
        <v>796</v>
      </c>
    </row>
    <row r="191" spans="1:3" x14ac:dyDescent="0.3">
      <c r="A191" s="29" t="s">
        <v>813</v>
      </c>
      <c r="B191" s="29" t="s">
        <v>812</v>
      </c>
      <c r="C191" s="29" t="s">
        <v>796</v>
      </c>
    </row>
    <row r="192" spans="1:3" x14ac:dyDescent="0.3">
      <c r="A192" s="29" t="s">
        <v>814</v>
      </c>
      <c r="B192" s="29" t="s">
        <v>812</v>
      </c>
      <c r="C192" s="29" t="s">
        <v>796</v>
      </c>
    </row>
    <row r="193" spans="1:3" x14ac:dyDescent="0.3">
      <c r="A193" s="29" t="s">
        <v>563</v>
      </c>
      <c r="B193" s="29" t="s">
        <v>812</v>
      </c>
      <c r="C193" s="29" t="s">
        <v>796</v>
      </c>
    </row>
    <row r="194" spans="1:3" x14ac:dyDescent="0.3">
      <c r="A194" s="29" t="s">
        <v>579</v>
      </c>
      <c r="B194" s="29" t="s">
        <v>812</v>
      </c>
      <c r="C194" s="29" t="s">
        <v>796</v>
      </c>
    </row>
    <row r="195" spans="1:3" x14ac:dyDescent="0.3">
      <c r="A195" s="29" t="s">
        <v>538</v>
      </c>
      <c r="B195" s="29" t="s">
        <v>812</v>
      </c>
      <c r="C195" s="29" t="s">
        <v>796</v>
      </c>
    </row>
    <row r="196" spans="1:3" x14ac:dyDescent="0.3">
      <c r="A196" s="29" t="s">
        <v>634</v>
      </c>
      <c r="B196" s="29" t="s">
        <v>812</v>
      </c>
      <c r="C196" s="29" t="s">
        <v>796</v>
      </c>
    </row>
    <row r="197" spans="1:3" x14ac:dyDescent="0.3">
      <c r="A197" s="29" t="s">
        <v>815</v>
      </c>
      <c r="B197" s="29" t="s">
        <v>812</v>
      </c>
      <c r="C197" s="29" t="s">
        <v>796</v>
      </c>
    </row>
    <row r="198" spans="1:3" x14ac:dyDescent="0.3">
      <c r="A198" s="29" t="s">
        <v>428</v>
      </c>
      <c r="B198" s="29" t="s">
        <v>812</v>
      </c>
      <c r="C198" s="29" t="s">
        <v>796</v>
      </c>
    </row>
    <row r="199" spans="1:3" x14ac:dyDescent="0.3">
      <c r="A199" s="29" t="s">
        <v>589</v>
      </c>
      <c r="B199" s="29" t="s">
        <v>812</v>
      </c>
      <c r="C199" s="29" t="s">
        <v>796</v>
      </c>
    </row>
    <row r="200" spans="1:3" x14ac:dyDescent="0.3">
      <c r="A200" s="29" t="s">
        <v>816</v>
      </c>
      <c r="B200" s="29" t="s">
        <v>812</v>
      </c>
      <c r="C200" s="29" t="s">
        <v>796</v>
      </c>
    </row>
    <row r="201" spans="1:3" x14ac:dyDescent="0.3">
      <c r="A201" s="29" t="s">
        <v>817</v>
      </c>
      <c r="B201" s="29" t="s">
        <v>812</v>
      </c>
      <c r="C201" s="29" t="s">
        <v>796</v>
      </c>
    </row>
    <row r="202" spans="1:3" x14ac:dyDescent="0.3">
      <c r="A202" s="29" t="s">
        <v>568</v>
      </c>
      <c r="B202" s="29" t="s">
        <v>812</v>
      </c>
      <c r="C202" s="29" t="s">
        <v>796</v>
      </c>
    </row>
    <row r="203" spans="1:3" x14ac:dyDescent="0.3">
      <c r="A203" s="29" t="s">
        <v>395</v>
      </c>
      <c r="B203" s="29" t="s">
        <v>812</v>
      </c>
      <c r="C203" s="29" t="s">
        <v>796</v>
      </c>
    </row>
    <row r="204" spans="1:3" x14ac:dyDescent="0.3">
      <c r="A204" s="29" t="s">
        <v>587</v>
      </c>
      <c r="B204" s="29" t="s">
        <v>812</v>
      </c>
      <c r="C204" s="29" t="s">
        <v>796</v>
      </c>
    </row>
    <row r="205" spans="1:3" x14ac:dyDescent="0.3">
      <c r="A205" s="29" t="s">
        <v>597</v>
      </c>
      <c r="B205" s="29" t="s">
        <v>812</v>
      </c>
      <c r="C205" s="29" t="s">
        <v>796</v>
      </c>
    </row>
    <row r="206" spans="1:3" x14ac:dyDescent="0.3">
      <c r="A206" s="29" t="s">
        <v>487</v>
      </c>
      <c r="B206" s="29" t="s">
        <v>812</v>
      </c>
      <c r="C206" s="29" t="s">
        <v>796</v>
      </c>
    </row>
    <row r="207" spans="1:3" x14ac:dyDescent="0.3">
      <c r="A207" s="29" t="s">
        <v>818</v>
      </c>
      <c r="B207" s="29" t="s">
        <v>812</v>
      </c>
      <c r="C207" s="29" t="s">
        <v>796</v>
      </c>
    </row>
    <row r="208" spans="1:3" x14ac:dyDescent="0.3">
      <c r="A208" s="29" t="s">
        <v>523</v>
      </c>
      <c r="B208" s="29" t="s">
        <v>812</v>
      </c>
      <c r="C208" s="29" t="s">
        <v>796</v>
      </c>
    </row>
    <row r="210" spans="1:3" x14ac:dyDescent="0.3">
      <c r="A210" s="29" t="s">
        <v>389</v>
      </c>
      <c r="B210" s="29" t="s">
        <v>819</v>
      </c>
      <c r="C210" s="29" t="s">
        <v>796</v>
      </c>
    </row>
    <row r="211" spans="1:3" x14ac:dyDescent="0.3">
      <c r="A211" s="29" t="s">
        <v>463</v>
      </c>
      <c r="B211" s="29" t="s">
        <v>819</v>
      </c>
      <c r="C211" s="29" t="s">
        <v>796</v>
      </c>
    </row>
    <row r="212" spans="1:3" x14ac:dyDescent="0.3">
      <c r="A212" s="29" t="s">
        <v>658</v>
      </c>
      <c r="B212" s="29" t="s">
        <v>819</v>
      </c>
      <c r="C212" s="29" t="s">
        <v>796</v>
      </c>
    </row>
    <row r="213" spans="1:3" x14ac:dyDescent="0.3">
      <c r="A213" s="29" t="s">
        <v>465</v>
      </c>
      <c r="B213" s="29" t="s">
        <v>819</v>
      </c>
      <c r="C213" s="29" t="s">
        <v>796</v>
      </c>
    </row>
    <row r="214" spans="1:3" x14ac:dyDescent="0.3">
      <c r="A214" s="29" t="s">
        <v>367</v>
      </c>
      <c r="B214" s="29" t="s">
        <v>819</v>
      </c>
      <c r="C214" s="29" t="s">
        <v>796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FC20A-F871-4E8F-B610-189579E10332}">
  <dimension ref="A1:N222"/>
  <sheetViews>
    <sheetView zoomScale="69" workbookViewId="0">
      <selection activeCell="C6" sqref="C6"/>
    </sheetView>
  </sheetViews>
  <sheetFormatPr defaultRowHeight="14.4" x14ac:dyDescent="0.3"/>
  <cols>
    <col min="1" max="1" width="37.6640625" bestFit="1" customWidth="1"/>
    <col min="2" max="2" width="12.6640625" bestFit="1" customWidth="1"/>
    <col min="3" max="3" width="12" bestFit="1" customWidth="1"/>
    <col min="5" max="5" width="13.109375" bestFit="1" customWidth="1"/>
    <col min="6" max="6" width="16.33203125" bestFit="1" customWidth="1"/>
    <col min="7" max="7" width="18.5546875" bestFit="1" customWidth="1"/>
    <col min="8" max="8" width="17.44140625" bestFit="1" customWidth="1"/>
    <col min="9" max="9" width="21.77734375" bestFit="1" customWidth="1"/>
    <col min="10" max="10" width="23.21875" bestFit="1" customWidth="1"/>
    <col min="11" max="11" width="16.6640625" bestFit="1" customWidth="1"/>
  </cols>
  <sheetData>
    <row r="1" spans="1:14" x14ac:dyDescent="0.3">
      <c r="A1" s="13" t="s">
        <v>825</v>
      </c>
    </row>
    <row r="2" spans="1:14" x14ac:dyDescent="0.3">
      <c r="A2" s="4" t="s">
        <v>21</v>
      </c>
      <c r="B2" s="19">
        <v>557557.5</v>
      </c>
      <c r="C2" t="s">
        <v>0</v>
      </c>
      <c r="D2" s="8"/>
      <c r="E2" s="6"/>
      <c r="F2" s="18"/>
      <c r="G2" s="5"/>
    </row>
    <row r="3" spans="1:14" x14ac:dyDescent="0.3">
      <c r="A3" t="s">
        <v>22</v>
      </c>
      <c r="B3" s="36">
        <v>558068.67369999993</v>
      </c>
      <c r="C3" t="s">
        <v>0</v>
      </c>
      <c r="D3" s="55"/>
    </row>
    <row r="4" spans="1:14" x14ac:dyDescent="0.3">
      <c r="A4" s="4" t="s">
        <v>20</v>
      </c>
      <c r="B4" s="22">
        <v>547</v>
      </c>
      <c r="C4" t="s">
        <v>28</v>
      </c>
    </row>
    <row r="5" spans="1:14" x14ac:dyDescent="0.3">
      <c r="A5" s="4" t="s">
        <v>700</v>
      </c>
      <c r="B5" s="19">
        <v>210415.2</v>
      </c>
      <c r="C5" t="s">
        <v>0</v>
      </c>
      <c r="D5" s="11">
        <v>0.37738744434430532</v>
      </c>
      <c r="E5" s="4" t="s">
        <v>23</v>
      </c>
      <c r="F5" s="21">
        <v>3997888800</v>
      </c>
      <c r="G5" t="s">
        <v>29</v>
      </c>
      <c r="H5" s="27">
        <v>210415.2</v>
      </c>
      <c r="I5" t="s">
        <v>39</v>
      </c>
    </row>
    <row r="6" spans="1:14" x14ac:dyDescent="0.3">
      <c r="A6" s="4" t="s">
        <v>701</v>
      </c>
      <c r="B6" s="19">
        <v>143083.65</v>
      </c>
      <c r="C6" t="s">
        <v>0</v>
      </c>
      <c r="D6" s="16">
        <v>0.25662581886173175</v>
      </c>
      <c r="E6" s="4" t="s">
        <v>23</v>
      </c>
      <c r="F6" s="21">
        <v>2718589350</v>
      </c>
      <c r="G6" t="s">
        <v>29</v>
      </c>
      <c r="H6" s="27">
        <v>143083.65</v>
      </c>
      <c r="I6" t="s">
        <v>39</v>
      </c>
    </row>
    <row r="7" spans="1:14" x14ac:dyDescent="0.3">
      <c r="A7" s="15" t="s">
        <v>863</v>
      </c>
      <c r="B7" s="23">
        <v>116737.1</v>
      </c>
      <c r="C7" t="s">
        <v>0</v>
      </c>
      <c r="D7" s="17">
        <v>0.81586610349959632</v>
      </c>
      <c r="E7" s="15" t="s">
        <v>24</v>
      </c>
      <c r="F7" s="21">
        <v>466948.4</v>
      </c>
      <c r="G7" t="s">
        <v>11</v>
      </c>
    </row>
    <row r="8" spans="1:14" x14ac:dyDescent="0.3">
      <c r="A8" s="4" t="s">
        <v>702</v>
      </c>
      <c r="B8" s="19">
        <v>84393.349999999991</v>
      </c>
      <c r="C8" t="s">
        <v>0</v>
      </c>
      <c r="D8" s="16">
        <v>0.15136259488931633</v>
      </c>
      <c r="E8" s="4" t="s">
        <v>23</v>
      </c>
      <c r="F8" s="21">
        <v>1603473650</v>
      </c>
      <c r="G8" t="s">
        <v>29</v>
      </c>
      <c r="H8" s="28">
        <v>84393.349999999991</v>
      </c>
      <c r="I8" t="s">
        <v>39</v>
      </c>
    </row>
    <row r="9" spans="1:14" x14ac:dyDescent="0.3">
      <c r="A9" s="15" t="s">
        <v>863</v>
      </c>
      <c r="B9" s="23">
        <v>65924.899999999994</v>
      </c>
      <c r="C9" t="s">
        <v>0</v>
      </c>
      <c r="D9" s="17">
        <v>0.78116225982260457</v>
      </c>
      <c r="E9" s="15" t="s">
        <v>25</v>
      </c>
      <c r="F9" s="21">
        <v>263699.59999999998</v>
      </c>
      <c r="G9" t="s">
        <v>11</v>
      </c>
    </row>
    <row r="12" spans="1:14" x14ac:dyDescent="0.3">
      <c r="A12" s="13" t="s">
        <v>843</v>
      </c>
    </row>
    <row r="13" spans="1:14" x14ac:dyDescent="0.3">
      <c r="C13" s="4" t="s">
        <v>2</v>
      </c>
      <c r="E13" s="4" t="s">
        <v>844</v>
      </c>
      <c r="F13" s="4" t="s">
        <v>29</v>
      </c>
      <c r="G13" s="4" t="s">
        <v>11</v>
      </c>
      <c r="H13" s="4" t="s">
        <v>845</v>
      </c>
      <c r="I13" s="4" t="s">
        <v>846</v>
      </c>
      <c r="J13" s="4" t="s">
        <v>851</v>
      </c>
      <c r="K13" s="4" t="s">
        <v>850</v>
      </c>
    </row>
    <row r="14" spans="1:14" x14ac:dyDescent="0.3">
      <c r="A14" t="s">
        <v>828</v>
      </c>
      <c r="B14" t="s">
        <v>847</v>
      </c>
    </row>
    <row r="15" spans="1:14" x14ac:dyDescent="0.3">
      <c r="A15" t="s">
        <v>829</v>
      </c>
      <c r="B15">
        <v>0</v>
      </c>
      <c r="C15" s="7">
        <v>31459.200000000001</v>
      </c>
      <c r="D15" s="8">
        <f>C15/C$18</f>
        <v>0.84575765265473712</v>
      </c>
      <c r="E15" s="3">
        <v>0</v>
      </c>
      <c r="F15">
        <v>0</v>
      </c>
      <c r="G15">
        <v>0</v>
      </c>
      <c r="H15">
        <f>E15*2800*2*53</f>
        <v>0</v>
      </c>
      <c r="I15" s="7">
        <f>C16+C17</f>
        <v>5737.2709999999997</v>
      </c>
      <c r="J15" s="8">
        <f>I15/C18</f>
        <v>0.15424234734526293</v>
      </c>
      <c r="K15" s="8">
        <f>I15/C$56</f>
        <v>1.0565726083872956E-2</v>
      </c>
      <c r="N15" s="3"/>
    </row>
    <row r="16" spans="1:14" x14ac:dyDescent="0.3">
      <c r="B16">
        <v>1</v>
      </c>
      <c r="C16" s="7">
        <v>1200.6210000000001</v>
      </c>
      <c r="D16" s="8">
        <f>C16/C$18</f>
        <v>3.2277820119010758E-2</v>
      </c>
      <c r="E16" s="3">
        <f t="shared" ref="E16:E53" si="0">C16</f>
        <v>1200.6210000000001</v>
      </c>
      <c r="F16">
        <f t="shared" ref="F16:F53" si="1">E16*19000</f>
        <v>22811799</v>
      </c>
      <c r="G16">
        <v>0</v>
      </c>
      <c r="H16">
        <f>E16*2800*2*53</f>
        <v>356344312.80000001</v>
      </c>
      <c r="N16" s="8"/>
    </row>
    <row r="17" spans="1:14" x14ac:dyDescent="0.3">
      <c r="B17">
        <v>2</v>
      </c>
      <c r="C17" s="7">
        <v>4536.6499999999996</v>
      </c>
      <c r="D17" s="8">
        <f>C17/C$18</f>
        <v>0.12196452722625219</v>
      </c>
      <c r="E17" s="3">
        <f t="shared" si="0"/>
        <v>4536.6499999999996</v>
      </c>
      <c r="F17">
        <f t="shared" si="1"/>
        <v>86196350</v>
      </c>
      <c r="G17">
        <f>E17*10*2</f>
        <v>90733</v>
      </c>
      <c r="H17">
        <f t="shared" ref="H16:H54" si="2">E17*2800*2*53</f>
        <v>1346477719.9999998</v>
      </c>
    </row>
    <row r="18" spans="1:14" s="4" customFormat="1" x14ac:dyDescent="0.3">
      <c r="B18" s="4" t="s">
        <v>1</v>
      </c>
      <c r="C18" s="10">
        <f>SUM(C15:C17)</f>
        <v>37196.470999999998</v>
      </c>
      <c r="D18" s="11">
        <f>C18/C$18</f>
        <v>1</v>
      </c>
      <c r="E18" s="12">
        <f>SUM(E16:E17)</f>
        <v>5737.2709999999997</v>
      </c>
      <c r="F18" s="4">
        <f>SUM(F15:F17)</f>
        <v>109008149</v>
      </c>
      <c r="G18" s="4">
        <f>G17</f>
        <v>90733</v>
      </c>
      <c r="H18" s="4">
        <f t="shared" si="2"/>
        <v>1702822032.8</v>
      </c>
      <c r="I18"/>
      <c r="J18"/>
      <c r="K18"/>
    </row>
    <row r="19" spans="1:14" x14ac:dyDescent="0.3">
      <c r="A19" t="s">
        <v>830</v>
      </c>
      <c r="B19">
        <v>0</v>
      </c>
      <c r="C19" s="7">
        <v>20563.900000000001</v>
      </c>
      <c r="D19" s="8">
        <f>C19/C$22</f>
        <v>0.71486023779967167</v>
      </c>
      <c r="E19" s="3">
        <v>0</v>
      </c>
      <c r="F19">
        <v>0</v>
      </c>
      <c r="G19">
        <v>0</v>
      </c>
      <c r="H19">
        <f t="shared" si="2"/>
        <v>0</v>
      </c>
      <c r="I19" s="7">
        <f>C21+C20</f>
        <v>8202.4223000000002</v>
      </c>
      <c r="J19" s="8">
        <f>I19/C22</f>
        <v>0.28513976220032822</v>
      </c>
      <c r="K19" s="8">
        <f>I19/C$56</f>
        <v>1.5105534886891559E-2</v>
      </c>
      <c r="N19" s="3"/>
    </row>
    <row r="20" spans="1:14" x14ac:dyDescent="0.3">
      <c r="B20">
        <v>1</v>
      </c>
      <c r="C20">
        <v>213.72229999999999</v>
      </c>
      <c r="D20" s="8">
        <f>C20/C$22</f>
        <v>7.4296011068470842E-3</v>
      </c>
      <c r="E20" s="3">
        <f t="shared" si="0"/>
        <v>213.72229999999999</v>
      </c>
      <c r="F20">
        <f t="shared" si="1"/>
        <v>4060723.6999999997</v>
      </c>
      <c r="G20">
        <v>0</v>
      </c>
      <c r="H20">
        <f t="shared" si="2"/>
        <v>63432778.639999993</v>
      </c>
      <c r="N20" s="8"/>
    </row>
    <row r="21" spans="1:14" x14ac:dyDescent="0.3">
      <c r="B21">
        <v>2</v>
      </c>
      <c r="C21" s="7">
        <v>7988.7</v>
      </c>
      <c r="D21" s="8">
        <f>C21/C$22</f>
        <v>0.27771016109348112</v>
      </c>
      <c r="E21" s="3">
        <f t="shared" si="0"/>
        <v>7988.7</v>
      </c>
      <c r="F21">
        <f t="shared" si="1"/>
        <v>151785300</v>
      </c>
      <c r="G21">
        <f>E21*10*2</f>
        <v>159774</v>
      </c>
      <c r="H21">
        <f t="shared" si="2"/>
        <v>2371046160</v>
      </c>
    </row>
    <row r="22" spans="1:14" s="4" customFormat="1" x14ac:dyDescent="0.3">
      <c r="B22" s="4" t="s">
        <v>1</v>
      </c>
      <c r="C22" s="10">
        <f>SUM(C19:C21)</f>
        <v>28766.322300000003</v>
      </c>
      <c r="D22" s="11">
        <f>C22/C$22</f>
        <v>1</v>
      </c>
      <c r="E22" s="12">
        <f>SUM(E20:E21)</f>
        <v>8202.4223000000002</v>
      </c>
      <c r="F22" s="4">
        <f t="shared" si="1"/>
        <v>155846023.70000002</v>
      </c>
      <c r="G22" s="4">
        <f>G21</f>
        <v>159774</v>
      </c>
      <c r="H22" s="4">
        <f t="shared" si="2"/>
        <v>2434478938.6400003</v>
      </c>
      <c r="I22"/>
      <c r="J22"/>
      <c r="K22"/>
    </row>
    <row r="23" spans="1:14" x14ac:dyDescent="0.3">
      <c r="A23" t="s">
        <v>831</v>
      </c>
      <c r="B23">
        <v>0</v>
      </c>
      <c r="C23" s="7">
        <v>96648.4</v>
      </c>
      <c r="D23" s="8">
        <f>C23/C$26</f>
        <v>0.87942042786709529</v>
      </c>
      <c r="E23" s="3">
        <v>0</v>
      </c>
      <c r="F23">
        <v>0</v>
      </c>
      <c r="G23">
        <v>0</v>
      </c>
      <c r="H23">
        <f t="shared" si="2"/>
        <v>0</v>
      </c>
      <c r="I23" s="7">
        <f>C25+C24</f>
        <v>13251.708000000001</v>
      </c>
      <c r="J23" s="8">
        <f>I23/C26</f>
        <v>0.12057957213290454</v>
      </c>
      <c r="K23" s="8">
        <f>I23/C$56</f>
        <v>2.4404271102318149E-2</v>
      </c>
      <c r="N23" s="3"/>
    </row>
    <row r="24" spans="1:14" x14ac:dyDescent="0.3">
      <c r="B24">
        <v>1</v>
      </c>
      <c r="C24" s="7">
        <v>1243.028</v>
      </c>
      <c r="D24" s="8">
        <f>C24/C$26</f>
        <v>1.1310525736699002E-2</v>
      </c>
      <c r="E24" s="3">
        <f t="shared" si="0"/>
        <v>1243.028</v>
      </c>
      <c r="F24">
        <f t="shared" si="1"/>
        <v>23617532</v>
      </c>
      <c r="G24">
        <v>0</v>
      </c>
      <c r="H24">
        <f t="shared" si="2"/>
        <v>368930710.39999998</v>
      </c>
      <c r="N24" s="8"/>
    </row>
    <row r="25" spans="1:14" x14ac:dyDescent="0.3">
      <c r="B25">
        <v>2</v>
      </c>
      <c r="C25" s="7">
        <v>12008.68</v>
      </c>
      <c r="D25" s="8">
        <f>C25/C$26</f>
        <v>0.10926904639620554</v>
      </c>
      <c r="E25" s="3">
        <f t="shared" si="0"/>
        <v>12008.68</v>
      </c>
      <c r="F25">
        <f t="shared" si="1"/>
        <v>228164920</v>
      </c>
      <c r="G25">
        <f>E25*10*2</f>
        <v>240173.6</v>
      </c>
      <c r="H25">
        <f t="shared" si="2"/>
        <v>3564176224</v>
      </c>
    </row>
    <row r="26" spans="1:14" s="4" customFormat="1" x14ac:dyDescent="0.3">
      <c r="B26" s="4" t="s">
        <v>1</v>
      </c>
      <c r="C26" s="10">
        <f>SUM(C23:C25)</f>
        <v>109900.10800000001</v>
      </c>
      <c r="D26" s="11">
        <f>C26/C$26</f>
        <v>1</v>
      </c>
      <c r="E26" s="12">
        <f>SUM(E24:E25)</f>
        <v>13251.708000000001</v>
      </c>
      <c r="F26" s="4">
        <f t="shared" si="1"/>
        <v>251782452</v>
      </c>
      <c r="G26" s="4">
        <f>G25</f>
        <v>240173.6</v>
      </c>
      <c r="H26" s="4">
        <f t="shared" si="2"/>
        <v>3933106934.3999996</v>
      </c>
      <c r="I26"/>
      <c r="J26"/>
      <c r="K26"/>
    </row>
    <row r="27" spans="1:14" x14ac:dyDescent="0.3">
      <c r="A27" t="s">
        <v>832</v>
      </c>
      <c r="B27">
        <v>0</v>
      </c>
      <c r="C27" s="7">
        <v>76080.399999999994</v>
      </c>
      <c r="D27" s="8">
        <f>C27/C$30</f>
        <v>0.88987312976594413</v>
      </c>
      <c r="E27" s="3">
        <v>0</v>
      </c>
      <c r="F27">
        <f t="shared" si="1"/>
        <v>0</v>
      </c>
      <c r="G27">
        <v>0</v>
      </c>
      <c r="H27">
        <f t="shared" si="2"/>
        <v>0</v>
      </c>
      <c r="I27" s="7">
        <f>C29+C28</f>
        <v>9415.3829999999998</v>
      </c>
      <c r="J27" s="8">
        <f>I27/C30</f>
        <v>0.11012687023405587</v>
      </c>
      <c r="K27" s="8">
        <f>I27/C$56</f>
        <v>1.7339316506533163E-2</v>
      </c>
      <c r="N27" s="3"/>
    </row>
    <row r="28" spans="1:14" x14ac:dyDescent="0.3">
      <c r="B28">
        <v>1</v>
      </c>
      <c r="C28" s="7">
        <v>1203.0429999999999</v>
      </c>
      <c r="D28" s="8">
        <f>C28/C$30</f>
        <v>1.4071372385700005E-2</v>
      </c>
      <c r="E28" s="3">
        <f t="shared" si="0"/>
        <v>1203.0429999999999</v>
      </c>
      <c r="F28">
        <f t="shared" si="1"/>
        <v>22857816.999999996</v>
      </c>
      <c r="G28">
        <v>0</v>
      </c>
      <c r="H28">
        <f t="shared" si="2"/>
        <v>357063162.39999998</v>
      </c>
      <c r="N28" s="8"/>
    </row>
    <row r="29" spans="1:14" x14ac:dyDescent="0.3">
      <c r="B29">
        <v>2</v>
      </c>
      <c r="C29" s="7">
        <v>8212.34</v>
      </c>
      <c r="D29" s="8">
        <f>C29/C$30</f>
        <v>9.6055497848355875E-2</v>
      </c>
      <c r="E29" s="3">
        <f t="shared" si="0"/>
        <v>8212.34</v>
      </c>
      <c r="F29">
        <f t="shared" si="1"/>
        <v>156034460</v>
      </c>
      <c r="G29">
        <f>E29*10*2</f>
        <v>164246.79999999999</v>
      </c>
      <c r="H29">
        <f t="shared" si="2"/>
        <v>2437422512</v>
      </c>
    </row>
    <row r="30" spans="1:14" s="4" customFormat="1" x14ac:dyDescent="0.3">
      <c r="B30" s="4" t="s">
        <v>1</v>
      </c>
      <c r="C30" s="10">
        <f>SUM(C27:C29)</f>
        <v>85495.782999999996</v>
      </c>
      <c r="D30" s="11">
        <f>C30/C$30</f>
        <v>1</v>
      </c>
      <c r="E30" s="12">
        <f>SUM(E28:E29)</f>
        <v>9415.3829999999998</v>
      </c>
      <c r="F30" s="4">
        <f t="shared" si="1"/>
        <v>178892277</v>
      </c>
      <c r="G30" s="4">
        <f>G29</f>
        <v>164246.79999999999</v>
      </c>
      <c r="H30" s="4">
        <f t="shared" si="2"/>
        <v>2794485674.3999996</v>
      </c>
      <c r="I30"/>
      <c r="J30"/>
      <c r="K30"/>
    </row>
    <row r="31" spans="1:14" x14ac:dyDescent="0.3">
      <c r="A31" t="s">
        <v>833</v>
      </c>
      <c r="B31">
        <v>0</v>
      </c>
      <c r="C31" s="7">
        <v>72685.8</v>
      </c>
      <c r="D31" s="8">
        <f>C31/C$34</f>
        <v>0.82158029232722418</v>
      </c>
      <c r="E31" s="3">
        <v>0</v>
      </c>
      <c r="F31">
        <f t="shared" si="1"/>
        <v>0</v>
      </c>
      <c r="G31">
        <v>0</v>
      </c>
      <c r="H31">
        <f t="shared" si="2"/>
        <v>0</v>
      </c>
      <c r="I31" s="7">
        <f>C33+C32</f>
        <v>15784.92</v>
      </c>
      <c r="J31" s="8">
        <f>I31/C34</f>
        <v>0.17841970767277582</v>
      </c>
      <c r="K31" s="8">
        <f>I31/C$56</f>
        <v>2.9069420108593081E-2</v>
      </c>
      <c r="N31" s="3"/>
    </row>
    <row r="32" spans="1:14" x14ac:dyDescent="0.3">
      <c r="B32">
        <v>1</v>
      </c>
      <c r="C32" s="7">
        <v>9506.07</v>
      </c>
      <c r="D32" s="8">
        <f>C32/C$34</f>
        <v>0.10744876949119438</v>
      </c>
      <c r="E32" s="3">
        <f t="shared" si="0"/>
        <v>9506.07</v>
      </c>
      <c r="F32">
        <f t="shared" si="1"/>
        <v>180615330</v>
      </c>
      <c r="G32">
        <v>0</v>
      </c>
      <c r="H32">
        <f t="shared" si="2"/>
        <v>2821401576</v>
      </c>
      <c r="N32" s="8"/>
    </row>
    <row r="33" spans="1:14" x14ac:dyDescent="0.3">
      <c r="B33">
        <v>2</v>
      </c>
      <c r="C33" s="7">
        <v>6278.85</v>
      </c>
      <c r="D33" s="8">
        <f>C33/C$34</f>
        <v>7.0970938181581442E-2</v>
      </c>
      <c r="E33" s="3">
        <f t="shared" si="0"/>
        <v>6278.85</v>
      </c>
      <c r="F33">
        <f t="shared" si="1"/>
        <v>119298150</v>
      </c>
      <c r="G33">
        <f>E33*10*2</f>
        <v>125577</v>
      </c>
      <c r="H33">
        <f t="shared" si="2"/>
        <v>1863562680</v>
      </c>
    </row>
    <row r="34" spans="1:14" s="4" customFormat="1" x14ac:dyDescent="0.3">
      <c r="B34" s="4" t="s">
        <v>1</v>
      </c>
      <c r="C34" s="10">
        <f>SUM(C31:C33)</f>
        <v>88470.720000000001</v>
      </c>
      <c r="D34" s="11">
        <f>C34/C$34</f>
        <v>1</v>
      </c>
      <c r="E34" s="12">
        <f>SUM(E32:E33)</f>
        <v>15784.92</v>
      </c>
      <c r="F34" s="4">
        <f t="shared" si="1"/>
        <v>299913480</v>
      </c>
      <c r="G34" s="4">
        <f>G33</f>
        <v>125577</v>
      </c>
      <c r="H34" s="4">
        <f t="shared" si="2"/>
        <v>4684964256</v>
      </c>
      <c r="I34"/>
      <c r="J34"/>
      <c r="K34"/>
    </row>
    <row r="35" spans="1:14" x14ac:dyDescent="0.3">
      <c r="A35" t="s">
        <v>834</v>
      </c>
      <c r="B35">
        <v>0</v>
      </c>
      <c r="C35" s="7">
        <v>53919.199999999997</v>
      </c>
      <c r="D35" s="8">
        <f>C35/C$38</f>
        <v>0.77031687323284859</v>
      </c>
      <c r="E35" s="3">
        <v>0</v>
      </c>
      <c r="F35">
        <f t="shared" si="1"/>
        <v>0</v>
      </c>
      <c r="G35">
        <v>0</v>
      </c>
      <c r="H35">
        <f t="shared" si="2"/>
        <v>0</v>
      </c>
      <c r="I35" s="7">
        <f>C37+C36</f>
        <v>16076.93</v>
      </c>
      <c r="J35" s="8">
        <f>I35/C38</f>
        <v>0.22968312676715125</v>
      </c>
      <c r="K35" s="8">
        <f>I35/C$56</f>
        <v>2.9607184086231881E-2</v>
      </c>
      <c r="N35" s="3"/>
    </row>
    <row r="36" spans="1:14" x14ac:dyDescent="0.3">
      <c r="B36">
        <v>1</v>
      </c>
      <c r="C36" s="7">
        <v>0</v>
      </c>
      <c r="D36" s="8">
        <f>C36/C$38</f>
        <v>0</v>
      </c>
      <c r="E36" s="3">
        <f t="shared" si="0"/>
        <v>0</v>
      </c>
      <c r="F36">
        <f t="shared" si="1"/>
        <v>0</v>
      </c>
      <c r="G36">
        <v>0</v>
      </c>
      <c r="H36">
        <f t="shared" si="2"/>
        <v>0</v>
      </c>
      <c r="N36" s="8"/>
    </row>
    <row r="37" spans="1:14" x14ac:dyDescent="0.3">
      <c r="B37">
        <v>2</v>
      </c>
      <c r="C37" s="7">
        <v>16076.93</v>
      </c>
      <c r="D37" s="8">
        <f>C37/C$38</f>
        <v>0.22968312676715125</v>
      </c>
      <c r="E37" s="3">
        <f t="shared" si="0"/>
        <v>16076.93</v>
      </c>
      <c r="F37">
        <f t="shared" si="1"/>
        <v>305461670</v>
      </c>
      <c r="G37">
        <f>E37*10*2</f>
        <v>321538.59999999998</v>
      </c>
      <c r="H37">
        <f t="shared" si="2"/>
        <v>4771632824</v>
      </c>
    </row>
    <row r="38" spans="1:14" s="4" customFormat="1" x14ac:dyDescent="0.3">
      <c r="B38" s="4" t="s">
        <v>1</v>
      </c>
      <c r="C38" s="10">
        <f>SUM(C35:C37)</f>
        <v>69996.13</v>
      </c>
      <c r="D38" s="11">
        <f>C38/C$38</f>
        <v>1</v>
      </c>
      <c r="E38" s="12">
        <f>SUM(E36:E37)</f>
        <v>16076.93</v>
      </c>
      <c r="F38" s="4">
        <f t="shared" si="1"/>
        <v>305461670</v>
      </c>
      <c r="G38" s="4">
        <f>G37</f>
        <v>321538.59999999998</v>
      </c>
      <c r="H38" s="4">
        <f t="shared" si="2"/>
        <v>4771632824</v>
      </c>
      <c r="I38"/>
      <c r="J38"/>
      <c r="K38"/>
    </row>
    <row r="39" spans="1:14" x14ac:dyDescent="0.3">
      <c r="A39" t="s">
        <v>835</v>
      </c>
      <c r="B39">
        <v>0</v>
      </c>
      <c r="C39" s="7">
        <v>9215.67</v>
      </c>
      <c r="D39" s="8">
        <f>C39/C$42</f>
        <v>0.94312304869465668</v>
      </c>
      <c r="E39" s="3">
        <v>0</v>
      </c>
      <c r="F39">
        <f t="shared" si="1"/>
        <v>0</v>
      </c>
      <c r="G39">
        <v>0</v>
      </c>
      <c r="H39">
        <f t="shared" si="2"/>
        <v>0</v>
      </c>
      <c r="I39" s="7">
        <f>C41+C40</f>
        <v>555.76969999999994</v>
      </c>
      <c r="J39" s="8">
        <f>I39/C42</f>
        <v>5.6876951305343468E-2</v>
      </c>
      <c r="K39" s="18">
        <f>I39/C$56</f>
        <v>1.0235023612996926E-3</v>
      </c>
      <c r="N39" s="3"/>
    </row>
    <row r="40" spans="1:14" x14ac:dyDescent="0.3">
      <c r="B40">
        <v>1</v>
      </c>
      <c r="C40">
        <v>62.095700000000001</v>
      </c>
      <c r="D40" s="8">
        <f>C40/C$42</f>
        <v>6.3548158619860292E-3</v>
      </c>
      <c r="E40" s="3">
        <f t="shared" si="0"/>
        <v>62.095700000000001</v>
      </c>
      <c r="F40">
        <f t="shared" si="1"/>
        <v>1179818.3</v>
      </c>
      <c r="G40">
        <v>0</v>
      </c>
      <c r="H40">
        <f t="shared" si="2"/>
        <v>18430003.759999998</v>
      </c>
      <c r="N40" s="8"/>
    </row>
    <row r="41" spans="1:14" x14ac:dyDescent="0.3">
      <c r="B41">
        <v>2</v>
      </c>
      <c r="C41" s="7">
        <v>493.67399999999998</v>
      </c>
      <c r="D41" s="8">
        <f>C41/C$42</f>
        <v>5.0522135443357444E-2</v>
      </c>
      <c r="E41" s="3">
        <f t="shared" si="0"/>
        <v>493.67399999999998</v>
      </c>
      <c r="F41">
        <f t="shared" si="1"/>
        <v>9379806</v>
      </c>
      <c r="G41">
        <f>E41*10*2</f>
        <v>9873.48</v>
      </c>
      <c r="H41">
        <f t="shared" si="2"/>
        <v>146522443.19999999</v>
      </c>
    </row>
    <row r="42" spans="1:14" s="4" customFormat="1" x14ac:dyDescent="0.3">
      <c r="B42" s="4" t="s">
        <v>1</v>
      </c>
      <c r="C42" s="10">
        <f>SUM(C39:C41)</f>
        <v>9771.439699999999</v>
      </c>
      <c r="D42" s="11">
        <f>C42/C$42</f>
        <v>1</v>
      </c>
      <c r="E42" s="12">
        <f>SUM(E40:E41)</f>
        <v>555.76969999999994</v>
      </c>
      <c r="F42" s="4">
        <f t="shared" si="1"/>
        <v>10559624.299999999</v>
      </c>
      <c r="G42" s="4">
        <f>G41</f>
        <v>9873.48</v>
      </c>
      <c r="H42" s="4">
        <f t="shared" si="2"/>
        <v>164952446.95999998</v>
      </c>
      <c r="I42"/>
      <c r="J42"/>
      <c r="K42"/>
    </row>
    <row r="43" spans="1:14" x14ac:dyDescent="0.3">
      <c r="A43" t="s">
        <v>836</v>
      </c>
      <c r="B43">
        <v>0</v>
      </c>
      <c r="C43" s="7">
        <f>99857.4-C51</f>
        <v>93111.37</v>
      </c>
      <c r="D43" s="8">
        <f>C43/C$46</f>
        <v>0.87595737929374851</v>
      </c>
      <c r="E43" s="3">
        <v>0</v>
      </c>
      <c r="F43">
        <f t="shared" si="1"/>
        <v>0</v>
      </c>
      <c r="G43">
        <v>0</v>
      </c>
      <c r="H43">
        <f t="shared" si="2"/>
        <v>0</v>
      </c>
      <c r="I43" s="7">
        <f>C45+C44</f>
        <v>13185.32</v>
      </c>
      <c r="J43" s="8">
        <f>I43/C46</f>
        <v>0.12404262070625154</v>
      </c>
      <c r="K43" s="8">
        <f>I43/C$56</f>
        <v>2.4282011333996909E-2</v>
      </c>
      <c r="N43" s="3"/>
    </row>
    <row r="44" spans="1:14" x14ac:dyDescent="0.3">
      <c r="B44">
        <v>1</v>
      </c>
      <c r="C44" s="7">
        <v>5034.3999999999996</v>
      </c>
      <c r="D44" s="8">
        <f>C44/C$46</f>
        <v>4.7361775799415771E-2</v>
      </c>
      <c r="E44" s="3">
        <f t="shared" si="0"/>
        <v>5034.3999999999996</v>
      </c>
      <c r="F44">
        <f t="shared" si="1"/>
        <v>95653600</v>
      </c>
      <c r="G44">
        <v>0</v>
      </c>
      <c r="H44">
        <f t="shared" si="2"/>
        <v>1494209919.9999998</v>
      </c>
      <c r="N44" s="8"/>
    </row>
    <row r="45" spans="1:14" x14ac:dyDescent="0.3">
      <c r="B45">
        <v>2</v>
      </c>
      <c r="C45" s="7">
        <v>8150.92</v>
      </c>
      <c r="D45" s="8">
        <f>C45/C$46</f>
        <v>7.6680844906835771E-2</v>
      </c>
      <c r="E45" s="3">
        <f t="shared" si="0"/>
        <v>8150.92</v>
      </c>
      <c r="F45">
        <f t="shared" si="1"/>
        <v>154867480</v>
      </c>
      <c r="G45">
        <f>E45*10*2</f>
        <v>163018.4</v>
      </c>
      <c r="H45">
        <f t="shared" si="2"/>
        <v>2419193056</v>
      </c>
    </row>
    <row r="46" spans="1:14" s="4" customFormat="1" x14ac:dyDescent="0.3">
      <c r="B46" s="4" t="s">
        <v>1</v>
      </c>
      <c r="C46" s="10">
        <f>SUM(C43:C45)</f>
        <v>106296.68999999999</v>
      </c>
      <c r="D46" s="11">
        <f>C46/C$46</f>
        <v>1</v>
      </c>
      <c r="E46" s="12">
        <f>SUM(E44:E45)</f>
        <v>13185.32</v>
      </c>
      <c r="F46" s="4">
        <f t="shared" si="1"/>
        <v>250521080</v>
      </c>
      <c r="G46" s="4">
        <f>G45</f>
        <v>163018.4</v>
      </c>
      <c r="H46" s="4">
        <f t="shared" si="2"/>
        <v>3913402976</v>
      </c>
      <c r="I46"/>
      <c r="J46"/>
      <c r="K46"/>
    </row>
    <row r="47" spans="1:14" x14ac:dyDescent="0.3">
      <c r="A47" t="s">
        <v>837</v>
      </c>
      <c r="B47">
        <v>0</v>
      </c>
      <c r="C47">
        <v>368.04199999999997</v>
      </c>
      <c r="D47" s="8">
        <f>C47/C$50</f>
        <v>1</v>
      </c>
      <c r="E47" s="3">
        <v>0</v>
      </c>
      <c r="F47">
        <f t="shared" si="1"/>
        <v>0</v>
      </c>
      <c r="G47">
        <v>0</v>
      </c>
      <c r="H47">
        <f t="shared" si="2"/>
        <v>0</v>
      </c>
      <c r="I47" s="3">
        <f>C49+C48</f>
        <v>0</v>
      </c>
      <c r="J47" s="8">
        <f>I47/C50</f>
        <v>0</v>
      </c>
      <c r="K47" s="8">
        <f>I47/C$56</f>
        <v>0</v>
      </c>
    </row>
    <row r="48" spans="1:14" x14ac:dyDescent="0.3">
      <c r="B48">
        <v>1</v>
      </c>
      <c r="C48" s="7">
        <v>0</v>
      </c>
      <c r="D48" s="8">
        <f>C48/C$50</f>
        <v>0</v>
      </c>
      <c r="E48" s="3">
        <f t="shared" si="0"/>
        <v>0</v>
      </c>
      <c r="F48">
        <f t="shared" si="1"/>
        <v>0</v>
      </c>
      <c r="G48">
        <v>0</v>
      </c>
      <c r="H48">
        <f t="shared" si="2"/>
        <v>0</v>
      </c>
    </row>
    <row r="49" spans="1:14" x14ac:dyDescent="0.3">
      <c r="B49">
        <v>2</v>
      </c>
      <c r="C49" s="7">
        <v>0</v>
      </c>
      <c r="D49" s="8">
        <f>C49/C$50</f>
        <v>0</v>
      </c>
      <c r="E49" s="3">
        <f t="shared" si="0"/>
        <v>0</v>
      </c>
      <c r="F49">
        <f t="shared" si="1"/>
        <v>0</v>
      </c>
      <c r="G49">
        <f>E49*10*2</f>
        <v>0</v>
      </c>
      <c r="H49">
        <f t="shared" si="2"/>
        <v>0</v>
      </c>
    </row>
    <row r="50" spans="1:14" s="4" customFormat="1" x14ac:dyDescent="0.3">
      <c r="B50" s="4" t="s">
        <v>1</v>
      </c>
      <c r="C50" s="4">
        <f>SUM(C47:C49)</f>
        <v>368.04199999999997</v>
      </c>
      <c r="D50" s="11">
        <f>C50/C$50</f>
        <v>1</v>
      </c>
      <c r="E50" s="12">
        <f>SUM(E48:E49)</f>
        <v>0</v>
      </c>
      <c r="F50" s="4">
        <f t="shared" si="1"/>
        <v>0</v>
      </c>
      <c r="G50" s="4">
        <f>G49</f>
        <v>0</v>
      </c>
      <c r="H50" s="4">
        <f t="shared" si="2"/>
        <v>0</v>
      </c>
      <c r="I50"/>
      <c r="J50"/>
      <c r="K50"/>
    </row>
    <row r="51" spans="1:14" x14ac:dyDescent="0.3">
      <c r="A51" t="s">
        <v>838</v>
      </c>
      <c r="B51">
        <v>0</v>
      </c>
      <c r="C51" s="7">
        <v>6746.03</v>
      </c>
      <c r="D51" s="8">
        <f>C51/C$54</f>
        <v>1</v>
      </c>
      <c r="E51" s="3">
        <v>0</v>
      </c>
      <c r="F51">
        <f t="shared" si="1"/>
        <v>0</v>
      </c>
      <c r="G51">
        <v>0</v>
      </c>
      <c r="H51">
        <f t="shared" si="2"/>
        <v>0</v>
      </c>
      <c r="I51">
        <f>C53+C52</f>
        <v>0</v>
      </c>
      <c r="J51" s="8">
        <f>I51/C54</f>
        <v>0</v>
      </c>
      <c r="K51" s="6">
        <f>I51/C$56</f>
        <v>0</v>
      </c>
      <c r="N51" s="3"/>
    </row>
    <row r="52" spans="1:14" x14ac:dyDescent="0.3">
      <c r="B52">
        <v>1</v>
      </c>
      <c r="C52" s="7">
        <v>0</v>
      </c>
      <c r="D52" s="8">
        <f>C52/C$54</f>
        <v>0</v>
      </c>
      <c r="E52" s="3">
        <f t="shared" si="0"/>
        <v>0</v>
      </c>
      <c r="F52">
        <f t="shared" si="1"/>
        <v>0</v>
      </c>
      <c r="G52">
        <v>0</v>
      </c>
      <c r="H52">
        <f t="shared" si="2"/>
        <v>0</v>
      </c>
    </row>
    <row r="53" spans="1:14" x14ac:dyDescent="0.3">
      <c r="B53">
        <v>2</v>
      </c>
      <c r="C53" s="7">
        <v>0</v>
      </c>
      <c r="D53" s="8">
        <f>C53/C$54</f>
        <v>0</v>
      </c>
      <c r="E53" s="3">
        <f t="shared" si="0"/>
        <v>0</v>
      </c>
      <c r="F53">
        <f t="shared" si="1"/>
        <v>0</v>
      </c>
      <c r="G53">
        <f>E53*10*2</f>
        <v>0</v>
      </c>
      <c r="H53">
        <f t="shared" si="2"/>
        <v>0</v>
      </c>
    </row>
    <row r="54" spans="1:14" s="4" customFormat="1" x14ac:dyDescent="0.3">
      <c r="B54" s="4" t="s">
        <v>1</v>
      </c>
      <c r="C54" s="10">
        <f>SUM(C51:C53)</f>
        <v>6746.03</v>
      </c>
      <c r="D54" s="11">
        <f>C54/C$54</f>
        <v>1</v>
      </c>
      <c r="E54" s="12">
        <f>SUM(E52:E53)</f>
        <v>0</v>
      </c>
      <c r="F54" s="4">
        <f>E54*19000</f>
        <v>0</v>
      </c>
      <c r="G54" s="4">
        <f>G53</f>
        <v>0</v>
      </c>
      <c r="H54" s="4">
        <f t="shared" si="2"/>
        <v>0</v>
      </c>
    </row>
    <row r="56" spans="1:14" x14ac:dyDescent="0.3">
      <c r="A56" t="s">
        <v>839</v>
      </c>
      <c r="C56" s="10">
        <f>C54+C50+C46+C42+C38+C34+C30+C26+C22+C18</f>
        <v>543007.73599999992</v>
      </c>
      <c r="E56" s="10">
        <f>E54+E50+E46+E42+E38+E34+E30+E26+E22+E18</f>
        <v>82209.724000000002</v>
      </c>
      <c r="F56" s="10">
        <f>F54+F50+F46+F42+F38+F34+F30+F26+F22+F18</f>
        <v>1561984756</v>
      </c>
      <c r="G56" s="10">
        <f>G54+G50+G46+G42+G38+G34+G30+G26+G22+G18</f>
        <v>1274934.8799999999</v>
      </c>
      <c r="H56" s="10">
        <f>H54+H50+H46+H42+H38+H34+H30+H26+H22+H18</f>
        <v>24399846083.199997</v>
      </c>
      <c r="I56" s="10">
        <f>SUM(I15:I51)</f>
        <v>82209.724000000017</v>
      </c>
      <c r="K56" s="11">
        <f>I56/C56</f>
        <v>0.15139696646973741</v>
      </c>
    </row>
    <row r="57" spans="1:14" x14ac:dyDescent="0.3">
      <c r="C57" s="7"/>
    </row>
    <row r="59" spans="1:14" x14ac:dyDescent="0.3">
      <c r="A59" s="13"/>
    </row>
    <row r="61" spans="1:14" x14ac:dyDescent="0.3">
      <c r="C61" s="4"/>
      <c r="D61" s="4"/>
      <c r="E61" s="4"/>
      <c r="F61" s="4"/>
      <c r="G61" s="4"/>
      <c r="H61" s="4"/>
    </row>
    <row r="62" spans="1:14" x14ac:dyDescent="0.3">
      <c r="D62" s="8"/>
    </row>
    <row r="63" spans="1:14" x14ac:dyDescent="0.3">
      <c r="D63" s="8"/>
    </row>
    <row r="64" spans="1:14" x14ac:dyDescent="0.3">
      <c r="D64" s="8"/>
    </row>
    <row r="65" spans="4:4" s="4" customFormat="1" x14ac:dyDescent="0.3">
      <c r="D65" s="11"/>
    </row>
    <row r="66" spans="4:4" x14ac:dyDescent="0.3">
      <c r="D66" s="8"/>
    </row>
    <row r="67" spans="4:4" x14ac:dyDescent="0.3">
      <c r="D67" s="8"/>
    </row>
    <row r="68" spans="4:4" x14ac:dyDescent="0.3">
      <c r="D68" s="8"/>
    </row>
    <row r="69" spans="4:4" x14ac:dyDescent="0.3">
      <c r="D69" s="8"/>
    </row>
    <row r="70" spans="4:4" x14ac:dyDescent="0.3">
      <c r="D70" s="8"/>
    </row>
    <row r="71" spans="4:4" s="4" customFormat="1" x14ac:dyDescent="0.3">
      <c r="D71" s="11"/>
    </row>
    <row r="72" spans="4:4" x14ac:dyDescent="0.3">
      <c r="D72" s="8"/>
    </row>
    <row r="73" spans="4:4" x14ac:dyDescent="0.3">
      <c r="D73" s="8"/>
    </row>
    <row r="74" spans="4:4" x14ac:dyDescent="0.3">
      <c r="D74" s="8"/>
    </row>
    <row r="75" spans="4:4" x14ac:dyDescent="0.3">
      <c r="D75" s="8"/>
    </row>
    <row r="76" spans="4:4" x14ac:dyDescent="0.3">
      <c r="D76" s="8"/>
    </row>
    <row r="77" spans="4:4" s="4" customFormat="1" x14ac:dyDescent="0.3">
      <c r="D77" s="11"/>
    </row>
    <row r="78" spans="4:4" x14ac:dyDescent="0.3">
      <c r="D78" s="8"/>
    </row>
    <row r="79" spans="4:4" x14ac:dyDescent="0.3">
      <c r="D79" s="8"/>
    </row>
    <row r="80" spans="4:4" x14ac:dyDescent="0.3">
      <c r="D80" s="8"/>
    </row>
    <row r="81" spans="4:4" x14ac:dyDescent="0.3">
      <c r="D81" s="8"/>
    </row>
    <row r="82" spans="4:4" x14ac:dyDescent="0.3">
      <c r="D82" s="8"/>
    </row>
    <row r="83" spans="4:4" x14ac:dyDescent="0.3">
      <c r="D83" s="8"/>
    </row>
    <row r="84" spans="4:4" s="4" customFormat="1" x14ac:dyDescent="0.3">
      <c r="D84" s="11"/>
    </row>
    <row r="85" spans="4:4" x14ac:dyDescent="0.3">
      <c r="D85" s="8"/>
    </row>
    <row r="86" spans="4:4" x14ac:dyDescent="0.3">
      <c r="D86" s="8"/>
    </row>
    <row r="87" spans="4:4" x14ac:dyDescent="0.3">
      <c r="D87" s="8"/>
    </row>
    <row r="88" spans="4:4" x14ac:dyDescent="0.3">
      <c r="D88" s="8"/>
    </row>
    <row r="89" spans="4:4" x14ac:dyDescent="0.3">
      <c r="D89" s="8"/>
    </row>
    <row r="90" spans="4:4" s="4" customFormat="1" x14ac:dyDescent="0.3">
      <c r="D90" s="11"/>
    </row>
    <row r="91" spans="4:4" x14ac:dyDescent="0.3">
      <c r="D91" s="8"/>
    </row>
    <row r="92" spans="4:4" x14ac:dyDescent="0.3">
      <c r="D92" s="8"/>
    </row>
    <row r="93" spans="4:4" x14ac:dyDescent="0.3">
      <c r="D93" s="8"/>
    </row>
    <row r="94" spans="4:4" x14ac:dyDescent="0.3">
      <c r="D94" s="8"/>
    </row>
    <row r="95" spans="4:4" x14ac:dyDescent="0.3">
      <c r="D95" s="8"/>
    </row>
    <row r="96" spans="4:4" s="4" customFormat="1" x14ac:dyDescent="0.3">
      <c r="D96" s="11"/>
    </row>
    <row r="97" spans="4:4" x14ac:dyDescent="0.3">
      <c r="D97" s="8"/>
    </row>
    <row r="98" spans="4:4" x14ac:dyDescent="0.3">
      <c r="D98" s="8"/>
    </row>
    <row r="99" spans="4:4" x14ac:dyDescent="0.3">
      <c r="D99" s="8"/>
    </row>
    <row r="100" spans="4:4" x14ac:dyDescent="0.3">
      <c r="D100" s="8"/>
    </row>
    <row r="101" spans="4:4" x14ac:dyDescent="0.3">
      <c r="D101" s="8"/>
    </row>
    <row r="102" spans="4:4" x14ac:dyDescent="0.3">
      <c r="D102" s="8"/>
    </row>
    <row r="103" spans="4:4" x14ac:dyDescent="0.3">
      <c r="D103" s="8"/>
    </row>
    <row r="104" spans="4:4" x14ac:dyDescent="0.3">
      <c r="D104" s="8"/>
    </row>
    <row r="105" spans="4:4" x14ac:dyDescent="0.3">
      <c r="D105" s="8"/>
    </row>
    <row r="106" spans="4:4" x14ac:dyDescent="0.3">
      <c r="D106" s="8"/>
    </row>
    <row r="107" spans="4:4" x14ac:dyDescent="0.3">
      <c r="D107" s="8"/>
    </row>
    <row r="108" spans="4:4" x14ac:dyDescent="0.3">
      <c r="D108" s="8"/>
    </row>
    <row r="109" spans="4:4" x14ac:dyDescent="0.3">
      <c r="D109" s="8"/>
    </row>
    <row r="110" spans="4:4" x14ac:dyDescent="0.3">
      <c r="D110" s="8"/>
    </row>
    <row r="111" spans="4:4" x14ac:dyDescent="0.3">
      <c r="D111" s="8"/>
    </row>
    <row r="112" spans="4:4" x14ac:dyDescent="0.3">
      <c r="D112" s="8"/>
    </row>
    <row r="113" spans="1:12" x14ac:dyDescent="0.3">
      <c r="D113" s="8"/>
    </row>
    <row r="114" spans="1:12" x14ac:dyDescent="0.3">
      <c r="D114" s="8"/>
    </row>
    <row r="115" spans="1:12" x14ac:dyDescent="0.3">
      <c r="D115" s="8"/>
    </row>
    <row r="116" spans="1:12" x14ac:dyDescent="0.3">
      <c r="D116" s="8"/>
    </row>
    <row r="117" spans="1:12" x14ac:dyDescent="0.3">
      <c r="D117" s="8"/>
    </row>
    <row r="118" spans="1:12" x14ac:dyDescent="0.3">
      <c r="D118" s="8"/>
    </row>
    <row r="119" spans="1:12" x14ac:dyDescent="0.3">
      <c r="A119" t="s">
        <v>17</v>
      </c>
      <c r="D119" s="8"/>
    </row>
    <row r="120" spans="1:12" x14ac:dyDescent="0.3">
      <c r="A120" t="s">
        <v>3</v>
      </c>
      <c r="C120" t="s">
        <v>2</v>
      </c>
      <c r="D120" s="8"/>
      <c r="F120" t="s">
        <v>9</v>
      </c>
      <c r="G120" t="s">
        <v>10</v>
      </c>
      <c r="H120" t="s">
        <v>11</v>
      </c>
      <c r="J120" t="s">
        <v>13</v>
      </c>
      <c r="K120" t="s">
        <v>14</v>
      </c>
      <c r="L120" t="s">
        <v>15</v>
      </c>
    </row>
    <row r="121" spans="1:12" x14ac:dyDescent="0.3">
      <c r="A121" t="s">
        <v>4</v>
      </c>
      <c r="B121">
        <v>0</v>
      </c>
      <c r="C121">
        <v>39803.9</v>
      </c>
      <c r="D121" s="8">
        <v>0.53402705684853324</v>
      </c>
      <c r="F121">
        <v>0</v>
      </c>
      <c r="G121">
        <v>0</v>
      </c>
      <c r="H121">
        <v>0</v>
      </c>
      <c r="J121">
        <v>74535.361999999994</v>
      </c>
      <c r="K121">
        <v>34731.462</v>
      </c>
      <c r="L121">
        <v>0.46597294315146687</v>
      </c>
    </row>
    <row r="122" spans="1:12" x14ac:dyDescent="0.3">
      <c r="A122" t="s">
        <v>5</v>
      </c>
      <c r="B122">
        <v>1</v>
      </c>
      <c r="C122">
        <v>34055.74</v>
      </c>
      <c r="D122" s="8">
        <v>0.45690715233931511</v>
      </c>
      <c r="F122">
        <v>34055.74</v>
      </c>
      <c r="G122">
        <v>647059060</v>
      </c>
      <c r="H122">
        <v>0</v>
      </c>
    </row>
    <row r="123" spans="1:12" x14ac:dyDescent="0.3">
      <c r="A123" t="s">
        <v>6</v>
      </c>
      <c r="B123">
        <v>2</v>
      </c>
      <c r="C123">
        <v>675.72199999999998</v>
      </c>
      <c r="D123" s="8">
        <v>9.0657908121516868E-3</v>
      </c>
      <c r="F123">
        <v>675.72199999999998</v>
      </c>
      <c r="G123">
        <v>12838718</v>
      </c>
      <c r="H123">
        <v>0</v>
      </c>
    </row>
    <row r="124" spans="1:12" x14ac:dyDescent="0.3">
      <c r="A124" t="s">
        <v>1</v>
      </c>
      <c r="C124">
        <v>74535.361999999994</v>
      </c>
      <c r="D124" s="8">
        <v>1</v>
      </c>
      <c r="F124">
        <v>34731.462</v>
      </c>
      <c r="G124">
        <v>659897778</v>
      </c>
      <c r="H124">
        <v>0</v>
      </c>
    </row>
    <row r="125" spans="1:12" x14ac:dyDescent="0.3">
      <c r="D125" s="8"/>
      <c r="F125">
        <v>0.16506156399347574</v>
      </c>
      <c r="G125">
        <v>0.16506156399347577</v>
      </c>
      <c r="H125">
        <v>0</v>
      </c>
    </row>
    <row r="126" spans="1:12" x14ac:dyDescent="0.3">
      <c r="A126" t="s">
        <v>696</v>
      </c>
      <c r="D126" s="8"/>
    </row>
    <row r="127" spans="1:12" x14ac:dyDescent="0.3">
      <c r="A127" t="s">
        <v>4</v>
      </c>
      <c r="B127">
        <v>0</v>
      </c>
      <c r="C127">
        <v>50205.1</v>
      </c>
      <c r="D127" s="8">
        <v>0.67357435457712</v>
      </c>
      <c r="F127">
        <v>0</v>
      </c>
      <c r="G127">
        <v>0</v>
      </c>
      <c r="H127">
        <v>0</v>
      </c>
      <c r="J127">
        <v>74535.349600000001</v>
      </c>
      <c r="K127">
        <v>24330.249600000003</v>
      </c>
      <c r="L127">
        <v>0.32642564542288005</v>
      </c>
    </row>
    <row r="128" spans="1:12" x14ac:dyDescent="0.3">
      <c r="A128" t="s">
        <v>7</v>
      </c>
      <c r="B128">
        <v>1</v>
      </c>
      <c r="C128">
        <v>91.119600000000005</v>
      </c>
      <c r="D128" s="8">
        <v>1.222501812750604E-3</v>
      </c>
      <c r="F128">
        <v>91.119600000000005</v>
      </c>
      <c r="G128">
        <v>1731272.4000000001</v>
      </c>
      <c r="H128">
        <v>0</v>
      </c>
    </row>
    <row r="129" spans="1:12" x14ac:dyDescent="0.3">
      <c r="A129" t="s">
        <v>8</v>
      </c>
      <c r="B129">
        <v>2</v>
      </c>
      <c r="C129">
        <v>24239.13</v>
      </c>
      <c r="D129" s="8">
        <v>0.32520314361012942</v>
      </c>
      <c r="F129">
        <v>24239.13</v>
      </c>
      <c r="G129">
        <v>460543470</v>
      </c>
      <c r="H129">
        <v>96956.52</v>
      </c>
    </row>
    <row r="130" spans="1:12" x14ac:dyDescent="0.3">
      <c r="A130" t="s">
        <v>1</v>
      </c>
      <c r="C130">
        <v>74535.349600000001</v>
      </c>
      <c r="D130" s="8">
        <v>1</v>
      </c>
      <c r="F130">
        <v>24330.249600000003</v>
      </c>
      <c r="G130">
        <v>462274742.39999998</v>
      </c>
      <c r="H130">
        <v>96956.52</v>
      </c>
    </row>
    <row r="131" spans="1:12" x14ac:dyDescent="0.3">
      <c r="D131" s="8"/>
      <c r="F131">
        <v>0.17004213688985431</v>
      </c>
      <c r="G131">
        <v>0.17004213688985428</v>
      </c>
      <c r="H131">
        <v>0.20763861702920494</v>
      </c>
    </row>
    <row r="132" spans="1:12" x14ac:dyDescent="0.3">
      <c r="A132" t="s">
        <v>697</v>
      </c>
      <c r="D132" s="8"/>
    </row>
    <row r="133" spans="1:12" x14ac:dyDescent="0.3">
      <c r="A133" t="s">
        <v>4</v>
      </c>
      <c r="B133">
        <v>0</v>
      </c>
      <c r="C133">
        <v>65102.9</v>
      </c>
      <c r="D133" s="8">
        <v>0.87344979646353305</v>
      </c>
      <c r="F133">
        <v>0</v>
      </c>
      <c r="G133">
        <v>0</v>
      </c>
      <c r="H133">
        <v>0</v>
      </c>
      <c r="J133">
        <v>74535.365699999995</v>
      </c>
      <c r="K133">
        <v>9432.4657000000007</v>
      </c>
      <c r="L133">
        <v>0.12655020353646701</v>
      </c>
    </row>
    <row r="134" spans="1:12" x14ac:dyDescent="0.3">
      <c r="A134" t="s">
        <v>7</v>
      </c>
      <c r="B134">
        <v>1</v>
      </c>
      <c r="C134">
        <v>62.095700000000001</v>
      </c>
      <c r="D134" s="8">
        <v>8.3310384831183578E-4</v>
      </c>
      <c r="F134">
        <v>62.095700000000001</v>
      </c>
      <c r="G134">
        <v>1179818.3</v>
      </c>
      <c r="H134">
        <v>0</v>
      </c>
    </row>
    <row r="135" spans="1:12" x14ac:dyDescent="0.3">
      <c r="A135" t="s">
        <v>8</v>
      </c>
      <c r="B135">
        <v>2</v>
      </c>
      <c r="C135">
        <v>9370.3700000000008</v>
      </c>
      <c r="D135" s="8">
        <v>0.12571709968815517</v>
      </c>
      <c r="F135">
        <v>9370.3700000000008</v>
      </c>
      <c r="G135">
        <v>178037030.00000003</v>
      </c>
      <c r="H135">
        <v>37481.480000000003</v>
      </c>
    </row>
    <row r="136" spans="1:12" x14ac:dyDescent="0.3">
      <c r="A136" t="s">
        <v>1</v>
      </c>
      <c r="C136">
        <v>74535.365699999995</v>
      </c>
      <c r="D136" s="8">
        <v>1</v>
      </c>
      <c r="F136">
        <v>9432.4657000000007</v>
      </c>
      <c r="G136">
        <v>179216848.30000004</v>
      </c>
      <c r="H136">
        <v>37481.480000000003</v>
      </c>
    </row>
    <row r="137" spans="1:12" x14ac:dyDescent="0.3">
      <c r="D137" s="8"/>
      <c r="F137">
        <v>0.11176787863024755</v>
      </c>
      <c r="G137">
        <v>0.11176787863024755</v>
      </c>
      <c r="H137">
        <v>0.1421370377505313</v>
      </c>
    </row>
    <row r="138" spans="1:12" x14ac:dyDescent="0.3">
      <c r="D138" s="8"/>
    </row>
    <row r="139" spans="1:12" x14ac:dyDescent="0.3">
      <c r="D139" s="8"/>
    </row>
    <row r="140" spans="1:12" x14ac:dyDescent="0.3">
      <c r="A140" t="s">
        <v>26</v>
      </c>
      <c r="D140" s="8"/>
    </row>
    <row r="141" spans="1:12" x14ac:dyDescent="0.3">
      <c r="A141" t="s">
        <v>3</v>
      </c>
      <c r="C141" t="s">
        <v>2</v>
      </c>
      <c r="D141" s="8"/>
      <c r="F141" t="s">
        <v>9</v>
      </c>
      <c r="G141" t="s">
        <v>10</v>
      </c>
      <c r="H141" t="s">
        <v>11</v>
      </c>
      <c r="J141" t="s">
        <v>13</v>
      </c>
      <c r="K141" t="s">
        <v>14</v>
      </c>
      <c r="L141" t="s">
        <v>15</v>
      </c>
    </row>
    <row r="142" spans="1:12" x14ac:dyDescent="0.3">
      <c r="A142" t="s">
        <v>4</v>
      </c>
      <c r="B142">
        <v>0</v>
      </c>
      <c r="C142">
        <v>21973.13</v>
      </c>
      <c r="D142" s="8">
        <v>0.51220766421120179</v>
      </c>
      <c r="F142">
        <v>0</v>
      </c>
      <c r="G142">
        <v>0</v>
      </c>
      <c r="H142">
        <v>0</v>
      </c>
      <c r="J142">
        <v>42898.87</v>
      </c>
      <c r="K142">
        <v>20925.740000000002</v>
      </c>
      <c r="L142">
        <v>0.48779233578879816</v>
      </c>
    </row>
    <row r="143" spans="1:12" x14ac:dyDescent="0.3">
      <c r="A143" t="s">
        <v>5</v>
      </c>
      <c r="B143">
        <v>1</v>
      </c>
      <c r="C143">
        <v>20925.740000000002</v>
      </c>
      <c r="D143" s="8">
        <v>0.48779233578879816</v>
      </c>
      <c r="F143">
        <v>20925.740000000002</v>
      </c>
      <c r="G143">
        <v>397589060.00000006</v>
      </c>
      <c r="H143">
        <v>0</v>
      </c>
    </row>
    <row r="144" spans="1:12" x14ac:dyDescent="0.3">
      <c r="A144" t="s">
        <v>6</v>
      </c>
      <c r="B144">
        <v>2</v>
      </c>
      <c r="C144">
        <v>0</v>
      </c>
      <c r="D144" s="8">
        <v>0</v>
      </c>
      <c r="F144">
        <v>0</v>
      </c>
      <c r="G144">
        <v>0</v>
      </c>
      <c r="H144">
        <v>0</v>
      </c>
    </row>
    <row r="145" spans="1:12" x14ac:dyDescent="0.3">
      <c r="A145" t="s">
        <v>1</v>
      </c>
      <c r="C145">
        <v>42898.87</v>
      </c>
      <c r="D145" s="8">
        <v>1</v>
      </c>
      <c r="F145">
        <v>20925.740000000002</v>
      </c>
      <c r="G145">
        <v>397589060.00000006</v>
      </c>
      <c r="H145">
        <v>0</v>
      </c>
    </row>
    <row r="146" spans="1:12" x14ac:dyDescent="0.3">
      <c r="D146" s="8"/>
      <c r="F146">
        <v>9.9449754580467578E-2</v>
      </c>
      <c r="G146">
        <v>9.9449754580467592E-2</v>
      </c>
      <c r="H146">
        <v>0</v>
      </c>
    </row>
    <row r="147" spans="1:12" x14ac:dyDescent="0.3">
      <c r="A147" t="s">
        <v>696</v>
      </c>
      <c r="D147" s="8"/>
    </row>
    <row r="148" spans="1:12" x14ac:dyDescent="0.3">
      <c r="A148" t="s">
        <v>4</v>
      </c>
      <c r="B148">
        <v>0</v>
      </c>
      <c r="C148">
        <v>23776.400000000001</v>
      </c>
      <c r="D148" s="8">
        <v>0.55424264957842739</v>
      </c>
      <c r="F148">
        <v>0</v>
      </c>
      <c r="G148">
        <v>0</v>
      </c>
      <c r="H148">
        <v>0</v>
      </c>
      <c r="J148">
        <v>42898.9</v>
      </c>
      <c r="K148">
        <v>19122.5</v>
      </c>
      <c r="L148">
        <v>0.44575735042157255</v>
      </c>
    </row>
    <row r="149" spans="1:12" x14ac:dyDescent="0.3">
      <c r="A149" t="s">
        <v>7</v>
      </c>
      <c r="B149">
        <v>1</v>
      </c>
      <c r="C149">
        <v>5356.3</v>
      </c>
      <c r="D149" s="8">
        <v>0.12485867936007683</v>
      </c>
      <c r="F149">
        <v>5356.3</v>
      </c>
      <c r="G149">
        <v>101769700</v>
      </c>
      <c r="H149">
        <v>0</v>
      </c>
    </row>
    <row r="150" spans="1:12" x14ac:dyDescent="0.3">
      <c r="A150" t="s">
        <v>8</v>
      </c>
      <c r="B150">
        <v>2</v>
      </c>
      <c r="C150">
        <v>13766.2</v>
      </c>
      <c r="D150" s="8">
        <v>0.32089867106149578</v>
      </c>
      <c r="F150">
        <v>13766.2</v>
      </c>
      <c r="G150">
        <v>261557800</v>
      </c>
      <c r="H150">
        <v>55064.800000000003</v>
      </c>
    </row>
    <row r="151" spans="1:12" x14ac:dyDescent="0.3">
      <c r="A151" t="s">
        <v>1</v>
      </c>
      <c r="C151">
        <v>42898.9</v>
      </c>
      <c r="D151" s="8">
        <v>1</v>
      </c>
      <c r="F151">
        <v>19122.5</v>
      </c>
      <c r="G151">
        <v>363327500</v>
      </c>
      <c r="H151">
        <v>55064.800000000003</v>
      </c>
    </row>
    <row r="152" spans="1:12" x14ac:dyDescent="0.3">
      <c r="D152" s="8"/>
      <c r="F152">
        <v>0.13364559822173952</v>
      </c>
      <c r="G152">
        <v>0.13364559822173952</v>
      </c>
      <c r="H152">
        <v>0.11792480710930801</v>
      </c>
    </row>
    <row r="153" spans="1:12" x14ac:dyDescent="0.3">
      <c r="A153" t="s">
        <v>697</v>
      </c>
      <c r="D153" s="8"/>
    </row>
    <row r="154" spans="1:12" x14ac:dyDescent="0.3">
      <c r="A154" t="s">
        <v>4</v>
      </c>
      <c r="B154">
        <v>0</v>
      </c>
      <c r="C154">
        <v>30652.240000000002</v>
      </c>
      <c r="D154" s="8">
        <v>0.71452324968000325</v>
      </c>
      <c r="F154">
        <v>0</v>
      </c>
      <c r="G154">
        <v>0</v>
      </c>
      <c r="H154">
        <v>0</v>
      </c>
      <c r="J154">
        <v>42898.87</v>
      </c>
      <c r="K154">
        <v>12246.63</v>
      </c>
      <c r="L154">
        <v>0.28547675031999675</v>
      </c>
    </row>
    <row r="155" spans="1:12" x14ac:dyDescent="0.3">
      <c r="A155" t="s">
        <v>7</v>
      </c>
      <c r="B155">
        <v>1</v>
      </c>
      <c r="C155">
        <v>4054.49</v>
      </c>
      <c r="D155" s="8">
        <v>9.45127459068269E-2</v>
      </c>
      <c r="F155">
        <v>4054.49</v>
      </c>
      <c r="G155">
        <v>77035310</v>
      </c>
      <c r="H155">
        <v>0</v>
      </c>
    </row>
    <row r="156" spans="1:12" x14ac:dyDescent="0.3">
      <c r="A156" t="s">
        <v>8</v>
      </c>
      <c r="B156">
        <v>2</v>
      </c>
      <c r="C156">
        <v>8192.14</v>
      </c>
      <c r="D156" s="8">
        <v>0.19096400441316982</v>
      </c>
      <c r="F156">
        <v>8192.14</v>
      </c>
      <c r="G156">
        <v>155650660</v>
      </c>
      <c r="H156">
        <v>32768.559999999998</v>
      </c>
    </row>
    <row r="157" spans="1:12" x14ac:dyDescent="0.3">
      <c r="A157" t="s">
        <v>1</v>
      </c>
      <c r="C157">
        <v>42898.87</v>
      </c>
      <c r="D157" s="8">
        <v>1</v>
      </c>
      <c r="F157">
        <v>12246.63</v>
      </c>
      <c r="G157">
        <v>232685970</v>
      </c>
      <c r="H157">
        <v>32768.559999999998</v>
      </c>
    </row>
    <row r="158" spans="1:12" x14ac:dyDescent="0.3">
      <c r="D158" s="8"/>
      <c r="F158">
        <v>0.14511368490526802</v>
      </c>
      <c r="G158">
        <v>0.14511368490526802</v>
      </c>
      <c r="H158">
        <v>0.12426473153542895</v>
      </c>
    </row>
    <row r="159" spans="1:12" x14ac:dyDescent="0.3">
      <c r="D159" s="8"/>
    </row>
    <row r="160" spans="1:12" x14ac:dyDescent="0.3">
      <c r="D160" s="8"/>
    </row>
    <row r="161" spans="1:12" x14ac:dyDescent="0.3">
      <c r="A161" t="s">
        <v>18</v>
      </c>
      <c r="D161" s="8"/>
    </row>
    <row r="162" spans="1:12" x14ac:dyDescent="0.3">
      <c r="A162" t="s">
        <v>3</v>
      </c>
      <c r="C162" t="s">
        <v>2</v>
      </c>
      <c r="D162" s="8"/>
      <c r="F162" t="s">
        <v>9</v>
      </c>
      <c r="G162" t="s">
        <v>10</v>
      </c>
      <c r="H162" t="s">
        <v>11</v>
      </c>
      <c r="J162" t="s">
        <v>13</v>
      </c>
      <c r="K162" t="s">
        <v>14</v>
      </c>
      <c r="L162" t="s">
        <v>15</v>
      </c>
    </row>
    <row r="163" spans="1:12" x14ac:dyDescent="0.3">
      <c r="A163" t="s">
        <v>4</v>
      </c>
      <c r="B163">
        <v>0</v>
      </c>
      <c r="C163">
        <v>10818.32</v>
      </c>
      <c r="D163" s="8">
        <v>0.57361522257022712</v>
      </c>
      <c r="F163">
        <v>0</v>
      </c>
      <c r="G163">
        <v>0</v>
      </c>
      <c r="H163">
        <v>0</v>
      </c>
      <c r="J163">
        <v>18859.89</v>
      </c>
      <c r="K163">
        <v>8041.57</v>
      </c>
      <c r="L163">
        <v>0.42638477742977293</v>
      </c>
    </row>
    <row r="164" spans="1:12" x14ac:dyDescent="0.3">
      <c r="A164" t="s">
        <v>5</v>
      </c>
      <c r="B164">
        <v>1</v>
      </c>
      <c r="C164">
        <v>6325.7</v>
      </c>
      <c r="D164" s="8">
        <v>0.33540492547941692</v>
      </c>
      <c r="F164">
        <v>6325.7</v>
      </c>
      <c r="G164">
        <v>120188300</v>
      </c>
      <c r="H164">
        <v>0</v>
      </c>
    </row>
    <row r="165" spans="1:12" x14ac:dyDescent="0.3">
      <c r="A165" t="s">
        <v>6</v>
      </c>
      <c r="B165">
        <v>2</v>
      </c>
      <c r="C165">
        <v>1715.87</v>
      </c>
      <c r="D165" s="8">
        <v>9.0979851950356017E-2</v>
      </c>
      <c r="F165">
        <v>1715.87</v>
      </c>
      <c r="G165">
        <v>32601529.999999996</v>
      </c>
      <c r="H165">
        <v>0</v>
      </c>
    </row>
    <row r="166" spans="1:12" x14ac:dyDescent="0.3">
      <c r="A166" t="s">
        <v>1</v>
      </c>
      <c r="C166">
        <v>18859.89</v>
      </c>
      <c r="D166" s="8">
        <v>1</v>
      </c>
      <c r="F166">
        <v>8041.57</v>
      </c>
      <c r="G166">
        <v>152789830</v>
      </c>
      <c r="H166">
        <v>0</v>
      </c>
    </row>
    <row r="167" spans="1:12" x14ac:dyDescent="0.3">
      <c r="D167" s="8"/>
      <c r="F167">
        <v>3.8217628764461879E-2</v>
      </c>
      <c r="G167">
        <v>3.8217628764461886E-2</v>
      </c>
      <c r="H167">
        <v>0</v>
      </c>
    </row>
    <row r="168" spans="1:12" x14ac:dyDescent="0.3">
      <c r="A168" t="s">
        <v>696</v>
      </c>
      <c r="D168" s="8"/>
    </row>
    <row r="169" spans="1:12" x14ac:dyDescent="0.3">
      <c r="A169" t="s">
        <v>4</v>
      </c>
      <c r="B169">
        <v>0</v>
      </c>
      <c r="C169">
        <v>17888.43</v>
      </c>
      <c r="D169" s="8">
        <v>0.94849068578872942</v>
      </c>
      <c r="F169">
        <v>0</v>
      </c>
      <c r="G169">
        <v>0</v>
      </c>
      <c r="H169">
        <v>0</v>
      </c>
      <c r="J169">
        <v>18859.89</v>
      </c>
      <c r="K169">
        <v>971.46</v>
      </c>
      <c r="L169">
        <v>5.1509314211270592E-2</v>
      </c>
    </row>
    <row r="170" spans="1:12" x14ac:dyDescent="0.3">
      <c r="A170" t="s">
        <v>7</v>
      </c>
      <c r="B170">
        <v>1</v>
      </c>
      <c r="C170">
        <v>0</v>
      </c>
      <c r="D170" s="8">
        <v>0</v>
      </c>
      <c r="F170">
        <v>0</v>
      </c>
      <c r="G170">
        <v>0</v>
      </c>
      <c r="H170">
        <v>0</v>
      </c>
    </row>
    <row r="171" spans="1:12" x14ac:dyDescent="0.3">
      <c r="A171" t="s">
        <v>8</v>
      </c>
      <c r="B171">
        <v>2</v>
      </c>
      <c r="C171">
        <v>971.46</v>
      </c>
      <c r="D171" s="8">
        <v>5.1509314211270592E-2</v>
      </c>
      <c r="F171">
        <v>971.46</v>
      </c>
      <c r="G171">
        <v>18457740</v>
      </c>
      <c r="H171">
        <v>3885.84</v>
      </c>
    </row>
    <row r="172" spans="1:12" x14ac:dyDescent="0.3">
      <c r="A172" t="s">
        <v>1</v>
      </c>
      <c r="C172">
        <v>18859.89</v>
      </c>
      <c r="D172" s="8">
        <v>1</v>
      </c>
      <c r="F172">
        <v>971.46</v>
      </c>
      <c r="G172">
        <v>18457740</v>
      </c>
      <c r="H172">
        <v>3885.84</v>
      </c>
    </row>
    <row r="173" spans="1:12" x14ac:dyDescent="0.3">
      <c r="D173" s="8"/>
      <c r="F173">
        <v>6.7894549796570051E-3</v>
      </c>
      <c r="G173">
        <v>6.7894549796570051E-3</v>
      </c>
      <c r="H173">
        <v>8.3217760249312336E-3</v>
      </c>
    </row>
    <row r="174" spans="1:12" x14ac:dyDescent="0.3">
      <c r="A174" t="s">
        <v>697</v>
      </c>
      <c r="D174" s="8"/>
    </row>
    <row r="175" spans="1:12" x14ac:dyDescent="0.3">
      <c r="A175" t="s">
        <v>4</v>
      </c>
      <c r="B175">
        <v>0</v>
      </c>
      <c r="C175">
        <v>18029.48</v>
      </c>
      <c r="D175" s="8">
        <v>0.95596962187686374</v>
      </c>
      <c r="F175">
        <v>0</v>
      </c>
      <c r="G175">
        <v>0</v>
      </c>
      <c r="H175">
        <v>0</v>
      </c>
      <c r="J175">
        <v>18859.887999999999</v>
      </c>
      <c r="K175">
        <v>830.40800000000002</v>
      </c>
      <c r="L175">
        <v>4.403037812313626E-2</v>
      </c>
    </row>
    <row r="176" spans="1:12" x14ac:dyDescent="0.3">
      <c r="A176" t="s">
        <v>7</v>
      </c>
      <c r="B176">
        <v>1</v>
      </c>
      <c r="C176">
        <v>0</v>
      </c>
      <c r="D176" s="8">
        <v>0</v>
      </c>
      <c r="F176">
        <v>0</v>
      </c>
      <c r="G176">
        <v>0</v>
      </c>
      <c r="H176">
        <v>0</v>
      </c>
    </row>
    <row r="177" spans="1:12" x14ac:dyDescent="0.3">
      <c r="A177" t="s">
        <v>8</v>
      </c>
      <c r="B177">
        <v>2</v>
      </c>
      <c r="C177">
        <v>830.40800000000002</v>
      </c>
      <c r="D177" s="8">
        <v>4.403037812313626E-2</v>
      </c>
      <c r="F177">
        <v>830.40800000000002</v>
      </c>
      <c r="G177">
        <v>15777752</v>
      </c>
      <c r="H177">
        <v>3321.6320000000001</v>
      </c>
    </row>
    <row r="178" spans="1:12" x14ac:dyDescent="0.3">
      <c r="A178" t="s">
        <v>1</v>
      </c>
      <c r="C178">
        <v>18859.887999999999</v>
      </c>
      <c r="D178" s="8">
        <v>1</v>
      </c>
      <c r="F178">
        <v>830.40800000000002</v>
      </c>
      <c r="G178">
        <v>15777752</v>
      </c>
      <c r="H178">
        <v>3321.6320000000001</v>
      </c>
    </row>
    <row r="179" spans="1:12" x14ac:dyDescent="0.3">
      <c r="D179" s="8"/>
      <c r="F179">
        <v>9.8397326329621951E-3</v>
      </c>
      <c r="G179">
        <v>9.8397326329621951E-3</v>
      </c>
      <c r="H179">
        <v>1.2596272425138303E-2</v>
      </c>
    </row>
    <row r="180" spans="1:12" x14ac:dyDescent="0.3">
      <c r="D180" s="8"/>
    </row>
    <row r="181" spans="1:12" x14ac:dyDescent="0.3">
      <c r="D181" s="8"/>
    </row>
    <row r="182" spans="1:12" x14ac:dyDescent="0.3">
      <c r="A182" t="s">
        <v>19</v>
      </c>
      <c r="D182" s="8"/>
    </row>
    <row r="183" spans="1:12" x14ac:dyDescent="0.3">
      <c r="A183" t="s">
        <v>3</v>
      </c>
      <c r="C183" t="s">
        <v>2</v>
      </c>
      <c r="D183" s="8"/>
      <c r="F183" t="s">
        <v>9</v>
      </c>
      <c r="G183" t="s">
        <v>10</v>
      </c>
      <c r="H183" t="s">
        <v>11</v>
      </c>
      <c r="J183" t="s">
        <v>13</v>
      </c>
      <c r="K183" t="s">
        <v>14</v>
      </c>
      <c r="L183" t="s">
        <v>15</v>
      </c>
    </row>
    <row r="184" spans="1:12" x14ac:dyDescent="0.3">
      <c r="A184" t="s">
        <v>4</v>
      </c>
      <c r="B184">
        <v>0</v>
      </c>
      <c r="C184">
        <v>30669.5</v>
      </c>
      <c r="D184" s="8">
        <v>0.74127892397513251</v>
      </c>
      <c r="F184">
        <v>0</v>
      </c>
      <c r="G184">
        <v>0</v>
      </c>
      <c r="H184">
        <v>0</v>
      </c>
      <c r="J184">
        <v>41373.764999999999</v>
      </c>
      <c r="K184">
        <v>10704.265000000001</v>
      </c>
      <c r="L184">
        <v>0.25872107602486749</v>
      </c>
    </row>
    <row r="185" spans="1:12" x14ac:dyDescent="0.3">
      <c r="A185" t="s">
        <v>5</v>
      </c>
      <c r="B185">
        <v>1</v>
      </c>
      <c r="C185">
        <v>8845.2000000000007</v>
      </c>
      <c r="D185" s="8">
        <v>0.21378765021747478</v>
      </c>
      <c r="F185">
        <v>8845.2000000000007</v>
      </c>
      <c r="G185">
        <v>168058800</v>
      </c>
      <c r="H185">
        <v>0</v>
      </c>
    </row>
    <row r="186" spans="1:12" x14ac:dyDescent="0.3">
      <c r="A186" t="s">
        <v>6</v>
      </c>
      <c r="B186">
        <v>2</v>
      </c>
      <c r="C186">
        <v>1859.0650000000001</v>
      </c>
      <c r="D186" s="8">
        <v>4.493342580739268E-2</v>
      </c>
      <c r="F186">
        <v>1859.0650000000001</v>
      </c>
      <c r="G186">
        <v>35322235</v>
      </c>
      <c r="H186">
        <v>0</v>
      </c>
    </row>
    <row r="187" spans="1:12" x14ac:dyDescent="0.3">
      <c r="A187" t="s">
        <v>1</v>
      </c>
      <c r="C187">
        <v>41373.764999999999</v>
      </c>
      <c r="D187" s="8">
        <v>1</v>
      </c>
      <c r="F187">
        <v>10704.265000000001</v>
      </c>
      <c r="G187">
        <v>203381035</v>
      </c>
      <c r="H187">
        <v>0</v>
      </c>
    </row>
    <row r="188" spans="1:12" x14ac:dyDescent="0.3">
      <c r="D188" s="8"/>
      <c r="F188">
        <v>5.087210904915615E-2</v>
      </c>
      <c r="G188">
        <v>5.0872109049156143E-2</v>
      </c>
      <c r="H188">
        <v>0</v>
      </c>
    </row>
    <row r="189" spans="1:12" x14ac:dyDescent="0.3">
      <c r="A189" t="s">
        <v>696</v>
      </c>
      <c r="D189" s="8"/>
    </row>
    <row r="190" spans="1:12" x14ac:dyDescent="0.3">
      <c r="A190" t="s">
        <v>4</v>
      </c>
      <c r="B190">
        <v>0</v>
      </c>
      <c r="C190">
        <v>35056</v>
      </c>
      <c r="D190" s="8">
        <v>0.85245413706283635</v>
      </c>
      <c r="F190">
        <v>0</v>
      </c>
      <c r="G190">
        <v>0</v>
      </c>
      <c r="H190">
        <v>0</v>
      </c>
      <c r="J190">
        <v>41123.620000000003</v>
      </c>
      <c r="K190">
        <v>6067.62</v>
      </c>
      <c r="L190">
        <v>0.1475458629371636</v>
      </c>
    </row>
    <row r="191" spans="1:12" x14ac:dyDescent="0.3">
      <c r="A191" t="s">
        <v>7</v>
      </c>
      <c r="B191">
        <v>1</v>
      </c>
      <c r="C191">
        <v>0</v>
      </c>
      <c r="D191" s="8">
        <v>0</v>
      </c>
      <c r="F191">
        <v>0</v>
      </c>
      <c r="G191">
        <v>0</v>
      </c>
      <c r="H191">
        <v>0</v>
      </c>
    </row>
    <row r="192" spans="1:12" x14ac:dyDescent="0.3">
      <c r="A192" t="s">
        <v>8</v>
      </c>
      <c r="B192">
        <v>2</v>
      </c>
      <c r="C192">
        <v>6067.62</v>
      </c>
      <c r="D192" s="8">
        <v>0.1475458629371636</v>
      </c>
      <c r="F192">
        <v>6067.62</v>
      </c>
      <c r="G192">
        <v>115284780</v>
      </c>
      <c r="H192">
        <v>24270.479999999996</v>
      </c>
    </row>
    <row r="193" spans="1:12" x14ac:dyDescent="0.3">
      <c r="A193" t="s">
        <v>1</v>
      </c>
      <c r="C193">
        <v>41123.620000000003</v>
      </c>
      <c r="D193" s="8">
        <v>1</v>
      </c>
      <c r="F193">
        <v>6067.62</v>
      </c>
      <c r="G193">
        <v>115284780</v>
      </c>
      <c r="H193">
        <v>24270.479999999996</v>
      </c>
    </row>
    <row r="194" spans="1:12" x14ac:dyDescent="0.3">
      <c r="D194" s="8"/>
      <c r="F194">
        <v>4.2406103003382989E-2</v>
      </c>
      <c r="G194">
        <v>4.2406103003382989E-2</v>
      </c>
      <c r="H194">
        <v>5.1976792296536393E-2</v>
      </c>
    </row>
    <row r="195" spans="1:12" x14ac:dyDescent="0.3">
      <c r="A195" t="s">
        <v>697</v>
      </c>
      <c r="D195" s="8"/>
    </row>
    <row r="196" spans="1:12" x14ac:dyDescent="0.3">
      <c r="A196" t="s">
        <v>4</v>
      </c>
      <c r="B196">
        <v>0</v>
      </c>
      <c r="C196">
        <v>36734.339999999997</v>
      </c>
      <c r="D196" s="8">
        <v>0.89326577122064088</v>
      </c>
      <c r="F196">
        <v>0</v>
      </c>
      <c r="G196">
        <v>0</v>
      </c>
      <c r="H196">
        <v>0</v>
      </c>
      <c r="J196">
        <v>41123.64</v>
      </c>
      <c r="K196">
        <v>4389.3</v>
      </c>
      <c r="L196">
        <v>0.10673422877935904</v>
      </c>
    </row>
    <row r="197" spans="1:12" x14ac:dyDescent="0.3">
      <c r="A197" t="s">
        <v>7</v>
      </c>
      <c r="B197">
        <v>1</v>
      </c>
      <c r="C197">
        <v>0</v>
      </c>
      <c r="D197" s="8">
        <v>0</v>
      </c>
      <c r="F197">
        <v>0</v>
      </c>
      <c r="G197">
        <v>0</v>
      </c>
      <c r="H197">
        <v>0</v>
      </c>
    </row>
    <row r="198" spans="1:12" x14ac:dyDescent="0.3">
      <c r="A198" t="s">
        <v>8</v>
      </c>
      <c r="B198">
        <v>2</v>
      </c>
      <c r="C198">
        <v>4389.3</v>
      </c>
      <c r="D198" s="8">
        <v>0.10673422877935904</v>
      </c>
      <c r="F198">
        <v>4389.3</v>
      </c>
      <c r="G198">
        <v>83396700</v>
      </c>
      <c r="H198">
        <v>17557.2</v>
      </c>
    </row>
    <row r="199" spans="1:12" x14ac:dyDescent="0.3">
      <c r="A199" t="s">
        <v>1</v>
      </c>
      <c r="C199">
        <v>41123.64</v>
      </c>
      <c r="D199" s="8">
        <v>0.99999999999999989</v>
      </c>
      <c r="F199">
        <v>4389.3</v>
      </c>
      <c r="G199">
        <v>83396700</v>
      </c>
      <c r="H199">
        <v>17557.2</v>
      </c>
    </row>
    <row r="200" spans="1:12" x14ac:dyDescent="0.3">
      <c r="D200" s="8"/>
      <c r="F200">
        <v>5.2010022116671523E-2</v>
      </c>
      <c r="G200">
        <v>5.2010022116671516E-2</v>
      </c>
      <c r="H200">
        <v>6.6580305772174109E-2</v>
      </c>
    </row>
    <row r="201" spans="1:12" x14ac:dyDescent="0.3">
      <c r="D201" s="8"/>
    </row>
    <row r="202" spans="1:12" x14ac:dyDescent="0.3">
      <c r="D202" s="8"/>
    </row>
    <row r="203" spans="1:12" x14ac:dyDescent="0.3">
      <c r="A203" t="s">
        <v>27</v>
      </c>
      <c r="D203" s="8"/>
    </row>
    <row r="204" spans="1:12" x14ac:dyDescent="0.3">
      <c r="A204" t="s">
        <v>3</v>
      </c>
      <c r="C204" t="s">
        <v>2</v>
      </c>
      <c r="D204" s="8"/>
      <c r="F204" t="s">
        <v>9</v>
      </c>
      <c r="G204" t="s">
        <v>10</v>
      </c>
      <c r="H204" t="s">
        <v>11</v>
      </c>
      <c r="J204" t="s">
        <v>13</v>
      </c>
      <c r="K204" t="s">
        <v>14</v>
      </c>
      <c r="L204" t="s">
        <v>15</v>
      </c>
    </row>
    <row r="205" spans="1:12" x14ac:dyDescent="0.3">
      <c r="A205" t="s">
        <v>4</v>
      </c>
      <c r="B205">
        <v>0</v>
      </c>
      <c r="C205">
        <v>76663.100000000006</v>
      </c>
      <c r="D205" s="8">
        <v>0.71356042172005363</v>
      </c>
      <c r="F205">
        <v>0</v>
      </c>
      <c r="G205">
        <v>0</v>
      </c>
      <c r="H205">
        <v>0</v>
      </c>
      <c r="J205">
        <v>107437.433</v>
      </c>
      <c r="K205">
        <v>30774.333000000002</v>
      </c>
      <c r="L205">
        <v>0.28643957827994643</v>
      </c>
    </row>
    <row r="206" spans="1:12" x14ac:dyDescent="0.3">
      <c r="A206" t="s">
        <v>5</v>
      </c>
      <c r="B206">
        <v>1</v>
      </c>
      <c r="C206">
        <v>1094.0930000000001</v>
      </c>
      <c r="D206" s="8">
        <v>1.0183536309919096E-2</v>
      </c>
      <c r="F206">
        <v>1094.0930000000001</v>
      </c>
      <c r="G206">
        <v>20787767</v>
      </c>
      <c r="H206">
        <v>0</v>
      </c>
    </row>
    <row r="207" spans="1:12" x14ac:dyDescent="0.3">
      <c r="A207" t="s">
        <v>6</v>
      </c>
      <c r="B207">
        <v>2</v>
      </c>
      <c r="C207">
        <v>29680.240000000002</v>
      </c>
      <c r="D207" s="8">
        <v>0.27625604197002734</v>
      </c>
      <c r="F207">
        <v>29680.240000000002</v>
      </c>
      <c r="G207">
        <v>563924560</v>
      </c>
      <c r="H207">
        <v>0</v>
      </c>
    </row>
    <row r="208" spans="1:12" x14ac:dyDescent="0.3">
      <c r="A208" t="s">
        <v>1</v>
      </c>
      <c r="C208">
        <v>107437.433</v>
      </c>
      <c r="D208" s="8">
        <v>1</v>
      </c>
      <c r="F208">
        <v>30774.333000000002</v>
      </c>
      <c r="G208">
        <v>584712327</v>
      </c>
      <c r="H208">
        <v>0</v>
      </c>
    </row>
    <row r="209" spans="1:12" x14ac:dyDescent="0.3">
      <c r="D209" s="8"/>
      <c r="F209">
        <v>0.14625527528429505</v>
      </c>
      <c r="G209">
        <v>0.14625527528429505</v>
      </c>
      <c r="H209">
        <v>0</v>
      </c>
    </row>
    <row r="210" spans="1:12" x14ac:dyDescent="0.3">
      <c r="A210" t="s">
        <v>696</v>
      </c>
      <c r="D210" s="8"/>
    </row>
    <row r="211" spans="1:12" x14ac:dyDescent="0.3">
      <c r="A211" t="s">
        <v>4</v>
      </c>
      <c r="B211">
        <v>0</v>
      </c>
      <c r="C211">
        <v>96603.7</v>
      </c>
      <c r="D211" s="8">
        <v>0.89916183827806861</v>
      </c>
      <c r="F211">
        <v>0</v>
      </c>
      <c r="G211">
        <v>0</v>
      </c>
      <c r="H211">
        <v>0</v>
      </c>
      <c r="J211">
        <v>107437.5</v>
      </c>
      <c r="K211">
        <v>10833.8</v>
      </c>
      <c r="L211">
        <v>0.10083816172193134</v>
      </c>
    </row>
    <row r="212" spans="1:12" x14ac:dyDescent="0.3">
      <c r="A212" t="s">
        <v>7</v>
      </c>
      <c r="B212">
        <v>1</v>
      </c>
      <c r="C212">
        <v>0</v>
      </c>
      <c r="D212" s="8">
        <v>0</v>
      </c>
      <c r="F212">
        <v>0</v>
      </c>
      <c r="G212">
        <v>0</v>
      </c>
      <c r="H212">
        <v>0</v>
      </c>
    </row>
    <row r="213" spans="1:12" x14ac:dyDescent="0.3">
      <c r="A213" t="s">
        <v>8</v>
      </c>
      <c r="B213">
        <v>2</v>
      </c>
      <c r="C213">
        <v>10833.8</v>
      </c>
      <c r="D213" s="8">
        <v>0.10083816172193134</v>
      </c>
      <c r="F213">
        <v>10833.8</v>
      </c>
      <c r="G213">
        <v>205842200</v>
      </c>
      <c r="H213">
        <v>43335.199999999997</v>
      </c>
    </row>
    <row r="214" spans="1:12" x14ac:dyDescent="0.3">
      <c r="A214" t="s">
        <v>1</v>
      </c>
      <c r="C214">
        <v>107437.5</v>
      </c>
      <c r="D214" s="8">
        <v>1</v>
      </c>
      <c r="F214">
        <v>10833.8</v>
      </c>
      <c r="G214">
        <v>205842200</v>
      </c>
      <c r="H214">
        <v>43335.199999999997</v>
      </c>
    </row>
    <row r="215" spans="1:12" x14ac:dyDescent="0.3">
      <c r="D215" s="8"/>
      <c r="F215">
        <v>7.5716547627908568E-2</v>
      </c>
      <c r="G215">
        <v>7.5716547627908568E-2</v>
      </c>
      <c r="H215">
        <v>9.2805115083379658E-2</v>
      </c>
    </row>
    <row r="216" spans="1:12" x14ac:dyDescent="0.3">
      <c r="A216" t="s">
        <v>697</v>
      </c>
      <c r="D216" s="8"/>
    </row>
    <row r="217" spans="1:12" x14ac:dyDescent="0.3">
      <c r="A217" t="s">
        <v>4</v>
      </c>
      <c r="B217">
        <v>0</v>
      </c>
      <c r="C217">
        <v>104209.8</v>
      </c>
      <c r="D217" s="8">
        <v>0.96995804907098016</v>
      </c>
      <c r="F217">
        <v>0</v>
      </c>
      <c r="G217">
        <v>0</v>
      </c>
      <c r="H217">
        <v>0</v>
      </c>
      <c r="J217">
        <v>107437.43000000001</v>
      </c>
      <c r="K217">
        <v>3227.63</v>
      </c>
      <c r="L217">
        <v>3.00419509290198E-2</v>
      </c>
    </row>
    <row r="218" spans="1:12" x14ac:dyDescent="0.3">
      <c r="A218" t="s">
        <v>7</v>
      </c>
      <c r="B218">
        <v>1</v>
      </c>
      <c r="C218">
        <v>0</v>
      </c>
      <c r="D218" s="8">
        <v>0</v>
      </c>
      <c r="F218">
        <v>0</v>
      </c>
      <c r="G218">
        <v>0</v>
      </c>
      <c r="H218">
        <v>0</v>
      </c>
    </row>
    <row r="219" spans="1:12" x14ac:dyDescent="0.3">
      <c r="A219" t="s">
        <v>8</v>
      </c>
      <c r="B219">
        <v>2</v>
      </c>
      <c r="C219">
        <v>3227.63</v>
      </c>
      <c r="D219" s="8">
        <v>3.00419509290198E-2</v>
      </c>
      <c r="F219">
        <v>3227.63</v>
      </c>
      <c r="G219">
        <v>61324970</v>
      </c>
      <c r="H219">
        <v>12910.52</v>
      </c>
    </row>
    <row r="220" spans="1:12" x14ac:dyDescent="0.3">
      <c r="A220" t="s">
        <v>1</v>
      </c>
      <c r="C220">
        <v>107437.43000000001</v>
      </c>
      <c r="D220" s="8">
        <v>1</v>
      </c>
      <c r="F220">
        <v>3227.63</v>
      </c>
      <c r="G220">
        <v>61324970</v>
      </c>
      <c r="H220">
        <v>12910.52</v>
      </c>
    </row>
    <row r="221" spans="1:12" x14ac:dyDescent="0.3">
      <c r="D221" s="8"/>
      <c r="F221">
        <v>3.8245074997022878E-2</v>
      </c>
      <c r="G221">
        <v>3.8245074997022871E-2</v>
      </c>
      <c r="H221">
        <v>4.8959194477352266E-2</v>
      </c>
    </row>
    <row r="222" spans="1:12" x14ac:dyDescent="0.3">
      <c r="D22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</vt:lpstr>
      <vt:lpstr>results_global</vt:lpstr>
      <vt:lpstr>raw_data</vt:lpstr>
      <vt:lpstr>cities_ranking</vt:lpstr>
      <vt:lpstr>cities</vt:lpstr>
      <vt:lpstr>global_regions</vt:lpstr>
      <vt:lpstr>-35m analysis</vt:lpstr>
    </vt:vector>
  </TitlesOfParts>
  <Company>Universiteit Leiden ISSC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Bikker, L.M.P.</dc:creator>
  <cp:lastModifiedBy>Koen Kurver</cp:lastModifiedBy>
  <dcterms:created xsi:type="dcterms:W3CDTF">2023-09-13T09:34:24Z</dcterms:created>
  <dcterms:modified xsi:type="dcterms:W3CDTF">2024-06-21T16:58:26Z</dcterms:modified>
</cp:coreProperties>
</file>