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0" windowWidth="19440" windowHeight="6930"/>
  </bookViews>
  <sheets>
    <sheet name="R" sheetId="5" r:id="rId1"/>
    <sheet name="Stats" sheetId="2" r:id="rId2"/>
    <sheet name="Graphiques" sheetId="3" r:id="rId3"/>
    <sheet name="Tableaux dynamiques" sheetId="4" r:id="rId4"/>
    <sheet name="Données" sheetId="1" r:id="rId5"/>
  </sheets>
  <definedNames>
    <definedName name="_xlnm._FilterDatabase" localSheetId="0" hidden="1">'R'!$A$1:$AB$157</definedName>
  </definedNames>
  <calcPr calcId="145621" iterateDelta="1E-4"/>
  <pivotCaches>
    <pivotCache cacheId="0" r:id="rId6"/>
    <pivotCache cacheId="1" r:id="rId7"/>
    <pivotCache cacheId="2" r:id="rId8"/>
  </pivotCaches>
</workbook>
</file>

<file path=xl/calcChain.xml><?xml version="1.0" encoding="utf-8"?>
<calcChain xmlns="http://schemas.openxmlformats.org/spreadsheetml/2006/main">
  <c r="I250" i="4" l="1"/>
  <c r="I249" i="4"/>
  <c r="H250" i="4"/>
  <c r="H249" i="4"/>
  <c r="I247" i="4"/>
  <c r="H247" i="4"/>
  <c r="H246" i="4"/>
  <c r="I246" i="4"/>
  <c r="I245" i="4"/>
  <c r="I244" i="4"/>
  <c r="H245" i="4"/>
  <c r="H244" i="4"/>
  <c r="P126" i="3" l="1"/>
  <c r="O126" i="3"/>
  <c r="O122" i="3"/>
  <c r="P125" i="3"/>
  <c r="O125" i="3"/>
  <c r="P124" i="3"/>
  <c r="O124" i="3"/>
  <c r="P123" i="3"/>
  <c r="O123" i="3"/>
  <c r="P122" i="3"/>
  <c r="K87" i="4"/>
  <c r="K88" i="4"/>
  <c r="K89" i="4"/>
  <c r="L89" i="4"/>
  <c r="L88" i="4"/>
  <c r="L87" i="4"/>
  <c r="L86" i="4"/>
  <c r="Q74" i="4"/>
  <c r="R74" i="4"/>
  <c r="S74" i="4"/>
  <c r="T74" i="4"/>
  <c r="U74" i="4"/>
  <c r="V74" i="4"/>
  <c r="W74" i="4"/>
  <c r="P74" i="4"/>
  <c r="W73" i="4"/>
  <c r="V73" i="4"/>
  <c r="U73" i="4"/>
  <c r="T73" i="4"/>
  <c r="S73" i="4"/>
  <c r="R73" i="4"/>
  <c r="Q73" i="4"/>
  <c r="P73" i="4"/>
  <c r="W72" i="4"/>
  <c r="W71" i="4"/>
  <c r="V72" i="4"/>
  <c r="V71" i="4"/>
  <c r="U72" i="4"/>
  <c r="U71" i="4"/>
  <c r="T72" i="4"/>
  <c r="T71" i="4"/>
  <c r="S72" i="4"/>
  <c r="S71" i="4"/>
  <c r="R72" i="4"/>
  <c r="R71" i="4"/>
  <c r="Q72" i="4"/>
  <c r="Q71" i="4"/>
  <c r="P72" i="4"/>
  <c r="P71" i="4"/>
  <c r="M209" i="4"/>
  <c r="N209" i="4"/>
  <c r="L209" i="4"/>
  <c r="N208" i="4"/>
  <c r="N207" i="4"/>
  <c r="N206" i="4"/>
  <c r="N205" i="4"/>
  <c r="N204" i="4"/>
  <c r="N203" i="4"/>
  <c r="N202" i="4"/>
  <c r="M208" i="4"/>
  <c r="M207" i="4"/>
  <c r="M206" i="4"/>
  <c r="M205" i="4"/>
  <c r="M204" i="4"/>
  <c r="M203" i="4"/>
  <c r="M202" i="4"/>
  <c r="L208" i="4"/>
  <c r="L207" i="4"/>
  <c r="L206" i="4"/>
  <c r="L205" i="4"/>
  <c r="L204" i="4"/>
  <c r="L203" i="4"/>
  <c r="L202" i="4"/>
  <c r="M198" i="4"/>
  <c r="L198" i="4"/>
  <c r="M197" i="4"/>
  <c r="M196" i="4"/>
  <c r="M195" i="4"/>
  <c r="M194" i="4"/>
  <c r="M193" i="4"/>
  <c r="M192" i="4"/>
  <c r="M191" i="4"/>
  <c r="L197" i="4"/>
  <c r="L196" i="4"/>
  <c r="L195" i="4"/>
  <c r="L194" i="4"/>
  <c r="L193" i="4"/>
  <c r="L192" i="4"/>
  <c r="L191" i="4"/>
  <c r="C72" i="3"/>
  <c r="C71" i="3"/>
  <c r="C70" i="3"/>
  <c r="C69" i="3"/>
  <c r="B72" i="3"/>
  <c r="B71" i="3"/>
  <c r="B70" i="3"/>
  <c r="B69" i="3"/>
  <c r="C43" i="4"/>
  <c r="F43" i="4" l="1"/>
  <c r="F44" i="4"/>
  <c r="F45" i="4"/>
  <c r="F46" i="4"/>
  <c r="F47" i="4"/>
  <c r="F42" i="4"/>
  <c r="F41" i="4"/>
  <c r="D47" i="4"/>
  <c r="C47" i="4"/>
  <c r="B47" i="4"/>
  <c r="D46" i="4"/>
  <c r="C46" i="4"/>
  <c r="B46" i="4"/>
  <c r="E45" i="4"/>
  <c r="D45" i="4"/>
  <c r="C45" i="4"/>
  <c r="B45" i="4"/>
  <c r="D44" i="4"/>
  <c r="C44" i="4"/>
  <c r="B44" i="4"/>
  <c r="D43" i="4"/>
  <c r="B43" i="4"/>
  <c r="D42" i="4"/>
  <c r="C42" i="4"/>
  <c r="N24" i="4"/>
  <c r="M24" i="4"/>
  <c r="L24" i="4"/>
  <c r="K24" i="4"/>
  <c r="M23" i="4"/>
  <c r="L23" i="4"/>
  <c r="N23" i="4" s="1"/>
  <c r="K23" i="4"/>
  <c r="B42" i="4"/>
  <c r="D41" i="4"/>
  <c r="C41" i="4"/>
  <c r="B41" i="4"/>
  <c r="F77" i="2" l="1"/>
  <c r="F76" i="2"/>
  <c r="B78" i="2"/>
  <c r="C74" i="2"/>
  <c r="F72" i="2"/>
  <c r="F71" i="2"/>
  <c r="F70" i="2"/>
  <c r="F78" i="2" l="1"/>
  <c r="G78" i="2" s="1"/>
  <c r="F73" i="2"/>
  <c r="G77" i="2" l="1"/>
  <c r="G76" i="2"/>
  <c r="F74" i="2"/>
  <c r="G74" i="2" s="1"/>
  <c r="B73" i="2"/>
  <c r="B38" i="2"/>
  <c r="C38" i="2" s="1"/>
  <c r="B39" i="2"/>
  <c r="C39" i="2" s="1"/>
  <c r="B40" i="2"/>
  <c r="C40" i="2" s="1"/>
  <c r="F47" i="2"/>
  <c r="G44" i="2" s="1"/>
  <c r="E6" i="2"/>
  <c r="E5" i="2"/>
  <c r="G43" i="2" l="1"/>
  <c r="G45" i="2"/>
  <c r="G46" i="2"/>
  <c r="G70" i="2"/>
  <c r="G71" i="2"/>
  <c r="G72" i="2"/>
  <c r="G73" i="2"/>
  <c r="F52" i="2"/>
  <c r="F51" i="2"/>
  <c r="F50" i="2"/>
  <c r="B52" i="2"/>
  <c r="B51" i="2"/>
  <c r="B50" i="2"/>
  <c r="E52" i="2"/>
  <c r="E51" i="2"/>
  <c r="E50" i="2"/>
  <c r="D52" i="2"/>
  <c r="D51" i="2"/>
  <c r="D50" i="2"/>
  <c r="C52" i="2"/>
  <c r="C51" i="2"/>
  <c r="C50" i="2"/>
  <c r="C67" i="2"/>
  <c r="C66" i="2"/>
  <c r="C65" i="2"/>
  <c r="C64" i="2"/>
  <c r="C63" i="2"/>
  <c r="C62" i="2"/>
  <c r="C61" i="2"/>
  <c r="C60" i="2"/>
  <c r="C59" i="2"/>
  <c r="C58" i="2"/>
  <c r="C57" i="2"/>
  <c r="C56" i="2"/>
  <c r="C55" i="2"/>
  <c r="B70" i="2"/>
  <c r="B69" i="2"/>
  <c r="B67" i="2"/>
  <c r="B66" i="2"/>
  <c r="B65" i="2"/>
  <c r="B64" i="2"/>
  <c r="B63" i="2"/>
  <c r="B62" i="2"/>
  <c r="B61" i="2"/>
  <c r="B60" i="2"/>
  <c r="B59" i="2"/>
  <c r="B58" i="2"/>
  <c r="B57" i="2"/>
  <c r="B56" i="2"/>
  <c r="B55" i="2"/>
  <c r="B46" i="2"/>
  <c r="B45" i="2"/>
  <c r="B44" i="2"/>
  <c r="B43" i="2"/>
  <c r="B35" i="2"/>
  <c r="B34" i="2"/>
  <c r="B33" i="2"/>
  <c r="B32" i="2"/>
  <c r="B31" i="2"/>
  <c r="B30" i="2"/>
  <c r="B29" i="2"/>
  <c r="B28" i="2"/>
  <c r="B25" i="2"/>
  <c r="B24" i="2"/>
  <c r="B23" i="2"/>
  <c r="B22" i="2"/>
  <c r="B21" i="2"/>
  <c r="B20" i="2"/>
  <c r="B19" i="2"/>
  <c r="B18" i="2"/>
  <c r="B15" i="2"/>
  <c r="B14" i="2"/>
  <c r="B13" i="2"/>
  <c r="B12" i="2"/>
  <c r="B11" i="2"/>
  <c r="B10" i="2"/>
  <c r="B9" i="2"/>
  <c r="B2" i="2"/>
  <c r="B1" i="2"/>
  <c r="G3" i="2" l="1"/>
  <c r="G2" i="2"/>
  <c r="G1" i="2"/>
  <c r="E28" i="2" l="1"/>
  <c r="E33" i="2" l="1"/>
  <c r="E32" i="2"/>
  <c r="E31" i="2"/>
  <c r="E30" i="2"/>
  <c r="E21" i="2"/>
  <c r="E15" i="2"/>
  <c r="E16" i="2"/>
  <c r="E17" i="2"/>
  <c r="E27" i="2"/>
  <c r="E26" i="2"/>
  <c r="E25" i="2"/>
  <c r="E24" i="2"/>
  <c r="E23" i="2"/>
  <c r="E22" i="2"/>
  <c r="E20" i="2"/>
  <c r="E19" i="2"/>
  <c r="E18" i="2"/>
  <c r="M39" i="2" l="1"/>
  <c r="L39" i="2"/>
  <c r="K39" i="2"/>
  <c r="J39" i="2"/>
  <c r="I39" i="2"/>
  <c r="H39" i="2"/>
  <c r="G39" i="2"/>
  <c r="F39" i="2"/>
  <c r="E39" i="2"/>
  <c r="D39" i="2"/>
  <c r="N39" i="2" l="1"/>
  <c r="D60" i="2"/>
  <c r="F60" i="2" s="1"/>
  <c r="D59" i="2"/>
  <c r="F59" i="2" s="1"/>
  <c r="D58" i="2"/>
  <c r="E58" i="2" s="1"/>
  <c r="D57" i="2"/>
  <c r="E57" i="2" s="1"/>
  <c r="D56" i="2"/>
  <c r="F56" i="2" s="1"/>
  <c r="D55" i="2"/>
  <c r="E55" i="2" s="1"/>
  <c r="G52" i="2"/>
  <c r="M50" i="2" s="1"/>
  <c r="D62" i="2"/>
  <c r="F62" i="2" s="1"/>
  <c r="D64" i="2"/>
  <c r="F64" i="2" s="1"/>
  <c r="D66" i="2"/>
  <c r="F66" i="2" s="1"/>
  <c r="G50" i="2"/>
  <c r="K52" i="2" s="1"/>
  <c r="G51" i="2"/>
  <c r="J51" i="2" s="1"/>
  <c r="D61" i="2"/>
  <c r="E61" i="2" s="1"/>
  <c r="D63" i="2"/>
  <c r="E63" i="2" s="1"/>
  <c r="D65" i="2"/>
  <c r="E65" i="2" s="1"/>
  <c r="D67" i="2"/>
  <c r="E67" i="2" s="1"/>
  <c r="B7" i="2"/>
  <c r="B6" i="2"/>
  <c r="B5" i="2"/>
  <c r="L50" i="2" l="1"/>
  <c r="M51" i="2"/>
  <c r="N52" i="2"/>
  <c r="J52" i="2"/>
  <c r="K50" i="2"/>
  <c r="L51" i="2"/>
  <c r="M52" i="2"/>
  <c r="N50" i="2"/>
  <c r="J50" i="2"/>
  <c r="K51" i="2"/>
  <c r="L52" i="2"/>
  <c r="N51" i="2"/>
  <c r="F31" i="2"/>
  <c r="F33" i="2"/>
  <c r="F32" i="2"/>
  <c r="F30" i="2"/>
  <c r="E40" i="2"/>
  <c r="G40" i="2"/>
  <c r="I40" i="2"/>
  <c r="K40" i="2"/>
  <c r="M40" i="2"/>
  <c r="F40" i="2"/>
  <c r="H40" i="2"/>
  <c r="J40" i="2"/>
  <c r="L40" i="2"/>
  <c r="D40" i="2"/>
  <c r="F55" i="2"/>
  <c r="F16" i="2"/>
  <c r="F18" i="2"/>
  <c r="F20" i="2"/>
  <c r="F22" i="2"/>
  <c r="F24" i="2"/>
  <c r="F26" i="2"/>
  <c r="F28" i="2"/>
  <c r="F17" i="2"/>
  <c r="F19" i="2"/>
  <c r="F21" i="2"/>
  <c r="F23" i="2"/>
  <c r="F25" i="2"/>
  <c r="F27" i="2"/>
  <c r="F15" i="2"/>
  <c r="F67" i="2"/>
  <c r="F65" i="2"/>
  <c r="F63" i="2"/>
  <c r="F61" i="2"/>
  <c r="F58" i="2"/>
  <c r="E60" i="2"/>
  <c r="E56" i="2"/>
  <c r="E66" i="2"/>
  <c r="E64" i="2"/>
  <c r="E62" i="2"/>
  <c r="F57" i="2"/>
  <c r="E59" i="2"/>
  <c r="B16" i="2"/>
  <c r="C9" i="2" s="1"/>
  <c r="C2" i="2"/>
  <c r="B26" i="2"/>
  <c r="B36" i="2"/>
  <c r="B47" i="2"/>
  <c r="C44" i="2" s="1"/>
  <c r="C43" i="2" l="1"/>
  <c r="C46" i="2"/>
  <c r="C45" i="2"/>
  <c r="G31" i="2"/>
  <c r="G33" i="2"/>
  <c r="G32" i="2"/>
  <c r="G30" i="2"/>
  <c r="C34" i="2"/>
  <c r="C35" i="2"/>
  <c r="C31" i="2"/>
  <c r="C30" i="2"/>
  <c r="C32" i="2"/>
  <c r="C33" i="2"/>
  <c r="C29" i="2"/>
  <c r="C28" i="2"/>
  <c r="L41" i="2"/>
  <c r="F41" i="2"/>
  <c r="H41" i="2"/>
  <c r="J41" i="2"/>
  <c r="M41" i="2"/>
  <c r="E41" i="2"/>
  <c r="G41" i="2"/>
  <c r="I41" i="2"/>
  <c r="K41" i="2"/>
  <c r="D41" i="2"/>
  <c r="G16" i="2"/>
  <c r="G18" i="2"/>
  <c r="G20" i="2"/>
  <c r="G22" i="2"/>
  <c r="G24" i="2"/>
  <c r="G26" i="2"/>
  <c r="G28" i="2"/>
  <c r="G17" i="2"/>
  <c r="G19" i="2"/>
  <c r="G21" i="2"/>
  <c r="G23" i="2"/>
  <c r="G25" i="2"/>
  <c r="G27" i="2"/>
  <c r="G15" i="2"/>
  <c r="C24" i="2"/>
  <c r="C20" i="2"/>
  <c r="C21" i="2"/>
  <c r="C22" i="2"/>
  <c r="C18" i="2"/>
  <c r="C25" i="2"/>
  <c r="C23" i="2"/>
  <c r="C19" i="2"/>
  <c r="C15" i="2"/>
  <c r="C12" i="2"/>
  <c r="C11" i="2"/>
  <c r="C14" i="2"/>
  <c r="C10" i="2"/>
  <c r="C13" i="2"/>
  <c r="C1" i="2"/>
</calcChain>
</file>

<file path=xl/sharedStrings.xml><?xml version="1.0" encoding="utf-8"?>
<sst xmlns="http://schemas.openxmlformats.org/spreadsheetml/2006/main" count="6335" uniqueCount="507">
  <si>
    <t>Sexe</t>
  </si>
  <si>
    <t>Jour</t>
  </si>
  <si>
    <t>Motif</t>
  </si>
  <si>
    <t>Origine</t>
  </si>
  <si>
    <t>Antécédents</t>
  </si>
  <si>
    <t>Traitements</t>
  </si>
  <si>
    <t>Autonomie</t>
  </si>
  <si>
    <t>Confiance</t>
  </si>
  <si>
    <t>Directives</t>
  </si>
  <si>
    <t>Limitation</t>
  </si>
  <si>
    <t>Ressources</t>
  </si>
  <si>
    <t>Réseau SP</t>
  </si>
  <si>
    <t>HAD</t>
  </si>
  <si>
    <t>Paramed</t>
  </si>
  <si>
    <t>Traçabilité</t>
  </si>
  <si>
    <t>Délai LATA</t>
  </si>
  <si>
    <t>Confort</t>
  </si>
  <si>
    <t>Temps passage</t>
  </si>
  <si>
    <t>Devenir</t>
  </si>
  <si>
    <t>Décès</t>
  </si>
  <si>
    <t>3bis</t>
  </si>
  <si>
    <t>Réanimateur</t>
  </si>
  <si>
    <t>Neurologue</t>
  </si>
  <si>
    <t>5bis</t>
  </si>
  <si>
    <t>Pneumologue</t>
  </si>
  <si>
    <t>7bis</t>
  </si>
  <si>
    <t>Cardiologue</t>
  </si>
  <si>
    <t>8bis</t>
  </si>
  <si>
    <t>Neurovasculaire</t>
  </si>
  <si>
    <t>9bis</t>
  </si>
  <si>
    <t>11bis</t>
  </si>
  <si>
    <t>Problème matériel</t>
  </si>
  <si>
    <t>14bis</t>
  </si>
  <si>
    <t>IDE</t>
  </si>
  <si>
    <t>Chirurgien</t>
  </si>
  <si>
    <t>Crise comitiale</t>
  </si>
  <si>
    <t>24bis</t>
  </si>
  <si>
    <t>24ter</t>
  </si>
  <si>
    <t>24q</t>
  </si>
  <si>
    <t>27bis</t>
  </si>
  <si>
    <t>Tachycardie</t>
  </si>
  <si>
    <t>28bis</t>
  </si>
  <si>
    <t>29bis</t>
  </si>
  <si>
    <t>30bis</t>
  </si>
  <si>
    <t>Coma</t>
  </si>
  <si>
    <t>Oncologue</t>
  </si>
  <si>
    <t>32bis</t>
  </si>
  <si>
    <t>33bis</t>
  </si>
  <si>
    <t>34bis</t>
  </si>
  <si>
    <t>Choc septique</t>
  </si>
  <si>
    <t>35bis</t>
  </si>
  <si>
    <t>Néphrologue</t>
  </si>
  <si>
    <t>37bis</t>
  </si>
  <si>
    <t>38bis</t>
  </si>
  <si>
    <t>39bis</t>
  </si>
  <si>
    <t>Hypothermie</t>
  </si>
  <si>
    <t>43bis</t>
  </si>
  <si>
    <t>Médecin traitant</t>
  </si>
  <si>
    <t>44bis</t>
  </si>
  <si>
    <t>45bis</t>
  </si>
  <si>
    <t>46bis</t>
  </si>
  <si>
    <t>48bis</t>
  </si>
  <si>
    <t>Troubles de la vigilance</t>
  </si>
  <si>
    <t>49bis</t>
  </si>
  <si>
    <t>52bis</t>
  </si>
  <si>
    <t>56bis</t>
  </si>
  <si>
    <t>PUG</t>
  </si>
  <si>
    <t>60bis</t>
  </si>
  <si>
    <t>SSR</t>
  </si>
  <si>
    <t>61bis</t>
  </si>
  <si>
    <t>63bis</t>
  </si>
  <si>
    <t>64bis</t>
  </si>
  <si>
    <t>Vomissements</t>
  </si>
  <si>
    <t>Neurochirurgien</t>
  </si>
  <si>
    <t>70bis</t>
  </si>
  <si>
    <t>XX</t>
  </si>
  <si>
    <t>74bis</t>
  </si>
  <si>
    <t>75bis</t>
  </si>
  <si>
    <t>Hôpital</t>
  </si>
  <si>
    <t>81bis</t>
  </si>
  <si>
    <t>85bis</t>
  </si>
  <si>
    <t>Chutes à répétition</t>
  </si>
  <si>
    <t>Trouble neurologique</t>
  </si>
  <si>
    <t>88bis</t>
  </si>
  <si>
    <t>Aphasie</t>
  </si>
  <si>
    <t>Confusion</t>
  </si>
  <si>
    <t>92bis</t>
  </si>
  <si>
    <t>93bis</t>
  </si>
  <si>
    <t>95bis</t>
  </si>
  <si>
    <t>Hommes</t>
  </si>
  <si>
    <t>Femmes</t>
  </si>
  <si>
    <t>Âge moyen</t>
  </si>
  <si>
    <t>Âge médian</t>
  </si>
  <si>
    <t>Ecart-type</t>
  </si>
  <si>
    <t>Lundi</t>
  </si>
  <si>
    <t>Mardi</t>
  </si>
  <si>
    <t>Mercredi</t>
  </si>
  <si>
    <t>Jeudi</t>
  </si>
  <si>
    <t>Vendredi</t>
  </si>
  <si>
    <t>Samedi</t>
  </si>
  <si>
    <t>Dimanche</t>
  </si>
  <si>
    <t>Douleur</t>
  </si>
  <si>
    <t>Dyspnée, détresse respiratoire</t>
  </si>
  <si>
    <t>Hémorragie</t>
  </si>
  <si>
    <t>Hyperthermie</t>
  </si>
  <si>
    <t>Isolement</t>
  </si>
  <si>
    <t>Charge en soins trop lourde</t>
  </si>
  <si>
    <t>Fin de vie</t>
  </si>
  <si>
    <t>Autre</t>
  </si>
  <si>
    <t>MT</t>
  </si>
  <si>
    <t>Remplaçant</t>
  </si>
  <si>
    <t>EHPAD</t>
  </si>
  <si>
    <t>Famille</t>
  </si>
  <si>
    <t>Patient</t>
  </si>
  <si>
    <t>Seul</t>
  </si>
  <si>
    <t>Urgentiste</t>
  </si>
  <si>
    <t>Spécialiste</t>
  </si>
  <si>
    <t>UHCD</t>
  </si>
  <si>
    <t>Hospitalisation</t>
  </si>
  <si>
    <t>Passage urg</t>
  </si>
  <si>
    <t>Délai décès</t>
  </si>
  <si>
    <t>Personne de confiance</t>
  </si>
  <si>
    <t>Directives anticipées</t>
  </si>
  <si>
    <t>LATA</t>
  </si>
  <si>
    <t>Personne ressource</t>
  </si>
  <si>
    <t>Equipe paraméd</t>
  </si>
  <si>
    <t>Soins confort</t>
  </si>
  <si>
    <t>Evitabilité</t>
  </si>
  <si>
    <t>Oui</t>
  </si>
  <si>
    <t>Non</t>
  </si>
  <si>
    <t>&lt;1h</t>
  </si>
  <si>
    <t>1-6h</t>
  </si>
  <si>
    <t>6-12h</t>
  </si>
  <si>
    <t>12-24h</t>
  </si>
  <si>
    <t>&gt;24h</t>
  </si>
  <si>
    <t>Total</t>
  </si>
  <si>
    <t>Oncogériatre</t>
  </si>
  <si>
    <t>Trouble de la vigilance</t>
  </si>
  <si>
    <t>Anomalie biologique</t>
  </si>
  <si>
    <t>Sepsis, choc septique</t>
  </si>
  <si>
    <t>AEG</t>
  </si>
  <si>
    <t>AVC, déficit neurologique</t>
  </si>
  <si>
    <t>Anomalies du rythme cardiaque</t>
  </si>
  <si>
    <t>Rétention aiguë d'urines</t>
  </si>
  <si>
    <t>Troubles digestifs</t>
  </si>
  <si>
    <t>Service de médecine</t>
  </si>
  <si>
    <t>98bis</t>
  </si>
  <si>
    <t>99bis</t>
  </si>
  <si>
    <t>102bis</t>
  </si>
  <si>
    <t>103bis</t>
  </si>
  <si>
    <t>105bis</t>
  </si>
  <si>
    <t>106ter</t>
  </si>
  <si>
    <t>106bis</t>
  </si>
  <si>
    <t>Chute</t>
  </si>
  <si>
    <t>94bis</t>
  </si>
  <si>
    <t>% autres</t>
  </si>
  <si>
    <t>% total</t>
  </si>
  <si>
    <t>% spé</t>
  </si>
  <si>
    <t>Motifs multiples</t>
  </si>
  <si>
    <t>Origines multiples</t>
  </si>
  <si>
    <t>Décisions multiples</t>
  </si>
  <si>
    <t>Moyenne âge hommes</t>
  </si>
  <si>
    <t>Moyenne âge femmes</t>
  </si>
  <si>
    <t>Homme</t>
  </si>
  <si>
    <t>Femme</t>
  </si>
  <si>
    <t>Dyspnée</t>
  </si>
  <si>
    <t>Retour à domicile</t>
  </si>
  <si>
    <t>Moins d'une heure</t>
  </si>
  <si>
    <t>Plus de 24 heures</t>
  </si>
  <si>
    <t>Minimum</t>
  </si>
  <si>
    <t>Maximum</t>
  </si>
  <si>
    <t>1 NC</t>
  </si>
  <si>
    <t>Urgentiste seul</t>
  </si>
  <si>
    <t>Au moins 2 urgentistes</t>
  </si>
  <si>
    <t>Urgentiste et autre spécialiste</t>
  </si>
  <si>
    <t>LATA antérieure</t>
  </si>
  <si>
    <t>Personne ressource contactée</t>
  </si>
  <si>
    <t>Equipe paramédicale consultée</t>
  </si>
  <si>
    <t>Urgentiste référent seul</t>
  </si>
  <si>
    <t>Urgentistes et spécialiste(s)</t>
  </si>
  <si>
    <t>Urgentiste référent et spécialiste(s)</t>
  </si>
  <si>
    <t>Temps de passage aux urgences</t>
  </si>
  <si>
    <t>Délai LATA - décès</t>
  </si>
  <si>
    <t>Conformité = atcd + ttt + autonomie + traçabilité + paramed + confiance + DA + collégialité</t>
  </si>
  <si>
    <t>Texte libre</t>
  </si>
  <si>
    <t>Symptomatologie aiguë</t>
  </si>
  <si>
    <t>Aurait dû être admis en pneumo-onco Clinique Occitanie.</t>
  </si>
  <si>
    <t>Complication de la pathologie initiale</t>
  </si>
  <si>
    <t>Diagnostic (TDMc)</t>
  </si>
  <si>
    <t>OAP flash</t>
  </si>
  <si>
    <t>Diagnostic/TDM</t>
  </si>
  <si>
    <t>Aggravation rapide des symptômes</t>
  </si>
  <si>
    <t>Coma, engagement.</t>
  </si>
  <si>
    <t>Patiente vivant en EHPAD. Refus de la gestion sur place par son fils.</t>
  </si>
  <si>
    <t>Au domicile. Pas de directives.</t>
  </si>
  <si>
    <t>Isolement de la famille, lourdeur des soins.</t>
  </si>
  <si>
    <t>Choc mixte</t>
  </si>
  <si>
    <t>Appel du MT directement, aurait pu être fait à l'EHPAD.</t>
  </si>
  <si>
    <t>Date</t>
  </si>
  <si>
    <t>Heure</t>
  </si>
  <si>
    <t>23.12.2017</t>
  </si>
  <si>
    <t>14.12.2017</t>
  </si>
  <si>
    <t>21.11.2017</t>
  </si>
  <si>
    <t>31.12.2017</t>
  </si>
  <si>
    <t>14.01.2018</t>
  </si>
  <si>
    <t>31.08.2017</t>
  </si>
  <si>
    <t>27.05.2017</t>
  </si>
  <si>
    <t>01.10.2017</t>
  </si>
  <si>
    <t>25.12.2017</t>
  </si>
  <si>
    <t>30.12.2017</t>
  </si>
  <si>
    <t>20.11.2017</t>
  </si>
  <si>
    <t>02.11.2017</t>
  </si>
  <si>
    <t>04.08.2017</t>
  </si>
  <si>
    <t>09.06.2017</t>
  </si>
  <si>
    <t>17.11.2017</t>
  </si>
  <si>
    <t>12.02.2018</t>
  </si>
  <si>
    <t>24.04.2017</t>
  </si>
  <si>
    <t>19.12.2017</t>
  </si>
  <si>
    <t>27.01.2018</t>
  </si>
  <si>
    <t>10.12.2017</t>
  </si>
  <si>
    <t>25.04.2017</t>
  </si>
  <si>
    <t>02.10.2017</t>
  </si>
  <si>
    <t>27.11.2017</t>
  </si>
  <si>
    <t>21.09.2017</t>
  </si>
  <si>
    <t>16.01.2018</t>
  </si>
  <si>
    <t>08.11.2017</t>
  </si>
  <si>
    <t>26.12.2017</t>
  </si>
  <si>
    <t>09.01.2018</t>
  </si>
  <si>
    <t>01.12.2017</t>
  </si>
  <si>
    <t>11.11.2017</t>
  </si>
  <si>
    <t>22.04.2017</t>
  </si>
  <si>
    <t>07.02.2018</t>
  </si>
  <si>
    <t>27.04.2017</t>
  </si>
  <si>
    <t>04.07.2017</t>
  </si>
  <si>
    <t>04.01.2018</t>
  </si>
  <si>
    <t>02.01.2018</t>
  </si>
  <si>
    <t>10.09.2017</t>
  </si>
  <si>
    <t>21.12.2017</t>
  </si>
  <si>
    <t>05.12.2017</t>
  </si>
  <si>
    <t>09.05.2017</t>
  </si>
  <si>
    <t>29.01.2018</t>
  </si>
  <si>
    <t>25.05.2017</t>
  </si>
  <si>
    <t>09.12.2017</t>
  </si>
  <si>
    <t>11.07.2017</t>
  </si>
  <si>
    <t>26.05.2017</t>
  </si>
  <si>
    <t>03.10.2017</t>
  </si>
  <si>
    <t>09.09.2017</t>
  </si>
  <si>
    <t>26.07.2017</t>
  </si>
  <si>
    <t>05.10.2017</t>
  </si>
  <si>
    <t>03.07.2017</t>
  </si>
  <si>
    <t>01.02.2018</t>
  </si>
  <si>
    <t>07.03.2017</t>
  </si>
  <si>
    <t>15.12.2017</t>
  </si>
  <si>
    <t>26.01.2018</t>
  </si>
  <si>
    <t>18.01.2018</t>
  </si>
  <si>
    <t>18.04.2017</t>
  </si>
  <si>
    <t>10.11.2017</t>
  </si>
  <si>
    <t>13.08.2017</t>
  </si>
  <si>
    <t>01.11.2017</t>
  </si>
  <si>
    <t>22.12.2017</t>
  </si>
  <si>
    <t>18.12.2017</t>
  </si>
  <si>
    <t>21.10.2017</t>
  </si>
  <si>
    <t>29.07.2017</t>
  </si>
  <si>
    <t>20.12.2017</t>
  </si>
  <si>
    <t>20.06.2017</t>
  </si>
  <si>
    <t>17.12.2017</t>
  </si>
  <si>
    <t>03.12.2017</t>
  </si>
  <si>
    <t>18.08.2017</t>
  </si>
  <si>
    <t>10.02.2018</t>
  </si>
  <si>
    <t>03.01.2018</t>
  </si>
  <si>
    <t>20.09.2017</t>
  </si>
  <si>
    <t>15.04.2017</t>
  </si>
  <si>
    <t>12.04.2017</t>
  </si>
  <si>
    <t>02.05.2017</t>
  </si>
  <si>
    <t>13.01.2018</t>
  </si>
  <si>
    <t>12.01.2018</t>
  </si>
  <si>
    <t>27.08.2017</t>
  </si>
  <si>
    <t>14.04.2017</t>
  </si>
  <si>
    <t>28.01.2018</t>
  </si>
  <si>
    <t>13.04.2017</t>
  </si>
  <si>
    <t>07.12.2017</t>
  </si>
  <si>
    <t>DDN</t>
  </si>
  <si>
    <t>22h56</t>
  </si>
  <si>
    <t>20h34</t>
  </si>
  <si>
    <t>10h10</t>
  </si>
  <si>
    <t>01h53</t>
  </si>
  <si>
    <t>21h36</t>
  </si>
  <si>
    <t>16h08</t>
  </si>
  <si>
    <t>21h55</t>
  </si>
  <si>
    <t>17h25</t>
  </si>
  <si>
    <t>9h56</t>
  </si>
  <si>
    <t>19h39</t>
  </si>
  <si>
    <t>13h45</t>
  </si>
  <si>
    <t>17h57</t>
  </si>
  <si>
    <t>02h18</t>
  </si>
  <si>
    <t>22h21</t>
  </si>
  <si>
    <t>10h35</t>
  </si>
  <si>
    <t>7h48</t>
  </si>
  <si>
    <t>12h30</t>
  </si>
  <si>
    <t>8h22</t>
  </si>
  <si>
    <t>17h41</t>
  </si>
  <si>
    <t>14h23</t>
  </si>
  <si>
    <t>14h27</t>
  </si>
  <si>
    <t>19h23</t>
  </si>
  <si>
    <t>16h40</t>
  </si>
  <si>
    <t>05h04</t>
  </si>
  <si>
    <t>18h29</t>
  </si>
  <si>
    <t>12h23</t>
  </si>
  <si>
    <t>18h47</t>
  </si>
  <si>
    <t>11h51</t>
  </si>
  <si>
    <t>14h02</t>
  </si>
  <si>
    <t>23h54</t>
  </si>
  <si>
    <t>16h36</t>
  </si>
  <si>
    <t>7h53</t>
  </si>
  <si>
    <t>22h23</t>
  </si>
  <si>
    <t>10h29</t>
  </si>
  <si>
    <t>19h52</t>
  </si>
  <si>
    <t>12h37</t>
  </si>
  <si>
    <t>10h04</t>
  </si>
  <si>
    <t>18h04</t>
  </si>
  <si>
    <t>20h53</t>
  </si>
  <si>
    <t>14h47</t>
  </si>
  <si>
    <t>16h48</t>
  </si>
  <si>
    <t>9h46</t>
  </si>
  <si>
    <t>14h07</t>
  </si>
  <si>
    <t>11h08</t>
  </si>
  <si>
    <t>15h13</t>
  </si>
  <si>
    <t>11h25</t>
  </si>
  <si>
    <t>14h30</t>
  </si>
  <si>
    <t>21h17</t>
  </si>
  <si>
    <t>11h12</t>
  </si>
  <si>
    <t>11h04</t>
  </si>
  <si>
    <t>21h34</t>
  </si>
  <si>
    <t>21h02</t>
  </si>
  <si>
    <t>01h19</t>
  </si>
  <si>
    <t>13h55</t>
  </si>
  <si>
    <t>16h53</t>
  </si>
  <si>
    <t>21h39</t>
  </si>
  <si>
    <t>20h15</t>
  </si>
  <si>
    <t>14h45</t>
  </si>
  <si>
    <t>16h13</t>
  </si>
  <si>
    <t>03h49</t>
  </si>
  <si>
    <t>22h10</t>
  </si>
  <si>
    <t>13h36</t>
  </si>
  <si>
    <t>11h02</t>
  </si>
  <si>
    <t>16h02</t>
  </si>
  <si>
    <t>17h21</t>
  </si>
  <si>
    <t>00h33</t>
  </si>
  <si>
    <t>9h54</t>
  </si>
  <si>
    <t>13h10</t>
  </si>
  <si>
    <t>15h20</t>
  </si>
  <si>
    <t>23h01</t>
  </si>
  <si>
    <t>16h15</t>
  </si>
  <si>
    <t>20h58</t>
  </si>
  <si>
    <t>14h46</t>
  </si>
  <si>
    <t>02h31</t>
  </si>
  <si>
    <t>16h23</t>
  </si>
  <si>
    <t>13h09</t>
  </si>
  <si>
    <t>05h50</t>
  </si>
  <si>
    <t>14h15</t>
  </si>
  <si>
    <t>03.08.2017</t>
  </si>
  <si>
    <t>12h28</t>
  </si>
  <si>
    <t>10h44</t>
  </si>
  <si>
    <t>04.12.2017</t>
  </si>
  <si>
    <t>9h50</t>
  </si>
  <si>
    <t>9h59</t>
  </si>
  <si>
    <t>14h26</t>
  </si>
  <si>
    <t>19h59</t>
  </si>
  <si>
    <t>6h17</t>
  </si>
  <si>
    <t>20h08</t>
  </si>
  <si>
    <t>20h50</t>
  </si>
  <si>
    <t>21h18</t>
  </si>
  <si>
    <t>8h05</t>
  </si>
  <si>
    <t>14h58</t>
  </si>
  <si>
    <t>14h25</t>
  </si>
  <si>
    <t>2h24</t>
  </si>
  <si>
    <t>11h56</t>
  </si>
  <si>
    <t>8h45</t>
  </si>
  <si>
    <t>11h44</t>
  </si>
  <si>
    <t>9h23</t>
  </si>
  <si>
    <t>8h56</t>
  </si>
  <si>
    <t>11h28</t>
  </si>
  <si>
    <t>12h48</t>
  </si>
  <si>
    <t>15h21</t>
  </si>
  <si>
    <t>Heures ouvrées (8h-18h)</t>
  </si>
  <si>
    <t>Nuit (18h-00h)</t>
  </si>
  <si>
    <t>Nuit profonde (00h-8h)</t>
  </si>
  <si>
    <t>Tranche horaire</t>
  </si>
  <si>
    <t>Total nuit</t>
  </si>
  <si>
    <t>Heures ouvrées</t>
  </si>
  <si>
    <t>Nuit</t>
  </si>
  <si>
    <t>Nuit profonde</t>
  </si>
  <si>
    <t>Étiquettes de lignes</t>
  </si>
  <si>
    <t>(vide)</t>
  </si>
  <si>
    <t>Total général</t>
  </si>
  <si>
    <t>Étiquettes de colonnes</t>
  </si>
  <si>
    <t>Nombre de Jour</t>
  </si>
  <si>
    <t>Nombre de Devenir</t>
  </si>
  <si>
    <t>Pas de différence significative de devenir en fonction du jour de venue</t>
  </si>
  <si>
    <t>p&lt;0,01</t>
  </si>
  <si>
    <t>Inclusions</t>
  </si>
  <si>
    <t>LATA période</t>
  </si>
  <si>
    <t>Taux inclusion</t>
  </si>
  <si>
    <t>Week-end</t>
  </si>
  <si>
    <t>Semaine</t>
  </si>
  <si>
    <t>Nombre de Week-end</t>
  </si>
  <si>
    <t>NC</t>
  </si>
  <si>
    <t>Nombre de Tranche horaire</t>
  </si>
  <si>
    <t>Nombre de Motif</t>
  </si>
  <si>
    <t>Nombre de Origine</t>
  </si>
  <si>
    <t>Evitabilité selon heure</t>
  </si>
  <si>
    <t>Evitabilité selon jour</t>
  </si>
  <si>
    <t>Evitabilité selon WE</t>
  </si>
  <si>
    <t>Evitabilité selon motif</t>
  </si>
  <si>
    <t>Evitabilité selon provenance</t>
  </si>
  <si>
    <t>Nombre de Evitabilité</t>
  </si>
  <si>
    <t>Devenir selon évitabilité</t>
  </si>
  <si>
    <t>Devenir selon origine</t>
  </si>
  <si>
    <t>Devenir selon tranche horaire</t>
  </si>
  <si>
    <t>Devenir selon jour</t>
  </si>
  <si>
    <t>Devenir selon motif</t>
  </si>
  <si>
    <t>Devenir selon WE</t>
  </si>
  <si>
    <t>Motif selon heure</t>
  </si>
  <si>
    <t>Motif selon jour</t>
  </si>
  <si>
    <t>Motif selon WE</t>
  </si>
  <si>
    <t>Provenance selon jour</t>
  </si>
  <si>
    <t>Provenance selon week-end</t>
  </si>
  <si>
    <t>Provenance selon heure</t>
  </si>
  <si>
    <t>Motif selon provenance</t>
  </si>
  <si>
    <t>p&lt;0,05</t>
  </si>
  <si>
    <t>Chi2</t>
  </si>
  <si>
    <t>Fischer</t>
  </si>
  <si>
    <t>p&lt;0,005</t>
  </si>
  <si>
    <t>NS</t>
  </si>
  <si>
    <t>Jours ouvrés</t>
  </si>
  <si>
    <t>Non renseigné</t>
  </si>
  <si>
    <t>Evitable</t>
  </si>
  <si>
    <t>Inévitable</t>
  </si>
  <si>
    <t>Nombre de Confiance</t>
  </si>
  <si>
    <t>Nombre de Directives</t>
  </si>
  <si>
    <t>Nombre de Limitation</t>
  </si>
  <si>
    <t>Personne de confiance connue</t>
  </si>
  <si>
    <t>Personne de confiance inconnue</t>
  </si>
  <si>
    <t>age</t>
  </si>
  <si>
    <t>Antecedents</t>
  </si>
  <si>
    <t>Reseau SP</t>
  </si>
  <si>
    <t>Decision</t>
  </si>
  <si>
    <t>Delai LATA</t>
  </si>
  <si>
    <t>Evitabilite</t>
  </si>
  <si>
    <t>Detail motif</t>
  </si>
  <si>
    <t>Detail origine</t>
  </si>
  <si>
    <t>Detail specialiste</t>
  </si>
  <si>
    <t>Dyspnee</t>
  </si>
  <si>
    <t>Rapidite de la degradation clinique</t>
  </si>
  <si>
    <t>Hypoglycemie</t>
  </si>
  <si>
    <t>Heures ouvrees</t>
  </si>
  <si>
    <t>Medecin traitant</t>
  </si>
  <si>
    <t>Proposition prise en charge fin de vie par SAMU et EHPAD : refus medecin traitant initialement</t>
  </si>
  <si>
    <t>Specialiste</t>
  </si>
  <si>
    <t>Detresse vitale. Pas de directives anticipees.</t>
  </si>
  <si>
    <t>Aggravation brutale aux urgences non previsible à l'appel (rupture probable d'anevrysme abdominal).</t>
  </si>
  <si>
    <t>Gravite du patient</t>
  </si>
  <si>
    <t>Accident vasculaire cerebral</t>
  </si>
  <si>
    <t>Tableau d'ischemie aiguë depuis 4-5j. Refus d'hospitalisation par le patient.</t>
  </si>
  <si>
    <t>Reanimateur</t>
  </si>
  <si>
    <t>Diagnostic à elaborer</t>
  </si>
  <si>
    <t>Alteration de l'etat general</t>
  </si>
  <si>
    <t>Retention aiguë urine</t>
  </si>
  <si>
    <t>L'EHPAD a demande l'envoi du medecin de garde sur place pour mise en place de soins de confort</t>
  </si>
  <si>
    <t>Diagnostic imprevisible</t>
  </si>
  <si>
    <t>Detresse manifeste, pas de LATA posee en EHPAD qui, seule, aurait pu permettre d'eviter les urgences mais aussi la prescription de morphine (non anticipee)</t>
  </si>
  <si>
    <t>Decompensation aiguë sur une pathologie chronique</t>
  </si>
  <si>
    <t>Realisation TDM</t>
  </si>
  <si>
    <t>Patient grabataire presentant une demence evoluee avec troubles du comportement</t>
  </si>
  <si>
    <t>Hemorragie</t>
  </si>
  <si>
    <t>Geriatrie</t>
  </si>
  <si>
    <t>Oncogeriatre</t>
  </si>
  <si>
    <t>Gravite de la situation clinique non previsible. Aucune directive anticipee.</t>
  </si>
  <si>
    <t>Evenement aigu</t>
  </si>
  <si>
    <t>Tableau de defaillance multiviscerale non previsible à la prise en charge et pas de contexte palliatif en place</t>
  </si>
  <si>
    <t>La situation palliative etait connue, des directives anticipees auraient dû être formalisees avec le medecin traitant et la famille pour eviter le passage aux urgences qui a eu pour seul but de formaliser la LATA.</t>
  </si>
  <si>
    <t>Patient en choc. Pas de directives anticipees.</t>
  </si>
  <si>
    <t>Si directives anticipees claires + reseau Reliance dejà en place.</t>
  </si>
  <si>
    <t>Recherche etiologique du coma.</t>
  </si>
  <si>
    <t>Oui, si il avait eu une reflexion prealable sur une decision de non intervention en cas d'aggravation clinique devant AEG massive recente et perte d'autonomie.</t>
  </si>
  <si>
    <t>Non previsible</t>
  </si>
  <si>
    <t>Le patient aurait pu deceder en maison de retraite.</t>
  </si>
  <si>
    <t>Nephrologue</t>
  </si>
  <si>
    <t>Motif de la mise en LATA non previsible à la prise en charge. Majoration à l'EHPAD et pas de directives anticipees permettant d'eviter l'hospit aux urgences.</t>
  </si>
  <si>
    <t>Patient depasse cliniquement. Refus des therapeutiques, refus hospitalisation. +/- LATA prealable.</t>
  </si>
  <si>
    <t>Pas de reflexion globale au domicile chez ce patient. Donc urgence utile pour faire le point et constater l'impasse therapeutique. Dans l'ideal, aurait pu être vu par geriatre en hospitalisation de jour pour poser les choses et engager une LAT mais l'organisation au domicile semble defaillante.</t>
  </si>
  <si>
    <t>etait en situation palliative au decours de son hospitalisation au PUG, mauvaise decision du 15 avec envoi aux urgences alors qu'aurait pu être maintenu au domicile avec soins de confort.</t>
  </si>
  <si>
    <t xml:space="preserve">Leucemie en soins palliatifs. HAD mise en place. Difficultes de fin de vie à domicile pour les proches. </t>
  </si>
  <si>
    <t>Diagnostic et pronostic non previsible au domicile. Directives anticipees non faites.</t>
  </si>
  <si>
    <t>Patiente avec 0,2 de glycemie, marbrures, signes de choc</t>
  </si>
  <si>
    <t>Insuffisance renale aiguë</t>
  </si>
  <si>
    <t>Encadrement inadapte en maison de retraite.</t>
  </si>
  <si>
    <t>Deces</t>
  </si>
  <si>
    <t>Tableau gravissime (choc severe) d'emblee identifie au cours de la prise en charge par les pompiers (jonction SMUR). N'aurait pas dû être transfere vers les urgences mais gere pour fin de vie en EHPAD.</t>
  </si>
  <si>
    <t>Probleme materiel</t>
  </si>
  <si>
    <t>Necessite d'une intervention medicale en urgence pour preciser le diagnostic d'occlusion et intervention pour traiter le problemme à visee de soins de confort</t>
  </si>
  <si>
    <t>Une prise en charge au domicile aurait ete plus adaptee chez ce patient fragile pour leuel une decision de soins de confort etait posee lors de sa derniere hospitalisation au PUG en fevrier, mais difficile à gerer en plein week-end, d'où l'hospitalisation aux urgences.</t>
  </si>
  <si>
    <t>Pas de decision de limitation de soins au domicile ni en SSR. Diagnostic de sepsis severe fait aux urgences devant un faisceau d'arguments.</t>
  </si>
  <si>
    <t>Acces direct specialiste pneumo pour radio-embolisation.</t>
  </si>
  <si>
    <t>Tracabilite</t>
  </si>
  <si>
    <t>Remplacant</t>
  </si>
  <si>
    <t>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</si>
</sst>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C]General"/>
    <numFmt numFmtId="165" formatCode="#,##0.00&quot; &quot;[$€-40C];[Red]&quot;-&quot;#,##0.00&quot; &quot;[$€-40C]"/>
  </numFmts>
  <fonts count="13" x14ac:knownFonts="1">
    <font>
      <sz val="11"/>
      <color theme="1"/>
      <name val="Arial"/>
      <family val="2"/>
    </font>
    <font>
      <sz val="11"/>
      <color theme="1"/>
      <name val="Calibri"/>
      <family val="2"/>
      <scheme val="minor"/>
    </font>
    <font>
      <sz val="11"/>
      <color theme="1"/>
      <name val="Calibri"/>
      <family val="2"/>
      <scheme val="minor"/>
    </font>
    <font>
      <sz val="11"/>
      <color rgb="FF000000"/>
      <name val="Calibri"/>
      <family val="2"/>
    </font>
    <font>
      <b/>
      <i/>
      <sz val="16"/>
      <color theme="1"/>
      <name val="Arial"/>
      <family val="2"/>
    </font>
    <font>
      <b/>
      <i/>
      <u/>
      <sz val="11"/>
      <color theme="1"/>
      <name val="Arial"/>
      <family val="2"/>
    </font>
    <font>
      <b/>
      <sz val="11"/>
      <color rgb="FF000000"/>
      <name val="Calibri"/>
      <family val="2"/>
    </font>
    <font>
      <i/>
      <sz val="11"/>
      <color rgb="FF000000"/>
      <name val="Calibri"/>
      <family val="2"/>
    </font>
    <font>
      <sz val="11"/>
      <color theme="1"/>
      <name val="Arial"/>
      <family val="2"/>
    </font>
    <font>
      <b/>
      <i/>
      <sz val="11"/>
      <color rgb="FF000000"/>
      <name val="Calibri"/>
      <family val="2"/>
    </font>
    <font>
      <sz val="11"/>
      <color rgb="FF0070C0"/>
      <name val="Calibri"/>
      <family val="2"/>
    </font>
    <font>
      <sz val="11"/>
      <name val="Calibri"/>
      <family val="2"/>
    </font>
    <font>
      <sz val="11"/>
      <color theme="8" tint="-0.249977111117893"/>
      <name val="Calibri"/>
      <family val="2"/>
    </font>
  </fonts>
  <fills count="31">
    <fill>
      <patternFill patternType="none"/>
    </fill>
    <fill>
      <patternFill patternType="gray125"/>
    </fill>
    <fill>
      <patternFill patternType="solid">
        <fgColor rgb="FFCCC1DA"/>
        <bgColor rgb="FFCCC1DA"/>
      </patternFill>
    </fill>
    <fill>
      <patternFill patternType="solid">
        <fgColor rgb="FFD9D9D9"/>
        <bgColor rgb="FFD9D9D9"/>
      </patternFill>
    </fill>
    <fill>
      <patternFill patternType="solid">
        <fgColor rgb="FFD7E4BD"/>
        <bgColor rgb="FFD7E4BD"/>
      </patternFill>
    </fill>
    <fill>
      <patternFill patternType="solid">
        <fgColor rgb="FFFDEADA"/>
        <bgColor rgb="FFFDEADA"/>
      </patternFill>
    </fill>
    <fill>
      <patternFill patternType="solid">
        <fgColor rgb="FFB7DEE8"/>
        <bgColor rgb="FFB7DEE8"/>
      </patternFill>
    </fill>
    <fill>
      <patternFill patternType="solid">
        <fgColor rgb="FFFAC090"/>
        <bgColor rgb="FFFAC090"/>
      </patternFill>
    </fill>
    <fill>
      <patternFill patternType="solid">
        <fgColor rgb="FF95B3D7"/>
        <bgColor rgb="FF95B3D7"/>
      </patternFill>
    </fill>
    <fill>
      <patternFill patternType="solid">
        <fgColor rgb="FFC3D69B"/>
        <bgColor rgb="FFC3D69B"/>
      </patternFill>
    </fill>
    <fill>
      <patternFill patternType="solid">
        <fgColor theme="6" tint="0.79998168889431442"/>
        <bgColor indexed="64"/>
      </patternFill>
    </fill>
    <fill>
      <patternFill patternType="solid">
        <fgColor theme="6" tint="0.79998168889431442"/>
        <bgColor rgb="FFCCC1DA"/>
      </patternFill>
    </fill>
    <fill>
      <patternFill patternType="solid">
        <fgColor theme="6" tint="0.79998168889431442"/>
        <bgColor rgb="FFD9D9D9"/>
      </patternFill>
    </fill>
    <fill>
      <patternFill patternType="solid">
        <fgColor theme="6" tint="0.79998168889431442"/>
        <bgColor rgb="FFD7E4BD"/>
      </patternFill>
    </fill>
    <fill>
      <patternFill patternType="solid">
        <fgColor theme="6" tint="0.79998168889431442"/>
        <bgColor rgb="FFFDEADA"/>
      </patternFill>
    </fill>
    <fill>
      <patternFill patternType="solid">
        <fgColor theme="6" tint="0.79998168889431442"/>
        <bgColor rgb="FFB7DEE8"/>
      </patternFill>
    </fill>
    <fill>
      <patternFill patternType="solid">
        <fgColor theme="6" tint="0.79998168889431442"/>
        <bgColor rgb="FFFAC090"/>
      </patternFill>
    </fill>
    <fill>
      <patternFill patternType="solid">
        <fgColor theme="6" tint="0.79998168889431442"/>
        <bgColor rgb="FF95B3D7"/>
      </patternFill>
    </fill>
    <fill>
      <patternFill patternType="solid">
        <fgColor theme="6" tint="0.79998168889431442"/>
        <bgColor rgb="FFC3D69B"/>
      </patternFill>
    </fill>
    <fill>
      <patternFill patternType="solid">
        <fgColor theme="2"/>
        <bgColor indexed="64"/>
      </patternFill>
    </fill>
    <fill>
      <patternFill patternType="solid">
        <fgColor theme="2"/>
        <bgColor rgb="FFCCC1DA"/>
      </patternFill>
    </fill>
    <fill>
      <patternFill patternType="solid">
        <fgColor theme="2"/>
        <bgColor rgb="FFD9D9D9"/>
      </patternFill>
    </fill>
    <fill>
      <patternFill patternType="solid">
        <fgColor theme="2"/>
        <bgColor rgb="FFD7E4BD"/>
      </patternFill>
    </fill>
    <fill>
      <patternFill patternType="solid">
        <fgColor theme="2"/>
        <bgColor rgb="FFFDEADA"/>
      </patternFill>
    </fill>
    <fill>
      <patternFill patternType="solid">
        <fgColor theme="2"/>
        <bgColor rgb="FFB7DEE8"/>
      </patternFill>
    </fill>
    <fill>
      <patternFill patternType="solid">
        <fgColor theme="2"/>
        <bgColor rgb="FFFAC090"/>
      </patternFill>
    </fill>
    <fill>
      <patternFill patternType="solid">
        <fgColor theme="2"/>
        <bgColor rgb="FF95B3D7"/>
      </patternFill>
    </fill>
    <fill>
      <patternFill patternType="solid">
        <fgColor theme="2"/>
        <bgColor rgb="FFC3D69B"/>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0000"/>
        <bgColor indexed="64"/>
      </patternFill>
    </fill>
  </fills>
  <borders count="5">
    <border>
      <left/>
      <right/>
      <top/>
      <bottom/>
      <diagonal/>
    </border>
    <border>
      <left/>
      <right/>
      <top style="thin">
        <color rgb="FF000000"/>
      </top>
      <bottom style="thin">
        <color rgb="FF000000"/>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5">
    <xf numFmtId="0" fontId="0" fillId="0" borderId="0"/>
    <xf numFmtId="164" fontId="3" fillId="0" borderId="0"/>
    <xf numFmtId="0" fontId="4" fillId="0" borderId="0">
      <alignment horizontal="center"/>
    </xf>
    <xf numFmtId="0" fontId="4" fillId="0" borderId="0">
      <alignment horizontal="center" textRotation="90"/>
    </xf>
    <xf numFmtId="0" fontId="5" fillId="0" borderId="0"/>
    <xf numFmtId="165" fontId="5" fillId="0" borderId="0"/>
    <xf numFmtId="0" fontId="3" fillId="0" borderId="0" applyNumberFormat="0" applyBorder="0" applyProtection="0"/>
    <xf numFmtId="9" fontId="8" fillId="0" borderId="0" applyFont="0" applyFill="0" applyBorder="0" applyAlignment="0" applyProtection="0"/>
    <xf numFmtId="0" fontId="2" fillId="0" borderId="0"/>
    <xf numFmtId="0" fontId="8" fillId="0" borderId="0"/>
    <xf numFmtId="9" fontId="8" fillId="0" borderId="0" applyFont="0" applyFill="0" applyBorder="0" applyAlignment="0" applyProtection="0"/>
    <xf numFmtId="0" fontId="1" fillId="0" borderId="0"/>
    <xf numFmtId="0" fontId="8" fillId="0" borderId="0"/>
    <xf numFmtId="9" fontId="8" fillId="0" borderId="0" applyFont="0" applyFill="0" applyBorder="0" applyAlignment="0" applyProtection="0"/>
    <xf numFmtId="0" fontId="1" fillId="0" borderId="0"/>
  </cellStyleXfs>
  <cellXfs count="134">
    <xf numFmtId="0" fontId="0" fillId="0" borderId="0" xfId="0"/>
    <xf numFmtId="164" fontId="6" fillId="0" borderId="0" xfId="1" applyFont="1"/>
    <xf numFmtId="164" fontId="6" fillId="2" borderId="1" xfId="1" applyFont="1" applyFill="1" applyBorder="1"/>
    <xf numFmtId="164" fontId="6" fillId="3" borderId="1" xfId="1" applyFont="1" applyFill="1" applyBorder="1"/>
    <xf numFmtId="164" fontId="6" fillId="4" borderId="1" xfId="1" applyFont="1" applyFill="1" applyBorder="1"/>
    <xf numFmtId="164" fontId="6" fillId="5" borderId="1" xfId="1" applyFont="1" applyFill="1" applyBorder="1"/>
    <xf numFmtId="164" fontId="6" fillId="6" borderId="1" xfId="1" applyFont="1" applyFill="1" applyBorder="1"/>
    <xf numFmtId="164" fontId="6" fillId="7" borderId="1" xfId="1" applyFont="1" applyFill="1" applyBorder="1"/>
    <xf numFmtId="164" fontId="6" fillId="8" borderId="1" xfId="1" applyFont="1" applyFill="1" applyBorder="1"/>
    <xf numFmtId="164" fontId="6" fillId="9" borderId="1" xfId="1" applyFont="1" applyFill="1" applyBorder="1"/>
    <xf numFmtId="164" fontId="6" fillId="0" borderId="1" xfId="1" applyFont="1" applyBorder="1"/>
    <xf numFmtId="164" fontId="3" fillId="0" borderId="0" xfId="1"/>
    <xf numFmtId="164" fontId="3" fillId="2" borderId="0" xfId="1" applyFill="1"/>
    <xf numFmtId="164" fontId="3" fillId="3" borderId="0" xfId="1" applyFill="1"/>
    <xf numFmtId="164" fontId="3" fillId="4" borderId="0" xfId="1" applyFill="1"/>
    <xf numFmtId="164" fontId="3" fillId="5" borderId="0" xfId="1" applyFill="1"/>
    <xf numFmtId="164" fontId="3" fillId="6" borderId="0" xfId="1" applyFill="1"/>
    <xf numFmtId="164" fontId="3" fillId="7" borderId="0" xfId="1" applyFill="1"/>
    <xf numFmtId="164" fontId="3" fillId="8" borderId="0" xfId="1" applyFill="1"/>
    <xf numFmtId="164" fontId="3" fillId="9" borderId="0" xfId="1" applyFill="1"/>
    <xf numFmtId="164" fontId="7" fillId="0" borderId="0" xfId="1" applyFont="1"/>
    <xf numFmtId="164" fontId="3" fillId="10" borderId="0" xfId="1" applyFill="1"/>
    <xf numFmtId="164" fontId="3" fillId="11" borderId="0" xfId="1" applyFill="1"/>
    <xf numFmtId="164" fontId="3" fillId="12" borderId="0" xfId="1" applyFill="1"/>
    <xf numFmtId="164" fontId="3" fillId="13" borderId="0" xfId="1" applyFill="1"/>
    <xf numFmtId="164" fontId="3" fillId="14" borderId="0" xfId="1" applyFill="1"/>
    <xf numFmtId="164" fontId="3" fillId="15" borderId="0" xfId="1" applyFill="1"/>
    <xf numFmtId="164" fontId="3" fillId="16" borderId="0" xfId="1" applyFill="1"/>
    <xf numFmtId="164" fontId="3" fillId="17" borderId="0" xfId="1" applyFill="1"/>
    <xf numFmtId="164" fontId="3" fillId="18" borderId="0" xfId="1" applyFill="1"/>
    <xf numFmtId="0" fontId="0" fillId="10" borderId="0" xfId="0" applyFill="1"/>
    <xf numFmtId="164" fontId="3" fillId="19" borderId="0" xfId="1" applyFill="1"/>
    <xf numFmtId="164" fontId="3" fillId="20" borderId="0" xfId="1" applyFill="1"/>
    <xf numFmtId="164" fontId="3" fillId="21" borderId="0" xfId="1" applyFill="1"/>
    <xf numFmtId="164" fontId="3" fillId="22" borderId="0" xfId="1" applyFill="1"/>
    <xf numFmtId="164" fontId="3" fillId="23" borderId="0" xfId="1" applyFill="1"/>
    <xf numFmtId="164" fontId="3" fillId="24" borderId="0" xfId="1" applyFill="1"/>
    <xf numFmtId="164" fontId="3" fillId="25" borderId="0" xfId="1" applyFill="1"/>
    <xf numFmtId="164" fontId="3" fillId="26" borderId="0" xfId="1" applyFill="1"/>
    <xf numFmtId="164" fontId="3" fillId="27" borderId="0" xfId="1" applyFill="1"/>
    <xf numFmtId="0" fontId="0" fillId="19" borderId="0" xfId="0" applyFill="1"/>
    <xf numFmtId="164" fontId="3" fillId="0" borderId="0" xfId="1" applyFill="1"/>
    <xf numFmtId="0" fontId="0" fillId="0" borderId="0" xfId="0" applyFill="1"/>
    <xf numFmtId="164" fontId="9" fillId="0" borderId="0" xfId="1" applyFont="1"/>
    <xf numFmtId="0" fontId="6" fillId="0" borderId="0" xfId="6" applyFont="1" applyFill="1" applyAlignment="1"/>
    <xf numFmtId="9" fontId="10" fillId="0" borderId="0" xfId="7" applyFont="1"/>
    <xf numFmtId="164" fontId="3" fillId="0" borderId="0" xfId="1" applyFont="1"/>
    <xf numFmtId="9" fontId="3" fillId="0" borderId="0" xfId="7" applyFont="1"/>
    <xf numFmtId="9" fontId="10" fillId="0" borderId="0" xfId="7" applyNumberFormat="1" applyFont="1"/>
    <xf numFmtId="9" fontId="11" fillId="0" borderId="0" xfId="7" applyFont="1"/>
    <xf numFmtId="9" fontId="11" fillId="0" borderId="0" xfId="7" applyNumberFormat="1" applyFont="1"/>
    <xf numFmtId="9" fontId="12" fillId="0" borderId="0" xfId="7" applyFont="1"/>
    <xf numFmtId="164" fontId="3" fillId="28" borderId="0" xfId="1" applyFill="1"/>
    <xf numFmtId="164" fontId="3" fillId="29" borderId="0" xfId="1" applyFill="1"/>
    <xf numFmtId="164" fontId="6" fillId="29" borderId="3" xfId="1" applyFont="1" applyFill="1" applyBorder="1"/>
    <xf numFmtId="164" fontId="3" fillId="29" borderId="0" xfId="1" applyFill="1" applyBorder="1"/>
    <xf numFmtId="164" fontId="3" fillId="2" borderId="0" xfId="1" applyFill="1" applyBorder="1"/>
    <xf numFmtId="164" fontId="3" fillId="3" borderId="0" xfId="1" applyFill="1" applyBorder="1"/>
    <xf numFmtId="164" fontId="3" fillId="4" borderId="0" xfId="1" applyFill="1" applyBorder="1"/>
    <xf numFmtId="164" fontId="3" fillId="5" borderId="0" xfId="1" applyFill="1" applyBorder="1"/>
    <xf numFmtId="164" fontId="3" fillId="6" borderId="0" xfId="1" applyFill="1" applyBorder="1"/>
    <xf numFmtId="164" fontId="3" fillId="7" borderId="0" xfId="1" applyFill="1" applyBorder="1"/>
    <xf numFmtId="164" fontId="3" fillId="8" borderId="0" xfId="1" applyFill="1" applyBorder="1"/>
    <xf numFmtId="164" fontId="3" fillId="9" borderId="0" xfId="1" applyFill="1" applyBorder="1"/>
    <xf numFmtId="164" fontId="3" fillId="0" borderId="0" xfId="1" applyBorder="1"/>
    <xf numFmtId="164" fontId="3" fillId="28" borderId="0" xfId="1" applyFill="1" applyBorder="1"/>
    <xf numFmtId="164" fontId="6" fillId="29" borderId="2" xfId="1" applyFont="1" applyFill="1" applyBorder="1"/>
    <xf numFmtId="164" fontId="6" fillId="7" borderId="2" xfId="1" applyFont="1" applyFill="1" applyBorder="1"/>
    <xf numFmtId="164" fontId="6" fillId="28" borderId="4" xfId="1" applyFont="1" applyFill="1" applyBorder="1"/>
    <xf numFmtId="164" fontId="3" fillId="30" borderId="0" xfId="1" applyFill="1"/>
    <xf numFmtId="0" fontId="0" fillId="0" borderId="0" xfId="0" pivotButton="1"/>
    <xf numFmtId="0" fontId="0" fillId="0" borderId="0" xfId="0" applyAlignment="1">
      <alignment horizontal="left"/>
    </xf>
    <xf numFmtId="0" fontId="0" fillId="0" borderId="0" xfId="0" applyNumberFormat="1"/>
    <xf numFmtId="164" fontId="6" fillId="29" borderId="0" xfId="1" applyFont="1" applyFill="1" applyBorder="1"/>
    <xf numFmtId="9" fontId="0" fillId="0" borderId="0" xfId="7" applyFont="1"/>
    <xf numFmtId="9" fontId="0" fillId="0" borderId="0" xfId="0" applyNumberFormat="1"/>
    <xf numFmtId="17" fontId="0" fillId="0" borderId="0" xfId="0" applyNumberFormat="1"/>
    <xf numFmtId="16" fontId="0" fillId="0" borderId="0" xfId="0" applyNumberFormat="1"/>
    <xf numFmtId="164" fontId="6" fillId="0" borderId="0" xfId="1" applyFont="1"/>
    <xf numFmtId="164" fontId="6" fillId="2" borderId="1" xfId="1" applyFont="1" applyFill="1" applyBorder="1"/>
    <xf numFmtId="164" fontId="6" fillId="3" borderId="1" xfId="1" applyFont="1" applyFill="1" applyBorder="1"/>
    <xf numFmtId="164" fontId="6" fillId="4" borderId="1" xfId="1" applyFont="1" applyFill="1" applyBorder="1"/>
    <xf numFmtId="164" fontId="6" fillId="5" borderId="1" xfId="1" applyFont="1" applyFill="1" applyBorder="1"/>
    <xf numFmtId="164" fontId="6" fillId="6" borderId="1" xfId="1" applyFont="1" applyFill="1" applyBorder="1"/>
    <xf numFmtId="164" fontId="6" fillId="7" borderId="1" xfId="1" applyFont="1" applyFill="1" applyBorder="1"/>
    <xf numFmtId="164" fontId="6" fillId="8" borderId="1" xfId="1" applyFont="1" applyFill="1" applyBorder="1"/>
    <xf numFmtId="164" fontId="6" fillId="9" borderId="1" xfId="1" applyFont="1" applyFill="1" applyBorder="1"/>
    <xf numFmtId="164" fontId="3" fillId="0" borderId="0" xfId="1"/>
    <xf numFmtId="164" fontId="3" fillId="2" borderId="0" xfId="1" applyFill="1"/>
    <xf numFmtId="164" fontId="3" fillId="3" borderId="0" xfId="1" applyFill="1"/>
    <xf numFmtId="164" fontId="3" fillId="4" borderId="0" xfId="1" applyFill="1"/>
    <xf numFmtId="164" fontId="3" fillId="5" borderId="0" xfId="1" applyFill="1"/>
    <xf numFmtId="164" fontId="3" fillId="6" borderId="0" xfId="1" applyFill="1"/>
    <xf numFmtId="164" fontId="3" fillId="7" borderId="0" xfId="1" applyFill="1"/>
    <xf numFmtId="164" fontId="3" fillId="8" borderId="0" xfId="1" applyFill="1"/>
    <xf numFmtId="164" fontId="3" fillId="9" borderId="0" xfId="1" applyFill="1"/>
    <xf numFmtId="164" fontId="3" fillId="10" borderId="0" xfId="1" applyFill="1"/>
    <xf numFmtId="164" fontId="3" fillId="11" borderId="0" xfId="1" applyFill="1"/>
    <xf numFmtId="164" fontId="3" fillId="12" borderId="0" xfId="1" applyFill="1"/>
    <xf numFmtId="164" fontId="3" fillId="13" borderId="0" xfId="1" applyFill="1"/>
    <xf numFmtId="164" fontId="3" fillId="14" borderId="0" xfId="1" applyFill="1"/>
    <xf numFmtId="164" fontId="3" fillId="15" borderId="0" xfId="1" applyFill="1"/>
    <xf numFmtId="164" fontId="3" fillId="16" borderId="0" xfId="1" applyFill="1"/>
    <xf numFmtId="164" fontId="3" fillId="17" borderId="0" xfId="1" applyFill="1"/>
    <xf numFmtId="164" fontId="3" fillId="18" borderId="0" xfId="1" applyFill="1"/>
    <xf numFmtId="164" fontId="3" fillId="19" borderId="0" xfId="1" applyFill="1"/>
    <xf numFmtId="164" fontId="3" fillId="20" borderId="0" xfId="1" applyFill="1"/>
    <xf numFmtId="164" fontId="3" fillId="21" borderId="0" xfId="1" applyFill="1"/>
    <xf numFmtId="164" fontId="3" fillId="22" borderId="0" xfId="1" applyFill="1"/>
    <xf numFmtId="164" fontId="3" fillId="23" borderId="0" xfId="1" applyFill="1"/>
    <xf numFmtId="164" fontId="3" fillId="24" borderId="0" xfId="1" applyFill="1"/>
    <xf numFmtId="164" fontId="3" fillId="25" borderId="0" xfId="1" applyFill="1"/>
    <xf numFmtId="164" fontId="3" fillId="26" borderId="0" xfId="1" applyFill="1"/>
    <xf numFmtId="164" fontId="3" fillId="27" borderId="0" xfId="1" applyFill="1"/>
    <xf numFmtId="164" fontId="3" fillId="29" borderId="0" xfId="1" applyFill="1"/>
    <xf numFmtId="164" fontId="6" fillId="29" borderId="3" xfId="1" applyFont="1" applyFill="1" applyBorder="1"/>
    <xf numFmtId="164" fontId="3" fillId="29" borderId="0" xfId="1" applyFill="1" applyBorder="1"/>
    <xf numFmtId="164" fontId="3" fillId="2" borderId="0" xfId="1" applyFill="1" applyBorder="1"/>
    <xf numFmtId="164" fontId="3" fillId="3" borderId="0" xfId="1" applyFill="1" applyBorder="1"/>
    <xf numFmtId="164" fontId="3" fillId="4" borderId="0" xfId="1" applyFill="1" applyBorder="1"/>
    <xf numFmtId="164" fontId="3" fillId="5" borderId="0" xfId="1" applyFill="1" applyBorder="1"/>
    <xf numFmtId="164" fontId="3" fillId="6" borderId="0" xfId="1" applyFill="1" applyBorder="1"/>
    <xf numFmtId="164" fontId="3" fillId="7" borderId="0" xfId="1" applyFill="1" applyBorder="1"/>
    <xf numFmtId="164" fontId="3" fillId="8" borderId="0" xfId="1" applyFill="1" applyBorder="1"/>
    <xf numFmtId="164" fontId="3" fillId="9" borderId="0" xfId="1" applyFill="1" applyBorder="1"/>
    <xf numFmtId="164" fontId="6" fillId="29" borderId="2" xfId="1" applyFont="1" applyFill="1" applyBorder="1"/>
    <xf numFmtId="164" fontId="3" fillId="30" borderId="0" xfId="1" applyFill="1"/>
    <xf numFmtId="164" fontId="6" fillId="29" borderId="0" xfId="1" applyFont="1" applyFill="1" applyBorder="1"/>
    <xf numFmtId="2" fontId="3" fillId="10" borderId="0" xfId="1" applyNumberFormat="1" applyFont="1" applyFill="1"/>
    <xf numFmtId="2" fontId="3" fillId="29" borderId="0" xfId="1" applyNumberFormat="1" applyFont="1" applyFill="1"/>
    <xf numFmtId="2" fontId="3" fillId="19" borderId="0" xfId="1" applyNumberFormat="1" applyFont="1" applyFill="1"/>
    <xf numFmtId="2" fontId="3" fillId="30" borderId="0" xfId="1" applyNumberFormat="1" applyFont="1" applyFill="1"/>
    <xf numFmtId="2" fontId="0" fillId="0" borderId="0" xfId="0" applyNumberFormat="1" applyFont="1"/>
    <xf numFmtId="2" fontId="1" fillId="0" borderId="0" xfId="14" applyNumberFormat="1"/>
  </cellXfs>
  <cellStyles count="15">
    <cellStyle name="Excel Built-in Normal" xfId="1"/>
    <cellStyle name="Excel Built-in Normal 1" xfId="6"/>
    <cellStyle name="Heading" xfId="2"/>
    <cellStyle name="Heading1" xfId="3"/>
    <cellStyle name="Normal" xfId="0" builtinId="0" customBuiltin="1"/>
    <cellStyle name="Normal 2" xfId="9"/>
    <cellStyle name="Normal 3" xfId="8"/>
    <cellStyle name="Normal 3 2" xfId="14"/>
    <cellStyle name="Normal 4" xfId="12"/>
    <cellStyle name="Normal 5" xfId="11"/>
    <cellStyle name="Pourcentage" xfId="7" builtinId="5"/>
    <cellStyle name="Pourcentage 2" xfId="10"/>
    <cellStyle name="Pourcentage 3" xfId="13"/>
    <cellStyle name="Result" xfId="4"/>
    <cellStyle name="Result2" xfId="5"/>
  </cellStyles>
  <dxfs count="4">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s>
  <tableStyles count="0" defaultTableStyle="TableStyleMedium2" defaultPivotStyle="PivotStyleLight16"/>
  <colors>
    <mruColors>
      <color rgb="FFCCC1D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Figure 2 : Motifs de consultation</a:t>
            </a:r>
          </a:p>
        </c:rich>
      </c:tx>
      <c:overlay val="0"/>
      <c:spPr>
        <a:noFill/>
        <a:ln>
          <a:noFill/>
        </a:ln>
        <a:effectLst/>
      </c:sp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fr-FR"/>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Stats!$A$18:$A$25</c:f>
              <c:strCache>
                <c:ptCount val="8"/>
                <c:pt idx="0">
                  <c:v>Douleur</c:v>
                </c:pt>
                <c:pt idx="1">
                  <c:v>Dyspnée, détresse respiratoire</c:v>
                </c:pt>
                <c:pt idx="2">
                  <c:v>Hémorragie</c:v>
                </c:pt>
                <c:pt idx="3">
                  <c:v>Hyperthermie</c:v>
                </c:pt>
                <c:pt idx="4">
                  <c:v>Isolement</c:v>
                </c:pt>
                <c:pt idx="5">
                  <c:v>Charge en soins trop lourde</c:v>
                </c:pt>
                <c:pt idx="6">
                  <c:v>Fin de vie</c:v>
                </c:pt>
                <c:pt idx="7">
                  <c:v>Autre</c:v>
                </c:pt>
              </c:strCache>
            </c:strRef>
          </c:cat>
          <c:val>
            <c:numRef>
              <c:f>Stats!$C$18:$C$25</c:f>
              <c:numCache>
                <c:formatCode>0%</c:formatCode>
                <c:ptCount val="8"/>
                <c:pt idx="0">
                  <c:v>0.18840579710144928</c:v>
                </c:pt>
                <c:pt idx="1">
                  <c:v>0</c:v>
                </c:pt>
                <c:pt idx="2">
                  <c:v>0</c:v>
                </c:pt>
                <c:pt idx="3">
                  <c:v>0.17391304347826086</c:v>
                </c:pt>
                <c:pt idx="4">
                  <c:v>1.4492753623188406E-2</c:v>
                </c:pt>
                <c:pt idx="5">
                  <c:v>4.3478260869565216E-2</c:v>
                </c:pt>
                <c:pt idx="6">
                  <c:v>8.6956521739130432E-2</c:v>
                </c:pt>
                <c:pt idx="7">
                  <c:v>0.49275362318840582</c:v>
                </c:pt>
              </c:numCache>
            </c:numRef>
          </c:val>
          <c:extLst xmlns:c16r2="http://schemas.microsoft.com/office/drawing/2015/06/chart">
            <c:ext xmlns:c16="http://schemas.microsoft.com/office/drawing/2014/chart" uri="{C3380CC4-5D6E-409C-BE32-E72D297353CC}">
              <c16:uniqueId val="{00000000-FC8C-46BC-A48A-81194F9E67D1}"/>
            </c:ext>
          </c:extLst>
        </c:ser>
        <c:dLbls>
          <c:dLblPos val="inEnd"/>
          <c:showLegendKey val="0"/>
          <c:showVal val="1"/>
          <c:showCatName val="0"/>
          <c:showSerName val="0"/>
          <c:showPercent val="0"/>
          <c:showBubbleSize val="0"/>
        </c:dLbls>
        <c:gapWidth val="65"/>
        <c:axId val="200340608"/>
        <c:axId val="220069888"/>
      </c:barChart>
      <c:catAx>
        <c:axId val="2003406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0069888"/>
        <c:crosses val="autoZero"/>
        <c:auto val="1"/>
        <c:lblAlgn val="ctr"/>
        <c:lblOffset val="100"/>
        <c:noMultiLvlLbl val="0"/>
      </c:catAx>
      <c:valAx>
        <c:axId val="2200698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crossAx val="2003406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Provenance selon jours</a:t>
            </a:r>
          </a:p>
        </c:rich>
      </c:tx>
      <c:overlay val="0"/>
      <c:spPr>
        <a:noFill/>
        <a:ln>
          <a:noFill/>
        </a:ln>
        <a:effectLst/>
      </c:spPr>
    </c:title>
    <c:autoTitleDeleted val="0"/>
    <c:plotArea>
      <c:layout/>
      <c:barChart>
        <c:barDir val="bar"/>
        <c:grouping val="percentStacked"/>
        <c:varyColors val="0"/>
        <c:ser>
          <c:idx val="0"/>
          <c:order val="0"/>
          <c:tx>
            <c:strRef>
              <c:f>'Tableaux dynamiques'!$K$191</c:f>
              <c:strCache>
                <c:ptCount val="1"/>
                <c:pt idx="0">
                  <c:v>Autre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dynamiques'!$L$190:$M$190</c:f>
              <c:strCache>
                <c:ptCount val="2"/>
                <c:pt idx="0">
                  <c:v>Jours ouvrés</c:v>
                </c:pt>
                <c:pt idx="1">
                  <c:v>Week-end</c:v>
                </c:pt>
              </c:strCache>
            </c:strRef>
          </c:cat>
          <c:val>
            <c:numRef>
              <c:f>'Tableaux dynamiques'!$L$191:$M$191</c:f>
              <c:numCache>
                <c:formatCode>0%</c:formatCode>
                <c:ptCount val="2"/>
                <c:pt idx="0">
                  <c:v>8.1081081081081086E-2</c:v>
                </c:pt>
                <c:pt idx="1">
                  <c:v>0.1</c:v>
                </c:pt>
              </c:numCache>
            </c:numRef>
          </c:val>
          <c:extLst xmlns:c16r2="http://schemas.microsoft.com/office/drawing/2015/06/chart">
            <c:ext xmlns:c16="http://schemas.microsoft.com/office/drawing/2014/chart" uri="{C3380CC4-5D6E-409C-BE32-E72D297353CC}">
              <c16:uniqueId val="{00000000-1586-4C36-8D92-A70CEFDC193A}"/>
            </c:ext>
          </c:extLst>
        </c:ser>
        <c:ser>
          <c:idx val="1"/>
          <c:order val="1"/>
          <c:tx>
            <c:strRef>
              <c:f>'Tableaux dynamiques'!$K$192</c:f>
              <c:strCache>
                <c:ptCount val="1"/>
                <c:pt idx="0">
                  <c:v>EHPAD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dynamiques'!$L$190:$M$190</c:f>
              <c:strCache>
                <c:ptCount val="2"/>
                <c:pt idx="0">
                  <c:v>Jours ouvrés</c:v>
                </c:pt>
                <c:pt idx="1">
                  <c:v>Week-end</c:v>
                </c:pt>
              </c:strCache>
            </c:strRef>
          </c:cat>
          <c:val>
            <c:numRef>
              <c:f>'Tableaux dynamiques'!$L$192:$M$192</c:f>
              <c:numCache>
                <c:formatCode>0%</c:formatCode>
                <c:ptCount val="2"/>
                <c:pt idx="0">
                  <c:v>0.3108108108108108</c:v>
                </c:pt>
                <c:pt idx="1">
                  <c:v>0.33333333333333331</c:v>
                </c:pt>
              </c:numCache>
            </c:numRef>
          </c:val>
          <c:extLst xmlns:c16r2="http://schemas.microsoft.com/office/drawing/2015/06/chart">
            <c:ext xmlns:c16="http://schemas.microsoft.com/office/drawing/2014/chart" uri="{C3380CC4-5D6E-409C-BE32-E72D297353CC}">
              <c16:uniqueId val="{00000001-1586-4C36-8D92-A70CEFDC193A}"/>
            </c:ext>
          </c:extLst>
        </c:ser>
        <c:ser>
          <c:idx val="2"/>
          <c:order val="2"/>
          <c:tx>
            <c:strRef>
              <c:f>'Tableaux dynamiques'!$K$193</c:f>
              <c:strCache>
                <c:ptCount val="1"/>
                <c:pt idx="0">
                  <c:v>Famille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dynamiques'!$L$190:$M$190</c:f>
              <c:strCache>
                <c:ptCount val="2"/>
                <c:pt idx="0">
                  <c:v>Jours ouvrés</c:v>
                </c:pt>
                <c:pt idx="1">
                  <c:v>Week-end</c:v>
                </c:pt>
              </c:strCache>
            </c:strRef>
          </c:cat>
          <c:val>
            <c:numRef>
              <c:f>'Tableaux dynamiques'!$L$193:$M$193</c:f>
              <c:numCache>
                <c:formatCode>0%</c:formatCode>
                <c:ptCount val="2"/>
                <c:pt idx="0">
                  <c:v>0.3108108108108108</c:v>
                </c:pt>
                <c:pt idx="1">
                  <c:v>0.5</c:v>
                </c:pt>
              </c:numCache>
            </c:numRef>
          </c:val>
          <c:extLst xmlns:c16r2="http://schemas.microsoft.com/office/drawing/2015/06/chart">
            <c:ext xmlns:c16="http://schemas.microsoft.com/office/drawing/2014/chart" uri="{C3380CC4-5D6E-409C-BE32-E72D297353CC}">
              <c16:uniqueId val="{00000002-1586-4C36-8D92-A70CEFDC193A}"/>
            </c:ext>
          </c:extLst>
        </c:ser>
        <c:ser>
          <c:idx val="3"/>
          <c:order val="3"/>
          <c:tx>
            <c:strRef>
              <c:f>'Tableaux dynamiques'!$K$194</c:f>
              <c:strCache>
                <c:ptCount val="1"/>
                <c:pt idx="0">
                  <c:v>HAD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dynamiques'!$L$190:$M$190</c:f>
              <c:strCache>
                <c:ptCount val="2"/>
                <c:pt idx="0">
                  <c:v>Jours ouvrés</c:v>
                </c:pt>
                <c:pt idx="1">
                  <c:v>Week-end</c:v>
                </c:pt>
              </c:strCache>
            </c:strRef>
          </c:cat>
          <c:val>
            <c:numRef>
              <c:f>'Tableaux dynamiques'!$L$194:$M$194</c:f>
              <c:numCache>
                <c:formatCode>0%</c:formatCode>
                <c:ptCount val="2"/>
                <c:pt idx="0">
                  <c:v>1.3513513513513514E-2</c:v>
                </c:pt>
                <c:pt idx="1">
                  <c:v>3.3333333333333333E-2</c:v>
                </c:pt>
              </c:numCache>
            </c:numRef>
          </c:val>
          <c:extLst xmlns:c16r2="http://schemas.microsoft.com/office/drawing/2015/06/chart">
            <c:ext xmlns:c16="http://schemas.microsoft.com/office/drawing/2014/chart" uri="{C3380CC4-5D6E-409C-BE32-E72D297353CC}">
              <c16:uniqueId val="{00000003-1586-4C36-8D92-A70CEFDC193A}"/>
            </c:ext>
          </c:extLst>
        </c:ser>
        <c:ser>
          <c:idx val="4"/>
          <c:order val="4"/>
          <c:tx>
            <c:strRef>
              <c:f>'Tableaux dynamiques'!$K$195</c:f>
              <c:strCache>
                <c:ptCount val="1"/>
                <c:pt idx="0">
                  <c:v>Médecin traitant</c:v>
                </c:pt>
              </c:strCache>
            </c:strRef>
          </c:tx>
          <c:spPr>
            <a:solidFill>
              <a:schemeClr val="accent5">
                <a:alpha val="85000"/>
              </a:schemeClr>
            </a:solidFill>
            <a:ln w="9525" cap="flat" cmpd="sng" algn="ctr">
              <a:solidFill>
                <a:schemeClr val="lt1">
                  <a:alpha val="50000"/>
                </a:schemeClr>
              </a:solidFill>
              <a:round/>
            </a:ln>
            <a:effectLst/>
          </c:spPr>
          <c:invertIfNegative val="0"/>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1586-4C36-8D92-A70CEFDC19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dynamiques'!$L$190:$M$190</c:f>
              <c:strCache>
                <c:ptCount val="2"/>
                <c:pt idx="0">
                  <c:v>Jours ouvrés</c:v>
                </c:pt>
                <c:pt idx="1">
                  <c:v>Week-end</c:v>
                </c:pt>
              </c:strCache>
            </c:strRef>
          </c:cat>
          <c:val>
            <c:numRef>
              <c:f>'Tableaux dynamiques'!$L$195:$M$195</c:f>
              <c:numCache>
                <c:formatCode>0%</c:formatCode>
                <c:ptCount val="2"/>
                <c:pt idx="0">
                  <c:v>0.27027027027027029</c:v>
                </c:pt>
                <c:pt idx="1">
                  <c:v>0</c:v>
                </c:pt>
              </c:numCache>
            </c:numRef>
          </c:val>
          <c:extLst xmlns:c16r2="http://schemas.microsoft.com/office/drawing/2015/06/chart">
            <c:ext xmlns:c16="http://schemas.microsoft.com/office/drawing/2014/chart" uri="{C3380CC4-5D6E-409C-BE32-E72D297353CC}">
              <c16:uniqueId val="{00000004-1586-4C36-8D92-A70CEFDC193A}"/>
            </c:ext>
          </c:extLst>
        </c:ser>
        <c:ser>
          <c:idx val="5"/>
          <c:order val="5"/>
          <c:tx>
            <c:strRef>
              <c:f>'Tableaux dynamiques'!$K$196</c:f>
              <c:strCache>
                <c:ptCount val="1"/>
                <c:pt idx="0">
                  <c:v>Patient</c:v>
                </c:pt>
              </c:strCache>
            </c:strRef>
          </c:tx>
          <c:spPr>
            <a:solidFill>
              <a:schemeClr val="accent6">
                <a:alpha val="85000"/>
              </a:schemeClr>
            </a:solidFill>
            <a:ln w="9525" cap="flat" cmpd="sng" algn="ctr">
              <a:solidFill>
                <a:schemeClr val="lt1">
                  <a:alpha val="50000"/>
                </a:schemeClr>
              </a:solidFill>
              <a:round/>
            </a:ln>
            <a:effectLst/>
          </c:spPr>
          <c:invertIfNegative val="0"/>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1586-4C36-8D92-A70CEFDC19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dynamiques'!$L$190:$M$190</c:f>
              <c:strCache>
                <c:ptCount val="2"/>
                <c:pt idx="0">
                  <c:v>Jours ouvrés</c:v>
                </c:pt>
                <c:pt idx="1">
                  <c:v>Week-end</c:v>
                </c:pt>
              </c:strCache>
            </c:strRef>
          </c:cat>
          <c:val>
            <c:numRef>
              <c:f>'Tableaux dynamiques'!$L$196:$M$196</c:f>
              <c:numCache>
                <c:formatCode>0%</c:formatCode>
                <c:ptCount val="2"/>
                <c:pt idx="0">
                  <c:v>0</c:v>
                </c:pt>
                <c:pt idx="1">
                  <c:v>3.3333333333333333E-2</c:v>
                </c:pt>
              </c:numCache>
            </c:numRef>
          </c:val>
          <c:extLst xmlns:c16r2="http://schemas.microsoft.com/office/drawing/2015/06/chart">
            <c:ext xmlns:c16="http://schemas.microsoft.com/office/drawing/2014/chart" uri="{C3380CC4-5D6E-409C-BE32-E72D297353CC}">
              <c16:uniqueId val="{00000005-1586-4C36-8D92-A70CEFDC193A}"/>
            </c:ext>
          </c:extLst>
        </c:ser>
        <c:ser>
          <c:idx val="6"/>
          <c:order val="6"/>
          <c:tx>
            <c:strRef>
              <c:f>'Tableaux dynamiques'!$K$197</c:f>
              <c:strCache>
                <c:ptCount val="1"/>
                <c:pt idx="0">
                  <c:v>Remplaçant</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1586-4C36-8D92-A70CEFDC19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dynamiques'!$L$190:$M$190</c:f>
              <c:strCache>
                <c:ptCount val="2"/>
                <c:pt idx="0">
                  <c:v>Jours ouvrés</c:v>
                </c:pt>
                <c:pt idx="1">
                  <c:v>Week-end</c:v>
                </c:pt>
              </c:strCache>
            </c:strRef>
          </c:cat>
          <c:val>
            <c:numRef>
              <c:f>'Tableaux dynamiques'!$L$197:$M$197</c:f>
              <c:numCache>
                <c:formatCode>0%</c:formatCode>
                <c:ptCount val="2"/>
                <c:pt idx="0">
                  <c:v>1.3513513513513514E-2</c:v>
                </c:pt>
                <c:pt idx="1">
                  <c:v>0</c:v>
                </c:pt>
              </c:numCache>
            </c:numRef>
          </c:val>
          <c:extLst xmlns:c16r2="http://schemas.microsoft.com/office/drawing/2015/06/chart">
            <c:ext xmlns:c16="http://schemas.microsoft.com/office/drawing/2014/chart" uri="{C3380CC4-5D6E-409C-BE32-E72D297353CC}">
              <c16:uniqueId val="{00000006-1586-4C36-8D92-A70CEFDC193A}"/>
            </c:ext>
          </c:extLst>
        </c:ser>
        <c:dLbls>
          <c:dLblPos val="ctr"/>
          <c:showLegendKey val="0"/>
          <c:showVal val="1"/>
          <c:showCatName val="0"/>
          <c:showSerName val="0"/>
          <c:showPercent val="0"/>
          <c:showBubbleSize val="0"/>
        </c:dLbls>
        <c:gapWidth val="150"/>
        <c:overlap val="100"/>
        <c:axId val="222447488"/>
        <c:axId val="222449024"/>
      </c:barChart>
      <c:catAx>
        <c:axId val="2224474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2449024"/>
        <c:crosses val="autoZero"/>
        <c:auto val="1"/>
        <c:lblAlgn val="ctr"/>
        <c:lblOffset val="100"/>
        <c:noMultiLvlLbl val="0"/>
      </c:catAx>
      <c:valAx>
        <c:axId val="222449024"/>
        <c:scaling>
          <c:orientation val="minMax"/>
        </c:scaling>
        <c:delete val="1"/>
        <c:axPos val="b"/>
        <c:numFmt formatCode="0%" sourceLinked="1"/>
        <c:majorTickMark val="none"/>
        <c:minorTickMark val="none"/>
        <c:tickLblPos val="nextTo"/>
        <c:crossAx val="22244748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Provenance selon l'heure</a:t>
            </a:r>
          </a:p>
        </c:rich>
      </c:tx>
      <c:overlay val="0"/>
      <c:spPr>
        <a:noFill/>
        <a:ln>
          <a:noFill/>
        </a:ln>
        <a:effectLst/>
      </c:spPr>
    </c:title>
    <c:autoTitleDeleted val="0"/>
    <c:plotArea>
      <c:layout/>
      <c:barChart>
        <c:barDir val="bar"/>
        <c:grouping val="percentStacked"/>
        <c:varyColors val="0"/>
        <c:ser>
          <c:idx val="0"/>
          <c:order val="0"/>
          <c:tx>
            <c:strRef>
              <c:f>'Tableaux dynamiques'!$K$202</c:f>
              <c:strCache>
                <c:ptCount val="1"/>
                <c:pt idx="0">
                  <c:v>Autre</c:v>
                </c:pt>
              </c:strCache>
            </c:strRef>
          </c:tx>
          <c:spPr>
            <a:solidFill>
              <a:schemeClr val="accent1">
                <a:alpha val="85000"/>
              </a:schemeClr>
            </a:solidFill>
            <a:ln w="9525" cap="flat" cmpd="sng" algn="ctr">
              <a:solidFill>
                <a:schemeClr val="lt1">
                  <a:alpha val="50000"/>
                </a:schemeClr>
              </a:solidFill>
              <a:round/>
            </a:ln>
            <a:effectLst/>
          </c:spPr>
          <c:invertIfNegative val="0"/>
          <c:dLbls>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7D83-4C99-94BA-66B3B6FD0C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dynamiques'!$L$201:$N$201</c:f>
              <c:strCache>
                <c:ptCount val="3"/>
                <c:pt idx="0">
                  <c:v>Heures ouvrées</c:v>
                </c:pt>
                <c:pt idx="1">
                  <c:v>Nuit</c:v>
                </c:pt>
                <c:pt idx="2">
                  <c:v>Nuit profonde</c:v>
                </c:pt>
              </c:strCache>
            </c:strRef>
          </c:cat>
          <c:val>
            <c:numRef>
              <c:f>'Tableaux dynamiques'!$L$202:$N$202</c:f>
              <c:numCache>
                <c:formatCode>0%</c:formatCode>
                <c:ptCount val="3"/>
                <c:pt idx="0">
                  <c:v>7.9365079365079361E-2</c:v>
                </c:pt>
                <c:pt idx="1">
                  <c:v>0.14285714285714285</c:v>
                </c:pt>
                <c:pt idx="2">
                  <c:v>0</c:v>
                </c:pt>
              </c:numCache>
            </c:numRef>
          </c:val>
          <c:extLst xmlns:c16r2="http://schemas.microsoft.com/office/drawing/2015/06/chart">
            <c:ext xmlns:c16="http://schemas.microsoft.com/office/drawing/2014/chart" uri="{C3380CC4-5D6E-409C-BE32-E72D297353CC}">
              <c16:uniqueId val="{00000000-7D83-4C99-94BA-66B3B6FD0CDC}"/>
            </c:ext>
          </c:extLst>
        </c:ser>
        <c:ser>
          <c:idx val="1"/>
          <c:order val="1"/>
          <c:tx>
            <c:strRef>
              <c:f>'Tableaux dynamiques'!$K$203</c:f>
              <c:strCache>
                <c:ptCount val="1"/>
                <c:pt idx="0">
                  <c:v>EHPAD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dynamiques'!$L$201:$N$201</c:f>
              <c:strCache>
                <c:ptCount val="3"/>
                <c:pt idx="0">
                  <c:v>Heures ouvrées</c:v>
                </c:pt>
                <c:pt idx="1">
                  <c:v>Nuit</c:v>
                </c:pt>
                <c:pt idx="2">
                  <c:v>Nuit profonde</c:v>
                </c:pt>
              </c:strCache>
            </c:strRef>
          </c:cat>
          <c:val>
            <c:numRef>
              <c:f>'Tableaux dynamiques'!$L$203:$N$203</c:f>
              <c:numCache>
                <c:formatCode>0%</c:formatCode>
                <c:ptCount val="3"/>
                <c:pt idx="0">
                  <c:v>0.2857142857142857</c:v>
                </c:pt>
                <c:pt idx="1">
                  <c:v>0.35714285714285715</c:v>
                </c:pt>
                <c:pt idx="2">
                  <c:v>0.38461538461538464</c:v>
                </c:pt>
              </c:numCache>
            </c:numRef>
          </c:val>
          <c:extLst xmlns:c16r2="http://schemas.microsoft.com/office/drawing/2015/06/chart">
            <c:ext xmlns:c16="http://schemas.microsoft.com/office/drawing/2014/chart" uri="{C3380CC4-5D6E-409C-BE32-E72D297353CC}">
              <c16:uniqueId val="{00000001-7D83-4C99-94BA-66B3B6FD0CDC}"/>
            </c:ext>
          </c:extLst>
        </c:ser>
        <c:ser>
          <c:idx val="2"/>
          <c:order val="2"/>
          <c:tx>
            <c:strRef>
              <c:f>'Tableaux dynamiques'!$K$204</c:f>
              <c:strCache>
                <c:ptCount val="1"/>
                <c:pt idx="0">
                  <c:v>Famille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dynamiques'!$L$201:$N$201</c:f>
              <c:strCache>
                <c:ptCount val="3"/>
                <c:pt idx="0">
                  <c:v>Heures ouvrées</c:v>
                </c:pt>
                <c:pt idx="1">
                  <c:v>Nuit</c:v>
                </c:pt>
                <c:pt idx="2">
                  <c:v>Nuit profonde</c:v>
                </c:pt>
              </c:strCache>
            </c:strRef>
          </c:cat>
          <c:val>
            <c:numRef>
              <c:f>'Tableaux dynamiques'!$L$204:$N$204</c:f>
              <c:numCache>
                <c:formatCode>0%</c:formatCode>
                <c:ptCount val="3"/>
                <c:pt idx="0">
                  <c:v>0.31746031746031744</c:v>
                </c:pt>
                <c:pt idx="1">
                  <c:v>0.35714285714285715</c:v>
                </c:pt>
                <c:pt idx="2">
                  <c:v>0.61538461538461542</c:v>
                </c:pt>
              </c:numCache>
            </c:numRef>
          </c:val>
          <c:extLst xmlns:c16r2="http://schemas.microsoft.com/office/drawing/2015/06/chart">
            <c:ext xmlns:c16="http://schemas.microsoft.com/office/drawing/2014/chart" uri="{C3380CC4-5D6E-409C-BE32-E72D297353CC}">
              <c16:uniqueId val="{00000002-7D83-4C99-94BA-66B3B6FD0CDC}"/>
            </c:ext>
          </c:extLst>
        </c:ser>
        <c:ser>
          <c:idx val="3"/>
          <c:order val="3"/>
          <c:tx>
            <c:strRef>
              <c:f>'Tableaux dynamiques'!$K$205</c:f>
              <c:strCache>
                <c:ptCount val="1"/>
                <c:pt idx="0">
                  <c:v>HAD</c:v>
                </c:pt>
              </c:strCache>
            </c:strRef>
          </c:tx>
          <c:spPr>
            <a:solidFill>
              <a:schemeClr val="accent4">
                <a:alpha val="85000"/>
              </a:schemeClr>
            </a:solidFill>
            <a:ln w="9525" cap="flat" cmpd="sng" algn="ctr">
              <a:solidFill>
                <a:schemeClr val="lt1">
                  <a:alpha val="50000"/>
                </a:schemeClr>
              </a:solidFill>
              <a:round/>
            </a:ln>
            <a:effectLst/>
          </c:spPr>
          <c:invertIfNegative val="0"/>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7D83-4C99-94BA-66B3B6FD0CDC}"/>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7D83-4C99-94BA-66B3B6FD0C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dynamiques'!$L$201:$N$201</c:f>
              <c:strCache>
                <c:ptCount val="3"/>
                <c:pt idx="0">
                  <c:v>Heures ouvrées</c:v>
                </c:pt>
                <c:pt idx="1">
                  <c:v>Nuit</c:v>
                </c:pt>
                <c:pt idx="2">
                  <c:v>Nuit profonde</c:v>
                </c:pt>
              </c:strCache>
            </c:strRef>
          </c:cat>
          <c:val>
            <c:numRef>
              <c:f>'Tableaux dynamiques'!$L$205:$N$205</c:f>
              <c:numCache>
                <c:formatCode>0%</c:formatCode>
                <c:ptCount val="3"/>
                <c:pt idx="0">
                  <c:v>3.1746031746031744E-2</c:v>
                </c:pt>
                <c:pt idx="1">
                  <c:v>0</c:v>
                </c:pt>
                <c:pt idx="2">
                  <c:v>0</c:v>
                </c:pt>
              </c:numCache>
            </c:numRef>
          </c:val>
          <c:extLst xmlns:c16r2="http://schemas.microsoft.com/office/drawing/2015/06/chart">
            <c:ext xmlns:c16="http://schemas.microsoft.com/office/drawing/2014/chart" uri="{C3380CC4-5D6E-409C-BE32-E72D297353CC}">
              <c16:uniqueId val="{00000003-7D83-4C99-94BA-66B3B6FD0CDC}"/>
            </c:ext>
          </c:extLst>
        </c:ser>
        <c:ser>
          <c:idx val="4"/>
          <c:order val="4"/>
          <c:tx>
            <c:strRef>
              <c:f>'Tableaux dynamiques'!$K$206</c:f>
              <c:strCache>
                <c:ptCount val="1"/>
                <c:pt idx="0">
                  <c:v>Médecin traitant</c:v>
                </c:pt>
              </c:strCache>
            </c:strRef>
          </c:tx>
          <c:spPr>
            <a:solidFill>
              <a:schemeClr val="accent5">
                <a:alpha val="85000"/>
              </a:schemeClr>
            </a:solidFill>
            <a:ln w="9525" cap="flat" cmpd="sng" algn="ctr">
              <a:solidFill>
                <a:schemeClr val="lt1">
                  <a:alpha val="50000"/>
                </a:schemeClr>
              </a:solidFill>
              <a:round/>
            </a:ln>
            <a:effectLst/>
          </c:spPr>
          <c:invertIfNegative val="0"/>
          <c:dLbls>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7D83-4C99-94BA-66B3B6FD0C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dynamiques'!$L$201:$N$201</c:f>
              <c:strCache>
                <c:ptCount val="3"/>
                <c:pt idx="0">
                  <c:v>Heures ouvrées</c:v>
                </c:pt>
                <c:pt idx="1">
                  <c:v>Nuit</c:v>
                </c:pt>
                <c:pt idx="2">
                  <c:v>Nuit profonde</c:v>
                </c:pt>
              </c:strCache>
            </c:strRef>
          </c:cat>
          <c:val>
            <c:numRef>
              <c:f>'Tableaux dynamiques'!$L$206:$N$206</c:f>
              <c:numCache>
                <c:formatCode>0%</c:formatCode>
                <c:ptCount val="3"/>
                <c:pt idx="0">
                  <c:v>0.2857142857142857</c:v>
                </c:pt>
                <c:pt idx="1">
                  <c:v>7.1428571428571425E-2</c:v>
                </c:pt>
                <c:pt idx="2">
                  <c:v>0</c:v>
                </c:pt>
              </c:numCache>
            </c:numRef>
          </c:val>
          <c:extLst xmlns:c16r2="http://schemas.microsoft.com/office/drawing/2015/06/chart">
            <c:ext xmlns:c16="http://schemas.microsoft.com/office/drawing/2014/chart" uri="{C3380CC4-5D6E-409C-BE32-E72D297353CC}">
              <c16:uniqueId val="{00000004-7D83-4C99-94BA-66B3B6FD0CDC}"/>
            </c:ext>
          </c:extLst>
        </c:ser>
        <c:ser>
          <c:idx val="5"/>
          <c:order val="5"/>
          <c:tx>
            <c:strRef>
              <c:f>'Tableaux dynamiques'!$K$207</c:f>
              <c:strCache>
                <c:ptCount val="1"/>
                <c:pt idx="0">
                  <c:v>Patient</c:v>
                </c:pt>
              </c:strCache>
            </c:strRef>
          </c:tx>
          <c:spPr>
            <a:solidFill>
              <a:schemeClr val="accent6">
                <a:alpha val="85000"/>
              </a:schemeClr>
            </a:solidFill>
            <a:ln w="9525" cap="flat" cmpd="sng" algn="ctr">
              <a:solidFill>
                <a:schemeClr val="lt1">
                  <a:alpha val="50000"/>
                </a:schemeClr>
              </a:solidFill>
              <a:round/>
            </a:ln>
            <a:effectLst/>
          </c:spPr>
          <c:invertIfNegative val="0"/>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7D83-4C99-94BA-66B3B6FD0CDC}"/>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7D83-4C99-94BA-66B3B6FD0C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dynamiques'!$L$201:$N$201</c:f>
              <c:strCache>
                <c:ptCount val="3"/>
                <c:pt idx="0">
                  <c:v>Heures ouvrées</c:v>
                </c:pt>
                <c:pt idx="1">
                  <c:v>Nuit</c:v>
                </c:pt>
                <c:pt idx="2">
                  <c:v>Nuit profonde</c:v>
                </c:pt>
              </c:strCache>
            </c:strRef>
          </c:cat>
          <c:val>
            <c:numRef>
              <c:f>'Tableaux dynamiques'!$L$207:$N$207</c:f>
              <c:numCache>
                <c:formatCode>0%</c:formatCode>
                <c:ptCount val="3"/>
                <c:pt idx="0">
                  <c:v>0</c:v>
                </c:pt>
                <c:pt idx="1">
                  <c:v>3.5714285714285712E-2</c:v>
                </c:pt>
                <c:pt idx="2">
                  <c:v>0</c:v>
                </c:pt>
              </c:numCache>
            </c:numRef>
          </c:val>
          <c:extLst xmlns:c16r2="http://schemas.microsoft.com/office/drawing/2015/06/chart">
            <c:ext xmlns:c16="http://schemas.microsoft.com/office/drawing/2014/chart" uri="{C3380CC4-5D6E-409C-BE32-E72D297353CC}">
              <c16:uniqueId val="{00000005-7D83-4C99-94BA-66B3B6FD0CDC}"/>
            </c:ext>
          </c:extLst>
        </c:ser>
        <c:ser>
          <c:idx val="6"/>
          <c:order val="6"/>
          <c:tx>
            <c:strRef>
              <c:f>'Tableaux dynamiques'!$K$208</c:f>
              <c:strCache>
                <c:ptCount val="1"/>
                <c:pt idx="0">
                  <c:v>Remplaçant</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7D83-4C99-94BA-66B3B6FD0CDC}"/>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7D83-4C99-94BA-66B3B6FD0C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dynamiques'!$L$201:$N$201</c:f>
              <c:strCache>
                <c:ptCount val="3"/>
                <c:pt idx="0">
                  <c:v>Heures ouvrées</c:v>
                </c:pt>
                <c:pt idx="1">
                  <c:v>Nuit</c:v>
                </c:pt>
                <c:pt idx="2">
                  <c:v>Nuit profonde</c:v>
                </c:pt>
              </c:strCache>
            </c:strRef>
          </c:cat>
          <c:val>
            <c:numRef>
              <c:f>'Tableaux dynamiques'!$L$208:$N$208</c:f>
              <c:numCache>
                <c:formatCode>0%</c:formatCode>
                <c:ptCount val="3"/>
                <c:pt idx="0">
                  <c:v>0</c:v>
                </c:pt>
                <c:pt idx="1">
                  <c:v>3.5714285714285712E-2</c:v>
                </c:pt>
                <c:pt idx="2">
                  <c:v>0</c:v>
                </c:pt>
              </c:numCache>
            </c:numRef>
          </c:val>
          <c:extLst xmlns:c16r2="http://schemas.microsoft.com/office/drawing/2015/06/chart">
            <c:ext xmlns:c16="http://schemas.microsoft.com/office/drawing/2014/chart" uri="{C3380CC4-5D6E-409C-BE32-E72D297353CC}">
              <c16:uniqueId val="{00000006-7D83-4C99-94BA-66B3B6FD0CDC}"/>
            </c:ext>
          </c:extLst>
        </c:ser>
        <c:dLbls>
          <c:dLblPos val="ctr"/>
          <c:showLegendKey val="0"/>
          <c:showVal val="1"/>
          <c:showCatName val="0"/>
          <c:showSerName val="0"/>
          <c:showPercent val="0"/>
          <c:showBubbleSize val="0"/>
        </c:dLbls>
        <c:gapWidth val="150"/>
        <c:overlap val="100"/>
        <c:axId val="222549120"/>
        <c:axId val="222550656"/>
      </c:barChart>
      <c:catAx>
        <c:axId val="222549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2550656"/>
        <c:crosses val="autoZero"/>
        <c:auto val="1"/>
        <c:lblAlgn val="ctr"/>
        <c:lblOffset val="100"/>
        <c:noMultiLvlLbl val="0"/>
      </c:catAx>
      <c:valAx>
        <c:axId val="222550656"/>
        <c:scaling>
          <c:orientation val="minMax"/>
        </c:scaling>
        <c:delete val="1"/>
        <c:axPos val="b"/>
        <c:numFmt formatCode="0%" sourceLinked="1"/>
        <c:majorTickMark val="none"/>
        <c:minorTickMark val="none"/>
        <c:tickLblPos val="nextTo"/>
        <c:crossAx val="2225491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Evitabilité selon le motif de consultation</a:t>
            </a:r>
          </a:p>
        </c:rich>
      </c:tx>
      <c:overlay val="0"/>
      <c:spPr>
        <a:noFill/>
        <a:ln>
          <a:noFill/>
        </a:ln>
        <a:effectLst/>
      </c:spPr>
    </c:title>
    <c:autoTitleDeleted val="0"/>
    <c:plotArea>
      <c:layout/>
      <c:barChart>
        <c:barDir val="bar"/>
        <c:grouping val="stacked"/>
        <c:varyColors val="0"/>
        <c:ser>
          <c:idx val="0"/>
          <c:order val="0"/>
          <c:tx>
            <c:strRef>
              <c:f>'Tableaux dynamiques'!$O$71</c:f>
              <c:strCache>
                <c:ptCount val="1"/>
                <c:pt idx="0">
                  <c:v>Non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DC3-41D1-BADC-7BDE54471291}"/>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DC3-41D1-BADC-7BDE544712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dynamiques'!$P$70:$W$70</c:f>
              <c:strCache>
                <c:ptCount val="8"/>
                <c:pt idx="0">
                  <c:v>Autre</c:v>
                </c:pt>
                <c:pt idx="1">
                  <c:v>Charge en soins trop lourde</c:v>
                </c:pt>
                <c:pt idx="2">
                  <c:v>Douleur</c:v>
                </c:pt>
                <c:pt idx="3">
                  <c:v>Dyspnée</c:v>
                </c:pt>
                <c:pt idx="4">
                  <c:v>Fin de vie</c:v>
                </c:pt>
                <c:pt idx="5">
                  <c:v>Hémorragie</c:v>
                </c:pt>
                <c:pt idx="6">
                  <c:v>Hyperthermie</c:v>
                </c:pt>
                <c:pt idx="7">
                  <c:v>Isolement</c:v>
                </c:pt>
              </c:strCache>
            </c:strRef>
          </c:cat>
          <c:val>
            <c:numRef>
              <c:f>'Tableaux dynamiques'!$P$71:$W$71</c:f>
              <c:numCache>
                <c:formatCode>0%</c:formatCode>
                <c:ptCount val="8"/>
                <c:pt idx="0">
                  <c:v>0.76470588235294112</c:v>
                </c:pt>
                <c:pt idx="1">
                  <c:v>0</c:v>
                </c:pt>
                <c:pt idx="2">
                  <c:v>0.92307692307692313</c:v>
                </c:pt>
                <c:pt idx="3">
                  <c:v>0.75862068965517238</c:v>
                </c:pt>
                <c:pt idx="4">
                  <c:v>0.5</c:v>
                </c:pt>
                <c:pt idx="5">
                  <c:v>0.75</c:v>
                </c:pt>
                <c:pt idx="6">
                  <c:v>8.3333333333333329E-2</c:v>
                </c:pt>
                <c:pt idx="7">
                  <c:v>0</c:v>
                </c:pt>
              </c:numCache>
            </c:numRef>
          </c:val>
          <c:extLst xmlns:c16r2="http://schemas.microsoft.com/office/drawing/2015/06/chart">
            <c:ext xmlns:c16="http://schemas.microsoft.com/office/drawing/2014/chart" uri="{C3380CC4-5D6E-409C-BE32-E72D297353CC}">
              <c16:uniqueId val="{00000000-FDC3-41D1-BADC-7BDE54471291}"/>
            </c:ext>
          </c:extLst>
        </c:ser>
        <c:ser>
          <c:idx val="1"/>
          <c:order val="1"/>
          <c:tx>
            <c:strRef>
              <c:f>'Tableaux dynamiques'!$O$72</c:f>
              <c:strCache>
                <c:ptCount val="1"/>
                <c:pt idx="0">
                  <c:v>Oui</c:v>
                </c:pt>
              </c:strCache>
            </c:strRef>
          </c:tx>
          <c:spPr>
            <a:solidFill>
              <a:schemeClr val="accent2">
                <a:alpha val="85000"/>
              </a:schemeClr>
            </a:solidFill>
            <a:ln w="9525" cap="flat" cmpd="sng" algn="ctr">
              <a:solidFill>
                <a:schemeClr val="lt1">
                  <a:alpha val="50000"/>
                </a:schemeClr>
              </a:solidFill>
              <a:round/>
            </a:ln>
            <a:effectLst/>
          </c:spPr>
          <c:invertIfNegative val="0"/>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DC3-41D1-BADC-7BDE54471291}"/>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DC3-41D1-BADC-7BDE54471291}"/>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DC3-41D1-BADC-7BDE54471291}"/>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DC3-41D1-BADC-7BDE544712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dynamiques'!$P$70:$W$70</c:f>
              <c:strCache>
                <c:ptCount val="8"/>
                <c:pt idx="0">
                  <c:v>Autre</c:v>
                </c:pt>
                <c:pt idx="1">
                  <c:v>Charge en soins trop lourde</c:v>
                </c:pt>
                <c:pt idx="2">
                  <c:v>Douleur</c:v>
                </c:pt>
                <c:pt idx="3">
                  <c:v>Dyspnée</c:v>
                </c:pt>
                <c:pt idx="4">
                  <c:v>Fin de vie</c:v>
                </c:pt>
                <c:pt idx="5">
                  <c:v>Hémorragie</c:v>
                </c:pt>
                <c:pt idx="6">
                  <c:v>Hyperthermie</c:v>
                </c:pt>
                <c:pt idx="7">
                  <c:v>Isolement</c:v>
                </c:pt>
              </c:strCache>
            </c:strRef>
          </c:cat>
          <c:val>
            <c:numRef>
              <c:f>'Tableaux dynamiques'!$P$72:$W$72</c:f>
              <c:numCache>
                <c:formatCode>0%</c:formatCode>
                <c:ptCount val="8"/>
                <c:pt idx="0">
                  <c:v>2.9411764705882353E-2</c:v>
                </c:pt>
                <c:pt idx="1">
                  <c:v>0</c:v>
                </c:pt>
                <c:pt idx="2">
                  <c:v>7.6923076923076927E-2</c:v>
                </c:pt>
                <c:pt idx="3">
                  <c:v>0.18965517241379309</c:v>
                </c:pt>
                <c:pt idx="4">
                  <c:v>0</c:v>
                </c:pt>
                <c:pt idx="5">
                  <c:v>0.25</c:v>
                </c:pt>
                <c:pt idx="6">
                  <c:v>0</c:v>
                </c:pt>
                <c:pt idx="7">
                  <c:v>0</c:v>
                </c:pt>
              </c:numCache>
            </c:numRef>
          </c:val>
          <c:extLst xmlns:c16r2="http://schemas.microsoft.com/office/drawing/2015/06/chart">
            <c:ext xmlns:c16="http://schemas.microsoft.com/office/drawing/2014/chart" uri="{C3380CC4-5D6E-409C-BE32-E72D297353CC}">
              <c16:uniqueId val="{00000001-FDC3-41D1-BADC-7BDE54471291}"/>
            </c:ext>
          </c:extLst>
        </c:ser>
        <c:ser>
          <c:idx val="2"/>
          <c:order val="2"/>
          <c:tx>
            <c:strRef>
              <c:f>'Tableaux dynamiques'!$O$73</c:f>
              <c:strCache>
                <c:ptCount val="1"/>
                <c:pt idx="0">
                  <c:v>Non renseigné</c:v>
                </c:pt>
              </c:strCache>
            </c:strRef>
          </c:tx>
          <c:spPr>
            <a:solidFill>
              <a:schemeClr val="accent3">
                <a:alpha val="85000"/>
              </a:schemeClr>
            </a:solidFill>
            <a:ln w="9525" cap="flat" cmpd="sng" algn="ctr">
              <a:solidFill>
                <a:schemeClr val="lt1">
                  <a:alpha val="50000"/>
                </a:schemeClr>
              </a:solidFill>
              <a:round/>
            </a:ln>
            <a:effectLst/>
          </c:spPr>
          <c:invertIfNegative val="0"/>
          <c:dLbls>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DC3-41D1-BADC-7BDE54471291}"/>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FDC3-41D1-BADC-7BDE544712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dynamiques'!$P$70:$W$70</c:f>
              <c:strCache>
                <c:ptCount val="8"/>
                <c:pt idx="0">
                  <c:v>Autre</c:v>
                </c:pt>
                <c:pt idx="1">
                  <c:v>Charge en soins trop lourde</c:v>
                </c:pt>
                <c:pt idx="2">
                  <c:v>Douleur</c:v>
                </c:pt>
                <c:pt idx="3">
                  <c:v>Dyspnée</c:v>
                </c:pt>
                <c:pt idx="4">
                  <c:v>Fin de vie</c:v>
                </c:pt>
                <c:pt idx="5">
                  <c:v>Hémorragie</c:v>
                </c:pt>
                <c:pt idx="6">
                  <c:v>Hyperthermie</c:v>
                </c:pt>
                <c:pt idx="7">
                  <c:v>Isolement</c:v>
                </c:pt>
              </c:strCache>
            </c:strRef>
          </c:cat>
          <c:val>
            <c:numRef>
              <c:f>'Tableaux dynamiques'!$P$73:$W$73</c:f>
              <c:numCache>
                <c:formatCode>0%</c:formatCode>
                <c:ptCount val="8"/>
                <c:pt idx="0">
                  <c:v>0.20588235294117646</c:v>
                </c:pt>
                <c:pt idx="1">
                  <c:v>1</c:v>
                </c:pt>
                <c:pt idx="2">
                  <c:v>0</c:v>
                </c:pt>
                <c:pt idx="3">
                  <c:v>5.1724137931034482E-2</c:v>
                </c:pt>
                <c:pt idx="4">
                  <c:v>0.5</c:v>
                </c:pt>
                <c:pt idx="5">
                  <c:v>0</c:v>
                </c:pt>
                <c:pt idx="6">
                  <c:v>0.91666666666666663</c:v>
                </c:pt>
                <c:pt idx="7">
                  <c:v>1</c:v>
                </c:pt>
              </c:numCache>
            </c:numRef>
          </c:val>
          <c:extLst xmlns:c16r2="http://schemas.microsoft.com/office/drawing/2015/06/chart">
            <c:ext xmlns:c16="http://schemas.microsoft.com/office/drawing/2014/chart" uri="{C3380CC4-5D6E-409C-BE32-E72D297353CC}">
              <c16:uniqueId val="{00000002-FDC3-41D1-BADC-7BDE54471291}"/>
            </c:ext>
          </c:extLst>
        </c:ser>
        <c:dLbls>
          <c:dLblPos val="ctr"/>
          <c:showLegendKey val="0"/>
          <c:showVal val="1"/>
          <c:showCatName val="0"/>
          <c:showSerName val="0"/>
          <c:showPercent val="0"/>
          <c:showBubbleSize val="0"/>
        </c:dLbls>
        <c:gapWidth val="150"/>
        <c:overlap val="100"/>
        <c:axId val="222611328"/>
        <c:axId val="222612864"/>
      </c:barChart>
      <c:catAx>
        <c:axId val="2226113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2612864"/>
        <c:crosses val="autoZero"/>
        <c:auto val="1"/>
        <c:lblAlgn val="ctr"/>
        <c:lblOffset val="100"/>
        <c:noMultiLvlLbl val="0"/>
      </c:catAx>
      <c:valAx>
        <c:axId val="222612864"/>
        <c:scaling>
          <c:orientation val="minMax"/>
        </c:scaling>
        <c:delete val="1"/>
        <c:axPos val="b"/>
        <c:numFmt formatCode="0%" sourceLinked="1"/>
        <c:majorTickMark val="none"/>
        <c:minorTickMark val="none"/>
        <c:tickLblPos val="nextTo"/>
        <c:crossAx val="22261132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Devenir en fonction de l'évitabilité</a:t>
            </a:r>
          </a:p>
        </c:rich>
      </c:tx>
      <c:overlay val="0"/>
      <c:spPr>
        <a:noFill/>
        <a:ln>
          <a:noFill/>
        </a:ln>
        <a:effectLst/>
      </c:spPr>
    </c:title>
    <c:autoTitleDeleted val="0"/>
    <c:plotArea>
      <c:layout/>
      <c:barChart>
        <c:barDir val="bar"/>
        <c:grouping val="percentStacked"/>
        <c:varyColors val="0"/>
        <c:ser>
          <c:idx val="0"/>
          <c:order val="0"/>
          <c:tx>
            <c:strRef>
              <c:f>Graphiques!$N$122</c:f>
              <c:strCache>
                <c:ptCount val="1"/>
                <c:pt idx="0">
                  <c:v>Décès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Graphiques!$O$121:$P$121</c:f>
              <c:strCache>
                <c:ptCount val="2"/>
                <c:pt idx="0">
                  <c:v>Evitable</c:v>
                </c:pt>
                <c:pt idx="1">
                  <c:v>Inévitable</c:v>
                </c:pt>
              </c:strCache>
            </c:strRef>
          </c:cat>
          <c:val>
            <c:numRef>
              <c:f>Graphiques!$O$122:$P$122</c:f>
              <c:numCache>
                <c:formatCode>0%</c:formatCode>
                <c:ptCount val="2"/>
                <c:pt idx="0">
                  <c:v>0.29411764705882354</c:v>
                </c:pt>
                <c:pt idx="1">
                  <c:v>8.1395348837209308E-2</c:v>
                </c:pt>
              </c:numCache>
            </c:numRef>
          </c:val>
          <c:extLst xmlns:c16r2="http://schemas.microsoft.com/office/drawing/2015/06/chart">
            <c:ext xmlns:c16="http://schemas.microsoft.com/office/drawing/2014/chart" uri="{C3380CC4-5D6E-409C-BE32-E72D297353CC}">
              <c16:uniqueId val="{00000000-CC62-4686-99FF-14C83C12F57F}"/>
            </c:ext>
          </c:extLst>
        </c:ser>
        <c:ser>
          <c:idx val="1"/>
          <c:order val="1"/>
          <c:tx>
            <c:strRef>
              <c:f>Graphiques!$N$123</c:f>
              <c:strCache>
                <c:ptCount val="1"/>
                <c:pt idx="0">
                  <c:v>Hospitalisation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Graphiques!$O$121:$P$121</c:f>
              <c:strCache>
                <c:ptCount val="2"/>
                <c:pt idx="0">
                  <c:v>Evitable</c:v>
                </c:pt>
                <c:pt idx="1">
                  <c:v>Inévitable</c:v>
                </c:pt>
              </c:strCache>
            </c:strRef>
          </c:cat>
          <c:val>
            <c:numRef>
              <c:f>Graphiques!$O$123:$P$123</c:f>
              <c:numCache>
                <c:formatCode>0%</c:formatCode>
                <c:ptCount val="2"/>
                <c:pt idx="0">
                  <c:v>0.11764705882352941</c:v>
                </c:pt>
                <c:pt idx="1">
                  <c:v>0.2441860465116279</c:v>
                </c:pt>
              </c:numCache>
            </c:numRef>
          </c:val>
          <c:extLst xmlns:c16r2="http://schemas.microsoft.com/office/drawing/2015/06/chart">
            <c:ext xmlns:c16="http://schemas.microsoft.com/office/drawing/2014/chart" uri="{C3380CC4-5D6E-409C-BE32-E72D297353CC}">
              <c16:uniqueId val="{00000001-CC62-4686-99FF-14C83C12F57F}"/>
            </c:ext>
          </c:extLst>
        </c:ser>
        <c:ser>
          <c:idx val="2"/>
          <c:order val="2"/>
          <c:tx>
            <c:strRef>
              <c:f>Graphiques!$N$124</c:f>
              <c:strCache>
                <c:ptCount val="1"/>
                <c:pt idx="0">
                  <c:v>Retour à domicile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Graphiques!$O$121:$P$121</c:f>
              <c:strCache>
                <c:ptCount val="2"/>
                <c:pt idx="0">
                  <c:v>Evitable</c:v>
                </c:pt>
                <c:pt idx="1">
                  <c:v>Inévitable</c:v>
                </c:pt>
              </c:strCache>
            </c:strRef>
          </c:cat>
          <c:val>
            <c:numRef>
              <c:f>Graphiques!$O$124:$P$124</c:f>
              <c:numCache>
                <c:formatCode>0%</c:formatCode>
                <c:ptCount val="2"/>
                <c:pt idx="0">
                  <c:v>0.11764705882352941</c:v>
                </c:pt>
                <c:pt idx="1">
                  <c:v>5.8139534883720929E-2</c:v>
                </c:pt>
              </c:numCache>
            </c:numRef>
          </c:val>
          <c:extLst xmlns:c16r2="http://schemas.microsoft.com/office/drawing/2015/06/chart">
            <c:ext xmlns:c16="http://schemas.microsoft.com/office/drawing/2014/chart" uri="{C3380CC4-5D6E-409C-BE32-E72D297353CC}">
              <c16:uniqueId val="{00000002-CC62-4686-99FF-14C83C12F57F}"/>
            </c:ext>
          </c:extLst>
        </c:ser>
        <c:ser>
          <c:idx val="3"/>
          <c:order val="3"/>
          <c:tx>
            <c:strRef>
              <c:f>Graphiques!$N$125</c:f>
              <c:strCache>
                <c:ptCount val="1"/>
                <c:pt idx="0">
                  <c:v>UHCD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Graphiques!$O$121:$P$121</c:f>
              <c:strCache>
                <c:ptCount val="2"/>
                <c:pt idx="0">
                  <c:v>Evitable</c:v>
                </c:pt>
                <c:pt idx="1">
                  <c:v>Inévitable</c:v>
                </c:pt>
              </c:strCache>
            </c:strRef>
          </c:cat>
          <c:val>
            <c:numRef>
              <c:f>Graphiques!$O$125:$P$125</c:f>
              <c:numCache>
                <c:formatCode>0%</c:formatCode>
                <c:ptCount val="2"/>
                <c:pt idx="0">
                  <c:v>0.47058823529411764</c:v>
                </c:pt>
                <c:pt idx="1">
                  <c:v>0.61627906976744184</c:v>
                </c:pt>
              </c:numCache>
            </c:numRef>
          </c:val>
          <c:extLst xmlns:c16r2="http://schemas.microsoft.com/office/drawing/2015/06/chart">
            <c:ext xmlns:c16="http://schemas.microsoft.com/office/drawing/2014/chart" uri="{C3380CC4-5D6E-409C-BE32-E72D297353CC}">
              <c16:uniqueId val="{00000003-CC62-4686-99FF-14C83C12F57F}"/>
            </c:ext>
          </c:extLst>
        </c:ser>
        <c:dLbls>
          <c:dLblPos val="ctr"/>
          <c:showLegendKey val="0"/>
          <c:showVal val="1"/>
          <c:showCatName val="0"/>
          <c:showSerName val="0"/>
          <c:showPercent val="0"/>
          <c:showBubbleSize val="0"/>
        </c:dLbls>
        <c:gapWidth val="150"/>
        <c:overlap val="100"/>
        <c:axId val="223097984"/>
        <c:axId val="223099520"/>
      </c:barChart>
      <c:catAx>
        <c:axId val="2230979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3099520"/>
        <c:crosses val="autoZero"/>
        <c:auto val="1"/>
        <c:lblAlgn val="ctr"/>
        <c:lblOffset val="100"/>
        <c:noMultiLvlLbl val="0"/>
      </c:catAx>
      <c:valAx>
        <c:axId val="223099520"/>
        <c:scaling>
          <c:orientation val="minMax"/>
        </c:scaling>
        <c:delete val="1"/>
        <c:axPos val="b"/>
        <c:numFmt formatCode="0%" sourceLinked="1"/>
        <c:majorTickMark val="none"/>
        <c:minorTickMark val="none"/>
        <c:tickLblPos val="nextTo"/>
        <c:crossAx val="2230979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Connaissance de la personne de confiance en fonction semaine/week-end</a:t>
            </a:r>
          </a:p>
        </c:rich>
      </c:tx>
      <c:overlay val="0"/>
      <c:spPr>
        <a:noFill/>
        <a:ln>
          <a:noFill/>
        </a:ln>
        <a:effectLst/>
      </c:spPr>
    </c:title>
    <c:autoTitleDeleted val="0"/>
    <c:plotArea>
      <c:layout/>
      <c:barChart>
        <c:barDir val="bar"/>
        <c:grouping val="percentStacked"/>
        <c:varyColors val="0"/>
        <c:ser>
          <c:idx val="0"/>
          <c:order val="0"/>
          <c:tx>
            <c:strRef>
              <c:f>'Tableaux dynamiques'!$G$249</c:f>
              <c:strCache>
                <c:ptCount val="1"/>
                <c:pt idx="0">
                  <c:v>Personne de confiance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dynamiques'!$H$248:$I$248</c:f>
              <c:strCache>
                <c:ptCount val="2"/>
                <c:pt idx="0">
                  <c:v>Semaine</c:v>
                </c:pt>
                <c:pt idx="1">
                  <c:v>Week-end</c:v>
                </c:pt>
              </c:strCache>
            </c:strRef>
          </c:cat>
          <c:val>
            <c:numRef>
              <c:f>'Tableaux dynamiques'!$H$249:$I$249</c:f>
              <c:numCache>
                <c:formatCode>0%</c:formatCode>
                <c:ptCount val="2"/>
                <c:pt idx="0">
                  <c:v>0.60810810810810811</c:v>
                </c:pt>
                <c:pt idx="1">
                  <c:v>0.26666666666666666</c:v>
                </c:pt>
              </c:numCache>
            </c:numRef>
          </c:val>
          <c:extLst xmlns:c16r2="http://schemas.microsoft.com/office/drawing/2015/06/chart">
            <c:ext xmlns:c16="http://schemas.microsoft.com/office/drawing/2014/chart" uri="{C3380CC4-5D6E-409C-BE32-E72D297353CC}">
              <c16:uniqueId val="{00000000-55B5-42B2-AE76-B620267CE0DB}"/>
            </c:ext>
          </c:extLst>
        </c:ser>
        <c:ser>
          <c:idx val="1"/>
          <c:order val="1"/>
          <c:tx>
            <c:strRef>
              <c:f>'Tableaux dynamiques'!$G$250</c:f>
              <c:strCache>
                <c:ptCount val="1"/>
                <c:pt idx="0">
                  <c:v>Personne de confiance inconnue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dynamiques'!$H$248:$I$248</c:f>
              <c:strCache>
                <c:ptCount val="2"/>
                <c:pt idx="0">
                  <c:v>Semaine</c:v>
                </c:pt>
                <c:pt idx="1">
                  <c:v>Week-end</c:v>
                </c:pt>
              </c:strCache>
            </c:strRef>
          </c:cat>
          <c:val>
            <c:numRef>
              <c:f>'Tableaux dynamiques'!$H$250:$I$250</c:f>
              <c:numCache>
                <c:formatCode>0%</c:formatCode>
                <c:ptCount val="2"/>
                <c:pt idx="0">
                  <c:v>0.39189189189189189</c:v>
                </c:pt>
                <c:pt idx="1">
                  <c:v>0.73333333333333328</c:v>
                </c:pt>
              </c:numCache>
            </c:numRef>
          </c:val>
          <c:extLst xmlns:c16r2="http://schemas.microsoft.com/office/drawing/2015/06/chart">
            <c:ext xmlns:c16="http://schemas.microsoft.com/office/drawing/2014/chart" uri="{C3380CC4-5D6E-409C-BE32-E72D297353CC}">
              <c16:uniqueId val="{00000001-55B5-42B2-AE76-B620267CE0DB}"/>
            </c:ext>
          </c:extLst>
        </c:ser>
        <c:dLbls>
          <c:dLblPos val="ctr"/>
          <c:showLegendKey val="0"/>
          <c:showVal val="1"/>
          <c:showCatName val="0"/>
          <c:showSerName val="0"/>
          <c:showPercent val="0"/>
          <c:showBubbleSize val="0"/>
        </c:dLbls>
        <c:gapWidth val="150"/>
        <c:overlap val="100"/>
        <c:axId val="223143040"/>
        <c:axId val="223144576"/>
      </c:barChart>
      <c:catAx>
        <c:axId val="2231430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3144576"/>
        <c:crosses val="autoZero"/>
        <c:auto val="1"/>
        <c:lblAlgn val="ctr"/>
        <c:lblOffset val="100"/>
        <c:noMultiLvlLbl val="0"/>
      </c:catAx>
      <c:valAx>
        <c:axId val="223144576"/>
        <c:scaling>
          <c:orientation val="minMax"/>
        </c:scaling>
        <c:delete val="1"/>
        <c:axPos val="b"/>
        <c:numFmt formatCode="0%" sourceLinked="1"/>
        <c:majorTickMark val="none"/>
        <c:minorTickMark val="none"/>
        <c:tickLblPos val="nextTo"/>
        <c:crossAx val="22314304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Figure 1 : Vecteur d'admission du patient</a:t>
            </a:r>
          </a:p>
        </c:rich>
      </c:tx>
      <c:overlay val="0"/>
      <c:spPr>
        <a:noFill/>
        <a:ln>
          <a:noFill/>
        </a:ln>
        <a:effectLst/>
      </c:sp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fr-FR"/>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Stats!$A$28:$A$35</c:f>
              <c:strCache>
                <c:ptCount val="8"/>
                <c:pt idx="0">
                  <c:v>MT</c:v>
                </c:pt>
                <c:pt idx="1">
                  <c:v>Remplaçant</c:v>
                </c:pt>
                <c:pt idx="2">
                  <c:v>HAD</c:v>
                </c:pt>
                <c:pt idx="3">
                  <c:v>EHPAD</c:v>
                </c:pt>
                <c:pt idx="4">
                  <c:v>Réseau SP</c:v>
                </c:pt>
                <c:pt idx="5">
                  <c:v>Famille</c:v>
                </c:pt>
                <c:pt idx="6">
                  <c:v>Patient</c:v>
                </c:pt>
                <c:pt idx="7">
                  <c:v>Autre</c:v>
                </c:pt>
              </c:strCache>
            </c:strRef>
          </c:cat>
          <c:val>
            <c:numRef>
              <c:f>Stats!$C$28:$C$35</c:f>
              <c:numCache>
                <c:formatCode>0%</c:formatCode>
                <c:ptCount val="8"/>
                <c:pt idx="0">
                  <c:v>0</c:v>
                </c:pt>
                <c:pt idx="1">
                  <c:v>0</c:v>
                </c:pt>
                <c:pt idx="2">
                  <c:v>2.1276595744680851E-2</c:v>
                </c:pt>
                <c:pt idx="3">
                  <c:v>0.39361702127659576</c:v>
                </c:pt>
                <c:pt idx="4">
                  <c:v>0</c:v>
                </c:pt>
                <c:pt idx="5">
                  <c:v>0.44680851063829785</c:v>
                </c:pt>
                <c:pt idx="6">
                  <c:v>2.1276595744680851E-2</c:v>
                </c:pt>
                <c:pt idx="7">
                  <c:v>0.11702127659574468</c:v>
                </c:pt>
              </c:numCache>
            </c:numRef>
          </c:val>
          <c:extLst xmlns:c16r2="http://schemas.microsoft.com/office/drawing/2015/06/chart">
            <c:ext xmlns:c16="http://schemas.microsoft.com/office/drawing/2014/chart" uri="{C3380CC4-5D6E-409C-BE32-E72D297353CC}">
              <c16:uniqueId val="{00000000-EA02-4B13-9C80-B8BFD85CEF9B}"/>
            </c:ext>
          </c:extLst>
        </c:ser>
        <c:dLbls>
          <c:dLblPos val="inEnd"/>
          <c:showLegendKey val="0"/>
          <c:showVal val="1"/>
          <c:showCatName val="0"/>
          <c:showSerName val="0"/>
          <c:showPercent val="0"/>
          <c:showBubbleSize val="0"/>
        </c:dLbls>
        <c:gapWidth val="65"/>
        <c:axId val="220089344"/>
        <c:axId val="220108672"/>
      </c:barChart>
      <c:catAx>
        <c:axId val="22008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fr-FR"/>
          </a:p>
        </c:txPr>
        <c:crossAx val="220108672"/>
        <c:crosses val="autoZero"/>
        <c:auto val="1"/>
        <c:lblAlgn val="ctr"/>
        <c:lblOffset val="100"/>
        <c:noMultiLvlLbl val="0"/>
      </c:catAx>
      <c:valAx>
        <c:axId val="2201086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2200893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Figure 3 : acteurs de la collégialité</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A9E5-4A57-831B-8669241ED7EC}"/>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A9E5-4A57-831B-8669241ED7EC}"/>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A9E5-4A57-831B-8669241ED7EC}"/>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A9E5-4A57-831B-8669241ED7E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Stats!$E$43:$E$46</c:f>
              <c:strCache>
                <c:ptCount val="4"/>
                <c:pt idx="0">
                  <c:v>Urgentiste référent seul</c:v>
                </c:pt>
                <c:pt idx="1">
                  <c:v>Au moins 2 urgentistes</c:v>
                </c:pt>
                <c:pt idx="2">
                  <c:v>Urgentiste référent et spécialiste(s)</c:v>
                </c:pt>
                <c:pt idx="3">
                  <c:v>Urgentistes et spécialiste(s)</c:v>
                </c:pt>
              </c:strCache>
            </c:strRef>
          </c:cat>
          <c:val>
            <c:numRef>
              <c:f>Stats!$F$43:$F$46</c:f>
              <c:numCache>
                <c:formatCode>[$-40C]General</c:formatCode>
                <c:ptCount val="4"/>
                <c:pt idx="0">
                  <c:v>6</c:v>
                </c:pt>
                <c:pt idx="1">
                  <c:v>61</c:v>
                </c:pt>
                <c:pt idx="2">
                  <c:v>21</c:v>
                </c:pt>
                <c:pt idx="3">
                  <c:v>19</c:v>
                </c:pt>
              </c:numCache>
            </c:numRef>
          </c:val>
          <c:extLst xmlns:c16r2="http://schemas.microsoft.com/office/drawing/2015/06/chart">
            <c:ext xmlns:c16="http://schemas.microsoft.com/office/drawing/2014/chart" uri="{C3380CC4-5D6E-409C-BE32-E72D297353CC}">
              <c16:uniqueId val="{00000008-A9E5-4A57-831B-8669241ED7E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Figure 4 : devenir des patients</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80A1-4742-A164-919ECFB64126}"/>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80A1-4742-A164-919ECFB64126}"/>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80A1-4742-A164-919ECFB64126}"/>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80A1-4742-A164-919ECFB6412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Stats!$A$43:$A$46</c:f>
              <c:strCache>
                <c:ptCount val="4"/>
                <c:pt idx="0">
                  <c:v>Retour à domicile</c:v>
                </c:pt>
                <c:pt idx="1">
                  <c:v>Décès</c:v>
                </c:pt>
                <c:pt idx="2">
                  <c:v>UHCD</c:v>
                </c:pt>
                <c:pt idx="3">
                  <c:v>Hospitalisation</c:v>
                </c:pt>
              </c:strCache>
            </c:strRef>
          </c:cat>
          <c:val>
            <c:numRef>
              <c:f>Stats!$B$43:$B$46</c:f>
              <c:numCache>
                <c:formatCode>[$-40C]General</c:formatCode>
                <c:ptCount val="4"/>
                <c:pt idx="0">
                  <c:v>7</c:v>
                </c:pt>
                <c:pt idx="1">
                  <c:v>0</c:v>
                </c:pt>
                <c:pt idx="2">
                  <c:v>63</c:v>
                </c:pt>
                <c:pt idx="3">
                  <c:v>24</c:v>
                </c:pt>
              </c:numCache>
            </c:numRef>
          </c:val>
          <c:extLst xmlns:c16r2="http://schemas.microsoft.com/office/drawing/2015/06/chart">
            <c:ext xmlns:c16="http://schemas.microsoft.com/office/drawing/2014/chart" uri="{C3380CC4-5D6E-409C-BE32-E72D297353CC}">
              <c16:uniqueId val="{00000008-80A1-4742-A164-919ECFB641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Figure 5 : temporalité</a:t>
            </a:r>
          </a:p>
        </c:rich>
      </c:tx>
      <c:overlay val="0"/>
      <c:spPr>
        <a:noFill/>
        <a:ln>
          <a:noFill/>
        </a:ln>
        <a:effectLst/>
      </c:spPr>
    </c:title>
    <c:autoTitleDeleted val="0"/>
    <c:plotArea>
      <c:layout/>
      <c:barChart>
        <c:barDir val="bar"/>
        <c:grouping val="stacked"/>
        <c:varyColors val="0"/>
        <c:ser>
          <c:idx val="0"/>
          <c:order val="0"/>
          <c:tx>
            <c:strRef>
              <c:f>Stats!$J$49</c:f>
              <c:strCache>
                <c:ptCount val="1"/>
                <c:pt idx="0">
                  <c:v>&lt;1h</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Stats!$I$50:$I$52</c:f>
              <c:strCache>
                <c:ptCount val="3"/>
                <c:pt idx="0">
                  <c:v>Délai LATA - décès</c:v>
                </c:pt>
                <c:pt idx="1">
                  <c:v>Temps de passage aux urgences</c:v>
                </c:pt>
                <c:pt idx="2">
                  <c:v>Délai LATA</c:v>
                </c:pt>
              </c:strCache>
            </c:strRef>
          </c:cat>
          <c:val>
            <c:numRef>
              <c:f>Stats!$J$50:$J$52</c:f>
              <c:numCache>
                <c:formatCode>0%</c:formatCode>
                <c:ptCount val="3"/>
                <c:pt idx="0">
                  <c:v>0.33333333333333331</c:v>
                </c:pt>
                <c:pt idx="1">
                  <c:v>5.7142857142857141E-2</c:v>
                </c:pt>
                <c:pt idx="2">
                  <c:v>0.18867924528301888</c:v>
                </c:pt>
              </c:numCache>
            </c:numRef>
          </c:val>
          <c:extLst xmlns:c16r2="http://schemas.microsoft.com/office/drawing/2015/06/chart">
            <c:ext xmlns:c16="http://schemas.microsoft.com/office/drawing/2014/chart" uri="{C3380CC4-5D6E-409C-BE32-E72D297353CC}">
              <c16:uniqueId val="{00000000-76FF-4693-950B-EA3242012A4A}"/>
            </c:ext>
          </c:extLst>
        </c:ser>
        <c:ser>
          <c:idx val="1"/>
          <c:order val="1"/>
          <c:tx>
            <c:strRef>
              <c:f>Stats!$K$49</c:f>
              <c:strCache>
                <c:ptCount val="1"/>
                <c:pt idx="0">
                  <c:v>1-6h</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Stats!$I$50:$I$52</c:f>
              <c:strCache>
                <c:ptCount val="3"/>
                <c:pt idx="0">
                  <c:v>Délai LATA - décès</c:v>
                </c:pt>
                <c:pt idx="1">
                  <c:v>Temps de passage aux urgences</c:v>
                </c:pt>
                <c:pt idx="2">
                  <c:v>Délai LATA</c:v>
                </c:pt>
              </c:strCache>
            </c:strRef>
          </c:cat>
          <c:val>
            <c:numRef>
              <c:f>Stats!$K$50:$K$52</c:f>
              <c:numCache>
                <c:formatCode>0%</c:formatCode>
                <c:ptCount val="3"/>
                <c:pt idx="0">
                  <c:v>0.5</c:v>
                </c:pt>
                <c:pt idx="1">
                  <c:v>0.3619047619047619</c:v>
                </c:pt>
                <c:pt idx="2">
                  <c:v>0.45283018867924529</c:v>
                </c:pt>
              </c:numCache>
            </c:numRef>
          </c:val>
          <c:extLst xmlns:c16r2="http://schemas.microsoft.com/office/drawing/2015/06/chart">
            <c:ext xmlns:c16="http://schemas.microsoft.com/office/drawing/2014/chart" uri="{C3380CC4-5D6E-409C-BE32-E72D297353CC}">
              <c16:uniqueId val="{00000001-76FF-4693-950B-EA3242012A4A}"/>
            </c:ext>
          </c:extLst>
        </c:ser>
        <c:ser>
          <c:idx val="2"/>
          <c:order val="2"/>
          <c:tx>
            <c:strRef>
              <c:f>Stats!$L$49</c:f>
              <c:strCache>
                <c:ptCount val="1"/>
                <c:pt idx="0">
                  <c:v>6-12h</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Stats!$I$50:$I$52</c:f>
              <c:strCache>
                <c:ptCount val="3"/>
                <c:pt idx="0">
                  <c:v>Délai LATA - décès</c:v>
                </c:pt>
                <c:pt idx="1">
                  <c:v>Temps de passage aux urgences</c:v>
                </c:pt>
                <c:pt idx="2">
                  <c:v>Délai LATA</c:v>
                </c:pt>
              </c:strCache>
            </c:strRef>
          </c:cat>
          <c:val>
            <c:numRef>
              <c:f>Stats!$L$50:$L$52</c:f>
              <c:numCache>
                <c:formatCode>0%</c:formatCode>
                <c:ptCount val="3"/>
                <c:pt idx="0">
                  <c:v>8.3333333333333329E-2</c:v>
                </c:pt>
                <c:pt idx="1">
                  <c:v>0.24761904761904763</c:v>
                </c:pt>
                <c:pt idx="2">
                  <c:v>0.19811320754716982</c:v>
                </c:pt>
              </c:numCache>
            </c:numRef>
          </c:val>
          <c:extLst xmlns:c16r2="http://schemas.microsoft.com/office/drawing/2015/06/chart">
            <c:ext xmlns:c16="http://schemas.microsoft.com/office/drawing/2014/chart" uri="{C3380CC4-5D6E-409C-BE32-E72D297353CC}">
              <c16:uniqueId val="{00000002-76FF-4693-950B-EA3242012A4A}"/>
            </c:ext>
          </c:extLst>
        </c:ser>
        <c:ser>
          <c:idx val="3"/>
          <c:order val="3"/>
          <c:tx>
            <c:strRef>
              <c:f>Stats!$M$49</c:f>
              <c:strCache>
                <c:ptCount val="1"/>
                <c:pt idx="0">
                  <c:v>12-24h</c:v>
                </c:pt>
              </c:strCache>
            </c:strRef>
          </c:tx>
          <c:spPr>
            <a:solidFill>
              <a:schemeClr val="accent4">
                <a:alpha val="85000"/>
              </a:schemeClr>
            </a:solidFill>
            <a:ln w="9525" cap="flat" cmpd="sng" algn="ctr">
              <a:solidFill>
                <a:schemeClr val="lt1">
                  <a:alpha val="50000"/>
                </a:schemeClr>
              </a:solidFill>
              <a:round/>
            </a:ln>
            <a:effectLst/>
          </c:spPr>
          <c:invertIfNegative val="0"/>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76FF-4693-950B-EA3242012A4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Stats!$I$50:$I$52</c:f>
              <c:strCache>
                <c:ptCount val="3"/>
                <c:pt idx="0">
                  <c:v>Délai LATA - décès</c:v>
                </c:pt>
                <c:pt idx="1">
                  <c:v>Temps de passage aux urgences</c:v>
                </c:pt>
                <c:pt idx="2">
                  <c:v>Délai LATA</c:v>
                </c:pt>
              </c:strCache>
            </c:strRef>
          </c:cat>
          <c:val>
            <c:numRef>
              <c:f>Stats!$M$50:$M$52</c:f>
              <c:numCache>
                <c:formatCode>0%</c:formatCode>
                <c:ptCount val="3"/>
                <c:pt idx="0">
                  <c:v>0</c:v>
                </c:pt>
                <c:pt idx="1">
                  <c:v>0.20952380952380953</c:v>
                </c:pt>
                <c:pt idx="2">
                  <c:v>0.10377358490566038</c:v>
                </c:pt>
              </c:numCache>
            </c:numRef>
          </c:val>
          <c:extLst xmlns:c16r2="http://schemas.microsoft.com/office/drawing/2015/06/chart">
            <c:ext xmlns:c16="http://schemas.microsoft.com/office/drawing/2014/chart" uri="{C3380CC4-5D6E-409C-BE32-E72D297353CC}">
              <c16:uniqueId val="{00000003-76FF-4693-950B-EA3242012A4A}"/>
            </c:ext>
          </c:extLst>
        </c:ser>
        <c:ser>
          <c:idx val="4"/>
          <c:order val="4"/>
          <c:tx>
            <c:strRef>
              <c:f>Stats!$N$49</c:f>
              <c:strCache>
                <c:ptCount val="1"/>
                <c:pt idx="0">
                  <c:v>&gt;24h</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Stats!$I$50:$I$52</c:f>
              <c:strCache>
                <c:ptCount val="3"/>
                <c:pt idx="0">
                  <c:v>Délai LATA - décès</c:v>
                </c:pt>
                <c:pt idx="1">
                  <c:v>Temps de passage aux urgences</c:v>
                </c:pt>
                <c:pt idx="2">
                  <c:v>Délai LATA</c:v>
                </c:pt>
              </c:strCache>
            </c:strRef>
          </c:cat>
          <c:val>
            <c:numRef>
              <c:f>Stats!$N$50:$N$52</c:f>
              <c:numCache>
                <c:formatCode>0%</c:formatCode>
                <c:ptCount val="3"/>
                <c:pt idx="0">
                  <c:v>8.3333333333333329E-2</c:v>
                </c:pt>
                <c:pt idx="1">
                  <c:v>0.12380952380952381</c:v>
                </c:pt>
                <c:pt idx="2">
                  <c:v>5.6603773584905662E-2</c:v>
                </c:pt>
              </c:numCache>
            </c:numRef>
          </c:val>
          <c:extLst xmlns:c16r2="http://schemas.microsoft.com/office/drawing/2015/06/chart">
            <c:ext xmlns:c16="http://schemas.microsoft.com/office/drawing/2014/chart" uri="{C3380CC4-5D6E-409C-BE32-E72D297353CC}">
              <c16:uniqueId val="{00000004-76FF-4693-950B-EA3242012A4A}"/>
            </c:ext>
          </c:extLst>
        </c:ser>
        <c:dLbls>
          <c:dLblPos val="ctr"/>
          <c:showLegendKey val="0"/>
          <c:showVal val="1"/>
          <c:showCatName val="0"/>
          <c:showSerName val="0"/>
          <c:showPercent val="0"/>
          <c:showBubbleSize val="0"/>
        </c:dLbls>
        <c:gapWidth val="150"/>
        <c:overlap val="100"/>
        <c:axId val="222314496"/>
        <c:axId val="222316032"/>
      </c:barChart>
      <c:catAx>
        <c:axId val="2223144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2316032"/>
        <c:crosses val="autoZero"/>
        <c:auto val="1"/>
        <c:lblAlgn val="ctr"/>
        <c:lblOffset val="100"/>
        <c:noMultiLvlLbl val="0"/>
      </c:catAx>
      <c:valAx>
        <c:axId val="222316032"/>
        <c:scaling>
          <c:orientation val="minMax"/>
        </c:scaling>
        <c:delete val="1"/>
        <c:axPos val="b"/>
        <c:numFmt formatCode="0%" sourceLinked="1"/>
        <c:majorTickMark val="none"/>
        <c:minorTickMark val="none"/>
        <c:tickLblPos val="nextTo"/>
        <c:crossAx val="2223144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Horaires d'arrivée des patients</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EFA6-4E4C-BBD1-B4AD4BAADE9B}"/>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EFA6-4E4C-BBD1-B4AD4BAADE9B}"/>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EFA6-4E4C-BBD1-B4AD4BAADE9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Stats!$E$70:$E$72</c:f>
              <c:strCache>
                <c:ptCount val="3"/>
                <c:pt idx="0">
                  <c:v>Heures ouvrées (8h-18h)</c:v>
                </c:pt>
                <c:pt idx="1">
                  <c:v>Nuit (18h-00h)</c:v>
                </c:pt>
                <c:pt idx="2">
                  <c:v>Nuit profonde (00h-8h)</c:v>
                </c:pt>
              </c:strCache>
            </c:strRef>
          </c:cat>
          <c:val>
            <c:numRef>
              <c:f>Stats!$F$70:$F$72</c:f>
              <c:numCache>
                <c:formatCode>[$-40C]General</c:formatCode>
                <c:ptCount val="3"/>
                <c:pt idx="0">
                  <c:v>0</c:v>
                </c:pt>
                <c:pt idx="1">
                  <c:v>28</c:v>
                </c:pt>
                <c:pt idx="2">
                  <c:v>13</c:v>
                </c:pt>
              </c:numCache>
            </c:numRef>
          </c:val>
          <c:extLst xmlns:c16r2="http://schemas.microsoft.com/office/drawing/2015/06/chart">
            <c:ext xmlns:c16="http://schemas.microsoft.com/office/drawing/2014/chart" uri="{C3380CC4-5D6E-409C-BE32-E72D297353CC}">
              <c16:uniqueId val="{00000006-EFA6-4E4C-BBD1-B4AD4BAADE9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Horaire d'arrivée des patients</a:t>
            </a:r>
          </a:p>
        </c:rich>
      </c:tx>
      <c:overlay val="0"/>
      <c:spPr>
        <a:noFill/>
        <a:ln>
          <a:noFill/>
        </a:ln>
        <a:effectLst/>
      </c:spPr>
    </c:title>
    <c:autoTitleDeleted val="0"/>
    <c:plotArea>
      <c:layout/>
      <c:barChart>
        <c:barDir val="bar"/>
        <c:grouping val="clustered"/>
        <c:varyColors val="0"/>
        <c:ser>
          <c:idx val="0"/>
          <c:order val="0"/>
          <c:tx>
            <c:strRef>
              <c:f>'Tableaux dynamiques'!$K$22</c:f>
              <c:strCache>
                <c:ptCount val="1"/>
                <c:pt idx="0">
                  <c:v>Heures ouvrées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dynamiques'!$J$23:$J$24</c:f>
              <c:strCache>
                <c:ptCount val="2"/>
                <c:pt idx="0">
                  <c:v>Semaine</c:v>
                </c:pt>
                <c:pt idx="1">
                  <c:v>Week-end</c:v>
                </c:pt>
              </c:strCache>
            </c:strRef>
          </c:cat>
          <c:val>
            <c:numRef>
              <c:f>'Tableaux dynamiques'!$K$23:$K$24</c:f>
              <c:numCache>
                <c:formatCode>0%</c:formatCode>
                <c:ptCount val="2"/>
                <c:pt idx="0">
                  <c:v>0.67567567567567566</c:v>
                </c:pt>
                <c:pt idx="1">
                  <c:v>0.43333333333333335</c:v>
                </c:pt>
              </c:numCache>
            </c:numRef>
          </c:val>
          <c:extLst xmlns:c16r2="http://schemas.microsoft.com/office/drawing/2015/06/chart">
            <c:ext xmlns:c16="http://schemas.microsoft.com/office/drawing/2014/chart" uri="{C3380CC4-5D6E-409C-BE32-E72D297353CC}">
              <c16:uniqueId val="{00000000-EE29-4C3E-9912-A630375C35F8}"/>
            </c:ext>
          </c:extLst>
        </c:ser>
        <c:ser>
          <c:idx val="1"/>
          <c:order val="1"/>
          <c:tx>
            <c:strRef>
              <c:f>'Tableaux dynamiques'!$L$22</c:f>
              <c:strCache>
                <c:ptCount val="1"/>
                <c:pt idx="0">
                  <c:v>Nuit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dynamiques'!$J$23:$J$24</c:f>
              <c:strCache>
                <c:ptCount val="2"/>
                <c:pt idx="0">
                  <c:v>Semaine</c:v>
                </c:pt>
                <c:pt idx="1">
                  <c:v>Week-end</c:v>
                </c:pt>
              </c:strCache>
            </c:strRef>
          </c:cat>
          <c:val>
            <c:numRef>
              <c:f>'Tableaux dynamiques'!$L$23:$L$24</c:f>
              <c:numCache>
                <c:formatCode>0%</c:formatCode>
                <c:ptCount val="2"/>
                <c:pt idx="0">
                  <c:v>0.1891891891891892</c:v>
                </c:pt>
                <c:pt idx="1">
                  <c:v>0.46666666666666667</c:v>
                </c:pt>
              </c:numCache>
            </c:numRef>
          </c:val>
          <c:extLst xmlns:c16r2="http://schemas.microsoft.com/office/drawing/2015/06/chart">
            <c:ext xmlns:c16="http://schemas.microsoft.com/office/drawing/2014/chart" uri="{C3380CC4-5D6E-409C-BE32-E72D297353CC}">
              <c16:uniqueId val="{00000001-EE29-4C3E-9912-A630375C35F8}"/>
            </c:ext>
          </c:extLst>
        </c:ser>
        <c:ser>
          <c:idx val="2"/>
          <c:order val="2"/>
          <c:tx>
            <c:strRef>
              <c:f>'Tableaux dynamiques'!$M$22</c:f>
              <c:strCache>
                <c:ptCount val="1"/>
                <c:pt idx="0">
                  <c:v>Nuit profonde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dynamiques'!$J$23:$J$24</c:f>
              <c:strCache>
                <c:ptCount val="2"/>
                <c:pt idx="0">
                  <c:v>Semaine</c:v>
                </c:pt>
                <c:pt idx="1">
                  <c:v>Week-end</c:v>
                </c:pt>
              </c:strCache>
            </c:strRef>
          </c:cat>
          <c:val>
            <c:numRef>
              <c:f>'Tableaux dynamiques'!$M$23:$M$24</c:f>
              <c:numCache>
                <c:formatCode>0%</c:formatCode>
                <c:ptCount val="2"/>
                <c:pt idx="0">
                  <c:v>0.13513513513513514</c:v>
                </c:pt>
                <c:pt idx="1">
                  <c:v>0.1</c:v>
                </c:pt>
              </c:numCache>
            </c:numRef>
          </c:val>
          <c:extLst xmlns:c16r2="http://schemas.microsoft.com/office/drawing/2015/06/chart">
            <c:ext xmlns:c16="http://schemas.microsoft.com/office/drawing/2014/chart" uri="{C3380CC4-5D6E-409C-BE32-E72D297353CC}">
              <c16:uniqueId val="{00000002-EE29-4C3E-9912-A630375C35F8}"/>
            </c:ext>
          </c:extLst>
        </c:ser>
        <c:dLbls>
          <c:dLblPos val="inEnd"/>
          <c:showLegendKey val="0"/>
          <c:showVal val="1"/>
          <c:showCatName val="0"/>
          <c:showSerName val="0"/>
          <c:showPercent val="0"/>
          <c:showBubbleSize val="0"/>
        </c:dLbls>
        <c:gapWidth val="65"/>
        <c:axId val="222394240"/>
        <c:axId val="222395776"/>
      </c:barChart>
      <c:catAx>
        <c:axId val="222394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2395776"/>
        <c:crosses val="autoZero"/>
        <c:auto val="1"/>
        <c:lblAlgn val="ctr"/>
        <c:lblOffset val="100"/>
        <c:noMultiLvlLbl val="0"/>
      </c:catAx>
      <c:valAx>
        <c:axId val="2223957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crossAx val="22239424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Horaire d'arrivée selon le jour</a:t>
            </a:r>
          </a:p>
        </c:rich>
      </c:tx>
      <c:overlay val="0"/>
      <c:spPr>
        <a:noFill/>
        <a:ln>
          <a:noFill/>
        </a:ln>
        <a:effectLst/>
      </c:spPr>
    </c:title>
    <c:autoTitleDeleted val="0"/>
    <c:plotArea>
      <c:layout/>
      <c:barChart>
        <c:barDir val="bar"/>
        <c:grouping val="percentStacked"/>
        <c:varyColors val="0"/>
        <c:ser>
          <c:idx val="0"/>
          <c:order val="0"/>
          <c:tx>
            <c:strRef>
              <c:f>'Tableaux dynamiques'!$B$40</c:f>
              <c:strCache>
                <c:ptCount val="1"/>
                <c:pt idx="0">
                  <c:v>Heures ouvrées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dynamiques'!$A$41:$A$47</c:f>
              <c:strCache>
                <c:ptCount val="7"/>
                <c:pt idx="0">
                  <c:v>Lundi</c:v>
                </c:pt>
                <c:pt idx="1">
                  <c:v>Mardi</c:v>
                </c:pt>
                <c:pt idx="2">
                  <c:v>Mercredi</c:v>
                </c:pt>
                <c:pt idx="3">
                  <c:v>Jeudi</c:v>
                </c:pt>
                <c:pt idx="4">
                  <c:v>Vendredi</c:v>
                </c:pt>
                <c:pt idx="5">
                  <c:v>Samedi</c:v>
                </c:pt>
                <c:pt idx="6">
                  <c:v>Dimanche</c:v>
                </c:pt>
              </c:strCache>
            </c:strRef>
          </c:cat>
          <c:val>
            <c:numRef>
              <c:f>'Tableaux dynamiques'!$B$41:$B$47</c:f>
              <c:numCache>
                <c:formatCode>0%</c:formatCode>
                <c:ptCount val="7"/>
                <c:pt idx="0">
                  <c:v>0.7857142857142857</c:v>
                </c:pt>
                <c:pt idx="1">
                  <c:v>0.61904761904761907</c:v>
                </c:pt>
                <c:pt idx="2">
                  <c:v>0.4</c:v>
                </c:pt>
                <c:pt idx="3">
                  <c:v>0.63157894736842102</c:v>
                </c:pt>
                <c:pt idx="4">
                  <c:v>0.66666666666666663</c:v>
                </c:pt>
                <c:pt idx="5">
                  <c:v>0.2857142857142857</c:v>
                </c:pt>
                <c:pt idx="6">
                  <c:v>0.75</c:v>
                </c:pt>
              </c:numCache>
            </c:numRef>
          </c:val>
          <c:extLst xmlns:c16r2="http://schemas.microsoft.com/office/drawing/2015/06/chart">
            <c:ext xmlns:c16="http://schemas.microsoft.com/office/drawing/2014/chart" uri="{C3380CC4-5D6E-409C-BE32-E72D297353CC}">
              <c16:uniqueId val="{00000000-068C-4971-9B92-3A44CC7B3F82}"/>
            </c:ext>
          </c:extLst>
        </c:ser>
        <c:ser>
          <c:idx val="1"/>
          <c:order val="1"/>
          <c:tx>
            <c:strRef>
              <c:f>'Tableaux dynamiques'!$C$40</c:f>
              <c:strCache>
                <c:ptCount val="1"/>
                <c:pt idx="0">
                  <c:v>Nuit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dynamiques'!$A$41:$A$47</c:f>
              <c:strCache>
                <c:ptCount val="7"/>
                <c:pt idx="0">
                  <c:v>Lundi</c:v>
                </c:pt>
                <c:pt idx="1">
                  <c:v>Mardi</c:v>
                </c:pt>
                <c:pt idx="2">
                  <c:v>Mercredi</c:v>
                </c:pt>
                <c:pt idx="3">
                  <c:v>Jeudi</c:v>
                </c:pt>
                <c:pt idx="4">
                  <c:v>Vendredi</c:v>
                </c:pt>
                <c:pt idx="5">
                  <c:v>Samedi</c:v>
                </c:pt>
                <c:pt idx="6">
                  <c:v>Dimanche</c:v>
                </c:pt>
              </c:strCache>
            </c:strRef>
          </c:cat>
          <c:val>
            <c:numRef>
              <c:f>'Tableaux dynamiques'!$C$41:$C$47</c:f>
              <c:numCache>
                <c:formatCode>0%</c:formatCode>
                <c:ptCount val="7"/>
                <c:pt idx="0">
                  <c:v>7.1428571428571425E-2</c:v>
                </c:pt>
                <c:pt idx="1">
                  <c:v>0.23809523809523808</c:v>
                </c:pt>
                <c:pt idx="2">
                  <c:v>0.6</c:v>
                </c:pt>
                <c:pt idx="3">
                  <c:v>0.10526315789473684</c:v>
                </c:pt>
                <c:pt idx="4">
                  <c:v>0.2</c:v>
                </c:pt>
                <c:pt idx="5">
                  <c:v>0.7142857142857143</c:v>
                </c:pt>
                <c:pt idx="6">
                  <c:v>8.3333333333333329E-2</c:v>
                </c:pt>
              </c:numCache>
            </c:numRef>
          </c:val>
          <c:extLst xmlns:c16r2="http://schemas.microsoft.com/office/drawing/2015/06/chart">
            <c:ext xmlns:c16="http://schemas.microsoft.com/office/drawing/2014/chart" uri="{C3380CC4-5D6E-409C-BE32-E72D297353CC}">
              <c16:uniqueId val="{00000001-068C-4971-9B92-3A44CC7B3F82}"/>
            </c:ext>
          </c:extLst>
        </c:ser>
        <c:ser>
          <c:idx val="2"/>
          <c:order val="2"/>
          <c:tx>
            <c:strRef>
              <c:f>'Tableaux dynamiques'!$D$40</c:f>
              <c:strCache>
                <c:ptCount val="1"/>
                <c:pt idx="0">
                  <c:v>Nuit profonde</c:v>
                </c:pt>
              </c:strCache>
            </c:strRef>
          </c:tx>
          <c:spPr>
            <a:solidFill>
              <a:schemeClr val="accent3">
                <a:alpha val="85000"/>
              </a:schemeClr>
            </a:solidFill>
            <a:ln w="9525" cap="flat" cmpd="sng" algn="ctr">
              <a:solidFill>
                <a:schemeClr val="lt1">
                  <a:alpha val="50000"/>
                </a:schemeClr>
              </a:solidFill>
              <a:round/>
            </a:ln>
            <a:effectLst/>
          </c:spPr>
          <c:invertIfNegative val="0"/>
          <c:dLbls>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068C-4971-9B92-3A44CC7B3F82}"/>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068C-4971-9B92-3A44CC7B3F8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dynamiques'!$A$41:$A$47</c:f>
              <c:strCache>
                <c:ptCount val="7"/>
                <c:pt idx="0">
                  <c:v>Lundi</c:v>
                </c:pt>
                <c:pt idx="1">
                  <c:v>Mardi</c:v>
                </c:pt>
                <c:pt idx="2">
                  <c:v>Mercredi</c:v>
                </c:pt>
                <c:pt idx="3">
                  <c:v>Jeudi</c:v>
                </c:pt>
                <c:pt idx="4">
                  <c:v>Vendredi</c:v>
                </c:pt>
                <c:pt idx="5">
                  <c:v>Samedi</c:v>
                </c:pt>
                <c:pt idx="6">
                  <c:v>Dimanche</c:v>
                </c:pt>
              </c:strCache>
            </c:strRef>
          </c:cat>
          <c:val>
            <c:numRef>
              <c:f>'Tableaux dynamiques'!$D$41:$D$47</c:f>
              <c:numCache>
                <c:formatCode>0%</c:formatCode>
                <c:ptCount val="7"/>
                <c:pt idx="0">
                  <c:v>0.14285714285714285</c:v>
                </c:pt>
                <c:pt idx="1">
                  <c:v>0.14285714285714285</c:v>
                </c:pt>
                <c:pt idx="2">
                  <c:v>0</c:v>
                </c:pt>
                <c:pt idx="3">
                  <c:v>0.26315789473684209</c:v>
                </c:pt>
                <c:pt idx="4">
                  <c:v>6.6666666666666666E-2</c:v>
                </c:pt>
                <c:pt idx="5">
                  <c:v>0</c:v>
                </c:pt>
                <c:pt idx="6">
                  <c:v>0.16666666666666666</c:v>
                </c:pt>
              </c:numCache>
            </c:numRef>
          </c:val>
          <c:extLst xmlns:c16r2="http://schemas.microsoft.com/office/drawing/2015/06/chart">
            <c:ext xmlns:c16="http://schemas.microsoft.com/office/drawing/2014/chart" uri="{C3380CC4-5D6E-409C-BE32-E72D297353CC}">
              <c16:uniqueId val="{00000002-068C-4971-9B92-3A44CC7B3F82}"/>
            </c:ext>
          </c:extLst>
        </c:ser>
        <c:ser>
          <c:idx val="3"/>
          <c:order val="3"/>
          <c:tx>
            <c:strRef>
              <c:f>'Tableaux dynamiques'!$E$40</c:f>
              <c:strCache>
                <c:ptCount val="1"/>
                <c:pt idx="0">
                  <c:v>NC</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'Tableaux dynamiques'!$A$41:$A$47</c:f>
              <c:strCache>
                <c:ptCount val="7"/>
                <c:pt idx="0">
                  <c:v>Lundi</c:v>
                </c:pt>
                <c:pt idx="1">
                  <c:v>Mardi</c:v>
                </c:pt>
                <c:pt idx="2">
                  <c:v>Mercredi</c:v>
                </c:pt>
                <c:pt idx="3">
                  <c:v>Jeudi</c:v>
                </c:pt>
                <c:pt idx="4">
                  <c:v>Vendredi</c:v>
                </c:pt>
                <c:pt idx="5">
                  <c:v>Samedi</c:v>
                </c:pt>
                <c:pt idx="6">
                  <c:v>Dimanche</c:v>
                </c:pt>
              </c:strCache>
            </c:strRef>
          </c:cat>
          <c:val>
            <c:numRef>
              <c:f>'Tableaux dynamiques'!$E$41:$E$47</c:f>
              <c:numCache>
                <c:formatCode>0%</c:formatCode>
                <c:ptCount val="7"/>
                <c:pt idx="4">
                  <c:v>6.6666666666666666E-2</c:v>
                </c:pt>
              </c:numCache>
            </c:numRef>
          </c:val>
          <c:extLst xmlns:c16r2="http://schemas.microsoft.com/office/drawing/2015/06/chart">
            <c:ext xmlns:c16="http://schemas.microsoft.com/office/drawing/2014/chart" uri="{C3380CC4-5D6E-409C-BE32-E72D297353CC}">
              <c16:uniqueId val="{00000003-068C-4971-9B92-3A44CC7B3F82}"/>
            </c:ext>
          </c:extLst>
        </c:ser>
        <c:dLbls>
          <c:dLblPos val="ctr"/>
          <c:showLegendKey val="0"/>
          <c:showVal val="1"/>
          <c:showCatName val="0"/>
          <c:showSerName val="0"/>
          <c:showPercent val="0"/>
          <c:showBubbleSize val="0"/>
        </c:dLbls>
        <c:gapWidth val="150"/>
        <c:overlap val="100"/>
        <c:axId val="222009216"/>
        <c:axId val="222010752"/>
      </c:barChart>
      <c:catAx>
        <c:axId val="2220092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2010752"/>
        <c:crosses val="autoZero"/>
        <c:auto val="1"/>
        <c:lblAlgn val="ctr"/>
        <c:lblOffset val="100"/>
        <c:noMultiLvlLbl val="0"/>
      </c:catAx>
      <c:valAx>
        <c:axId val="222010752"/>
        <c:scaling>
          <c:orientation val="minMax"/>
        </c:scaling>
        <c:delete val="1"/>
        <c:axPos val="b"/>
        <c:numFmt formatCode="0%" sourceLinked="1"/>
        <c:majorTickMark val="none"/>
        <c:minorTickMark val="none"/>
        <c:tickLblPos val="nextTo"/>
        <c:crossAx val="22200921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Devenir selon l'évitabilité</a:t>
            </a:r>
          </a:p>
        </c:rich>
      </c:tx>
      <c:overlay val="0"/>
      <c:spPr>
        <a:noFill/>
        <a:ln>
          <a:noFill/>
        </a:ln>
        <a:effectLst/>
      </c:spPr>
    </c:title>
    <c:autoTitleDeleted val="0"/>
    <c:plotArea>
      <c:layout/>
      <c:barChart>
        <c:barDir val="bar"/>
        <c:grouping val="percentStacked"/>
        <c:varyColors val="0"/>
        <c:ser>
          <c:idx val="0"/>
          <c:order val="0"/>
          <c:tx>
            <c:strRef>
              <c:f>Graphiques!$A$69</c:f>
              <c:strCache>
                <c:ptCount val="1"/>
                <c:pt idx="0">
                  <c:v>Décès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Graphiques!$B$68:$C$68</c:f>
              <c:strCache>
                <c:ptCount val="2"/>
                <c:pt idx="0">
                  <c:v>Non</c:v>
                </c:pt>
                <c:pt idx="1">
                  <c:v>Oui</c:v>
                </c:pt>
              </c:strCache>
            </c:strRef>
          </c:cat>
          <c:val>
            <c:numRef>
              <c:f>Graphiques!$B$69:$C$69</c:f>
              <c:numCache>
                <c:formatCode>0%</c:formatCode>
                <c:ptCount val="2"/>
                <c:pt idx="0">
                  <c:v>8.1395348837209308E-2</c:v>
                </c:pt>
                <c:pt idx="1">
                  <c:v>0.29411764705882354</c:v>
                </c:pt>
              </c:numCache>
            </c:numRef>
          </c:val>
          <c:extLst xmlns:c16r2="http://schemas.microsoft.com/office/drawing/2015/06/chart">
            <c:ext xmlns:c16="http://schemas.microsoft.com/office/drawing/2014/chart" uri="{C3380CC4-5D6E-409C-BE32-E72D297353CC}">
              <c16:uniqueId val="{00000000-0F19-4DFF-9D9C-8FA0C80FB030}"/>
            </c:ext>
          </c:extLst>
        </c:ser>
        <c:ser>
          <c:idx val="1"/>
          <c:order val="1"/>
          <c:tx>
            <c:strRef>
              <c:f>Graphiques!$A$70</c:f>
              <c:strCache>
                <c:ptCount val="1"/>
                <c:pt idx="0">
                  <c:v>Hospitalisation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Graphiques!$B$68:$C$68</c:f>
              <c:strCache>
                <c:ptCount val="2"/>
                <c:pt idx="0">
                  <c:v>Non</c:v>
                </c:pt>
                <c:pt idx="1">
                  <c:v>Oui</c:v>
                </c:pt>
              </c:strCache>
            </c:strRef>
          </c:cat>
          <c:val>
            <c:numRef>
              <c:f>Graphiques!$B$70:$C$70</c:f>
              <c:numCache>
                <c:formatCode>0%</c:formatCode>
                <c:ptCount val="2"/>
                <c:pt idx="0">
                  <c:v>0.2441860465116279</c:v>
                </c:pt>
                <c:pt idx="1">
                  <c:v>0.11764705882352941</c:v>
                </c:pt>
              </c:numCache>
            </c:numRef>
          </c:val>
          <c:extLst xmlns:c16r2="http://schemas.microsoft.com/office/drawing/2015/06/chart">
            <c:ext xmlns:c16="http://schemas.microsoft.com/office/drawing/2014/chart" uri="{C3380CC4-5D6E-409C-BE32-E72D297353CC}">
              <c16:uniqueId val="{00000001-0F19-4DFF-9D9C-8FA0C80FB030}"/>
            </c:ext>
          </c:extLst>
        </c:ser>
        <c:ser>
          <c:idx val="2"/>
          <c:order val="2"/>
          <c:tx>
            <c:strRef>
              <c:f>Graphiques!$A$71</c:f>
              <c:strCache>
                <c:ptCount val="1"/>
                <c:pt idx="0">
                  <c:v>Retour à domicile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Graphiques!$B$68:$C$68</c:f>
              <c:strCache>
                <c:ptCount val="2"/>
                <c:pt idx="0">
                  <c:v>Non</c:v>
                </c:pt>
                <c:pt idx="1">
                  <c:v>Oui</c:v>
                </c:pt>
              </c:strCache>
            </c:strRef>
          </c:cat>
          <c:val>
            <c:numRef>
              <c:f>Graphiques!$B$71:$C$71</c:f>
              <c:numCache>
                <c:formatCode>0%</c:formatCode>
                <c:ptCount val="2"/>
                <c:pt idx="0">
                  <c:v>5.8139534883720929E-2</c:v>
                </c:pt>
                <c:pt idx="1">
                  <c:v>0.11764705882352941</c:v>
                </c:pt>
              </c:numCache>
            </c:numRef>
          </c:val>
          <c:extLst xmlns:c16r2="http://schemas.microsoft.com/office/drawing/2015/06/chart">
            <c:ext xmlns:c16="http://schemas.microsoft.com/office/drawing/2014/chart" uri="{C3380CC4-5D6E-409C-BE32-E72D297353CC}">
              <c16:uniqueId val="{00000002-0F19-4DFF-9D9C-8FA0C80FB030}"/>
            </c:ext>
          </c:extLst>
        </c:ser>
        <c:ser>
          <c:idx val="3"/>
          <c:order val="3"/>
          <c:tx>
            <c:strRef>
              <c:f>Graphiques!$A$72</c:f>
              <c:strCache>
                <c:ptCount val="1"/>
                <c:pt idx="0">
                  <c:v>UHCD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Graphiques!$B$68:$C$68</c:f>
              <c:strCache>
                <c:ptCount val="2"/>
                <c:pt idx="0">
                  <c:v>Non</c:v>
                </c:pt>
                <c:pt idx="1">
                  <c:v>Oui</c:v>
                </c:pt>
              </c:strCache>
            </c:strRef>
          </c:cat>
          <c:val>
            <c:numRef>
              <c:f>Graphiques!$B$72:$C$72</c:f>
              <c:numCache>
                <c:formatCode>0%</c:formatCode>
                <c:ptCount val="2"/>
                <c:pt idx="0">
                  <c:v>0.61627906976744184</c:v>
                </c:pt>
                <c:pt idx="1">
                  <c:v>0.47058823529411764</c:v>
                </c:pt>
              </c:numCache>
            </c:numRef>
          </c:val>
          <c:extLst xmlns:c16r2="http://schemas.microsoft.com/office/drawing/2015/06/chart">
            <c:ext xmlns:c16="http://schemas.microsoft.com/office/drawing/2014/chart" uri="{C3380CC4-5D6E-409C-BE32-E72D297353CC}">
              <c16:uniqueId val="{00000003-0F19-4DFF-9D9C-8FA0C80FB030}"/>
            </c:ext>
          </c:extLst>
        </c:ser>
        <c:dLbls>
          <c:dLblPos val="ctr"/>
          <c:showLegendKey val="0"/>
          <c:showVal val="1"/>
          <c:showCatName val="0"/>
          <c:showSerName val="0"/>
          <c:showPercent val="0"/>
          <c:showBubbleSize val="0"/>
        </c:dLbls>
        <c:gapWidth val="150"/>
        <c:overlap val="100"/>
        <c:axId val="222081792"/>
        <c:axId val="222083328"/>
      </c:barChart>
      <c:catAx>
        <c:axId val="2220817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22083328"/>
        <c:crosses val="autoZero"/>
        <c:auto val="1"/>
        <c:lblAlgn val="ctr"/>
        <c:lblOffset val="100"/>
        <c:noMultiLvlLbl val="0"/>
      </c:catAx>
      <c:valAx>
        <c:axId val="22208332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22208179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57150</xdr:colOff>
      <xdr:row>14</xdr:row>
      <xdr:rowOff>76200</xdr:rowOff>
    </xdr:to>
    <xdr:graphicFrame macro="">
      <xdr:nvGraphicFramePr>
        <xdr:cNvPr id="7" name="Graphique 6">
          <a:extLst>
            <a:ext uri="{FF2B5EF4-FFF2-40B4-BE49-F238E27FC236}">
              <a16:creationId xmlns="" xmlns:a16="http://schemas.microsoft.com/office/drawing/2014/main" id="{9F8D0765-CF7F-4988-8BB8-8F69DCDCA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13</xdr:col>
      <xdr:colOff>57150</xdr:colOff>
      <xdr:row>14</xdr:row>
      <xdr:rowOff>76200</xdr:rowOff>
    </xdr:to>
    <xdr:graphicFrame macro="">
      <xdr:nvGraphicFramePr>
        <xdr:cNvPr id="8" name="Graphique 7">
          <a:extLst>
            <a:ext uri="{FF2B5EF4-FFF2-40B4-BE49-F238E27FC236}">
              <a16:creationId xmlns="" xmlns:a16="http://schemas.microsoft.com/office/drawing/2014/main" id="{8165011F-662F-43E9-B6E7-1CEBD1262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xdr:row>
      <xdr:rowOff>0</xdr:rowOff>
    </xdr:from>
    <xdr:to>
      <xdr:col>14</xdr:col>
      <xdr:colOff>57150</xdr:colOff>
      <xdr:row>30</xdr:row>
      <xdr:rowOff>76200</xdr:rowOff>
    </xdr:to>
    <xdr:graphicFrame macro="">
      <xdr:nvGraphicFramePr>
        <xdr:cNvPr id="11" name="Graphique 10">
          <a:extLst>
            <a:ext uri="{FF2B5EF4-FFF2-40B4-BE49-F238E27FC236}">
              <a16:creationId xmlns="" xmlns:a16="http://schemas.microsoft.com/office/drawing/2014/main" id="{5C571CD9-8711-4A31-8F90-83B1361C8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0</xdr:rowOff>
    </xdr:from>
    <xdr:to>
      <xdr:col>6</xdr:col>
      <xdr:colOff>57150</xdr:colOff>
      <xdr:row>49</xdr:row>
      <xdr:rowOff>76200</xdr:rowOff>
    </xdr:to>
    <xdr:graphicFrame macro="">
      <xdr:nvGraphicFramePr>
        <xdr:cNvPr id="12" name="Graphique 11">
          <a:extLst>
            <a:ext uri="{FF2B5EF4-FFF2-40B4-BE49-F238E27FC236}">
              <a16:creationId xmlns="" xmlns:a16="http://schemas.microsoft.com/office/drawing/2014/main" id="{80E24576-313C-410E-9182-5B7D41305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0</xdr:rowOff>
    </xdr:from>
    <xdr:to>
      <xdr:col>6</xdr:col>
      <xdr:colOff>57150</xdr:colOff>
      <xdr:row>30</xdr:row>
      <xdr:rowOff>76200</xdr:rowOff>
    </xdr:to>
    <xdr:graphicFrame macro="">
      <xdr:nvGraphicFramePr>
        <xdr:cNvPr id="13" name="Graphique 12">
          <a:extLst>
            <a:ext uri="{FF2B5EF4-FFF2-40B4-BE49-F238E27FC236}">
              <a16:creationId xmlns="" xmlns:a16="http://schemas.microsoft.com/office/drawing/2014/main" id="{6DEAACA1-4EEC-4E8C-975A-33B06E706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35</xdr:row>
      <xdr:rowOff>0</xdr:rowOff>
    </xdr:from>
    <xdr:to>
      <xdr:col>13</xdr:col>
      <xdr:colOff>57150</xdr:colOff>
      <xdr:row>49</xdr:row>
      <xdr:rowOff>76200</xdr:rowOff>
    </xdr:to>
    <xdr:graphicFrame macro="">
      <xdr:nvGraphicFramePr>
        <xdr:cNvPr id="9" name="Graphique 8">
          <a:extLst>
            <a:ext uri="{FF2B5EF4-FFF2-40B4-BE49-F238E27FC236}">
              <a16:creationId xmlns="" xmlns:a16="http://schemas.microsoft.com/office/drawing/2014/main" id="{8709E479-56C5-401E-9F0E-5676C56C6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0</xdr:rowOff>
    </xdr:from>
    <xdr:to>
      <xdr:col>6</xdr:col>
      <xdr:colOff>57150</xdr:colOff>
      <xdr:row>65</xdr:row>
      <xdr:rowOff>76200</xdr:rowOff>
    </xdr:to>
    <xdr:graphicFrame macro="">
      <xdr:nvGraphicFramePr>
        <xdr:cNvPr id="10" name="Graphique 9">
          <a:extLst>
            <a:ext uri="{FF2B5EF4-FFF2-40B4-BE49-F238E27FC236}">
              <a16:creationId xmlns="" xmlns:a16="http://schemas.microsoft.com/office/drawing/2014/main" id="{A36A63C9-8858-4246-AB74-2E6EF4740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50</xdr:row>
      <xdr:rowOff>190499</xdr:rowOff>
    </xdr:from>
    <xdr:to>
      <xdr:col>14</xdr:col>
      <xdr:colOff>866775</xdr:colOff>
      <xdr:row>69</xdr:row>
      <xdr:rowOff>9524</xdr:rowOff>
    </xdr:to>
    <xdr:graphicFrame macro="">
      <xdr:nvGraphicFramePr>
        <xdr:cNvPr id="14" name="Graphique 13">
          <a:extLst>
            <a:ext uri="{FF2B5EF4-FFF2-40B4-BE49-F238E27FC236}">
              <a16:creationId xmlns="" xmlns:a16="http://schemas.microsoft.com/office/drawing/2014/main" id="{62EC2411-9978-4CA7-BB0F-9F2E341C5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4762</xdr:colOff>
      <xdr:row>72</xdr:row>
      <xdr:rowOff>185737</xdr:rowOff>
    </xdr:from>
    <xdr:to>
      <xdr:col>6</xdr:col>
      <xdr:colOff>61912</xdr:colOff>
      <xdr:row>87</xdr:row>
      <xdr:rowOff>71437</xdr:rowOff>
    </xdr:to>
    <xdr:graphicFrame macro="">
      <xdr:nvGraphicFramePr>
        <xdr:cNvPr id="2" name="Graphique 1">
          <a:extLst>
            <a:ext uri="{FF2B5EF4-FFF2-40B4-BE49-F238E27FC236}">
              <a16:creationId xmlns="" xmlns:a16="http://schemas.microsoft.com/office/drawing/2014/main" id="{96E0FD72-BA83-4497-A80C-6DE49EA8E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9523</xdr:colOff>
      <xdr:row>71</xdr:row>
      <xdr:rowOff>9525</xdr:rowOff>
    </xdr:from>
    <xdr:to>
      <xdr:col>14</xdr:col>
      <xdr:colOff>1438275</xdr:colOff>
      <xdr:row>91</xdr:row>
      <xdr:rowOff>76201</xdr:rowOff>
    </xdr:to>
    <xdr:graphicFrame macro="">
      <xdr:nvGraphicFramePr>
        <xdr:cNvPr id="15" name="Graphique 14">
          <a:extLst>
            <a:ext uri="{FF2B5EF4-FFF2-40B4-BE49-F238E27FC236}">
              <a16:creationId xmlns="" xmlns:a16="http://schemas.microsoft.com/office/drawing/2014/main" id="{47E5EDB8-12E7-4C80-A6F9-B45922A9A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92</xdr:row>
      <xdr:rowOff>9525</xdr:rowOff>
    </xdr:from>
    <xdr:to>
      <xdr:col>14</xdr:col>
      <xdr:colOff>1390650</xdr:colOff>
      <xdr:row>110</xdr:row>
      <xdr:rowOff>85725</xdr:rowOff>
    </xdr:to>
    <xdr:graphicFrame macro="">
      <xdr:nvGraphicFramePr>
        <xdr:cNvPr id="16" name="Graphique 15">
          <a:extLst>
            <a:ext uri="{FF2B5EF4-FFF2-40B4-BE49-F238E27FC236}">
              <a16:creationId xmlns="" xmlns:a16="http://schemas.microsoft.com/office/drawing/2014/main" id="{025100B3-D673-4D56-98C6-F488ECC14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110</xdr:row>
      <xdr:rowOff>190499</xdr:rowOff>
    </xdr:from>
    <xdr:to>
      <xdr:col>10</xdr:col>
      <xdr:colOff>542924</xdr:colOff>
      <xdr:row>133</xdr:row>
      <xdr:rowOff>28574</xdr:rowOff>
    </xdr:to>
    <xdr:graphicFrame macro="">
      <xdr:nvGraphicFramePr>
        <xdr:cNvPr id="17" name="Graphique 16">
          <a:extLst>
            <a:ext uri="{FF2B5EF4-FFF2-40B4-BE49-F238E27FC236}">
              <a16:creationId xmlns="" xmlns:a16="http://schemas.microsoft.com/office/drawing/2014/main" id="{7FFA9AFF-24D2-45C4-9A86-22646CE45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134</xdr:row>
      <xdr:rowOff>147637</xdr:rowOff>
    </xdr:from>
    <xdr:to>
      <xdr:col>6</xdr:col>
      <xdr:colOff>57150</xdr:colOff>
      <xdr:row>149</xdr:row>
      <xdr:rowOff>33337</xdr:rowOff>
    </xdr:to>
    <xdr:graphicFrame macro="">
      <xdr:nvGraphicFramePr>
        <xdr:cNvPr id="3" name="Graphique 2">
          <a:extLst>
            <a:ext uri="{FF2B5EF4-FFF2-40B4-BE49-F238E27FC236}">
              <a16:creationId xmlns="" xmlns:a16="http://schemas.microsoft.com/office/drawing/2014/main" id="{3BF9EDC7-4549-45A1-872C-2B6407621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733425</xdr:colOff>
      <xdr:row>134</xdr:row>
      <xdr:rowOff>161925</xdr:rowOff>
    </xdr:from>
    <xdr:to>
      <xdr:col>13</xdr:col>
      <xdr:colOff>38100</xdr:colOff>
      <xdr:row>149</xdr:row>
      <xdr:rowOff>47625</xdr:rowOff>
    </xdr:to>
    <xdr:graphicFrame macro="">
      <xdr:nvGraphicFramePr>
        <xdr:cNvPr id="19" name="Graphique 18">
          <a:extLst>
            <a:ext uri="{FF2B5EF4-FFF2-40B4-BE49-F238E27FC236}">
              <a16:creationId xmlns="" xmlns:a16="http://schemas.microsoft.com/office/drawing/2014/main" id="{9155922C-D0C0-41CB-8664-B60AE86D0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Zali Bou" refreshedDate="43165.802580902775" createdVersion="6" refreshedVersion="6" minRefreshableVersion="3" recordCount="156">
  <cacheSource type="worksheet">
    <worksheetSource ref="D1:AC157" sheet="Données"/>
  </cacheSource>
  <cacheFields count="27">
    <cacheField name="Tranche horaire" numFmtId="164">
      <sharedItems containsBlank="1" count="4">
        <s v="Nuit"/>
        <m/>
        <s v="Heures ouvrées"/>
        <s v="Nuit profonde"/>
      </sharedItems>
    </cacheField>
    <cacheField name="Nom" numFmtId="164">
      <sharedItems/>
    </cacheField>
    <cacheField name="Prénom" numFmtId="164">
      <sharedItems/>
    </cacheField>
    <cacheField name="Sexe" numFmtId="164">
      <sharedItems containsBlank="1"/>
    </cacheField>
    <cacheField name="DDN" numFmtId="164">
      <sharedItems containsBlank="1"/>
    </cacheField>
    <cacheField name="Âge" numFmtId="164">
      <sharedItems containsString="0" containsBlank="1" containsNumber="1" containsInteger="1" minValue="53" maxValue="102"/>
    </cacheField>
    <cacheField name="Jour" numFmtId="164">
      <sharedItems containsBlank="1" count="8">
        <s v="Samedi"/>
        <m/>
        <s v="Jeudi"/>
        <s v="Mardi"/>
        <s v="Dimanche"/>
        <s v="Vendredi"/>
        <s v="Lundi"/>
        <s v="Mercredi"/>
      </sharedItems>
    </cacheField>
    <cacheField name="Motif" numFmtId="164">
      <sharedItems containsBlank="1" count="9">
        <s v="Dyspnée"/>
        <s v="Hyperthermie"/>
        <s v="Autre"/>
        <m/>
        <s v="Douleur"/>
        <s v="Fin de vie"/>
        <s v="Hémorragie"/>
        <s v="Charge en soins trop lourde"/>
        <s v="Isolement"/>
      </sharedItems>
    </cacheField>
    <cacheField name="Origine" numFmtId="164">
      <sharedItems containsBlank="1" count="8">
        <s v="Famille"/>
        <m/>
        <s v="Autre"/>
        <s v="Médecin traitant"/>
        <s v="EHPAD"/>
        <s v="Remplaçant"/>
        <s v="Patient"/>
        <s v="HAD"/>
      </sharedItems>
    </cacheField>
    <cacheField name="Antécédents" numFmtId="164">
      <sharedItems containsBlank="1"/>
    </cacheField>
    <cacheField name="Traitements" numFmtId="164">
      <sharedItems containsBlank="1"/>
    </cacheField>
    <cacheField name="Autonomie" numFmtId="164">
      <sharedItems containsBlank="1"/>
    </cacheField>
    <cacheField name="Confiance" numFmtId="164">
      <sharedItems containsBlank="1" count="3">
        <s v="Oui"/>
        <m/>
        <s v="Non"/>
      </sharedItems>
    </cacheField>
    <cacheField name="Directives" numFmtId="164">
      <sharedItems containsBlank="1" count="3">
        <s v="Non"/>
        <m/>
        <s v="Oui"/>
      </sharedItems>
    </cacheField>
    <cacheField name="Limitation" numFmtId="164">
      <sharedItems containsBlank="1" count="3">
        <s v="Non"/>
        <m/>
        <s v="Oui"/>
      </sharedItems>
    </cacheField>
    <cacheField name="Ressources" numFmtId="164">
      <sharedItems containsBlank="1"/>
    </cacheField>
    <cacheField name="Réseau SP" numFmtId="164">
      <sharedItems containsBlank="1"/>
    </cacheField>
    <cacheField name="HAD" numFmtId="164">
      <sharedItems containsBlank="1"/>
    </cacheField>
    <cacheField name="Décision" numFmtId="164">
      <sharedItems containsBlank="1" count="4">
        <s v="Seul"/>
        <m/>
        <s v="Urgentiste"/>
        <s v="Spécialiste"/>
      </sharedItems>
    </cacheField>
    <cacheField name="Paramed" numFmtId="164">
      <sharedItems containsBlank="1"/>
    </cacheField>
    <cacheField name="Traçabilité" numFmtId="164">
      <sharedItems containsBlank="1"/>
    </cacheField>
    <cacheField name="Délai LATA" numFmtId="164">
      <sharedItems containsBlank="1"/>
    </cacheField>
    <cacheField name="Confort" numFmtId="164">
      <sharedItems containsBlank="1"/>
    </cacheField>
    <cacheField name="Temps passage" numFmtId="164">
      <sharedItems containsBlank="1"/>
    </cacheField>
    <cacheField name="Devenir" numFmtId="164">
      <sharedItems containsBlank="1" count="5">
        <s v="UHCD"/>
        <m/>
        <s v="Hospitalisation"/>
        <s v="Retour à domicile"/>
        <s v="Décès"/>
      </sharedItems>
    </cacheField>
    <cacheField name="Décès" numFmtId="164">
      <sharedItems containsBlank="1"/>
    </cacheField>
    <cacheField name="Evitabilité" numFmtId="164">
      <sharedItems containsBlank="1" count="3">
        <s v="Non"/>
        <m/>
        <s v="Oui"/>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Zali Bou" refreshedDate="43166.904390162039" createdVersion="6" refreshedVersion="6" minRefreshableVersion="3" recordCount="156">
  <cacheSource type="worksheet">
    <worksheetSource ref="D1:E157" sheet="Données"/>
  </cacheSource>
  <cacheFields count="2">
    <cacheField name="Tranche horaire" numFmtId="164">
      <sharedItems containsBlank="1" count="4">
        <s v="Nuit"/>
        <m/>
        <s v="Heures ouvrées"/>
        <s v="Nuit profonde"/>
      </sharedItems>
    </cacheField>
    <cacheField name="Week-end" numFmtId="164">
      <sharedItems containsBlank="1" count="3">
        <s v="Oui"/>
        <m/>
        <s v="Non"/>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Zali Bou" refreshedDate="43169.422312037037" createdVersion="6" refreshedVersion="6" minRefreshableVersion="3" recordCount="156">
  <cacheSource type="worksheet">
    <worksheetSource ref="E1:AC157" sheet="Données"/>
  </cacheSource>
  <cacheFields count="27">
    <cacheField name="Week-end" numFmtId="164">
      <sharedItems containsBlank="1" count="3">
        <s v="Oui"/>
        <m/>
        <s v="Non"/>
      </sharedItems>
    </cacheField>
    <cacheField name="Nom" numFmtId="164">
      <sharedItems/>
    </cacheField>
    <cacheField name="Prénom" numFmtId="164">
      <sharedItems/>
    </cacheField>
    <cacheField name="Sexe" numFmtId="164">
      <sharedItems containsBlank="1"/>
    </cacheField>
    <cacheField name="DDN" numFmtId="164">
      <sharedItems containsBlank="1"/>
    </cacheField>
    <cacheField name="Âge" numFmtId="164">
      <sharedItems containsString="0" containsBlank="1" containsNumber="1" containsInteger="1" minValue="53" maxValue="102"/>
    </cacheField>
    <cacheField name="Jour" numFmtId="164">
      <sharedItems containsBlank="1"/>
    </cacheField>
    <cacheField name="Motif" numFmtId="164">
      <sharedItems containsBlank="1" count="9">
        <s v="Dyspnée"/>
        <s v="Hyperthermie"/>
        <s v="Autre"/>
        <m/>
        <s v="Douleur"/>
        <s v="Fin de vie"/>
        <s v="Hémorragie"/>
        <s v="Charge en soins trop lourde"/>
        <s v="Isolement"/>
      </sharedItems>
    </cacheField>
    <cacheField name="Origine" numFmtId="164">
      <sharedItems containsBlank="1" count="8">
        <s v="Famille"/>
        <m/>
        <s v="Autre"/>
        <s v="Médecin traitant"/>
        <s v="EHPAD"/>
        <s v="Remplaçant"/>
        <s v="Patient"/>
        <s v="HAD"/>
      </sharedItems>
    </cacheField>
    <cacheField name="Antécédents" numFmtId="164">
      <sharedItems containsBlank="1"/>
    </cacheField>
    <cacheField name="Traitements" numFmtId="164">
      <sharedItems containsBlank="1"/>
    </cacheField>
    <cacheField name="Autonomie" numFmtId="164">
      <sharedItems containsBlank="1"/>
    </cacheField>
    <cacheField name="Confiance" numFmtId="164">
      <sharedItems containsBlank="1" count="3">
        <s v="Oui"/>
        <m/>
        <s v="Non"/>
      </sharedItems>
    </cacheField>
    <cacheField name="Directives" numFmtId="164">
      <sharedItems containsBlank="1" count="3">
        <s v="Non"/>
        <m/>
        <s v="Oui"/>
      </sharedItems>
    </cacheField>
    <cacheField name="Limitation" numFmtId="164">
      <sharedItems containsBlank="1" count="3">
        <s v="Non"/>
        <m/>
        <s v="Oui"/>
      </sharedItems>
    </cacheField>
    <cacheField name="Ressources" numFmtId="164">
      <sharedItems containsBlank="1"/>
    </cacheField>
    <cacheField name="Réseau SP" numFmtId="164">
      <sharedItems containsBlank="1"/>
    </cacheField>
    <cacheField name="HAD" numFmtId="164">
      <sharedItems containsBlank="1"/>
    </cacheField>
    <cacheField name="Décision" numFmtId="164">
      <sharedItems containsBlank="1"/>
    </cacheField>
    <cacheField name="Paramed" numFmtId="164">
      <sharedItems containsBlank="1"/>
    </cacheField>
    <cacheField name="Traçabilité" numFmtId="164">
      <sharedItems containsBlank="1"/>
    </cacheField>
    <cacheField name="Délai LATA" numFmtId="164">
      <sharedItems containsBlank="1"/>
    </cacheField>
    <cacheField name="Confort" numFmtId="164">
      <sharedItems containsBlank="1"/>
    </cacheField>
    <cacheField name="Temps passage" numFmtId="164">
      <sharedItems containsBlank="1"/>
    </cacheField>
    <cacheField name="Devenir" numFmtId="164">
      <sharedItems containsBlank="1" count="5">
        <s v="UHCD"/>
        <m/>
        <s v="Hospitalisation"/>
        <s v="Retour à domicile"/>
        <s v="Décès"/>
      </sharedItems>
    </cacheField>
    <cacheField name="Décès" numFmtId="164">
      <sharedItems containsBlank="1"/>
    </cacheField>
    <cacheField name="Evitabilité" numFmtId="164">
      <sharedItems containsBlank="1" count="3">
        <s v="Non"/>
        <m/>
        <s v="Oui"/>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s v="AHIZOUNE"/>
    <s v="Mouloud"/>
    <s v="Homme"/>
    <s v="01.01.1940"/>
    <n v="77"/>
    <x v="0"/>
    <x v="0"/>
    <x v="0"/>
    <s v="Oui"/>
    <s v="Oui"/>
    <s v="Oui"/>
    <x v="0"/>
    <x v="0"/>
    <x v="0"/>
    <s v="Oui"/>
    <s v="Oui"/>
    <s v="Non"/>
    <x v="0"/>
    <s v="Non"/>
    <s v="Oui"/>
    <s v="Moins d'une heure"/>
    <s v="Oui"/>
    <s v="Moins d'une heure"/>
    <x v="0"/>
    <m/>
    <x v="0"/>
  </r>
  <r>
    <x v="1"/>
    <s v="AHIZOUNE"/>
    <s v="Mouloud"/>
    <m/>
    <m/>
    <m/>
    <x v="1"/>
    <x v="1"/>
    <x v="1"/>
    <m/>
    <m/>
    <m/>
    <x v="1"/>
    <x v="1"/>
    <x v="1"/>
    <m/>
    <m/>
    <m/>
    <x v="1"/>
    <m/>
    <m/>
    <m/>
    <m/>
    <m/>
    <x v="1"/>
    <m/>
    <x v="1"/>
  </r>
  <r>
    <x v="0"/>
    <s v="AIDNEDIR"/>
    <s v="Messaoud"/>
    <s v="Homme"/>
    <s v="03.10.1935"/>
    <n v="82"/>
    <x v="2"/>
    <x v="2"/>
    <x v="2"/>
    <s v="Oui"/>
    <s v="Oui"/>
    <s v="Oui"/>
    <x v="0"/>
    <x v="0"/>
    <x v="0"/>
    <s v="Oui"/>
    <s v="Non"/>
    <s v="Non"/>
    <x v="2"/>
    <s v="Non"/>
    <s v="Oui"/>
    <s v="1-6h"/>
    <s v="Non"/>
    <s v="6-12h"/>
    <x v="2"/>
    <m/>
    <x v="0"/>
  </r>
  <r>
    <x v="2"/>
    <s v="ALEXANDRE"/>
    <s v="Henri"/>
    <s v="Homme"/>
    <s v="12.05.1928"/>
    <n v="89"/>
    <x v="3"/>
    <x v="0"/>
    <x v="3"/>
    <s v="Oui"/>
    <s v="Oui"/>
    <s v="Oui"/>
    <x v="0"/>
    <x v="0"/>
    <x v="0"/>
    <s v="Oui"/>
    <s v="Non"/>
    <s v="Non"/>
    <x v="2"/>
    <s v="Oui"/>
    <s v="Oui"/>
    <s v="1-6h"/>
    <s v="Non"/>
    <s v="1-6h"/>
    <x v="3"/>
    <m/>
    <x v="2"/>
  </r>
  <r>
    <x v="1"/>
    <s v="ALEXANDRE"/>
    <s v="Henri"/>
    <m/>
    <m/>
    <m/>
    <x v="1"/>
    <x v="3"/>
    <x v="1"/>
    <m/>
    <m/>
    <m/>
    <x v="1"/>
    <x v="1"/>
    <x v="1"/>
    <m/>
    <m/>
    <m/>
    <x v="3"/>
    <m/>
    <m/>
    <m/>
    <m/>
    <m/>
    <x v="1"/>
    <m/>
    <x v="1"/>
  </r>
  <r>
    <x v="3"/>
    <s v="AOUAD"/>
    <s v="Abdeslem"/>
    <s v="Homme"/>
    <s v="31.12.2017"/>
    <n v="81"/>
    <x v="4"/>
    <x v="0"/>
    <x v="0"/>
    <s v="Oui"/>
    <s v="Oui"/>
    <s v="Oui"/>
    <x v="0"/>
    <x v="2"/>
    <x v="0"/>
    <s v="Oui"/>
    <s v="Non"/>
    <s v="Non"/>
    <x v="2"/>
    <s v="Non"/>
    <s v="Oui"/>
    <s v="1-6h"/>
    <s v="Non"/>
    <s v="6-12h"/>
    <x v="0"/>
    <m/>
    <x v="0"/>
  </r>
  <r>
    <x v="1"/>
    <s v="AOUAD"/>
    <s v="Abdeslem"/>
    <m/>
    <m/>
    <m/>
    <x v="1"/>
    <x v="1"/>
    <x v="1"/>
    <m/>
    <m/>
    <m/>
    <x v="1"/>
    <x v="1"/>
    <x v="1"/>
    <m/>
    <m/>
    <m/>
    <x v="1"/>
    <m/>
    <m/>
    <m/>
    <m/>
    <m/>
    <x v="1"/>
    <m/>
    <x v="1"/>
  </r>
  <r>
    <x v="0"/>
    <s v="ARQUIER"/>
    <s v="Antonia"/>
    <s v="Femme"/>
    <s v="07.10.1924"/>
    <n v="93"/>
    <x v="4"/>
    <x v="2"/>
    <x v="0"/>
    <s v="Oui"/>
    <s v="Oui"/>
    <s v="Oui"/>
    <x v="2"/>
    <x v="0"/>
    <x v="0"/>
    <s v="Oui"/>
    <s v="Non"/>
    <s v="Non"/>
    <x v="2"/>
    <s v="Oui"/>
    <s v="Oui"/>
    <s v="1-6h"/>
    <s v="Non"/>
    <s v="6-12h"/>
    <x v="2"/>
    <m/>
    <x v="0"/>
  </r>
  <r>
    <x v="2"/>
    <s v="ASTORG"/>
    <s v="Christian"/>
    <s v="Homme"/>
    <s v="24.07.1928"/>
    <n v="89"/>
    <x v="5"/>
    <x v="2"/>
    <x v="0"/>
    <s v="Oui"/>
    <s v="Oui"/>
    <s v="Oui"/>
    <x v="0"/>
    <x v="0"/>
    <x v="0"/>
    <s v="Oui"/>
    <s v="Non"/>
    <s v="Non"/>
    <x v="2"/>
    <s v="Oui"/>
    <s v="Oui"/>
    <s v="6-12h"/>
    <s v="Oui"/>
    <s v="12-24h"/>
    <x v="4"/>
    <s v="1-6h"/>
    <x v="0"/>
  </r>
  <r>
    <x v="2"/>
    <s v="AUTANE"/>
    <s v="Alice"/>
    <s v="Femme"/>
    <s v="11.03.1925"/>
    <n v="91"/>
    <x v="2"/>
    <x v="0"/>
    <x v="4"/>
    <s v="Oui"/>
    <s v="Oui"/>
    <s v="Oui"/>
    <x v="0"/>
    <x v="0"/>
    <x v="0"/>
    <s v="Oui"/>
    <s v="Non"/>
    <s v="Non"/>
    <x v="2"/>
    <s v="Oui"/>
    <s v="Oui"/>
    <s v="12-24h"/>
    <s v="Oui"/>
    <s v="12-24h"/>
    <x v="2"/>
    <m/>
    <x v="0"/>
  </r>
  <r>
    <x v="0"/>
    <s v="BACOU"/>
    <s v="Jeanne"/>
    <s v="Femme"/>
    <s v="20.01.1923"/>
    <n v="94"/>
    <x v="0"/>
    <x v="4"/>
    <x v="0"/>
    <s v="Oui"/>
    <s v="Oui"/>
    <s v="Oui"/>
    <x v="2"/>
    <x v="0"/>
    <x v="0"/>
    <s v="Non"/>
    <s v="Non"/>
    <s v="Non"/>
    <x v="2"/>
    <s v="Oui"/>
    <s v="Oui"/>
    <s v="1-6h"/>
    <s v="Oui"/>
    <s v="6-12h"/>
    <x v="0"/>
    <m/>
    <x v="0"/>
  </r>
  <r>
    <x v="2"/>
    <s v="BARBIEUX"/>
    <s v="René"/>
    <s v="Homme"/>
    <s v="09.12.1923"/>
    <n v="93"/>
    <x v="4"/>
    <x v="0"/>
    <x v="4"/>
    <s v="Oui"/>
    <s v="Oui"/>
    <s v="Oui"/>
    <x v="2"/>
    <x v="2"/>
    <x v="0"/>
    <s v="Oui"/>
    <s v="Non"/>
    <s v="Non"/>
    <x v="2"/>
    <s v="Oui"/>
    <s v="Oui"/>
    <s v="1-6h"/>
    <s v="Oui"/>
    <s v="1-6h"/>
    <x v="3"/>
    <m/>
    <x v="0"/>
  </r>
  <r>
    <x v="1"/>
    <s v="BARBIEUX"/>
    <s v="René"/>
    <m/>
    <m/>
    <m/>
    <x v="1"/>
    <x v="3"/>
    <x v="0"/>
    <m/>
    <m/>
    <m/>
    <x v="1"/>
    <x v="1"/>
    <x v="1"/>
    <m/>
    <m/>
    <m/>
    <x v="1"/>
    <m/>
    <m/>
    <m/>
    <m/>
    <m/>
    <x v="1"/>
    <m/>
    <x v="1"/>
  </r>
  <r>
    <x v="2"/>
    <s v="BARIS"/>
    <s v="Rose"/>
    <s v="Femme"/>
    <s v="02.05.1928"/>
    <n v="89"/>
    <x v="6"/>
    <x v="2"/>
    <x v="4"/>
    <s v="Oui"/>
    <s v="Oui"/>
    <s v="Oui"/>
    <x v="0"/>
    <x v="0"/>
    <x v="0"/>
    <s v="Oui"/>
    <s v="Non"/>
    <s v="Non"/>
    <x v="2"/>
    <s v="Oui"/>
    <s v="Oui"/>
    <s v="1-6h"/>
    <s v="Oui"/>
    <s v="1-6h"/>
    <x v="0"/>
    <m/>
    <x v="0"/>
  </r>
  <r>
    <x v="0"/>
    <s v="BASQUE"/>
    <s v="Marcel"/>
    <s v="Homme"/>
    <s v="11.04.1930"/>
    <n v="87"/>
    <x v="0"/>
    <x v="0"/>
    <x v="4"/>
    <s v="Oui"/>
    <s v="Oui"/>
    <s v="Oui"/>
    <x v="0"/>
    <x v="2"/>
    <x v="2"/>
    <s v="Oui"/>
    <s v="Non"/>
    <s v="Non"/>
    <x v="2"/>
    <s v="Oui"/>
    <s v="Oui"/>
    <s v="12-24h"/>
    <s v="Oui"/>
    <s v="12-24h"/>
    <x v="0"/>
    <m/>
    <x v="0"/>
  </r>
  <r>
    <x v="1"/>
    <s v="BASQUE"/>
    <s v="Marcel"/>
    <m/>
    <m/>
    <m/>
    <x v="1"/>
    <x v="1"/>
    <x v="1"/>
    <m/>
    <m/>
    <m/>
    <x v="1"/>
    <x v="1"/>
    <x v="1"/>
    <m/>
    <m/>
    <m/>
    <x v="1"/>
    <m/>
    <m/>
    <m/>
    <m/>
    <m/>
    <x v="1"/>
    <m/>
    <x v="1"/>
  </r>
  <r>
    <x v="2"/>
    <s v="BENECH"/>
    <s v="André"/>
    <s v="Homme"/>
    <s v="26.09.1936"/>
    <n v="81"/>
    <x v="3"/>
    <x v="2"/>
    <x v="0"/>
    <s v="Oui"/>
    <s v="Oui"/>
    <s v="Oui"/>
    <x v="0"/>
    <x v="0"/>
    <x v="0"/>
    <s v="Oui"/>
    <s v="Non"/>
    <s v="Non"/>
    <x v="2"/>
    <s v="Oui"/>
    <s v="Oui"/>
    <s v="1-6h"/>
    <s v="Oui"/>
    <s v="1-6h"/>
    <x v="3"/>
    <m/>
    <x v="0"/>
  </r>
  <r>
    <x v="1"/>
    <s v="BENECH"/>
    <s v="André"/>
    <m/>
    <m/>
    <m/>
    <x v="1"/>
    <x v="3"/>
    <x v="1"/>
    <m/>
    <m/>
    <m/>
    <x v="1"/>
    <x v="1"/>
    <x v="1"/>
    <m/>
    <m/>
    <m/>
    <x v="3"/>
    <m/>
    <m/>
    <m/>
    <m/>
    <m/>
    <x v="1"/>
    <m/>
    <x v="1"/>
  </r>
  <r>
    <x v="2"/>
    <s v="BERDUN"/>
    <s v="Pierre"/>
    <s v="Homme"/>
    <s v="08.02.1944"/>
    <n v="73"/>
    <x v="6"/>
    <x v="4"/>
    <x v="3"/>
    <s v="Oui"/>
    <s v="Oui"/>
    <s v="Oui"/>
    <x v="2"/>
    <x v="0"/>
    <x v="0"/>
    <s v="Oui"/>
    <s v="Non"/>
    <s v="Non"/>
    <x v="2"/>
    <s v="Oui"/>
    <s v="Oui"/>
    <s v="6-12h"/>
    <s v="Oui"/>
    <s v="12-24h"/>
    <x v="2"/>
    <m/>
    <x v="0"/>
  </r>
  <r>
    <x v="1"/>
    <s v="BERDUN"/>
    <s v="Pierre"/>
    <m/>
    <m/>
    <m/>
    <x v="1"/>
    <x v="3"/>
    <x v="1"/>
    <m/>
    <m/>
    <m/>
    <x v="1"/>
    <x v="1"/>
    <x v="1"/>
    <m/>
    <m/>
    <m/>
    <x v="3"/>
    <m/>
    <m/>
    <m/>
    <m/>
    <m/>
    <x v="1"/>
    <m/>
    <x v="1"/>
  </r>
  <r>
    <x v="3"/>
    <s v="BOISTELLE DESPOUYS"/>
    <s v="Alfred"/>
    <s v="Homme"/>
    <s v="22.04.1943"/>
    <n v="74"/>
    <x v="2"/>
    <x v="0"/>
    <x v="4"/>
    <s v="Oui"/>
    <s v="Oui"/>
    <s v="Oui"/>
    <x v="2"/>
    <x v="0"/>
    <x v="0"/>
    <s v="Non"/>
    <s v="Non"/>
    <s v="Non"/>
    <x v="2"/>
    <s v="Oui"/>
    <s v="Oui"/>
    <s v="Moins d'une heure"/>
    <s v="Oui"/>
    <s v="Moins d'une heure"/>
    <x v="4"/>
    <s v="Moins d'une heure"/>
    <x v="2"/>
  </r>
  <r>
    <x v="0"/>
    <s v="BOSCH"/>
    <s v="Pascal"/>
    <s v="Femme"/>
    <s v="19.12.1930"/>
    <n v="86"/>
    <x v="5"/>
    <x v="1"/>
    <x v="0"/>
    <s v="Oui"/>
    <s v="Oui"/>
    <s v="Oui"/>
    <x v="2"/>
    <x v="0"/>
    <x v="0"/>
    <s v="Oui"/>
    <s v="Non"/>
    <s v="Oui"/>
    <x v="2"/>
    <s v="Oui"/>
    <s v="Oui"/>
    <s v="6-12h"/>
    <s v="Non"/>
    <s v="6-12h"/>
    <x v="0"/>
    <m/>
    <x v="0"/>
  </r>
  <r>
    <x v="1"/>
    <s v="BOSCH"/>
    <s v="Pascal"/>
    <m/>
    <m/>
    <m/>
    <x v="1"/>
    <x v="3"/>
    <x v="1"/>
    <m/>
    <m/>
    <m/>
    <x v="1"/>
    <x v="1"/>
    <x v="1"/>
    <m/>
    <m/>
    <m/>
    <x v="3"/>
    <m/>
    <m/>
    <m/>
    <m/>
    <m/>
    <x v="1"/>
    <m/>
    <x v="1"/>
  </r>
  <r>
    <x v="2"/>
    <s v="BOYER"/>
    <s v="Gérard"/>
    <s v="Homme"/>
    <s v="17.01.1949"/>
    <n v="68"/>
    <x v="5"/>
    <x v="0"/>
    <x v="3"/>
    <s v="Oui"/>
    <s v="Oui"/>
    <s v="Oui"/>
    <x v="2"/>
    <x v="0"/>
    <x v="2"/>
    <s v="Oui"/>
    <s v="Non"/>
    <s v="Non"/>
    <x v="2"/>
    <s v="Oui"/>
    <s v="Oui"/>
    <s v="Moins d'une heure"/>
    <s v="Oui"/>
    <s v="1-6h"/>
    <x v="0"/>
    <m/>
    <x v="2"/>
  </r>
  <r>
    <x v="1"/>
    <s v="BOYER"/>
    <s v="Gérard"/>
    <m/>
    <m/>
    <m/>
    <x v="1"/>
    <x v="5"/>
    <x v="1"/>
    <m/>
    <m/>
    <m/>
    <x v="1"/>
    <x v="1"/>
    <x v="1"/>
    <m/>
    <m/>
    <m/>
    <x v="3"/>
    <m/>
    <m/>
    <m/>
    <m/>
    <m/>
    <x v="1"/>
    <m/>
    <x v="1"/>
  </r>
  <r>
    <x v="3"/>
    <s v="BOYER"/>
    <s v="Carmen"/>
    <s v="Femme"/>
    <s v="07.07.1925"/>
    <n v="91"/>
    <x v="5"/>
    <x v="0"/>
    <x v="0"/>
    <s v="Oui"/>
    <s v="Oui"/>
    <s v="Oui"/>
    <x v="2"/>
    <x v="0"/>
    <x v="0"/>
    <s v="Oui"/>
    <s v="Non"/>
    <s v="Non"/>
    <x v="3"/>
    <s v="Oui"/>
    <s v="Oui"/>
    <s v="1-6h"/>
    <s v="Oui"/>
    <s v="1-6h"/>
    <x v="0"/>
    <m/>
    <x v="0"/>
  </r>
  <r>
    <x v="1"/>
    <s v="BUZON"/>
    <s v="Ida"/>
    <s v="Femme"/>
    <s v="27.06.1948"/>
    <n v="69"/>
    <x v="5"/>
    <x v="0"/>
    <x v="2"/>
    <s v="Oui"/>
    <s v="Oui"/>
    <s v="Oui"/>
    <x v="0"/>
    <x v="0"/>
    <x v="0"/>
    <s v="Oui"/>
    <s v="Non"/>
    <s v="Non"/>
    <x v="3"/>
    <s v="Oui"/>
    <s v="Oui"/>
    <s v="1-6h"/>
    <s v="Non"/>
    <s v="12-24h"/>
    <x v="2"/>
    <m/>
    <x v="0"/>
  </r>
  <r>
    <x v="2"/>
    <s v="CANDOTTO"/>
    <s v="Louis"/>
    <s v="Homme"/>
    <s v="19.07.1930"/>
    <n v="87"/>
    <x v="6"/>
    <x v="2"/>
    <x v="3"/>
    <s v="Oui"/>
    <s v="Oui"/>
    <s v="Oui"/>
    <x v="0"/>
    <x v="0"/>
    <x v="0"/>
    <s v="Oui"/>
    <s v="Non"/>
    <s v="Non"/>
    <x v="3"/>
    <s v="Oui"/>
    <s v="Oui"/>
    <s v="6-12h"/>
    <s v="Oui"/>
    <s v="6-12h"/>
    <x v="0"/>
    <m/>
    <x v="0"/>
  </r>
  <r>
    <x v="2"/>
    <s v="CAROL"/>
    <s v="Marcelle Constantinople"/>
    <s v="Femme"/>
    <s v="11.01.1924"/>
    <n v="93"/>
    <x v="6"/>
    <x v="0"/>
    <x v="4"/>
    <s v="Oui"/>
    <s v="Oui"/>
    <s v="Oui"/>
    <x v="2"/>
    <x v="0"/>
    <x v="0"/>
    <s v="Oui"/>
    <s v="Non"/>
    <s v="Non"/>
    <x v="2"/>
    <s v="Oui"/>
    <s v="Oui"/>
    <s v="6-12h"/>
    <s v="Oui"/>
    <s v="Plus de 24 heures"/>
    <x v="0"/>
    <m/>
    <x v="0"/>
  </r>
  <r>
    <x v="2"/>
    <s v="CASTERAS"/>
    <s v="Henri"/>
    <s v="Homme"/>
    <s v="09.12.1931"/>
    <n v="85"/>
    <x v="6"/>
    <x v="2"/>
    <x v="3"/>
    <s v="Oui"/>
    <s v="Oui"/>
    <s v="Oui"/>
    <x v="2"/>
    <x v="0"/>
    <x v="0"/>
    <s v="Oui"/>
    <s v="Non"/>
    <s v="Non"/>
    <x v="2"/>
    <s v="Oui"/>
    <s v="Oui"/>
    <s v="6-12h"/>
    <s v="Oui"/>
    <s v="12-24h"/>
    <x v="2"/>
    <m/>
    <x v="0"/>
  </r>
  <r>
    <x v="2"/>
    <s v="CHACONE"/>
    <s v="Françoise"/>
    <s v="Femme"/>
    <s v="10.04.1925"/>
    <n v="92"/>
    <x v="3"/>
    <x v="2"/>
    <x v="0"/>
    <s v="Oui"/>
    <s v="Oui"/>
    <s v="Oui"/>
    <x v="2"/>
    <x v="0"/>
    <x v="0"/>
    <s v="Oui"/>
    <s v="Non"/>
    <s v="Non"/>
    <x v="2"/>
    <s v="Oui"/>
    <s v="Oui"/>
    <s v="1-6h"/>
    <s v="Oui"/>
    <s v="1-6h"/>
    <x v="0"/>
    <m/>
    <x v="0"/>
  </r>
  <r>
    <x v="2"/>
    <s v="CHIVRAC"/>
    <s v="Gabrielle"/>
    <s v="Femme"/>
    <s v="18.09.1924"/>
    <n v="93"/>
    <x v="6"/>
    <x v="2"/>
    <x v="4"/>
    <s v="Oui"/>
    <s v="Oui"/>
    <s v="Oui"/>
    <x v="0"/>
    <x v="0"/>
    <x v="0"/>
    <s v="Oui"/>
    <s v="Non"/>
    <s v="Non"/>
    <x v="3"/>
    <s v="Oui"/>
    <s v="Oui"/>
    <s v="1-6h"/>
    <s v="Oui"/>
    <s v="6-12h"/>
    <x v="0"/>
    <m/>
    <x v="0"/>
  </r>
  <r>
    <x v="0"/>
    <s v="COLOMBIER"/>
    <s v="Louis"/>
    <s v="Homme"/>
    <s v="18.08.1923"/>
    <n v="94"/>
    <x v="0"/>
    <x v="0"/>
    <x v="4"/>
    <s v="Oui"/>
    <s v="Oui"/>
    <s v="Non"/>
    <x v="2"/>
    <x v="0"/>
    <x v="0"/>
    <s v="Oui"/>
    <s v="Non"/>
    <s v="Non"/>
    <x v="0"/>
    <s v="Oui"/>
    <s v="Non"/>
    <s v="Moins d'une heure"/>
    <s v="Oui"/>
    <s v="6-12h"/>
    <x v="4"/>
    <s v="1-6h"/>
    <x v="2"/>
  </r>
  <r>
    <x v="1"/>
    <s v="COLOMBIER"/>
    <s v="Louis"/>
    <m/>
    <m/>
    <m/>
    <x v="1"/>
    <x v="2"/>
    <x v="1"/>
    <m/>
    <m/>
    <m/>
    <x v="1"/>
    <x v="1"/>
    <x v="1"/>
    <m/>
    <m/>
    <m/>
    <x v="1"/>
    <m/>
    <m/>
    <m/>
    <m/>
    <m/>
    <x v="1"/>
    <m/>
    <x v="1"/>
  </r>
  <r>
    <x v="2"/>
    <s v="CONIL"/>
    <s v="Madeleine"/>
    <s v="Femme"/>
    <s v="25.04.1928"/>
    <n v="89"/>
    <x v="4"/>
    <x v="0"/>
    <x v="0"/>
    <s v="Oui"/>
    <s v="Oui"/>
    <s v="Oui"/>
    <x v="2"/>
    <x v="2"/>
    <x v="2"/>
    <s v="Oui"/>
    <s v="Non"/>
    <s v="Oui"/>
    <x v="2"/>
    <s v="Oui"/>
    <s v="Oui"/>
    <s v="Moins d'une heure"/>
    <s v="Non"/>
    <s v="Moins d'une heure"/>
    <x v="4"/>
    <s v="Moins d'une heure"/>
    <x v="0"/>
  </r>
  <r>
    <x v="3"/>
    <s v="COSTE"/>
    <s v="Suzanne"/>
    <s v="Femme"/>
    <s v="03.07.1922"/>
    <n v="94"/>
    <x v="3"/>
    <x v="0"/>
    <x v="4"/>
    <s v="Oui"/>
    <s v="Oui"/>
    <s v="Oui"/>
    <x v="0"/>
    <x v="0"/>
    <x v="0"/>
    <s v="Oui"/>
    <s v="Non"/>
    <s v="Non"/>
    <x v="2"/>
    <s v="Oui"/>
    <s v="Oui"/>
    <s v="6-12h"/>
    <s v="Oui"/>
    <s v="6-12h"/>
    <x v="2"/>
    <m/>
    <x v="0"/>
  </r>
  <r>
    <x v="1"/>
    <s v="COSTE"/>
    <s v="Suzanne"/>
    <m/>
    <m/>
    <m/>
    <x v="1"/>
    <x v="1"/>
    <x v="1"/>
    <m/>
    <m/>
    <m/>
    <x v="1"/>
    <x v="1"/>
    <x v="1"/>
    <m/>
    <m/>
    <m/>
    <x v="1"/>
    <m/>
    <m/>
    <m/>
    <m/>
    <m/>
    <x v="1"/>
    <m/>
    <x v="1"/>
  </r>
  <r>
    <x v="0"/>
    <s v="COSTES"/>
    <s v="André"/>
    <s v="Homme"/>
    <s v="12.02.1926"/>
    <n v="91"/>
    <x v="6"/>
    <x v="2"/>
    <x v="4"/>
    <s v="Oui"/>
    <s v="Oui"/>
    <s v="Oui"/>
    <x v="2"/>
    <x v="0"/>
    <x v="0"/>
    <s v="Oui"/>
    <s v="Non"/>
    <s v="Non"/>
    <x v="2"/>
    <s v="Oui"/>
    <s v="Oui"/>
    <s v="12-24h"/>
    <s v="Oui"/>
    <s v="12-24h"/>
    <x v="2"/>
    <m/>
    <x v="0"/>
  </r>
  <r>
    <x v="2"/>
    <s v="CRAMAUSSEL"/>
    <s v="Noelie"/>
    <s v="Femme"/>
    <s v="04.01.1921"/>
    <n v="96"/>
    <x v="2"/>
    <x v="0"/>
    <x v="3"/>
    <s v="Oui"/>
    <s v="Oui"/>
    <s v="Oui"/>
    <x v="2"/>
    <x v="0"/>
    <x v="0"/>
    <s v="Oui"/>
    <s v="Non"/>
    <s v="Non"/>
    <x v="2"/>
    <s v="Oui"/>
    <s v="Oui"/>
    <s v="1-6h"/>
    <s v="Non"/>
    <s v="6-12h"/>
    <x v="3"/>
    <m/>
    <x v="0"/>
  </r>
  <r>
    <x v="0"/>
    <s v="DALUZ"/>
    <s v="Waldemar"/>
    <s v="Homme"/>
    <s v="31.08.1958"/>
    <n v="59"/>
    <x v="3"/>
    <x v="4"/>
    <x v="0"/>
    <s v="Oui"/>
    <s v="Oui"/>
    <s v="Oui"/>
    <x v="0"/>
    <x v="2"/>
    <x v="0"/>
    <s v="Oui"/>
    <s v="Non"/>
    <s v="Non"/>
    <x v="3"/>
    <s v="Oui"/>
    <s v="Oui"/>
    <s v="6-12h"/>
    <s v="Oui"/>
    <s v="6-12h"/>
    <x v="0"/>
    <m/>
    <x v="0"/>
  </r>
  <r>
    <x v="2"/>
    <s v="DARGENT"/>
    <s v="Yvonne"/>
    <s v="Femme"/>
    <s v="30.04.1920"/>
    <n v="97"/>
    <x v="7"/>
    <x v="2"/>
    <x v="3"/>
    <s v="Oui"/>
    <s v="Oui"/>
    <s v="Oui"/>
    <x v="0"/>
    <x v="0"/>
    <x v="0"/>
    <s v="Oui"/>
    <s v="Non"/>
    <s v="Non"/>
    <x v="2"/>
    <s v="Non"/>
    <s v="Oui"/>
    <s v="1-6h"/>
    <s v="Oui"/>
    <s v="1-6h"/>
    <x v="3"/>
    <m/>
    <x v="0"/>
  </r>
  <r>
    <x v="1"/>
    <s v="DARGENT"/>
    <s v="Yvonne"/>
    <m/>
    <m/>
    <m/>
    <x v="1"/>
    <x v="3"/>
    <x v="4"/>
    <m/>
    <m/>
    <m/>
    <x v="1"/>
    <x v="1"/>
    <x v="1"/>
    <m/>
    <m/>
    <m/>
    <x v="3"/>
    <m/>
    <m/>
    <m/>
    <m/>
    <m/>
    <x v="1"/>
    <m/>
    <x v="1"/>
  </r>
  <r>
    <x v="2"/>
    <s v="DE JOSSELIN"/>
    <s v="Roger"/>
    <s v="Homme"/>
    <s v="07.12.1921"/>
    <n v="96"/>
    <x v="3"/>
    <x v="0"/>
    <x v="3"/>
    <s v="Oui"/>
    <s v="Oui"/>
    <s v="Oui"/>
    <x v="0"/>
    <x v="0"/>
    <x v="0"/>
    <s v="Non"/>
    <s v="Non"/>
    <s v="Non"/>
    <x v="2"/>
    <s v="Oui"/>
    <s v="Oui"/>
    <s v="Plus de 24 heures"/>
    <s v="Non"/>
    <s v="Plus de 24 heures"/>
    <x v="0"/>
    <m/>
    <x v="0"/>
  </r>
  <r>
    <x v="0"/>
    <s v="DE LA FAGE"/>
    <s v="François"/>
    <s v="Homme"/>
    <s v="05.02.1927"/>
    <n v="90"/>
    <x v="3"/>
    <x v="0"/>
    <x v="4"/>
    <s v="Oui"/>
    <s v="Oui"/>
    <s v="Oui"/>
    <x v="0"/>
    <x v="0"/>
    <x v="0"/>
    <s v="Oui"/>
    <s v="Non"/>
    <s v="Non"/>
    <x v="2"/>
    <s v="Oui"/>
    <s v="Oui"/>
    <s v="1-6h"/>
    <s v="Oui"/>
    <s v="12-24h"/>
    <x v="2"/>
    <m/>
    <x v="0"/>
  </r>
  <r>
    <x v="2"/>
    <s v="DE SA PINHEIRO"/>
    <s v="Didier"/>
    <s v="Homme"/>
    <s v="01.07.1961"/>
    <n v="56"/>
    <x v="3"/>
    <x v="2"/>
    <x v="0"/>
    <s v="Oui"/>
    <s v="Oui"/>
    <s v="Oui"/>
    <x v="2"/>
    <x v="0"/>
    <x v="0"/>
    <s v="Oui"/>
    <s v="Non"/>
    <s v="Oui"/>
    <x v="2"/>
    <s v="Non"/>
    <s v="Oui"/>
    <s v="Plus de 24 heures"/>
    <s v="Oui"/>
    <s v="Plus de 24 heures"/>
    <x v="0"/>
    <m/>
    <x v="0"/>
  </r>
  <r>
    <x v="3"/>
    <s v="DECOMBLE"/>
    <s v="Marie"/>
    <s v="Femme"/>
    <s v="09.12.1927"/>
    <n v="90"/>
    <x v="3"/>
    <x v="2"/>
    <x v="0"/>
    <s v="Oui"/>
    <s v="Oui"/>
    <s v="Oui"/>
    <x v="2"/>
    <x v="0"/>
    <x v="0"/>
    <s v="Oui"/>
    <s v="Non"/>
    <s v="Non"/>
    <x v="2"/>
    <s v="Non"/>
    <s v="Oui"/>
    <s v="6-12h"/>
    <s v="Non"/>
    <s v="12-24h"/>
    <x v="0"/>
    <m/>
    <x v="0"/>
  </r>
  <r>
    <x v="0"/>
    <s v="DURAND"/>
    <s v="Maria"/>
    <s v="Femme"/>
    <s v="28.01.1922"/>
    <n v="95"/>
    <x v="5"/>
    <x v="4"/>
    <x v="4"/>
    <s v="Oui"/>
    <s v="Oui"/>
    <s v="Oui"/>
    <x v="2"/>
    <x v="0"/>
    <x v="0"/>
    <s v="Oui"/>
    <s v="Non"/>
    <s v="Non"/>
    <x v="2"/>
    <s v="Oui"/>
    <s v="Oui"/>
    <s v="1-6h"/>
    <s v="Non"/>
    <s v="6-12h"/>
    <x v="0"/>
    <m/>
    <x v="0"/>
  </r>
  <r>
    <x v="2"/>
    <s v="DUSSIN"/>
    <s v="Joseph"/>
    <s v="Homme"/>
    <s v="07.02.1930"/>
    <n v="87"/>
    <x v="0"/>
    <x v="0"/>
    <x v="4"/>
    <s v="Oui"/>
    <s v="Non"/>
    <s v="Non"/>
    <x v="2"/>
    <x v="0"/>
    <x v="0"/>
    <s v="Non"/>
    <s v="Non"/>
    <s v="Non"/>
    <x v="2"/>
    <s v="Oui"/>
    <s v="Oui"/>
    <s v="1-6h"/>
    <s v="Oui"/>
    <s v="6-12h"/>
    <x v="0"/>
    <m/>
    <x v="2"/>
  </r>
  <r>
    <x v="0"/>
    <s v="ESTADIEU"/>
    <s v="Irène"/>
    <s v="Femme"/>
    <s v="28.02.1928"/>
    <n v="89"/>
    <x v="0"/>
    <x v="6"/>
    <x v="4"/>
    <s v="Oui"/>
    <s v="Oui"/>
    <s v="Oui"/>
    <x v="2"/>
    <x v="0"/>
    <x v="0"/>
    <s v="Oui"/>
    <s v="Non"/>
    <s v="Non"/>
    <x v="2"/>
    <s v="Oui"/>
    <s v="Oui"/>
    <s v="1-6h"/>
    <s v="Oui"/>
    <s v="1-6h"/>
    <x v="4"/>
    <s v="1-6h"/>
    <x v="0"/>
  </r>
  <r>
    <x v="2"/>
    <s v="FAURE"/>
    <s v="Angèle"/>
    <s v="Femme"/>
    <s v="10.08.1933"/>
    <n v="84"/>
    <x v="7"/>
    <x v="2"/>
    <x v="4"/>
    <s v="Oui"/>
    <s v="Oui"/>
    <s v="Oui"/>
    <x v="0"/>
    <x v="0"/>
    <x v="0"/>
    <s v="Oui"/>
    <s v="Non"/>
    <s v="Non"/>
    <x v="2"/>
    <s v="Oui"/>
    <s v="Oui"/>
    <s v="1-6h"/>
    <s v="Non"/>
    <s v="1-6h"/>
    <x v="0"/>
    <m/>
    <x v="1"/>
  </r>
  <r>
    <x v="2"/>
    <s v="FERIOL"/>
    <s v="René"/>
    <s v="Homme"/>
    <s v="25.05.1930"/>
    <n v="86"/>
    <x v="2"/>
    <x v="0"/>
    <x v="0"/>
    <s v="Oui"/>
    <s v="Oui"/>
    <s v="Oui"/>
    <x v="2"/>
    <x v="2"/>
    <x v="2"/>
    <s v="Oui"/>
    <s v="Non"/>
    <s v="Non"/>
    <x v="2"/>
    <s v="Oui"/>
    <s v="Oui"/>
    <s v="Plus de 24 heures"/>
    <s v="Oui"/>
    <s v="Plus de 24 heures"/>
    <x v="0"/>
    <m/>
    <x v="0"/>
  </r>
  <r>
    <x v="0"/>
    <s v="FEVRIER"/>
    <s v="André"/>
    <s v="Homme"/>
    <s v="18.05.1933"/>
    <n v="84"/>
    <x v="3"/>
    <x v="4"/>
    <x v="5"/>
    <s v="Oui"/>
    <s v="Oui"/>
    <s v="Oui"/>
    <x v="0"/>
    <x v="2"/>
    <x v="2"/>
    <s v="Oui"/>
    <s v="Non"/>
    <s v="Non"/>
    <x v="2"/>
    <s v="Oui"/>
    <s v="Oui"/>
    <s v="12-24h"/>
    <s v="Oui"/>
    <s v="12-24h"/>
    <x v="0"/>
    <s v="Plus de 24 heures"/>
    <x v="0"/>
  </r>
  <r>
    <x v="1"/>
    <s v="FEVRIER"/>
    <s v="André"/>
    <m/>
    <m/>
    <m/>
    <x v="1"/>
    <x v="1"/>
    <x v="4"/>
    <m/>
    <m/>
    <m/>
    <x v="1"/>
    <x v="1"/>
    <x v="1"/>
    <m/>
    <m/>
    <m/>
    <x v="3"/>
    <m/>
    <m/>
    <m/>
    <m/>
    <m/>
    <x v="1"/>
    <m/>
    <x v="1"/>
  </r>
  <r>
    <x v="0"/>
    <s v="FILLEUL DE BROHY"/>
    <s v="Camille"/>
    <s v="Femme"/>
    <s v="07.06.1937"/>
    <n v="80"/>
    <x v="7"/>
    <x v="0"/>
    <x v="2"/>
    <s v="Oui"/>
    <s v="Oui"/>
    <s v="Oui"/>
    <x v="0"/>
    <x v="0"/>
    <x v="0"/>
    <s v="Oui"/>
    <s v="Non"/>
    <s v="Non"/>
    <x v="3"/>
    <s v="Oui"/>
    <s v="Oui"/>
    <s v="12-24h"/>
    <s v="Non"/>
    <s v="12-24h"/>
    <x v="2"/>
    <m/>
    <x v="0"/>
  </r>
  <r>
    <x v="1"/>
    <s v="FILLEUL DE BROHY"/>
    <s v="Camille"/>
    <m/>
    <m/>
    <m/>
    <x v="1"/>
    <x v="3"/>
    <x v="1"/>
    <m/>
    <m/>
    <m/>
    <x v="1"/>
    <x v="1"/>
    <x v="1"/>
    <m/>
    <m/>
    <m/>
    <x v="1"/>
    <m/>
    <m/>
    <m/>
    <m/>
    <m/>
    <x v="1"/>
    <m/>
    <x v="1"/>
  </r>
  <r>
    <x v="2"/>
    <s v="FOUILLARON"/>
    <s v="Geneviève"/>
    <s v="Femme"/>
    <s v="27.10.1952"/>
    <n v="65"/>
    <x v="2"/>
    <x v="2"/>
    <x v="0"/>
    <s v="Oui"/>
    <s v="Oui"/>
    <s v="Oui"/>
    <x v="2"/>
    <x v="0"/>
    <x v="2"/>
    <s v="Oui"/>
    <s v="Non"/>
    <s v="Non"/>
    <x v="2"/>
    <s v="Oui"/>
    <s v="Oui"/>
    <s v="1-6h"/>
    <s v="Oui"/>
    <s v="1-6h"/>
    <x v="0"/>
    <m/>
    <x v="0"/>
  </r>
  <r>
    <x v="1"/>
    <s v="FOUILLARON"/>
    <s v="Geneviève"/>
    <m/>
    <m/>
    <m/>
    <x v="1"/>
    <x v="3"/>
    <x v="1"/>
    <m/>
    <m/>
    <m/>
    <x v="1"/>
    <x v="1"/>
    <x v="1"/>
    <m/>
    <m/>
    <m/>
    <x v="3"/>
    <m/>
    <m/>
    <m/>
    <m/>
    <m/>
    <x v="1"/>
    <m/>
    <x v="1"/>
  </r>
  <r>
    <x v="2"/>
    <s v="GAGNOLET"/>
    <s v="Marcelle Georges"/>
    <s v="Femme"/>
    <s v="22.01.1928"/>
    <n v="89"/>
    <x v="0"/>
    <x v="0"/>
    <x v="4"/>
    <s v="Oui"/>
    <s v="Oui"/>
    <s v="Oui"/>
    <x v="2"/>
    <x v="0"/>
    <x v="0"/>
    <s v="Oui"/>
    <s v="Non"/>
    <s v="Non"/>
    <x v="2"/>
    <s v="Oui"/>
    <s v="Oui"/>
    <s v="6-12h"/>
    <s v="Oui"/>
    <s v="6-12h"/>
    <x v="0"/>
    <m/>
    <x v="0"/>
  </r>
  <r>
    <x v="1"/>
    <s v="GAGNOLET"/>
    <s v="Marcelle Georges"/>
    <m/>
    <m/>
    <m/>
    <x v="1"/>
    <x v="1"/>
    <x v="1"/>
    <m/>
    <m/>
    <m/>
    <x v="1"/>
    <x v="1"/>
    <x v="1"/>
    <m/>
    <m/>
    <m/>
    <x v="1"/>
    <m/>
    <m/>
    <m/>
    <m/>
    <m/>
    <x v="1"/>
    <m/>
    <x v="1"/>
  </r>
  <r>
    <x v="2"/>
    <s v="GALIBERT"/>
    <s v="Yvette"/>
    <s v="Femme"/>
    <s v="13.11.1926"/>
    <n v="91"/>
    <x v="3"/>
    <x v="2"/>
    <x v="3"/>
    <s v="Oui"/>
    <s v="Oui"/>
    <s v="Oui"/>
    <x v="0"/>
    <x v="0"/>
    <x v="0"/>
    <s v="Oui"/>
    <s v="Non"/>
    <s v="Non"/>
    <x v="2"/>
    <s v="Oui"/>
    <s v="Oui"/>
    <s v="6-12h"/>
    <s v="Oui"/>
    <s v="6-12h"/>
    <x v="0"/>
    <m/>
    <x v="0"/>
  </r>
  <r>
    <x v="1"/>
    <s v="GALIBERT"/>
    <s v="Yvette"/>
    <m/>
    <m/>
    <m/>
    <x v="1"/>
    <x v="3"/>
    <x v="4"/>
    <m/>
    <m/>
    <m/>
    <x v="1"/>
    <x v="1"/>
    <x v="1"/>
    <m/>
    <m/>
    <m/>
    <x v="1"/>
    <m/>
    <m/>
    <m/>
    <m/>
    <m/>
    <x v="1"/>
    <m/>
    <x v="1"/>
  </r>
  <r>
    <x v="2"/>
    <s v="GAMBINO"/>
    <s v="Ana"/>
    <s v="Femme"/>
    <s v="17.03.1926"/>
    <n v="91"/>
    <x v="4"/>
    <x v="2"/>
    <x v="0"/>
    <s v="Oui"/>
    <s v="Oui"/>
    <s v="Oui"/>
    <x v="0"/>
    <x v="0"/>
    <x v="0"/>
    <s v="Oui"/>
    <s v="Non"/>
    <s v="Non"/>
    <x v="3"/>
    <s v="Oui"/>
    <s v="Oui"/>
    <s v="1-6h"/>
    <s v="Oui"/>
    <s v="6-12h"/>
    <x v="0"/>
    <m/>
    <x v="0"/>
  </r>
  <r>
    <x v="2"/>
    <s v="GARROS"/>
    <s v="Françoise"/>
    <s v="Femme"/>
    <s v="12.01.1925"/>
    <n v="92"/>
    <x v="2"/>
    <x v="0"/>
    <x v="4"/>
    <s v="Oui"/>
    <s v="Oui"/>
    <s v="Oui"/>
    <x v="0"/>
    <x v="0"/>
    <x v="0"/>
    <s v="Oui"/>
    <s v="Non"/>
    <s v="Non"/>
    <x v="2"/>
    <s v="Oui"/>
    <s v="Oui"/>
    <s v="12-24h"/>
    <s v="Oui"/>
    <s v="Plus de 24 heures"/>
    <x v="3"/>
    <m/>
    <x v="0"/>
  </r>
  <r>
    <x v="2"/>
    <s v="GASTOU"/>
    <s v="Jeanne"/>
    <s v="Femme"/>
    <s v="08.02.1918"/>
    <n v="99"/>
    <x v="3"/>
    <x v="0"/>
    <x v="3"/>
    <s v="Oui"/>
    <s v="Oui"/>
    <s v="Oui"/>
    <x v="0"/>
    <x v="0"/>
    <x v="0"/>
    <s v="Oui"/>
    <s v="Non"/>
    <s v="Non"/>
    <x v="2"/>
    <s v="Oui"/>
    <s v="Oui"/>
    <s v="1-6h"/>
    <s v="Non"/>
    <s v="1-6h"/>
    <x v="0"/>
    <m/>
    <x v="0"/>
  </r>
  <r>
    <x v="2"/>
    <s v="GHISLENI"/>
    <s v="Delsa"/>
    <s v="Femme"/>
    <s v="29.07.1928"/>
    <n v="89"/>
    <x v="6"/>
    <x v="2"/>
    <x v="4"/>
    <s v="Oui"/>
    <s v="Oui"/>
    <s v="Oui"/>
    <x v="0"/>
    <x v="0"/>
    <x v="0"/>
    <s v="Oui"/>
    <s v="Non"/>
    <s v="Non"/>
    <x v="2"/>
    <s v="Oui"/>
    <s v="Oui"/>
    <s v="1-6h"/>
    <s v="Oui"/>
    <s v="1-6h"/>
    <x v="0"/>
    <m/>
    <x v="0"/>
  </r>
  <r>
    <x v="2"/>
    <s v="GONZALEZ"/>
    <s v="Pierrette"/>
    <s v="Femme"/>
    <s v="09.09.1934"/>
    <n v="82"/>
    <x v="2"/>
    <x v="0"/>
    <x v="4"/>
    <s v="Oui"/>
    <s v="Oui"/>
    <s v="Oui"/>
    <x v="0"/>
    <x v="0"/>
    <x v="0"/>
    <s v="Oui"/>
    <s v="Non"/>
    <s v="Non"/>
    <x v="2"/>
    <s v="Oui"/>
    <s v="Oui"/>
    <s v="1-6h"/>
    <s v="Oui"/>
    <s v="Plus de 24 heures"/>
    <x v="0"/>
    <m/>
    <x v="0"/>
  </r>
  <r>
    <x v="2"/>
    <s v="GOURDEAU"/>
    <s v="Jacques"/>
    <s v="Homme"/>
    <s v="26.05.1929"/>
    <n v="88"/>
    <x v="3"/>
    <x v="0"/>
    <x v="0"/>
    <s v="Oui"/>
    <s v="Oui"/>
    <s v="Oui"/>
    <x v="2"/>
    <x v="2"/>
    <x v="2"/>
    <s v="Oui"/>
    <s v="Non"/>
    <s v="Non"/>
    <x v="3"/>
    <s v="Oui"/>
    <s v="Oui"/>
    <s v="1-6h"/>
    <s v="Oui"/>
    <s v="6-12h"/>
    <x v="4"/>
    <s v="Moins d'une heure"/>
    <x v="0"/>
  </r>
  <r>
    <x v="0"/>
    <s v="GOUSSANOU"/>
    <s v="Michel"/>
    <s v="Homme"/>
    <s v="14.06.1964"/>
    <n v="53"/>
    <x v="0"/>
    <x v="4"/>
    <x v="6"/>
    <s v="Oui"/>
    <s v="Oui"/>
    <s v="Oui"/>
    <x v="2"/>
    <x v="0"/>
    <x v="0"/>
    <s v="Oui"/>
    <s v="Non"/>
    <s v="Non"/>
    <x v="2"/>
    <s v="Oui"/>
    <s v="Oui"/>
    <s v="12-24h"/>
    <s v="Oui"/>
    <s v="Plus de 24 heures"/>
    <x v="0"/>
    <m/>
    <x v="0"/>
  </r>
  <r>
    <x v="1"/>
    <s v="GOUSSANOU"/>
    <s v="Michel"/>
    <m/>
    <m/>
    <m/>
    <x v="1"/>
    <x v="3"/>
    <x v="1"/>
    <m/>
    <m/>
    <m/>
    <x v="1"/>
    <x v="1"/>
    <x v="1"/>
    <m/>
    <m/>
    <m/>
    <x v="3"/>
    <m/>
    <m/>
    <m/>
    <m/>
    <m/>
    <x v="1"/>
    <m/>
    <x v="1"/>
  </r>
  <r>
    <x v="2"/>
    <s v="GREFFIER"/>
    <s v="Gisèle"/>
    <s v="Femme"/>
    <s v="09.02.1924"/>
    <n v="93"/>
    <x v="3"/>
    <x v="0"/>
    <x v="4"/>
    <s v="Oui"/>
    <s v="Oui"/>
    <s v="Oui"/>
    <x v="2"/>
    <x v="0"/>
    <x v="0"/>
    <s v="Oui"/>
    <s v="Non"/>
    <s v="Non"/>
    <x v="0"/>
    <s v="Oui"/>
    <s v="Oui"/>
    <s v="Moins d'une heure"/>
    <s v="Oui"/>
    <s v="Moins d'une heure"/>
    <x v="0"/>
    <m/>
    <x v="0"/>
  </r>
  <r>
    <x v="2"/>
    <s v="GUILLON"/>
    <s v="Henri"/>
    <s v="Homme"/>
    <s v="30.07.1930"/>
    <n v="86"/>
    <x v="5"/>
    <x v="4"/>
    <x v="0"/>
    <s v="Oui"/>
    <s v="Oui"/>
    <s v="Oui"/>
    <x v="0"/>
    <x v="2"/>
    <x v="2"/>
    <s v="Oui"/>
    <s v="Non"/>
    <s v="Non"/>
    <x v="2"/>
    <s v="Oui"/>
    <s v="Oui"/>
    <s v="1-6h"/>
    <s v="Oui"/>
    <s v="1-6h"/>
    <x v="2"/>
    <m/>
    <x v="0"/>
  </r>
  <r>
    <x v="1"/>
    <s v="GUILLON"/>
    <s v="Henri"/>
    <m/>
    <m/>
    <m/>
    <x v="1"/>
    <x v="0"/>
    <x v="1"/>
    <m/>
    <m/>
    <m/>
    <x v="1"/>
    <x v="1"/>
    <x v="1"/>
    <m/>
    <m/>
    <m/>
    <x v="1"/>
    <m/>
    <m/>
    <m/>
    <m/>
    <m/>
    <x v="1"/>
    <m/>
    <x v="1"/>
  </r>
  <r>
    <x v="1"/>
    <s v="GUILLON"/>
    <s v="Henri"/>
    <m/>
    <m/>
    <m/>
    <x v="1"/>
    <x v="1"/>
    <x v="1"/>
    <m/>
    <m/>
    <m/>
    <x v="1"/>
    <x v="1"/>
    <x v="1"/>
    <m/>
    <m/>
    <m/>
    <x v="1"/>
    <m/>
    <m/>
    <m/>
    <m/>
    <m/>
    <x v="1"/>
    <m/>
    <x v="1"/>
  </r>
  <r>
    <x v="1"/>
    <s v="GUILLON"/>
    <s v="Henri"/>
    <m/>
    <m/>
    <m/>
    <x v="1"/>
    <x v="7"/>
    <x v="1"/>
    <m/>
    <m/>
    <m/>
    <x v="1"/>
    <x v="1"/>
    <x v="1"/>
    <m/>
    <m/>
    <m/>
    <x v="1"/>
    <m/>
    <m/>
    <m/>
    <m/>
    <m/>
    <x v="1"/>
    <m/>
    <x v="1"/>
  </r>
  <r>
    <x v="0"/>
    <s v="HADOUES"/>
    <s v="Mohammed"/>
    <s v="Homme"/>
    <s v="30.03.1960"/>
    <n v="57"/>
    <x v="3"/>
    <x v="0"/>
    <x v="4"/>
    <s v="Oui"/>
    <s v="Oui"/>
    <s v="Oui"/>
    <x v="2"/>
    <x v="0"/>
    <x v="0"/>
    <s v="Non"/>
    <s v="Non"/>
    <s v="Non"/>
    <x v="2"/>
    <s v="Non"/>
    <s v="Oui"/>
    <s v="12-24h"/>
    <s v="Non"/>
    <s v="12-24h"/>
    <x v="2"/>
    <m/>
    <x v="0"/>
  </r>
  <r>
    <x v="1"/>
    <s v="HADOUES"/>
    <s v="Mohammed"/>
    <m/>
    <m/>
    <m/>
    <x v="1"/>
    <x v="3"/>
    <x v="1"/>
    <m/>
    <m/>
    <m/>
    <x v="1"/>
    <x v="1"/>
    <x v="1"/>
    <m/>
    <m/>
    <m/>
    <x v="3"/>
    <m/>
    <m/>
    <m/>
    <m/>
    <m/>
    <x v="1"/>
    <m/>
    <x v="1"/>
  </r>
  <r>
    <x v="0"/>
    <s v="JAUVERT"/>
    <s v="Angela"/>
    <s v="Femme"/>
    <s v="24.01.1929"/>
    <n v="88"/>
    <x v="3"/>
    <x v="2"/>
    <x v="4"/>
    <s v="Oui"/>
    <s v="Oui"/>
    <s v="Oui"/>
    <x v="0"/>
    <x v="0"/>
    <x v="0"/>
    <s v="Oui"/>
    <s v="Non"/>
    <s v="Non"/>
    <x v="3"/>
    <s v="Non"/>
    <s v="Oui"/>
    <s v="Moins d'une heure"/>
    <s v="Oui"/>
    <s v="1-6h"/>
    <x v="4"/>
    <m/>
    <x v="0"/>
  </r>
  <r>
    <x v="3"/>
    <s v="JUSTINE"/>
    <s v="Cécile"/>
    <s v="Femme"/>
    <s v="11.04.1926"/>
    <n v="91"/>
    <x v="6"/>
    <x v="0"/>
    <x v="0"/>
    <s v="Oui"/>
    <s v="Oui"/>
    <s v="Oui"/>
    <x v="0"/>
    <x v="0"/>
    <x v="0"/>
    <s v="Oui"/>
    <s v="Non"/>
    <s v="Non"/>
    <x v="2"/>
    <s v="Oui"/>
    <s v="Oui"/>
    <s v="1-6h"/>
    <s v="Non"/>
    <s v="12-24h"/>
    <x v="0"/>
    <m/>
    <x v="2"/>
  </r>
  <r>
    <x v="2"/>
    <s v="LABEUR"/>
    <s v="Robert"/>
    <s v="Homme"/>
    <s v="25.02.1938"/>
    <n v="79"/>
    <x v="4"/>
    <x v="0"/>
    <x v="2"/>
    <s v="Oui"/>
    <s v="Oui"/>
    <s v="Oui"/>
    <x v="2"/>
    <x v="0"/>
    <x v="0"/>
    <s v="Non"/>
    <s v="Non"/>
    <s v="Non"/>
    <x v="2"/>
    <s v="Oui"/>
    <s v="Oui"/>
    <s v="12-24h"/>
    <s v="Non"/>
    <s v="6-12h"/>
    <x v="0"/>
    <m/>
    <x v="0"/>
  </r>
  <r>
    <x v="2"/>
    <s v="LACHENDOWIER"/>
    <s v="Suzane"/>
    <s v="Femme"/>
    <s v="03.12.1931"/>
    <n v="85"/>
    <x v="4"/>
    <x v="2"/>
    <x v="0"/>
    <s v="Oui"/>
    <s v="Oui"/>
    <s v="Oui"/>
    <x v="2"/>
    <x v="0"/>
    <x v="0"/>
    <s v="Oui"/>
    <s v="Non"/>
    <s v="Non"/>
    <x v="3"/>
    <s v="Non"/>
    <s v="Oui"/>
    <s v="1-6h"/>
    <s v="Oui"/>
    <s v="1-6h"/>
    <x v="0"/>
    <m/>
    <x v="0"/>
  </r>
  <r>
    <x v="0"/>
    <s v="LEON"/>
    <s v="Gabrielle"/>
    <s v="Femme"/>
    <s v="17.07.1926"/>
    <n v="91"/>
    <x v="0"/>
    <x v="2"/>
    <x v="2"/>
    <s v="Oui"/>
    <s v="Oui"/>
    <s v="Oui"/>
    <x v="2"/>
    <x v="0"/>
    <x v="0"/>
    <s v="Non"/>
    <s v="Non"/>
    <s v="Non"/>
    <x v="3"/>
    <s v="Oui"/>
    <s v="Oui"/>
    <s v="Moins d'une heure"/>
    <s v="Oui"/>
    <s v="1-6h"/>
    <x v="0"/>
    <m/>
    <x v="0"/>
  </r>
  <r>
    <x v="0"/>
    <s v="LEVEQUE"/>
    <s v="Rejane"/>
    <s v="Femme"/>
    <s v="10.09.1931"/>
    <n v="80"/>
    <x v="7"/>
    <x v="0"/>
    <x v="3"/>
    <s v="Oui"/>
    <s v="Oui"/>
    <s v="Oui"/>
    <x v="2"/>
    <x v="0"/>
    <x v="2"/>
    <s v="Oui"/>
    <s v="Non"/>
    <s v="Non"/>
    <x v="2"/>
    <s v="Oui"/>
    <s v="Oui"/>
    <s v="1-6h"/>
    <s v="Non"/>
    <s v="1-6h"/>
    <x v="0"/>
    <m/>
    <x v="0"/>
  </r>
  <r>
    <x v="1"/>
    <s v="LEVEQUE"/>
    <s v="Rejane"/>
    <m/>
    <m/>
    <m/>
    <x v="1"/>
    <x v="1"/>
    <x v="1"/>
    <m/>
    <m/>
    <m/>
    <x v="1"/>
    <x v="1"/>
    <x v="1"/>
    <m/>
    <m/>
    <m/>
    <x v="3"/>
    <m/>
    <m/>
    <m/>
    <m/>
    <m/>
    <x v="1"/>
    <m/>
    <x v="1"/>
  </r>
  <r>
    <x v="2"/>
    <s v="LEVY"/>
    <s v="Madeleine"/>
    <s v="Femme"/>
    <s v="02.04.1922"/>
    <n v="95"/>
    <x v="2"/>
    <x v="5"/>
    <x v="3"/>
    <s v="Oui"/>
    <s v="Oui"/>
    <s v="Oui"/>
    <x v="0"/>
    <x v="2"/>
    <x v="2"/>
    <s v="Oui"/>
    <s v="Non"/>
    <s v="Non"/>
    <x v="2"/>
    <s v="Oui"/>
    <s v="Oui"/>
    <s v="1-6h"/>
    <s v="Oui"/>
    <s v="12-24h"/>
    <x v="0"/>
    <m/>
    <x v="1"/>
  </r>
  <r>
    <x v="1"/>
    <s v="LEVY"/>
    <s v="Madeleine"/>
    <m/>
    <m/>
    <m/>
    <x v="1"/>
    <x v="3"/>
    <x v="0"/>
    <m/>
    <m/>
    <m/>
    <x v="1"/>
    <x v="1"/>
    <x v="1"/>
    <m/>
    <m/>
    <m/>
    <x v="1"/>
    <m/>
    <m/>
    <m/>
    <m/>
    <m/>
    <x v="1"/>
    <m/>
    <x v="1"/>
  </r>
  <r>
    <x v="2"/>
    <s v="LORINE"/>
    <s v="Daniele"/>
    <s v="Femme"/>
    <s v="27.03.1942"/>
    <n v="75"/>
    <x v="6"/>
    <x v="0"/>
    <x v="2"/>
    <s v="Oui"/>
    <s v="Oui"/>
    <s v="Oui"/>
    <x v="0"/>
    <x v="0"/>
    <x v="2"/>
    <s v="Oui"/>
    <s v="Oui"/>
    <s v="Non"/>
    <x v="2"/>
    <s v="Oui"/>
    <s v="Oui"/>
    <s v="Moins d'une heure"/>
    <s v="Oui"/>
    <s v="1-6h"/>
    <x v="0"/>
    <m/>
    <x v="0"/>
  </r>
  <r>
    <x v="1"/>
    <s v="LORINE"/>
    <s v="Daniele"/>
    <m/>
    <m/>
    <m/>
    <x v="1"/>
    <x v="5"/>
    <x v="1"/>
    <m/>
    <m/>
    <m/>
    <x v="1"/>
    <x v="1"/>
    <x v="1"/>
    <m/>
    <m/>
    <m/>
    <x v="1"/>
    <m/>
    <m/>
    <m/>
    <m/>
    <m/>
    <x v="1"/>
    <m/>
    <x v="1"/>
  </r>
  <r>
    <x v="2"/>
    <s v="LOUIS JOSEPH"/>
    <s v="Laurent"/>
    <s v="Homme"/>
    <s v="02.08.1960"/>
    <n v="56"/>
    <x v="6"/>
    <x v="5"/>
    <x v="0"/>
    <s v="Oui"/>
    <s v="Oui"/>
    <s v="Oui"/>
    <x v="2"/>
    <x v="0"/>
    <x v="0"/>
    <s v="Oui"/>
    <s v="Non"/>
    <s v="Oui"/>
    <x v="3"/>
    <s v="Oui"/>
    <s v="Oui"/>
    <s v="1-6h"/>
    <s v="Oui"/>
    <s v="6-12h"/>
    <x v="0"/>
    <m/>
    <x v="2"/>
  </r>
  <r>
    <x v="1"/>
    <s v="LOUIS JOSEPH"/>
    <s v="Laurent"/>
    <m/>
    <m/>
    <m/>
    <x v="1"/>
    <x v="2"/>
    <x v="1"/>
    <m/>
    <m/>
    <m/>
    <x v="1"/>
    <x v="1"/>
    <x v="1"/>
    <m/>
    <m/>
    <m/>
    <x v="1"/>
    <m/>
    <m/>
    <m/>
    <m/>
    <m/>
    <x v="1"/>
    <m/>
    <x v="1"/>
  </r>
  <r>
    <x v="3"/>
    <s v="LUGARDON"/>
    <s v="Serge"/>
    <s v="Homme"/>
    <s v="07.10.1933"/>
    <n v="84"/>
    <x v="2"/>
    <x v="0"/>
    <x v="4"/>
    <s v="Oui"/>
    <s v="Oui"/>
    <s v="Oui"/>
    <x v="0"/>
    <x v="0"/>
    <x v="0"/>
    <s v="Oui"/>
    <s v="Non"/>
    <s v="Non"/>
    <x v="2"/>
    <s v="Oui"/>
    <s v="Oui"/>
    <s v="Moins d'une heure"/>
    <s v="Oui"/>
    <s v="1-6h"/>
    <x v="0"/>
    <m/>
    <x v="2"/>
  </r>
  <r>
    <x v="0"/>
    <s v="MAISSONNIER"/>
    <s v="Hippolyte"/>
    <s v="Homme"/>
    <s v="22.11.1935"/>
    <n v="81"/>
    <x v="0"/>
    <x v="0"/>
    <x v="0"/>
    <s v="Oui"/>
    <s v="Oui"/>
    <s v="Oui"/>
    <x v="2"/>
    <x v="0"/>
    <x v="2"/>
    <s v="Oui"/>
    <s v="Non"/>
    <s v="Non"/>
    <x v="2"/>
    <s v="Oui"/>
    <s v="Oui"/>
    <s v="1-6h"/>
    <s v="Oui"/>
    <s v="1-6h"/>
    <x v="2"/>
    <m/>
    <x v="2"/>
  </r>
  <r>
    <x v="2"/>
    <s v="MARTIN"/>
    <s v="José"/>
    <s v="Homme"/>
    <s v="04.10.1923"/>
    <n v="93"/>
    <x v="3"/>
    <x v="0"/>
    <x v="4"/>
    <s v="Oui"/>
    <s v="Oui"/>
    <s v="Oui"/>
    <x v="2"/>
    <x v="0"/>
    <x v="0"/>
    <s v="Oui"/>
    <s v="Non"/>
    <s v="Non"/>
    <x v="2"/>
    <s v="Oui"/>
    <s v="Oui"/>
    <s v="6-12h"/>
    <s v="Non"/>
    <s v="1-6h"/>
    <x v="0"/>
    <m/>
    <x v="0"/>
  </r>
  <r>
    <x v="1"/>
    <s v="MARTIN"/>
    <s v="José"/>
    <m/>
    <m/>
    <m/>
    <x v="1"/>
    <x v="3"/>
    <x v="0"/>
    <m/>
    <m/>
    <m/>
    <x v="1"/>
    <x v="1"/>
    <x v="1"/>
    <m/>
    <m/>
    <m/>
    <x v="1"/>
    <m/>
    <m/>
    <m/>
    <m/>
    <m/>
    <x v="1"/>
    <m/>
    <x v="1"/>
  </r>
  <r>
    <x v="2"/>
    <s v="MARTINOLLE"/>
    <s v="Pierrette"/>
    <s v="Femme"/>
    <s v="21.12.1926"/>
    <n v="90"/>
    <x v="5"/>
    <x v="2"/>
    <x v="0"/>
    <s v="Oui"/>
    <s v="Oui"/>
    <s v="Oui"/>
    <x v="2"/>
    <x v="2"/>
    <x v="0"/>
    <s v="Oui"/>
    <s v="Non"/>
    <s v="Non"/>
    <x v="2"/>
    <s v="Oui"/>
    <s v="Oui"/>
    <s v="1-6h"/>
    <s v="Oui"/>
    <s v="Plus de 24 heures"/>
    <x v="0"/>
    <m/>
    <x v="0"/>
  </r>
  <r>
    <x v="1"/>
    <s v="MARTINOLLE"/>
    <s v="Pierrette"/>
    <m/>
    <m/>
    <m/>
    <x v="1"/>
    <x v="3"/>
    <x v="1"/>
    <m/>
    <m/>
    <m/>
    <x v="1"/>
    <x v="1"/>
    <x v="1"/>
    <m/>
    <m/>
    <m/>
    <x v="3"/>
    <m/>
    <m/>
    <m/>
    <m/>
    <m/>
    <x v="1"/>
    <m/>
    <x v="1"/>
  </r>
  <r>
    <x v="2"/>
    <s v="MAURY"/>
    <s v="Zoé Borin"/>
    <s v="Femme"/>
    <s v="10.10.1926"/>
    <n v="91"/>
    <x v="3"/>
    <x v="2"/>
    <x v="2"/>
    <s v="Oui"/>
    <s v="Oui"/>
    <s v="Oui"/>
    <x v="2"/>
    <x v="2"/>
    <x v="0"/>
    <s v="Oui"/>
    <s v="Non"/>
    <s v="Non"/>
    <x v="0"/>
    <s v="Oui"/>
    <s v="Oui"/>
    <s v="6-12h"/>
    <s v="Oui"/>
    <s v="12-24h"/>
    <x v="0"/>
    <m/>
    <x v="0"/>
  </r>
  <r>
    <x v="2"/>
    <s v="MAZEAU"/>
    <s v="Pierre"/>
    <s v="Homme"/>
    <s v="24.06.1925"/>
    <n v="92"/>
    <x v="5"/>
    <x v="4"/>
    <x v="3"/>
    <s v="Oui"/>
    <s v="Oui"/>
    <s v="Oui"/>
    <x v="0"/>
    <x v="0"/>
    <x v="0"/>
    <s v="Oui"/>
    <s v="Non"/>
    <s v="Non"/>
    <x v="2"/>
    <s v="Oui"/>
    <s v="Oui"/>
    <s v="1-6h"/>
    <s v="Oui"/>
    <s v="12-24h"/>
    <x v="0"/>
    <m/>
    <x v="2"/>
  </r>
  <r>
    <x v="3"/>
    <s v="MEREAU"/>
    <s v="Jean Claude"/>
    <s v="Homme"/>
    <s v="06.03.1940"/>
    <n v="77"/>
    <x v="2"/>
    <x v="0"/>
    <x v="4"/>
    <s v="Oui"/>
    <s v="Oui"/>
    <s v="Oui"/>
    <x v="0"/>
    <x v="0"/>
    <x v="0"/>
    <s v="Oui"/>
    <s v="Non"/>
    <s v="Non"/>
    <x v="2"/>
    <s v="Non"/>
    <s v="Oui"/>
    <s v="Moins d'une heure"/>
    <s v="Oui"/>
    <s v="1-6h"/>
    <x v="0"/>
    <m/>
    <x v="0"/>
  </r>
  <r>
    <x v="1"/>
    <s v="MEREAU"/>
    <s v="Jean Claude"/>
    <m/>
    <m/>
    <m/>
    <x v="1"/>
    <x v="2"/>
    <x v="1"/>
    <m/>
    <m/>
    <m/>
    <x v="1"/>
    <x v="1"/>
    <x v="1"/>
    <m/>
    <m/>
    <m/>
    <x v="3"/>
    <m/>
    <m/>
    <m/>
    <m/>
    <m/>
    <x v="1"/>
    <m/>
    <x v="1"/>
  </r>
  <r>
    <x v="2"/>
    <s v="MONGIS"/>
    <s v="Armand"/>
    <s v="Homme"/>
    <s v="28.03.1924"/>
    <n v="93"/>
    <x v="3"/>
    <x v="5"/>
    <x v="4"/>
    <s v="Oui"/>
    <s v="Oui"/>
    <s v="Oui"/>
    <x v="0"/>
    <x v="0"/>
    <x v="0"/>
    <s v="Non"/>
    <s v="Non"/>
    <s v="Non"/>
    <x v="2"/>
    <s v="Oui"/>
    <s v="Non"/>
    <s v="Moins d'une heure"/>
    <s v="Non"/>
    <s v="Moins d'une heure"/>
    <x v="4"/>
    <s v="Moins d'une heure"/>
    <x v="2"/>
  </r>
  <r>
    <x v="3"/>
    <s v="MONIN"/>
    <s v="Raymond"/>
    <s v="Homme"/>
    <s v="18.03.1920"/>
    <n v="97"/>
    <x v="2"/>
    <x v="0"/>
    <x v="0"/>
    <s v="Oui"/>
    <s v="Oui"/>
    <s v="Oui"/>
    <x v="2"/>
    <x v="0"/>
    <x v="0"/>
    <s v="Oui"/>
    <s v="Non"/>
    <s v="Non"/>
    <x v="2"/>
    <s v="Oui"/>
    <s v="Oui"/>
    <s v="6-12h"/>
    <s v="Non"/>
    <s v="12-24h"/>
    <x v="0"/>
    <m/>
    <x v="0"/>
  </r>
  <r>
    <x v="1"/>
    <s v="MONIN"/>
    <s v="Raymond"/>
    <m/>
    <m/>
    <m/>
    <x v="1"/>
    <x v="1"/>
    <x v="1"/>
    <m/>
    <m/>
    <m/>
    <x v="1"/>
    <x v="1"/>
    <x v="1"/>
    <m/>
    <m/>
    <m/>
    <x v="1"/>
    <m/>
    <m/>
    <m/>
    <m/>
    <m/>
    <x v="1"/>
    <m/>
    <x v="1"/>
  </r>
  <r>
    <x v="2"/>
    <s v="MONTANT"/>
    <s v="Jean-Claude"/>
    <s v="Homme"/>
    <s v="15.06.1937"/>
    <n v="80"/>
    <x v="2"/>
    <x v="0"/>
    <x v="4"/>
    <s v="Oui"/>
    <s v="Oui"/>
    <s v="Oui"/>
    <x v="0"/>
    <x v="2"/>
    <x v="0"/>
    <s v="Oui"/>
    <s v="Non"/>
    <s v="Non"/>
    <x v="2"/>
    <s v="Oui"/>
    <s v="Oui"/>
    <s v="Moins d'une heure"/>
    <s v="Non"/>
    <s v="1-6h"/>
    <x v="0"/>
    <m/>
    <x v="2"/>
  </r>
  <r>
    <x v="2"/>
    <s v="NOUGAILLON"/>
    <s v="Guy"/>
    <s v="Homme"/>
    <s v="22.03.1934"/>
    <n v="83"/>
    <x v="5"/>
    <x v="4"/>
    <x v="0"/>
    <s v="Oui"/>
    <s v="Oui"/>
    <s v="Oui"/>
    <x v="0"/>
    <x v="0"/>
    <x v="2"/>
    <s v="Oui"/>
    <s v="Non"/>
    <s v="Non"/>
    <x v="2"/>
    <s v="Non"/>
    <s v="Oui"/>
    <s v="1-6h"/>
    <s v="Oui"/>
    <s v="1-6h"/>
    <x v="0"/>
    <m/>
    <x v="0"/>
  </r>
  <r>
    <x v="1"/>
    <s v="NOUGAILLON"/>
    <s v="Guy"/>
    <m/>
    <m/>
    <m/>
    <x v="1"/>
    <x v="0"/>
    <x v="1"/>
    <m/>
    <m/>
    <m/>
    <x v="1"/>
    <x v="1"/>
    <x v="1"/>
    <m/>
    <m/>
    <m/>
    <x v="1"/>
    <m/>
    <m/>
    <m/>
    <m/>
    <m/>
    <x v="1"/>
    <m/>
    <x v="1"/>
  </r>
  <r>
    <x v="0"/>
    <s v="ONYSZCZUK"/>
    <s v="Jean"/>
    <s v="Homme"/>
    <s v="21.04.1941"/>
    <n v="75"/>
    <x v="7"/>
    <x v="0"/>
    <x v="4"/>
    <s v="Oui"/>
    <s v="Oui"/>
    <s v="Oui"/>
    <x v="0"/>
    <x v="0"/>
    <x v="0"/>
    <s v="Non"/>
    <s v="Non"/>
    <s v="Non"/>
    <x v="2"/>
    <s v="Oui"/>
    <s v="Oui"/>
    <s v="1-6h"/>
    <s v="Non"/>
    <s v="XX"/>
    <x v="0"/>
    <m/>
    <x v="0"/>
  </r>
  <r>
    <x v="1"/>
    <s v="ONYSZCZUK"/>
    <s v="Jean"/>
    <m/>
    <m/>
    <m/>
    <x v="1"/>
    <x v="1"/>
    <x v="1"/>
    <m/>
    <m/>
    <m/>
    <x v="1"/>
    <x v="1"/>
    <x v="1"/>
    <m/>
    <m/>
    <m/>
    <x v="1"/>
    <m/>
    <m/>
    <m/>
    <m/>
    <m/>
    <x v="1"/>
    <m/>
    <x v="1"/>
  </r>
  <r>
    <x v="2"/>
    <s v="PADROUTTE"/>
    <s v="Suzanne"/>
    <s v="Femme"/>
    <s v="09.06.1926"/>
    <n v="91"/>
    <x v="5"/>
    <x v="2"/>
    <x v="4"/>
    <s v="Oui"/>
    <s v="Oui"/>
    <s v="Oui"/>
    <x v="0"/>
    <x v="0"/>
    <x v="2"/>
    <s v="Oui"/>
    <s v="Non"/>
    <s v="Non"/>
    <x v="2"/>
    <s v="Oui"/>
    <s v="Oui"/>
    <s v="1-6h"/>
    <s v="Oui"/>
    <s v="Plus de 24 heures"/>
    <x v="2"/>
    <m/>
    <x v="0"/>
  </r>
  <r>
    <x v="1"/>
    <s v="PADROUTTE"/>
    <s v="Suzanne"/>
    <m/>
    <m/>
    <m/>
    <x v="1"/>
    <x v="3"/>
    <x v="1"/>
    <m/>
    <m/>
    <m/>
    <x v="1"/>
    <x v="1"/>
    <x v="1"/>
    <m/>
    <m/>
    <m/>
    <x v="3"/>
    <m/>
    <m/>
    <m/>
    <m/>
    <m/>
    <x v="1"/>
    <m/>
    <x v="1"/>
  </r>
  <r>
    <x v="0"/>
    <s v="PALLATEAU"/>
    <s v="Geneviève"/>
    <s v="Femme"/>
    <s v="20.12.1927"/>
    <n v="90"/>
    <x v="5"/>
    <x v="0"/>
    <x v="4"/>
    <s v="Oui"/>
    <s v="Oui"/>
    <s v="Oui"/>
    <x v="0"/>
    <x v="2"/>
    <x v="2"/>
    <s v="Oui"/>
    <s v="Non"/>
    <s v="Non"/>
    <x v="2"/>
    <s v="Oui"/>
    <s v="Oui"/>
    <s v="6-12h"/>
    <s v="Oui"/>
    <s v="6-12h"/>
    <x v="0"/>
    <m/>
    <x v="0"/>
  </r>
  <r>
    <x v="2"/>
    <s v="PASSEMAN"/>
    <s v="Juliette"/>
    <s v="Femme"/>
    <s v="08.10.1928"/>
    <n v="89"/>
    <x v="6"/>
    <x v="0"/>
    <x v="3"/>
    <s v="Oui"/>
    <s v="Oui"/>
    <s v="Oui"/>
    <x v="0"/>
    <x v="2"/>
    <x v="0"/>
    <s v="Oui"/>
    <s v="Non"/>
    <s v="Non"/>
    <x v="2"/>
    <s v="Oui"/>
    <s v="Oui"/>
    <s v="Moins d'une heure"/>
    <s v="Oui"/>
    <s v="1-6h"/>
    <x v="3"/>
    <m/>
    <x v="2"/>
  </r>
  <r>
    <x v="3"/>
    <s v="PELISSIER"/>
    <s v="Roger"/>
    <s v="Homme"/>
    <s v="22.07.1927"/>
    <n v="90"/>
    <x v="6"/>
    <x v="2"/>
    <x v="0"/>
    <s v="Oui"/>
    <s v="Oui"/>
    <s v="Oui"/>
    <x v="0"/>
    <x v="2"/>
    <x v="2"/>
    <s v="Oui"/>
    <s v="Non"/>
    <s v="Non"/>
    <x v="2"/>
    <s v="Oui"/>
    <s v="Oui"/>
    <s v="1-6h"/>
    <s v="Oui"/>
    <s v="1-6h"/>
    <x v="4"/>
    <s v="1-6h"/>
    <x v="2"/>
  </r>
  <r>
    <x v="2"/>
    <s v="PHIM"/>
    <s v="Lam"/>
    <s v="Homme"/>
    <s v="03.09.1936"/>
    <n v="81"/>
    <x v="0"/>
    <x v="0"/>
    <x v="2"/>
    <s v="Oui"/>
    <s v="Oui"/>
    <s v="Oui"/>
    <x v="2"/>
    <x v="0"/>
    <x v="2"/>
    <s v="Oui"/>
    <s v="Non"/>
    <s v="Oui"/>
    <x v="2"/>
    <s v="Oui"/>
    <s v="Oui"/>
    <s v="Plus de 24 heures"/>
    <s v="Oui"/>
    <s v="Plus de 24 heures"/>
    <x v="2"/>
    <m/>
    <x v="0"/>
  </r>
  <r>
    <x v="0"/>
    <s v="PIECOURT"/>
    <s v="Francine"/>
    <s v="Femme"/>
    <s v="12.12.1929"/>
    <n v="87"/>
    <x v="2"/>
    <x v="0"/>
    <x v="2"/>
    <s v="Oui"/>
    <s v="Oui"/>
    <s v="Oui"/>
    <x v="2"/>
    <x v="0"/>
    <x v="2"/>
    <s v="Oui"/>
    <s v="Non"/>
    <s v="Non"/>
    <x v="0"/>
    <s v="Oui"/>
    <s v="Oui"/>
    <s v="Moins d'une heure"/>
    <s v="Oui"/>
    <s v="12-24h"/>
    <x v="0"/>
    <m/>
    <x v="0"/>
  </r>
  <r>
    <x v="1"/>
    <s v="PIECOURT"/>
    <s v="Francine"/>
    <m/>
    <m/>
    <m/>
    <x v="1"/>
    <x v="2"/>
    <x v="1"/>
    <m/>
    <m/>
    <m/>
    <x v="1"/>
    <x v="1"/>
    <x v="1"/>
    <m/>
    <m/>
    <m/>
    <x v="1"/>
    <m/>
    <m/>
    <m/>
    <m/>
    <m/>
    <x v="1"/>
    <m/>
    <x v="1"/>
  </r>
  <r>
    <x v="2"/>
    <s v="PIQUES"/>
    <s v="Lucie"/>
    <s v="Femme"/>
    <s v="28.12.1933"/>
    <n v="83"/>
    <x v="7"/>
    <x v="5"/>
    <x v="0"/>
    <s v="Oui"/>
    <s v="Non"/>
    <s v="Oui"/>
    <x v="0"/>
    <x v="0"/>
    <x v="0"/>
    <s v="Oui"/>
    <s v="Oui"/>
    <s v="Oui"/>
    <x v="2"/>
    <s v="Oui"/>
    <s v="Oui"/>
    <s v="Moins d'une heure"/>
    <s v="Oui"/>
    <s v="Moins d'une heure"/>
    <x v="0"/>
    <m/>
    <x v="2"/>
  </r>
  <r>
    <x v="3"/>
    <s v="PLIGERDORFFER"/>
    <s v="Jeanne"/>
    <s v="Femme"/>
    <s v="17.09.1914"/>
    <n v="102"/>
    <x v="3"/>
    <x v="0"/>
    <x v="4"/>
    <s v="Oui"/>
    <s v="Oui"/>
    <s v="Oui"/>
    <x v="2"/>
    <x v="0"/>
    <x v="0"/>
    <s v="Non"/>
    <s v="Non"/>
    <s v="Non"/>
    <x v="2"/>
    <s v="Non"/>
    <s v="Oui"/>
    <s v="1-6h"/>
    <s v="Oui"/>
    <s v="1-6h"/>
    <x v="0"/>
    <m/>
    <x v="0"/>
  </r>
  <r>
    <x v="2"/>
    <s v="PONS"/>
    <s v="André"/>
    <s v="Homme"/>
    <s v="02.05.1925"/>
    <n v="92"/>
    <x v="2"/>
    <x v="4"/>
    <x v="3"/>
    <s v="Oui"/>
    <s v="Oui"/>
    <s v="Oui"/>
    <x v="0"/>
    <x v="2"/>
    <x v="0"/>
    <s v="Oui"/>
    <s v="Non"/>
    <s v="Non"/>
    <x v="3"/>
    <s v="Non"/>
    <s v="Oui"/>
    <s v="6-12h"/>
    <s v="Oui"/>
    <s v="6-12h"/>
    <x v="0"/>
    <m/>
    <x v="0"/>
  </r>
  <r>
    <x v="1"/>
    <s v="PONS"/>
    <s v="André"/>
    <m/>
    <m/>
    <m/>
    <x v="1"/>
    <x v="3"/>
    <x v="1"/>
    <m/>
    <m/>
    <m/>
    <x v="1"/>
    <x v="1"/>
    <x v="1"/>
    <m/>
    <m/>
    <m/>
    <x v="1"/>
    <m/>
    <m/>
    <m/>
    <m/>
    <m/>
    <x v="1"/>
    <m/>
    <x v="1"/>
  </r>
  <r>
    <x v="2"/>
    <s v="PORTES"/>
    <s v="Mireille"/>
    <s v="Femme"/>
    <s v="03.06.1944"/>
    <n v="73"/>
    <x v="4"/>
    <x v="0"/>
    <x v="7"/>
    <s v="Oui"/>
    <s v="Oui"/>
    <s v="Oui"/>
    <x v="0"/>
    <x v="2"/>
    <x v="2"/>
    <s v="Oui"/>
    <s v="Oui"/>
    <s v="Oui"/>
    <x v="0"/>
    <s v="Oui"/>
    <s v="Oui"/>
    <s v="Moins d'une heure"/>
    <s v="Non"/>
    <s v="1-6h"/>
    <x v="0"/>
    <m/>
    <x v="0"/>
  </r>
  <r>
    <x v="1"/>
    <s v="PORTES"/>
    <s v="Mireille"/>
    <m/>
    <m/>
    <m/>
    <x v="1"/>
    <x v="3"/>
    <x v="0"/>
    <m/>
    <m/>
    <m/>
    <x v="1"/>
    <x v="1"/>
    <x v="1"/>
    <m/>
    <m/>
    <m/>
    <x v="1"/>
    <m/>
    <m/>
    <m/>
    <m/>
    <m/>
    <x v="1"/>
    <m/>
    <x v="1"/>
  </r>
  <r>
    <x v="2"/>
    <s v="POUJOL"/>
    <s v="Henriette"/>
    <s v="Femme"/>
    <s v="20.08.1926"/>
    <n v="91"/>
    <x v="4"/>
    <x v="0"/>
    <x v="4"/>
    <s v="Oui"/>
    <s v="Oui"/>
    <s v="Oui"/>
    <x v="2"/>
    <x v="2"/>
    <x v="0"/>
    <s v="Oui"/>
    <s v="Non"/>
    <s v="Non"/>
    <x v="3"/>
    <s v="Non"/>
    <s v="Oui"/>
    <s v="1-6h"/>
    <s v="Non"/>
    <s v="1-6h"/>
    <x v="0"/>
    <m/>
    <x v="0"/>
  </r>
  <r>
    <x v="2"/>
    <s v="PRADIE"/>
    <s v="Odette"/>
    <s v="Femme"/>
    <s v="20.09.1928"/>
    <n v="89"/>
    <x v="6"/>
    <x v="0"/>
    <x v="3"/>
    <s v="Oui"/>
    <s v="Oui"/>
    <s v="Oui"/>
    <x v="2"/>
    <x v="0"/>
    <x v="0"/>
    <s v="Oui"/>
    <s v="Non"/>
    <s v="Non"/>
    <x v="2"/>
    <s v="Oui"/>
    <s v="Oui"/>
    <s v="Plus de 24 heures"/>
    <s v="Oui"/>
    <s v="Plus de 24 heures"/>
    <x v="2"/>
    <m/>
    <x v="0"/>
  </r>
  <r>
    <x v="1"/>
    <s v="PRADIE"/>
    <s v="Odette"/>
    <m/>
    <m/>
    <m/>
    <x v="1"/>
    <x v="3"/>
    <x v="2"/>
    <m/>
    <m/>
    <m/>
    <x v="1"/>
    <x v="1"/>
    <x v="1"/>
    <m/>
    <m/>
    <m/>
    <x v="1"/>
    <m/>
    <m/>
    <m/>
    <m/>
    <m/>
    <x v="1"/>
    <m/>
    <x v="1"/>
  </r>
  <r>
    <x v="2"/>
    <s v="RACHID"/>
    <s v="M Barek"/>
    <s v="Homme"/>
    <s v="01.01.1940"/>
    <n v="77"/>
    <x v="2"/>
    <x v="0"/>
    <x v="0"/>
    <s v="Oui"/>
    <s v="Oui"/>
    <s v="Oui"/>
    <x v="0"/>
    <x v="0"/>
    <x v="0"/>
    <s v="Oui"/>
    <s v="Non"/>
    <s v="Non"/>
    <x v="2"/>
    <s v="Oui"/>
    <s v="Oui"/>
    <s v="6-12h"/>
    <s v="Non"/>
    <s v="12-24h"/>
    <x v="0"/>
    <m/>
    <x v="0"/>
  </r>
  <r>
    <x v="1"/>
    <s v="RACHID"/>
    <s v="M Barek"/>
    <m/>
    <m/>
    <m/>
    <x v="1"/>
    <x v="3"/>
    <x v="1"/>
    <m/>
    <m/>
    <m/>
    <x v="1"/>
    <x v="1"/>
    <x v="1"/>
    <m/>
    <m/>
    <m/>
    <x v="3"/>
    <m/>
    <m/>
    <m/>
    <m/>
    <m/>
    <x v="1"/>
    <m/>
    <x v="1"/>
  </r>
  <r>
    <x v="2"/>
    <s v="RAFFLIN"/>
    <s v="Marie"/>
    <s v="Femme"/>
    <s v="06.07.1920"/>
    <n v="97"/>
    <x v="4"/>
    <x v="2"/>
    <x v="0"/>
    <s v="Oui"/>
    <s v="Oui"/>
    <s v="Oui"/>
    <x v="2"/>
    <x v="0"/>
    <x v="0"/>
    <s v="Oui"/>
    <s v="Non"/>
    <s v="Non"/>
    <x v="3"/>
    <s v="Non"/>
    <s v="Non"/>
    <s v="1-6h"/>
    <s v="Oui"/>
    <s v="1-6h"/>
    <x v="2"/>
    <m/>
    <x v="0"/>
  </r>
  <r>
    <x v="2"/>
    <s v="ROUGIER"/>
    <s v="Joseph"/>
    <s v="Homme"/>
    <s v="20.11.1928"/>
    <n v="88"/>
    <x v="5"/>
    <x v="4"/>
    <x v="0"/>
    <s v="Oui"/>
    <s v="Oui"/>
    <s v="Oui"/>
    <x v="0"/>
    <x v="2"/>
    <x v="0"/>
    <s v="Oui"/>
    <s v="Non"/>
    <s v="Non"/>
    <x v="3"/>
    <s v="Oui"/>
    <s v="Non"/>
    <s v="1-6h"/>
    <s v="Non"/>
    <s v="1-6h"/>
    <x v="2"/>
    <m/>
    <x v="0"/>
  </r>
  <r>
    <x v="0"/>
    <s v="ROUSSEL"/>
    <s v="Louis"/>
    <s v="Homme"/>
    <s v="11.02.1928"/>
    <n v="89"/>
    <x v="0"/>
    <x v="0"/>
    <x v="0"/>
    <s v="Oui"/>
    <s v="Oui"/>
    <s v="Oui"/>
    <x v="2"/>
    <x v="0"/>
    <x v="0"/>
    <s v="Oui"/>
    <s v="Non"/>
    <s v="Non"/>
    <x v="2"/>
    <s v="Oui"/>
    <s v="Oui"/>
    <s v="1-6h"/>
    <s v="Non"/>
    <s v="6-12h"/>
    <x v="0"/>
    <m/>
    <x v="0"/>
  </r>
  <r>
    <x v="3"/>
    <s v="RUMEAU"/>
    <s v="Gilberte"/>
    <s v="Femme"/>
    <s v="14.10.1931"/>
    <n v="86"/>
    <x v="2"/>
    <x v="4"/>
    <x v="0"/>
    <s v="Oui"/>
    <s v="Oui"/>
    <s v="Oui"/>
    <x v="2"/>
    <x v="0"/>
    <x v="0"/>
    <s v="Oui"/>
    <s v="Non"/>
    <s v="Non"/>
    <x v="2"/>
    <s v="Oui"/>
    <s v="Oui"/>
    <s v="1-6h"/>
    <s v="Oui"/>
    <s v="1-6h"/>
    <x v="2"/>
    <m/>
    <x v="0"/>
  </r>
  <r>
    <x v="1"/>
    <s v="RUMEAU"/>
    <s v="Gilberte"/>
    <m/>
    <m/>
    <m/>
    <x v="1"/>
    <x v="7"/>
    <x v="1"/>
    <m/>
    <m/>
    <m/>
    <x v="1"/>
    <x v="1"/>
    <x v="1"/>
    <m/>
    <m/>
    <m/>
    <x v="1"/>
    <m/>
    <m/>
    <m/>
    <m/>
    <m/>
    <x v="1"/>
    <m/>
    <x v="1"/>
  </r>
  <r>
    <x v="0"/>
    <s v="SAINT ARROMAN"/>
    <s v="Jean"/>
    <s v="Homme"/>
    <s v="10.07.1925"/>
    <n v="92"/>
    <x v="7"/>
    <x v="0"/>
    <x v="3"/>
    <s v="Oui"/>
    <s v="Oui"/>
    <s v="Oui"/>
    <x v="2"/>
    <x v="0"/>
    <x v="0"/>
    <s v="Non"/>
    <s v="Non"/>
    <s v="Non"/>
    <x v="2"/>
    <s v="Non"/>
    <s v="Oui"/>
    <s v="6-12h"/>
    <s v="Non"/>
    <s v="12-24h"/>
    <x v="2"/>
    <m/>
    <x v="1"/>
  </r>
  <r>
    <x v="1"/>
    <s v="SAINT ARROMAN"/>
    <s v="Jean"/>
    <m/>
    <m/>
    <m/>
    <x v="1"/>
    <x v="8"/>
    <x v="1"/>
    <m/>
    <m/>
    <m/>
    <x v="1"/>
    <x v="1"/>
    <x v="1"/>
    <m/>
    <m/>
    <m/>
    <x v="1"/>
    <m/>
    <m/>
    <m/>
    <m/>
    <m/>
    <x v="1"/>
    <m/>
    <x v="1"/>
  </r>
  <r>
    <x v="1"/>
    <s v="SAINT ARROMAN"/>
    <s v="Jean"/>
    <m/>
    <m/>
    <m/>
    <x v="1"/>
    <x v="7"/>
    <x v="1"/>
    <m/>
    <m/>
    <m/>
    <x v="1"/>
    <x v="1"/>
    <x v="1"/>
    <m/>
    <m/>
    <m/>
    <x v="1"/>
    <m/>
    <m/>
    <m/>
    <m/>
    <m/>
    <x v="1"/>
    <m/>
    <x v="1"/>
  </r>
  <r>
    <x v="0"/>
    <s v="SAINT ETIENNE"/>
    <s v="Marcelle Verger"/>
    <s v="Femme"/>
    <s v="27.02.1927"/>
    <n v="90"/>
    <x v="7"/>
    <x v="0"/>
    <x v="0"/>
    <s v="Oui"/>
    <s v="Oui"/>
    <s v="Oui"/>
    <x v="0"/>
    <x v="0"/>
    <x v="2"/>
    <s v="Oui"/>
    <s v="Non"/>
    <s v="Non"/>
    <x v="3"/>
    <s v="Oui"/>
    <s v="Oui"/>
    <s v="Plus de 24 heures"/>
    <s v="Oui"/>
    <s v="Plus de 24 heures"/>
    <x v="0"/>
    <m/>
    <x v="0"/>
  </r>
  <r>
    <x v="1"/>
    <s v="SAINT ETIENNE"/>
    <s v="Marcelle Verger"/>
    <m/>
    <m/>
    <m/>
    <x v="1"/>
    <x v="3"/>
    <x v="1"/>
    <m/>
    <m/>
    <m/>
    <x v="1"/>
    <x v="1"/>
    <x v="1"/>
    <m/>
    <m/>
    <m/>
    <x v="1"/>
    <m/>
    <m/>
    <m/>
    <m/>
    <m/>
    <x v="1"/>
    <m/>
    <x v="1"/>
  </r>
  <r>
    <x v="0"/>
    <s v="SALOTTI"/>
    <s v="Lucette"/>
    <s v="Femme"/>
    <s v="08.06.1927"/>
    <n v="89"/>
    <x v="0"/>
    <x v="0"/>
    <x v="0"/>
    <s v="Oui"/>
    <s v="Oui"/>
    <s v="Oui"/>
    <x v="2"/>
    <x v="0"/>
    <x v="0"/>
    <s v="Oui"/>
    <s v="Non"/>
    <s v="Non"/>
    <x v="3"/>
    <s v="Oui"/>
    <s v="Oui"/>
    <s v="1-6h"/>
    <s v="Non"/>
    <s v="1-6h"/>
    <x v="0"/>
    <m/>
    <x v="0"/>
  </r>
  <r>
    <x v="1"/>
    <s v="SALOTTI"/>
    <s v="Lucette"/>
    <m/>
    <m/>
    <m/>
    <x v="1"/>
    <x v="1"/>
    <x v="1"/>
    <m/>
    <m/>
    <m/>
    <x v="1"/>
    <x v="1"/>
    <x v="1"/>
    <m/>
    <m/>
    <m/>
    <x v="1"/>
    <m/>
    <m/>
    <m/>
    <m/>
    <m/>
    <x v="1"/>
    <m/>
    <x v="1"/>
  </r>
  <r>
    <x v="0"/>
    <s v="SANCHEZ"/>
    <s v="Jeanne"/>
    <s v="Femme"/>
    <s v="23.12.1932"/>
    <n v="84"/>
    <x v="7"/>
    <x v="6"/>
    <x v="0"/>
    <s v="Oui"/>
    <s v="Oui"/>
    <s v="Oui"/>
    <x v="0"/>
    <x v="2"/>
    <x v="2"/>
    <s v="Oui"/>
    <s v="Non"/>
    <s v="Non"/>
    <x v="3"/>
    <s v="Oui"/>
    <s v="Oui"/>
    <s v="1-6h"/>
    <s v="Oui"/>
    <s v="6-12h"/>
    <x v="4"/>
    <s v="6-12h"/>
    <x v="0"/>
  </r>
  <r>
    <x v="1"/>
    <s v="SANCHEZ"/>
    <s v="Jeanne"/>
    <m/>
    <m/>
    <m/>
    <x v="1"/>
    <x v="2"/>
    <x v="6"/>
    <m/>
    <m/>
    <m/>
    <x v="1"/>
    <x v="1"/>
    <x v="1"/>
    <m/>
    <m/>
    <m/>
    <x v="2"/>
    <m/>
    <m/>
    <m/>
    <m/>
    <m/>
    <x v="1"/>
    <m/>
    <x v="1"/>
  </r>
  <r>
    <x v="2"/>
    <s v="SARRAHY"/>
    <s v="Lucie Roca"/>
    <s v="Femme"/>
    <s v="20.12.2017"/>
    <n v="93"/>
    <x v="7"/>
    <x v="4"/>
    <x v="3"/>
    <s v="Oui"/>
    <s v="Oui"/>
    <s v="Oui"/>
    <x v="2"/>
    <x v="0"/>
    <x v="0"/>
    <s v="Oui"/>
    <s v="Non"/>
    <s v="Non"/>
    <x v="2"/>
    <s v="Oui"/>
    <s v="Oui"/>
    <s v="6-12h"/>
    <s v="Oui"/>
    <s v="12-24h"/>
    <x v="2"/>
    <m/>
    <x v="0"/>
  </r>
  <r>
    <x v="1"/>
    <s v="SARRAHY"/>
    <s v="Lucie Roca"/>
    <m/>
    <m/>
    <m/>
    <x v="1"/>
    <x v="3"/>
    <x v="1"/>
    <m/>
    <m/>
    <m/>
    <x v="1"/>
    <x v="1"/>
    <x v="1"/>
    <m/>
    <m/>
    <m/>
    <x v="3"/>
    <m/>
    <m/>
    <m/>
    <m/>
    <m/>
    <x v="1"/>
    <m/>
    <x v="1"/>
  </r>
  <r>
    <x v="2"/>
    <s v="SARTOREL"/>
    <s v="Santa Cherobin"/>
    <s v="Femme"/>
    <s v="26.03.1937"/>
    <n v="80"/>
    <x v="3"/>
    <x v="6"/>
    <x v="3"/>
    <s v="Oui"/>
    <s v="Oui"/>
    <s v="Non"/>
    <x v="0"/>
    <x v="0"/>
    <x v="0"/>
    <s v="Oui"/>
    <s v="Non"/>
    <s v="Non"/>
    <x v="3"/>
    <s v="Oui"/>
    <s v="Oui"/>
    <s v="6-12h"/>
    <s v="Oui"/>
    <s v="6-12h"/>
    <x v="0"/>
    <m/>
    <x v="0"/>
  </r>
  <r>
    <x v="1"/>
    <s v="SARTOREL"/>
    <s v="Santa Cherobin"/>
    <m/>
    <m/>
    <m/>
    <x v="1"/>
    <x v="3"/>
    <x v="4"/>
    <m/>
    <m/>
    <m/>
    <x v="1"/>
    <x v="1"/>
    <x v="1"/>
    <m/>
    <m/>
    <m/>
    <x v="1"/>
    <m/>
    <m/>
    <m/>
    <m/>
    <m/>
    <x v="1"/>
    <m/>
    <x v="1"/>
  </r>
  <r>
    <x v="2"/>
    <s v="TONDUT"/>
    <s v="Josette"/>
    <s v="Femme"/>
    <s v="28.06.1945"/>
    <n v="72"/>
    <x v="0"/>
    <x v="2"/>
    <x v="0"/>
    <s v="Oui"/>
    <s v="Oui"/>
    <s v="Oui"/>
    <x v="2"/>
    <x v="0"/>
    <x v="0"/>
    <s v="Oui"/>
    <s v="Non"/>
    <s v="Non"/>
    <x v="2"/>
    <s v="Non"/>
    <s v="Oui"/>
    <s v="6-12h"/>
    <s v="Non"/>
    <s v="6-12h"/>
    <x v="0"/>
    <m/>
    <x v="0"/>
  </r>
  <r>
    <x v="3"/>
    <s v="TOURTROL"/>
    <s v="Francine"/>
    <s v="Femme"/>
    <s v="24.04.1939"/>
    <n v="78"/>
    <x v="4"/>
    <x v="0"/>
    <x v="0"/>
    <s v="Oui"/>
    <s v="Oui"/>
    <s v="Oui"/>
    <x v="0"/>
    <x v="2"/>
    <x v="0"/>
    <s v="Oui"/>
    <s v="Non"/>
    <s v="Non"/>
    <x v="2"/>
    <s v="Oui"/>
    <s v="Oui"/>
    <s v="1-6h"/>
    <s v="Oui"/>
    <s v="1-6h"/>
    <x v="4"/>
    <s v="1-6h"/>
    <x v="0"/>
  </r>
  <r>
    <x v="1"/>
    <s v="TOURTROL"/>
    <s v="Francine"/>
    <m/>
    <m/>
    <m/>
    <x v="1"/>
    <x v="3"/>
    <x v="1"/>
    <m/>
    <m/>
    <m/>
    <x v="1"/>
    <x v="1"/>
    <x v="1"/>
    <m/>
    <m/>
    <m/>
    <x v="3"/>
    <m/>
    <m/>
    <m/>
    <m/>
    <m/>
    <x v="1"/>
    <m/>
    <x v="1"/>
  </r>
  <r>
    <x v="2"/>
    <s v="TRAZIT"/>
    <s v="Fernand"/>
    <s v="Homme"/>
    <s v="24.05.1946"/>
    <n v="70"/>
    <x v="5"/>
    <x v="6"/>
    <x v="2"/>
    <s v="Oui"/>
    <s v="Oui"/>
    <s v="Oui"/>
    <x v="0"/>
    <x v="2"/>
    <x v="2"/>
    <s v="Oui"/>
    <s v="Non"/>
    <s v="Non"/>
    <x v="3"/>
    <s v="Oui"/>
    <s v="Non"/>
    <s v="Moins d'une heure"/>
    <s v="Non"/>
    <s v="1-6h"/>
    <x v="2"/>
    <m/>
    <x v="2"/>
  </r>
  <r>
    <x v="1"/>
    <s v="TRAZIT"/>
    <s v="Fernand"/>
    <m/>
    <m/>
    <m/>
    <x v="1"/>
    <x v="3"/>
    <x v="1"/>
    <m/>
    <m/>
    <m/>
    <x v="1"/>
    <x v="1"/>
    <x v="1"/>
    <m/>
    <m/>
    <m/>
    <x v="1"/>
    <m/>
    <m/>
    <m/>
    <m/>
    <m/>
    <x v="1"/>
    <m/>
    <x v="1"/>
  </r>
  <r>
    <x v="2"/>
    <s v="VIDAL"/>
    <s v="Joséphine"/>
    <s v="Femme"/>
    <s v="28.07.1919"/>
    <n v="98"/>
    <x v="4"/>
    <x v="0"/>
    <x v="4"/>
    <s v="Oui"/>
    <s v="Oui"/>
    <s v="Oui"/>
    <x v="0"/>
    <x v="0"/>
    <x v="0"/>
    <s v="Oui"/>
    <s v="Non"/>
    <s v="Non"/>
    <x v="2"/>
    <s v="Oui"/>
    <s v="Oui"/>
    <s v="1-6h"/>
    <s v="Non"/>
    <s v="6-12h"/>
    <x v="0"/>
    <m/>
    <x v="0"/>
  </r>
  <r>
    <x v="1"/>
    <s v="VIDAL"/>
    <s v="Joséphine"/>
    <m/>
    <m/>
    <m/>
    <x v="1"/>
    <x v="2"/>
    <x v="1"/>
    <m/>
    <m/>
    <m/>
    <x v="1"/>
    <x v="1"/>
    <x v="1"/>
    <m/>
    <m/>
    <m/>
    <x v="1"/>
    <m/>
    <m/>
    <m/>
    <m/>
    <m/>
    <x v="1"/>
    <m/>
    <x v="1"/>
  </r>
  <r>
    <x v="2"/>
    <s v="VILLAESCUSA"/>
    <s v="Jacqueline"/>
    <s v="Femme"/>
    <s v="09.02.1959"/>
    <n v="58"/>
    <x v="5"/>
    <x v="0"/>
    <x v="7"/>
    <s v="Oui"/>
    <s v="Oui"/>
    <s v="Oui"/>
    <x v="0"/>
    <x v="2"/>
    <x v="2"/>
    <s v="Oui"/>
    <s v="Non"/>
    <s v="Oui"/>
    <x v="3"/>
    <s v="Oui"/>
    <s v="Oui"/>
    <s v="Moins d'une heure"/>
    <s v="Oui"/>
    <s v="1-6h"/>
    <x v="2"/>
    <m/>
    <x v="0"/>
  </r>
  <r>
    <x v="2"/>
    <s v="VILLAESCUSA"/>
    <s v="Jacqueline"/>
    <s v="Femme"/>
    <s v="09.02.1959"/>
    <n v="58"/>
    <x v="2"/>
    <x v="0"/>
    <x v="0"/>
    <s v="Oui"/>
    <s v="Oui"/>
    <s v="Oui"/>
    <x v="2"/>
    <x v="0"/>
    <x v="0"/>
    <s v="Oui"/>
    <s v="Non"/>
    <s v="Oui"/>
    <x v="2"/>
    <s v="Oui"/>
    <s v="Non"/>
    <s v="12-24h"/>
    <s v="Non"/>
    <s v="12-24h"/>
    <x v="2"/>
    <m/>
    <x v="0"/>
  </r>
  <r>
    <x v="2"/>
    <s v="WIDMER"/>
    <s v="Monique"/>
    <s v="Femme"/>
    <s v="26.10.1927"/>
    <n v="90"/>
    <x v="2"/>
    <x v="0"/>
    <x v="3"/>
    <s v="Oui"/>
    <s v="Oui"/>
    <s v="Oui"/>
    <x v="2"/>
    <x v="0"/>
    <x v="2"/>
    <s v="Oui"/>
    <s v="Non"/>
    <s v="Non"/>
    <x v="2"/>
    <s v="Oui"/>
    <s v="Oui"/>
    <s v="Moins d'une heure"/>
    <s v="Oui"/>
    <s v="1-6h"/>
    <x v="4"/>
    <s v="1-6h"/>
    <x v="2"/>
  </r>
  <r>
    <x v="1"/>
    <s v="WIDMER"/>
    <s v="Monique"/>
    <m/>
    <m/>
    <m/>
    <x v="1"/>
    <x v="3"/>
    <x v="1"/>
    <m/>
    <m/>
    <m/>
    <x v="1"/>
    <x v="1"/>
    <x v="1"/>
    <m/>
    <m/>
    <m/>
    <x v="3"/>
    <m/>
    <m/>
    <m/>
    <m/>
    <m/>
    <x v="1"/>
    <m/>
    <x v="1"/>
  </r>
  <r>
    <x v="1"/>
    <s v="XX"/>
    <s v="xx"/>
    <m/>
    <m/>
    <m/>
    <x v="1"/>
    <x v="2"/>
    <x v="3"/>
    <s v="Oui"/>
    <s v="Oui"/>
    <s v="Oui"/>
    <x v="0"/>
    <x v="0"/>
    <x v="0"/>
    <s v="Oui"/>
    <s v="Non"/>
    <s v="Non"/>
    <x v="2"/>
    <s v="Oui"/>
    <s v="Oui"/>
    <s v="12-24h"/>
    <s v="Oui"/>
    <s v="Plus de 24 heures"/>
    <x v="0"/>
    <m/>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x v="0"/>
  </r>
  <r>
    <x v="1"/>
    <x v="1"/>
  </r>
  <r>
    <x v="0"/>
    <x v="2"/>
  </r>
  <r>
    <x v="2"/>
    <x v="2"/>
  </r>
  <r>
    <x v="1"/>
    <x v="1"/>
  </r>
  <r>
    <x v="3"/>
    <x v="0"/>
  </r>
  <r>
    <x v="1"/>
    <x v="1"/>
  </r>
  <r>
    <x v="0"/>
    <x v="0"/>
  </r>
  <r>
    <x v="2"/>
    <x v="2"/>
  </r>
  <r>
    <x v="2"/>
    <x v="2"/>
  </r>
  <r>
    <x v="0"/>
    <x v="0"/>
  </r>
  <r>
    <x v="2"/>
    <x v="0"/>
  </r>
  <r>
    <x v="1"/>
    <x v="1"/>
  </r>
  <r>
    <x v="2"/>
    <x v="2"/>
  </r>
  <r>
    <x v="0"/>
    <x v="0"/>
  </r>
  <r>
    <x v="1"/>
    <x v="1"/>
  </r>
  <r>
    <x v="2"/>
    <x v="2"/>
  </r>
  <r>
    <x v="1"/>
    <x v="1"/>
  </r>
  <r>
    <x v="2"/>
    <x v="2"/>
  </r>
  <r>
    <x v="1"/>
    <x v="1"/>
  </r>
  <r>
    <x v="3"/>
    <x v="2"/>
  </r>
  <r>
    <x v="0"/>
    <x v="0"/>
  </r>
  <r>
    <x v="1"/>
    <x v="1"/>
  </r>
  <r>
    <x v="2"/>
    <x v="2"/>
  </r>
  <r>
    <x v="1"/>
    <x v="1"/>
  </r>
  <r>
    <x v="3"/>
    <x v="0"/>
  </r>
  <r>
    <x v="1"/>
    <x v="1"/>
  </r>
  <r>
    <x v="2"/>
    <x v="2"/>
  </r>
  <r>
    <x v="2"/>
    <x v="2"/>
  </r>
  <r>
    <x v="2"/>
    <x v="2"/>
  </r>
  <r>
    <x v="2"/>
    <x v="2"/>
  </r>
  <r>
    <x v="2"/>
    <x v="2"/>
  </r>
  <r>
    <x v="0"/>
    <x v="0"/>
  </r>
  <r>
    <x v="1"/>
    <x v="1"/>
  </r>
  <r>
    <x v="2"/>
    <x v="0"/>
  </r>
  <r>
    <x v="3"/>
    <x v="2"/>
  </r>
  <r>
    <x v="1"/>
    <x v="1"/>
  </r>
  <r>
    <x v="0"/>
    <x v="2"/>
  </r>
  <r>
    <x v="2"/>
    <x v="2"/>
  </r>
  <r>
    <x v="0"/>
    <x v="2"/>
  </r>
  <r>
    <x v="2"/>
    <x v="2"/>
  </r>
  <r>
    <x v="1"/>
    <x v="1"/>
  </r>
  <r>
    <x v="2"/>
    <x v="2"/>
  </r>
  <r>
    <x v="0"/>
    <x v="2"/>
  </r>
  <r>
    <x v="2"/>
    <x v="2"/>
  </r>
  <r>
    <x v="3"/>
    <x v="2"/>
  </r>
  <r>
    <x v="0"/>
    <x v="0"/>
  </r>
  <r>
    <x v="2"/>
    <x v="0"/>
  </r>
  <r>
    <x v="0"/>
    <x v="0"/>
  </r>
  <r>
    <x v="2"/>
    <x v="2"/>
  </r>
  <r>
    <x v="2"/>
    <x v="2"/>
  </r>
  <r>
    <x v="0"/>
    <x v="2"/>
  </r>
  <r>
    <x v="1"/>
    <x v="1"/>
  </r>
  <r>
    <x v="0"/>
    <x v="2"/>
  </r>
  <r>
    <x v="1"/>
    <x v="1"/>
  </r>
  <r>
    <x v="2"/>
    <x v="2"/>
  </r>
  <r>
    <x v="1"/>
    <x v="1"/>
  </r>
  <r>
    <x v="2"/>
    <x v="0"/>
  </r>
  <r>
    <x v="1"/>
    <x v="1"/>
  </r>
  <r>
    <x v="2"/>
    <x v="2"/>
  </r>
  <r>
    <x v="1"/>
    <x v="1"/>
  </r>
  <r>
    <x v="2"/>
    <x v="0"/>
  </r>
  <r>
    <x v="2"/>
    <x v="2"/>
  </r>
  <r>
    <x v="2"/>
    <x v="2"/>
  </r>
  <r>
    <x v="2"/>
    <x v="2"/>
  </r>
  <r>
    <x v="2"/>
    <x v="2"/>
  </r>
  <r>
    <x v="2"/>
    <x v="2"/>
  </r>
  <r>
    <x v="0"/>
    <x v="0"/>
  </r>
  <r>
    <x v="1"/>
    <x v="1"/>
  </r>
  <r>
    <x v="2"/>
    <x v="2"/>
  </r>
  <r>
    <x v="2"/>
    <x v="2"/>
  </r>
  <r>
    <x v="1"/>
    <x v="1"/>
  </r>
  <r>
    <x v="1"/>
    <x v="1"/>
  </r>
  <r>
    <x v="1"/>
    <x v="1"/>
  </r>
  <r>
    <x v="0"/>
    <x v="2"/>
  </r>
  <r>
    <x v="1"/>
    <x v="1"/>
  </r>
  <r>
    <x v="0"/>
    <x v="2"/>
  </r>
  <r>
    <x v="3"/>
    <x v="2"/>
  </r>
  <r>
    <x v="2"/>
    <x v="0"/>
  </r>
  <r>
    <x v="2"/>
    <x v="0"/>
  </r>
  <r>
    <x v="0"/>
    <x v="0"/>
  </r>
  <r>
    <x v="0"/>
    <x v="2"/>
  </r>
  <r>
    <x v="1"/>
    <x v="1"/>
  </r>
  <r>
    <x v="2"/>
    <x v="2"/>
  </r>
  <r>
    <x v="1"/>
    <x v="1"/>
  </r>
  <r>
    <x v="2"/>
    <x v="2"/>
  </r>
  <r>
    <x v="1"/>
    <x v="1"/>
  </r>
  <r>
    <x v="2"/>
    <x v="2"/>
  </r>
  <r>
    <x v="1"/>
    <x v="1"/>
  </r>
  <r>
    <x v="3"/>
    <x v="2"/>
  </r>
  <r>
    <x v="0"/>
    <x v="0"/>
  </r>
  <r>
    <x v="2"/>
    <x v="2"/>
  </r>
  <r>
    <x v="1"/>
    <x v="1"/>
  </r>
  <r>
    <x v="2"/>
    <x v="2"/>
  </r>
  <r>
    <x v="1"/>
    <x v="1"/>
  </r>
  <r>
    <x v="2"/>
    <x v="2"/>
  </r>
  <r>
    <x v="2"/>
    <x v="2"/>
  </r>
  <r>
    <x v="3"/>
    <x v="2"/>
  </r>
  <r>
    <x v="1"/>
    <x v="1"/>
  </r>
  <r>
    <x v="2"/>
    <x v="2"/>
  </r>
  <r>
    <x v="3"/>
    <x v="2"/>
  </r>
  <r>
    <x v="1"/>
    <x v="1"/>
  </r>
  <r>
    <x v="2"/>
    <x v="2"/>
  </r>
  <r>
    <x v="2"/>
    <x v="2"/>
  </r>
  <r>
    <x v="1"/>
    <x v="1"/>
  </r>
  <r>
    <x v="0"/>
    <x v="2"/>
  </r>
  <r>
    <x v="1"/>
    <x v="1"/>
  </r>
  <r>
    <x v="2"/>
    <x v="2"/>
  </r>
  <r>
    <x v="1"/>
    <x v="1"/>
  </r>
  <r>
    <x v="0"/>
    <x v="0"/>
  </r>
  <r>
    <x v="2"/>
    <x v="2"/>
  </r>
  <r>
    <x v="3"/>
    <x v="2"/>
  </r>
  <r>
    <x v="2"/>
    <x v="0"/>
  </r>
  <r>
    <x v="0"/>
    <x v="2"/>
  </r>
  <r>
    <x v="1"/>
    <x v="1"/>
  </r>
  <r>
    <x v="2"/>
    <x v="2"/>
  </r>
  <r>
    <x v="3"/>
    <x v="2"/>
  </r>
  <r>
    <x v="2"/>
    <x v="2"/>
  </r>
  <r>
    <x v="1"/>
    <x v="1"/>
  </r>
  <r>
    <x v="2"/>
    <x v="0"/>
  </r>
  <r>
    <x v="1"/>
    <x v="1"/>
  </r>
  <r>
    <x v="2"/>
    <x v="0"/>
  </r>
  <r>
    <x v="2"/>
    <x v="2"/>
  </r>
  <r>
    <x v="1"/>
    <x v="1"/>
  </r>
  <r>
    <x v="2"/>
    <x v="2"/>
  </r>
  <r>
    <x v="1"/>
    <x v="1"/>
  </r>
  <r>
    <x v="2"/>
    <x v="0"/>
  </r>
  <r>
    <x v="2"/>
    <x v="2"/>
  </r>
  <r>
    <x v="0"/>
    <x v="0"/>
  </r>
  <r>
    <x v="3"/>
    <x v="2"/>
  </r>
  <r>
    <x v="1"/>
    <x v="1"/>
  </r>
  <r>
    <x v="0"/>
    <x v="2"/>
  </r>
  <r>
    <x v="1"/>
    <x v="1"/>
  </r>
  <r>
    <x v="1"/>
    <x v="1"/>
  </r>
  <r>
    <x v="0"/>
    <x v="2"/>
  </r>
  <r>
    <x v="1"/>
    <x v="1"/>
  </r>
  <r>
    <x v="0"/>
    <x v="0"/>
  </r>
  <r>
    <x v="1"/>
    <x v="1"/>
  </r>
  <r>
    <x v="0"/>
    <x v="2"/>
  </r>
  <r>
    <x v="1"/>
    <x v="1"/>
  </r>
  <r>
    <x v="2"/>
    <x v="2"/>
  </r>
  <r>
    <x v="1"/>
    <x v="1"/>
  </r>
  <r>
    <x v="2"/>
    <x v="2"/>
  </r>
  <r>
    <x v="1"/>
    <x v="1"/>
  </r>
  <r>
    <x v="2"/>
    <x v="0"/>
  </r>
  <r>
    <x v="3"/>
    <x v="0"/>
  </r>
  <r>
    <x v="1"/>
    <x v="1"/>
  </r>
  <r>
    <x v="2"/>
    <x v="2"/>
  </r>
  <r>
    <x v="1"/>
    <x v="1"/>
  </r>
  <r>
    <x v="2"/>
    <x v="0"/>
  </r>
  <r>
    <x v="1"/>
    <x v="1"/>
  </r>
  <r>
    <x v="2"/>
    <x v="2"/>
  </r>
  <r>
    <x v="2"/>
    <x v="2"/>
  </r>
  <r>
    <x v="2"/>
    <x v="2"/>
  </r>
  <r>
    <x v="1"/>
    <x v="1"/>
  </r>
  <r>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s v="AHIZOUNE"/>
    <s v="Mouloud"/>
    <s v="Homme"/>
    <s v="01.01.1940"/>
    <n v="77"/>
    <s v="Samedi"/>
    <x v="0"/>
    <x v="0"/>
    <s v="Oui"/>
    <s v="Oui"/>
    <s v="Oui"/>
    <x v="0"/>
    <x v="0"/>
    <x v="0"/>
    <s v="Oui"/>
    <s v="Oui"/>
    <s v="Non"/>
    <s v="Seul"/>
    <s v="Non"/>
    <s v="Oui"/>
    <s v="Moins d'une heure"/>
    <s v="Oui"/>
    <s v="Moins d'une heure"/>
    <x v="0"/>
    <m/>
    <x v="0"/>
  </r>
  <r>
    <x v="1"/>
    <s v="AHIZOUNE"/>
    <s v="Mouloud"/>
    <m/>
    <m/>
    <m/>
    <m/>
    <x v="1"/>
    <x v="1"/>
    <m/>
    <m/>
    <m/>
    <x v="1"/>
    <x v="1"/>
    <x v="1"/>
    <m/>
    <m/>
    <m/>
    <m/>
    <m/>
    <m/>
    <m/>
    <m/>
    <m/>
    <x v="1"/>
    <m/>
    <x v="1"/>
  </r>
  <r>
    <x v="2"/>
    <s v="AIDNEDIR"/>
    <s v="Messaoud"/>
    <s v="Homme"/>
    <s v="03.10.1935"/>
    <n v="82"/>
    <s v="Jeudi"/>
    <x v="2"/>
    <x v="2"/>
    <s v="Oui"/>
    <s v="Oui"/>
    <s v="Oui"/>
    <x v="0"/>
    <x v="0"/>
    <x v="0"/>
    <s v="Oui"/>
    <s v="Non"/>
    <s v="Non"/>
    <s v="Urgentiste"/>
    <s v="Non"/>
    <s v="Oui"/>
    <s v="1-6h"/>
    <s v="Non"/>
    <s v="6-12h"/>
    <x v="2"/>
    <m/>
    <x v="0"/>
  </r>
  <r>
    <x v="2"/>
    <s v="ALEXANDRE"/>
    <s v="Henri"/>
    <s v="Homme"/>
    <s v="12.05.1928"/>
    <n v="89"/>
    <s v="Mardi"/>
    <x v="0"/>
    <x v="3"/>
    <s v="Oui"/>
    <s v="Oui"/>
    <s v="Oui"/>
    <x v="0"/>
    <x v="0"/>
    <x v="0"/>
    <s v="Oui"/>
    <s v="Non"/>
    <s v="Non"/>
    <s v="Urgentiste"/>
    <s v="Oui"/>
    <s v="Oui"/>
    <s v="1-6h"/>
    <s v="Non"/>
    <s v="1-6h"/>
    <x v="3"/>
    <m/>
    <x v="2"/>
  </r>
  <r>
    <x v="1"/>
    <s v="ALEXANDRE"/>
    <s v="Henri"/>
    <m/>
    <m/>
    <m/>
    <m/>
    <x v="3"/>
    <x v="1"/>
    <m/>
    <m/>
    <m/>
    <x v="1"/>
    <x v="1"/>
    <x v="1"/>
    <m/>
    <m/>
    <m/>
    <s v="Spécialiste"/>
    <m/>
    <m/>
    <m/>
    <m/>
    <m/>
    <x v="1"/>
    <m/>
    <x v="1"/>
  </r>
  <r>
    <x v="0"/>
    <s v="AOUAD"/>
    <s v="Abdeslem"/>
    <s v="Homme"/>
    <s v="31.12.2017"/>
    <n v="81"/>
    <s v="Dimanche"/>
    <x v="0"/>
    <x v="0"/>
    <s v="Oui"/>
    <s v="Oui"/>
    <s v="Oui"/>
    <x v="0"/>
    <x v="2"/>
    <x v="0"/>
    <s v="Oui"/>
    <s v="Non"/>
    <s v="Non"/>
    <s v="Urgentiste"/>
    <s v="Non"/>
    <s v="Oui"/>
    <s v="1-6h"/>
    <s v="Non"/>
    <s v="6-12h"/>
    <x v="0"/>
    <m/>
    <x v="0"/>
  </r>
  <r>
    <x v="1"/>
    <s v="AOUAD"/>
    <s v="Abdeslem"/>
    <m/>
    <m/>
    <m/>
    <m/>
    <x v="1"/>
    <x v="1"/>
    <m/>
    <m/>
    <m/>
    <x v="1"/>
    <x v="1"/>
    <x v="1"/>
    <m/>
    <m/>
    <m/>
    <m/>
    <m/>
    <m/>
    <m/>
    <m/>
    <m/>
    <x v="1"/>
    <m/>
    <x v="1"/>
  </r>
  <r>
    <x v="0"/>
    <s v="ARQUIER"/>
    <s v="Antonia"/>
    <s v="Femme"/>
    <s v="07.10.1924"/>
    <n v="93"/>
    <s v="Dimanche"/>
    <x v="2"/>
    <x v="0"/>
    <s v="Oui"/>
    <s v="Oui"/>
    <s v="Oui"/>
    <x v="2"/>
    <x v="0"/>
    <x v="0"/>
    <s v="Oui"/>
    <s v="Non"/>
    <s v="Non"/>
    <s v="Urgentiste"/>
    <s v="Oui"/>
    <s v="Oui"/>
    <s v="1-6h"/>
    <s v="Non"/>
    <s v="6-12h"/>
    <x v="2"/>
    <m/>
    <x v="0"/>
  </r>
  <r>
    <x v="2"/>
    <s v="ASTORG"/>
    <s v="Christian"/>
    <s v="Homme"/>
    <s v="24.07.1928"/>
    <n v="89"/>
    <s v="Vendredi"/>
    <x v="2"/>
    <x v="0"/>
    <s v="Oui"/>
    <s v="Oui"/>
    <s v="Oui"/>
    <x v="0"/>
    <x v="0"/>
    <x v="0"/>
    <s v="Oui"/>
    <s v="Non"/>
    <s v="Non"/>
    <s v="Urgentiste"/>
    <s v="Oui"/>
    <s v="Oui"/>
    <s v="6-12h"/>
    <s v="Oui"/>
    <s v="12-24h"/>
    <x v="4"/>
    <s v="1-6h"/>
    <x v="0"/>
  </r>
  <r>
    <x v="2"/>
    <s v="AUTANE"/>
    <s v="Alice"/>
    <s v="Femme"/>
    <s v="11.03.1925"/>
    <n v="91"/>
    <s v="Jeudi"/>
    <x v="0"/>
    <x v="4"/>
    <s v="Oui"/>
    <s v="Oui"/>
    <s v="Oui"/>
    <x v="0"/>
    <x v="0"/>
    <x v="0"/>
    <s v="Oui"/>
    <s v="Non"/>
    <s v="Non"/>
    <s v="Urgentiste"/>
    <s v="Oui"/>
    <s v="Oui"/>
    <s v="12-24h"/>
    <s v="Oui"/>
    <s v="12-24h"/>
    <x v="2"/>
    <m/>
    <x v="0"/>
  </r>
  <r>
    <x v="0"/>
    <s v="BACOU"/>
    <s v="Jeanne"/>
    <s v="Femme"/>
    <s v="20.01.1923"/>
    <n v="94"/>
    <s v="Samedi"/>
    <x v="4"/>
    <x v="0"/>
    <s v="Oui"/>
    <s v="Oui"/>
    <s v="Oui"/>
    <x v="2"/>
    <x v="0"/>
    <x v="0"/>
    <s v="Non"/>
    <s v="Non"/>
    <s v="Non"/>
    <s v="Urgentiste"/>
    <s v="Oui"/>
    <s v="Oui"/>
    <s v="1-6h"/>
    <s v="Oui"/>
    <s v="6-12h"/>
    <x v="0"/>
    <m/>
    <x v="0"/>
  </r>
  <r>
    <x v="0"/>
    <s v="BARBIEUX"/>
    <s v="René"/>
    <s v="Homme"/>
    <s v="09.12.1923"/>
    <n v="93"/>
    <s v="Dimanche"/>
    <x v="0"/>
    <x v="4"/>
    <s v="Oui"/>
    <s v="Oui"/>
    <s v="Oui"/>
    <x v="2"/>
    <x v="2"/>
    <x v="0"/>
    <s v="Oui"/>
    <s v="Non"/>
    <s v="Non"/>
    <s v="Urgentiste"/>
    <s v="Oui"/>
    <s v="Oui"/>
    <s v="1-6h"/>
    <s v="Oui"/>
    <s v="1-6h"/>
    <x v="3"/>
    <m/>
    <x v="0"/>
  </r>
  <r>
    <x v="1"/>
    <s v="BARBIEUX"/>
    <s v="René"/>
    <m/>
    <m/>
    <m/>
    <m/>
    <x v="3"/>
    <x v="0"/>
    <m/>
    <m/>
    <m/>
    <x v="1"/>
    <x v="1"/>
    <x v="1"/>
    <m/>
    <m/>
    <m/>
    <m/>
    <m/>
    <m/>
    <m/>
    <m/>
    <m/>
    <x v="1"/>
    <m/>
    <x v="1"/>
  </r>
  <r>
    <x v="2"/>
    <s v="BARIS"/>
    <s v="Rose"/>
    <s v="Femme"/>
    <s v="02.05.1928"/>
    <n v="89"/>
    <s v="Lundi"/>
    <x v="2"/>
    <x v="4"/>
    <s v="Oui"/>
    <s v="Oui"/>
    <s v="Oui"/>
    <x v="0"/>
    <x v="0"/>
    <x v="0"/>
    <s v="Oui"/>
    <s v="Non"/>
    <s v="Non"/>
    <s v="Urgentiste"/>
    <s v="Oui"/>
    <s v="Oui"/>
    <s v="1-6h"/>
    <s v="Oui"/>
    <s v="1-6h"/>
    <x v="0"/>
    <m/>
    <x v="0"/>
  </r>
  <r>
    <x v="0"/>
    <s v="BASQUE"/>
    <s v="Marcel"/>
    <s v="Homme"/>
    <s v="11.04.1930"/>
    <n v="87"/>
    <s v="Samedi"/>
    <x v="0"/>
    <x v="4"/>
    <s v="Oui"/>
    <s v="Oui"/>
    <s v="Oui"/>
    <x v="0"/>
    <x v="2"/>
    <x v="2"/>
    <s v="Oui"/>
    <s v="Non"/>
    <s v="Non"/>
    <s v="Urgentiste"/>
    <s v="Oui"/>
    <s v="Oui"/>
    <s v="12-24h"/>
    <s v="Oui"/>
    <s v="12-24h"/>
    <x v="0"/>
    <m/>
    <x v="0"/>
  </r>
  <r>
    <x v="1"/>
    <s v="BASQUE"/>
    <s v="Marcel"/>
    <m/>
    <m/>
    <m/>
    <m/>
    <x v="1"/>
    <x v="1"/>
    <m/>
    <m/>
    <m/>
    <x v="1"/>
    <x v="1"/>
    <x v="1"/>
    <m/>
    <m/>
    <m/>
    <m/>
    <m/>
    <m/>
    <m/>
    <m/>
    <m/>
    <x v="1"/>
    <m/>
    <x v="1"/>
  </r>
  <r>
    <x v="2"/>
    <s v="BENECH"/>
    <s v="André"/>
    <s v="Homme"/>
    <s v="26.09.1936"/>
    <n v="81"/>
    <s v="Mardi"/>
    <x v="2"/>
    <x v="0"/>
    <s v="Oui"/>
    <s v="Oui"/>
    <s v="Oui"/>
    <x v="0"/>
    <x v="0"/>
    <x v="0"/>
    <s v="Oui"/>
    <s v="Non"/>
    <s v="Non"/>
    <s v="Urgentiste"/>
    <s v="Oui"/>
    <s v="Oui"/>
    <s v="1-6h"/>
    <s v="Oui"/>
    <s v="1-6h"/>
    <x v="3"/>
    <m/>
    <x v="0"/>
  </r>
  <r>
    <x v="1"/>
    <s v="BENECH"/>
    <s v="André"/>
    <m/>
    <m/>
    <m/>
    <m/>
    <x v="3"/>
    <x v="1"/>
    <m/>
    <m/>
    <m/>
    <x v="1"/>
    <x v="1"/>
    <x v="1"/>
    <m/>
    <m/>
    <m/>
    <s v="Spécialiste"/>
    <m/>
    <m/>
    <m/>
    <m/>
    <m/>
    <x v="1"/>
    <m/>
    <x v="1"/>
  </r>
  <r>
    <x v="2"/>
    <s v="BERDUN"/>
    <s v="Pierre"/>
    <s v="Homme"/>
    <s v="08.02.1944"/>
    <n v="73"/>
    <s v="Lundi"/>
    <x v="4"/>
    <x v="3"/>
    <s v="Oui"/>
    <s v="Oui"/>
    <s v="Oui"/>
    <x v="2"/>
    <x v="0"/>
    <x v="0"/>
    <s v="Oui"/>
    <s v="Non"/>
    <s v="Non"/>
    <s v="Urgentiste"/>
    <s v="Oui"/>
    <s v="Oui"/>
    <s v="6-12h"/>
    <s v="Oui"/>
    <s v="12-24h"/>
    <x v="2"/>
    <m/>
    <x v="0"/>
  </r>
  <r>
    <x v="1"/>
    <s v="BERDUN"/>
    <s v="Pierre"/>
    <m/>
    <m/>
    <m/>
    <m/>
    <x v="3"/>
    <x v="1"/>
    <m/>
    <m/>
    <m/>
    <x v="1"/>
    <x v="1"/>
    <x v="1"/>
    <m/>
    <m/>
    <m/>
    <s v="Spécialiste"/>
    <m/>
    <m/>
    <m/>
    <m/>
    <m/>
    <x v="1"/>
    <m/>
    <x v="1"/>
  </r>
  <r>
    <x v="2"/>
    <s v="BOISTELLE DESPOUYS"/>
    <s v="Alfred"/>
    <s v="Homme"/>
    <s v="22.04.1943"/>
    <n v="74"/>
    <s v="Jeudi"/>
    <x v="0"/>
    <x v="4"/>
    <s v="Oui"/>
    <s v="Oui"/>
    <s v="Oui"/>
    <x v="2"/>
    <x v="0"/>
    <x v="0"/>
    <s v="Non"/>
    <s v="Non"/>
    <s v="Non"/>
    <s v="Urgentiste"/>
    <s v="Oui"/>
    <s v="Oui"/>
    <s v="Moins d'une heure"/>
    <s v="Oui"/>
    <s v="Moins d'une heure"/>
    <x v="4"/>
    <s v="Moins d'une heure"/>
    <x v="2"/>
  </r>
  <r>
    <x v="0"/>
    <s v="BOSCH"/>
    <s v="Pascal"/>
    <s v="Femme"/>
    <s v="19.12.1930"/>
    <n v="86"/>
    <s v="Vendredi"/>
    <x v="1"/>
    <x v="0"/>
    <s v="Oui"/>
    <s v="Oui"/>
    <s v="Oui"/>
    <x v="2"/>
    <x v="0"/>
    <x v="0"/>
    <s v="Oui"/>
    <s v="Non"/>
    <s v="Oui"/>
    <s v="Urgentiste"/>
    <s v="Oui"/>
    <s v="Oui"/>
    <s v="6-12h"/>
    <s v="Non"/>
    <s v="6-12h"/>
    <x v="0"/>
    <m/>
    <x v="0"/>
  </r>
  <r>
    <x v="1"/>
    <s v="BOSCH"/>
    <s v="Pascal"/>
    <m/>
    <m/>
    <m/>
    <m/>
    <x v="3"/>
    <x v="1"/>
    <m/>
    <m/>
    <m/>
    <x v="1"/>
    <x v="1"/>
    <x v="1"/>
    <m/>
    <m/>
    <m/>
    <s v="Spécialiste"/>
    <m/>
    <m/>
    <m/>
    <m/>
    <m/>
    <x v="1"/>
    <m/>
    <x v="1"/>
  </r>
  <r>
    <x v="2"/>
    <s v="BOYER"/>
    <s v="Gérard"/>
    <s v="Homme"/>
    <s v="17.01.1949"/>
    <n v="68"/>
    <s v="Vendredi"/>
    <x v="0"/>
    <x v="3"/>
    <s v="Oui"/>
    <s v="Oui"/>
    <s v="Oui"/>
    <x v="2"/>
    <x v="0"/>
    <x v="2"/>
    <s v="Oui"/>
    <s v="Non"/>
    <s v="Non"/>
    <s v="Urgentiste"/>
    <s v="Oui"/>
    <s v="Oui"/>
    <s v="Moins d'une heure"/>
    <s v="Oui"/>
    <s v="1-6h"/>
    <x v="0"/>
    <m/>
    <x v="2"/>
  </r>
  <r>
    <x v="1"/>
    <s v="BOYER"/>
    <s v="Gérard"/>
    <m/>
    <m/>
    <m/>
    <m/>
    <x v="5"/>
    <x v="1"/>
    <m/>
    <m/>
    <m/>
    <x v="1"/>
    <x v="1"/>
    <x v="1"/>
    <m/>
    <m/>
    <m/>
    <s v="Spécialiste"/>
    <m/>
    <m/>
    <m/>
    <m/>
    <m/>
    <x v="1"/>
    <m/>
    <x v="1"/>
  </r>
  <r>
    <x v="0"/>
    <s v="BOYER"/>
    <s v="Carmen"/>
    <s v="Femme"/>
    <s v="07.07.1925"/>
    <n v="91"/>
    <s v="Vendredi"/>
    <x v="0"/>
    <x v="0"/>
    <s v="Oui"/>
    <s v="Oui"/>
    <s v="Oui"/>
    <x v="2"/>
    <x v="0"/>
    <x v="0"/>
    <s v="Oui"/>
    <s v="Non"/>
    <s v="Non"/>
    <s v="Spécialiste"/>
    <s v="Oui"/>
    <s v="Oui"/>
    <s v="1-6h"/>
    <s v="Oui"/>
    <s v="1-6h"/>
    <x v="0"/>
    <m/>
    <x v="0"/>
  </r>
  <r>
    <x v="1"/>
    <s v="BUZON"/>
    <s v="Ida"/>
    <s v="Femme"/>
    <s v="27.06.1948"/>
    <n v="69"/>
    <s v="Vendredi"/>
    <x v="0"/>
    <x v="2"/>
    <s v="Oui"/>
    <s v="Oui"/>
    <s v="Oui"/>
    <x v="0"/>
    <x v="0"/>
    <x v="0"/>
    <s v="Oui"/>
    <s v="Non"/>
    <s v="Non"/>
    <s v="Spécialiste"/>
    <s v="Oui"/>
    <s v="Oui"/>
    <s v="1-6h"/>
    <s v="Non"/>
    <s v="12-24h"/>
    <x v="2"/>
    <m/>
    <x v="0"/>
  </r>
  <r>
    <x v="2"/>
    <s v="CANDOTTO"/>
    <s v="Louis"/>
    <s v="Homme"/>
    <s v="19.07.1930"/>
    <n v="87"/>
    <s v="Lundi"/>
    <x v="2"/>
    <x v="3"/>
    <s v="Oui"/>
    <s v="Oui"/>
    <s v="Oui"/>
    <x v="0"/>
    <x v="0"/>
    <x v="0"/>
    <s v="Oui"/>
    <s v="Non"/>
    <s v="Non"/>
    <s v="Spécialiste"/>
    <s v="Oui"/>
    <s v="Oui"/>
    <s v="6-12h"/>
    <s v="Oui"/>
    <s v="6-12h"/>
    <x v="0"/>
    <m/>
    <x v="0"/>
  </r>
  <r>
    <x v="2"/>
    <s v="CAROL"/>
    <s v="Marcelle Constantinople"/>
    <s v="Femme"/>
    <s v="11.01.1924"/>
    <n v="93"/>
    <s v="Lundi"/>
    <x v="0"/>
    <x v="4"/>
    <s v="Oui"/>
    <s v="Oui"/>
    <s v="Oui"/>
    <x v="2"/>
    <x v="0"/>
    <x v="0"/>
    <s v="Oui"/>
    <s v="Non"/>
    <s v="Non"/>
    <s v="Urgentiste"/>
    <s v="Oui"/>
    <s v="Oui"/>
    <s v="6-12h"/>
    <s v="Oui"/>
    <s v="Plus de 24 heures"/>
    <x v="0"/>
    <m/>
    <x v="0"/>
  </r>
  <r>
    <x v="2"/>
    <s v="CASTERAS"/>
    <s v="Henri"/>
    <s v="Homme"/>
    <s v="09.12.1931"/>
    <n v="85"/>
    <s v="Lundi"/>
    <x v="2"/>
    <x v="3"/>
    <s v="Oui"/>
    <s v="Oui"/>
    <s v="Oui"/>
    <x v="2"/>
    <x v="0"/>
    <x v="0"/>
    <s v="Oui"/>
    <s v="Non"/>
    <s v="Non"/>
    <s v="Urgentiste"/>
    <s v="Oui"/>
    <s v="Oui"/>
    <s v="6-12h"/>
    <s v="Oui"/>
    <s v="12-24h"/>
    <x v="2"/>
    <m/>
    <x v="0"/>
  </r>
  <r>
    <x v="2"/>
    <s v="CHACONE"/>
    <s v="Françoise"/>
    <s v="Femme"/>
    <s v="10.04.1925"/>
    <n v="92"/>
    <s v="Mardi"/>
    <x v="2"/>
    <x v="0"/>
    <s v="Oui"/>
    <s v="Oui"/>
    <s v="Oui"/>
    <x v="2"/>
    <x v="0"/>
    <x v="0"/>
    <s v="Oui"/>
    <s v="Non"/>
    <s v="Non"/>
    <s v="Urgentiste"/>
    <s v="Oui"/>
    <s v="Oui"/>
    <s v="1-6h"/>
    <s v="Oui"/>
    <s v="1-6h"/>
    <x v="0"/>
    <m/>
    <x v="0"/>
  </r>
  <r>
    <x v="2"/>
    <s v="CHIVRAC"/>
    <s v="Gabrielle"/>
    <s v="Femme"/>
    <s v="18.09.1924"/>
    <n v="93"/>
    <s v="Lundi"/>
    <x v="2"/>
    <x v="4"/>
    <s v="Oui"/>
    <s v="Oui"/>
    <s v="Oui"/>
    <x v="0"/>
    <x v="0"/>
    <x v="0"/>
    <s v="Oui"/>
    <s v="Non"/>
    <s v="Non"/>
    <s v="Spécialiste"/>
    <s v="Oui"/>
    <s v="Oui"/>
    <s v="1-6h"/>
    <s v="Oui"/>
    <s v="6-12h"/>
    <x v="0"/>
    <m/>
    <x v="0"/>
  </r>
  <r>
    <x v="0"/>
    <s v="COLOMBIER"/>
    <s v="Louis"/>
    <s v="Homme"/>
    <s v="18.08.1923"/>
    <n v="94"/>
    <s v="Samedi"/>
    <x v="0"/>
    <x v="4"/>
    <s v="Oui"/>
    <s v="Oui"/>
    <s v="Non"/>
    <x v="2"/>
    <x v="0"/>
    <x v="0"/>
    <s v="Oui"/>
    <s v="Non"/>
    <s v="Non"/>
    <s v="Seul"/>
    <s v="Oui"/>
    <s v="Non"/>
    <s v="Moins d'une heure"/>
    <s v="Oui"/>
    <s v="6-12h"/>
    <x v="4"/>
    <s v="1-6h"/>
    <x v="2"/>
  </r>
  <r>
    <x v="1"/>
    <s v="COLOMBIER"/>
    <s v="Louis"/>
    <m/>
    <m/>
    <m/>
    <m/>
    <x v="2"/>
    <x v="1"/>
    <m/>
    <m/>
    <m/>
    <x v="1"/>
    <x v="1"/>
    <x v="1"/>
    <m/>
    <m/>
    <m/>
    <m/>
    <m/>
    <m/>
    <m/>
    <m/>
    <m/>
    <x v="1"/>
    <m/>
    <x v="1"/>
  </r>
  <r>
    <x v="0"/>
    <s v="CONIL"/>
    <s v="Madeleine"/>
    <s v="Femme"/>
    <s v="25.04.1928"/>
    <n v="89"/>
    <s v="Dimanche"/>
    <x v="0"/>
    <x v="0"/>
    <s v="Oui"/>
    <s v="Oui"/>
    <s v="Oui"/>
    <x v="2"/>
    <x v="2"/>
    <x v="2"/>
    <s v="Oui"/>
    <s v="Non"/>
    <s v="Oui"/>
    <s v="Urgentiste"/>
    <s v="Oui"/>
    <s v="Oui"/>
    <s v="Moins d'une heure"/>
    <s v="Non"/>
    <s v="Moins d'une heure"/>
    <x v="4"/>
    <s v="Moins d'une heure"/>
    <x v="0"/>
  </r>
  <r>
    <x v="2"/>
    <s v="COSTE"/>
    <s v="Suzanne"/>
    <s v="Femme"/>
    <s v="03.07.1922"/>
    <n v="94"/>
    <s v="Mardi"/>
    <x v="0"/>
    <x v="4"/>
    <s v="Oui"/>
    <s v="Oui"/>
    <s v="Oui"/>
    <x v="0"/>
    <x v="0"/>
    <x v="0"/>
    <s v="Oui"/>
    <s v="Non"/>
    <s v="Non"/>
    <s v="Urgentiste"/>
    <s v="Oui"/>
    <s v="Oui"/>
    <s v="6-12h"/>
    <s v="Oui"/>
    <s v="6-12h"/>
    <x v="2"/>
    <m/>
    <x v="0"/>
  </r>
  <r>
    <x v="1"/>
    <s v="COSTE"/>
    <s v="Suzanne"/>
    <m/>
    <m/>
    <m/>
    <m/>
    <x v="1"/>
    <x v="1"/>
    <m/>
    <m/>
    <m/>
    <x v="1"/>
    <x v="1"/>
    <x v="1"/>
    <m/>
    <m/>
    <m/>
    <m/>
    <m/>
    <m/>
    <m/>
    <m/>
    <m/>
    <x v="1"/>
    <m/>
    <x v="1"/>
  </r>
  <r>
    <x v="2"/>
    <s v="COSTES"/>
    <s v="André"/>
    <s v="Homme"/>
    <s v="12.02.1926"/>
    <n v="91"/>
    <s v="Lundi"/>
    <x v="2"/>
    <x v="4"/>
    <s v="Oui"/>
    <s v="Oui"/>
    <s v="Oui"/>
    <x v="2"/>
    <x v="0"/>
    <x v="0"/>
    <s v="Oui"/>
    <s v="Non"/>
    <s v="Non"/>
    <s v="Urgentiste"/>
    <s v="Oui"/>
    <s v="Oui"/>
    <s v="12-24h"/>
    <s v="Oui"/>
    <s v="12-24h"/>
    <x v="2"/>
    <m/>
    <x v="0"/>
  </r>
  <r>
    <x v="2"/>
    <s v="CRAMAUSSEL"/>
    <s v="Noelie"/>
    <s v="Femme"/>
    <s v="04.01.1921"/>
    <n v="96"/>
    <s v="Jeudi"/>
    <x v="0"/>
    <x v="3"/>
    <s v="Oui"/>
    <s v="Oui"/>
    <s v="Oui"/>
    <x v="2"/>
    <x v="0"/>
    <x v="0"/>
    <s v="Oui"/>
    <s v="Non"/>
    <s v="Non"/>
    <s v="Urgentiste"/>
    <s v="Oui"/>
    <s v="Oui"/>
    <s v="1-6h"/>
    <s v="Non"/>
    <s v="6-12h"/>
    <x v="3"/>
    <m/>
    <x v="0"/>
  </r>
  <r>
    <x v="2"/>
    <s v="DALUZ"/>
    <s v="Waldemar"/>
    <s v="Homme"/>
    <s v="31.08.1958"/>
    <n v="59"/>
    <s v="Mardi"/>
    <x v="4"/>
    <x v="0"/>
    <s v="Oui"/>
    <s v="Oui"/>
    <s v="Oui"/>
    <x v="0"/>
    <x v="2"/>
    <x v="0"/>
    <s v="Oui"/>
    <s v="Non"/>
    <s v="Non"/>
    <s v="Spécialiste"/>
    <s v="Oui"/>
    <s v="Oui"/>
    <s v="6-12h"/>
    <s v="Oui"/>
    <s v="6-12h"/>
    <x v="0"/>
    <m/>
    <x v="0"/>
  </r>
  <r>
    <x v="2"/>
    <s v="DARGENT"/>
    <s v="Yvonne"/>
    <s v="Femme"/>
    <s v="30.04.1920"/>
    <n v="97"/>
    <s v="Mercredi"/>
    <x v="2"/>
    <x v="3"/>
    <s v="Oui"/>
    <s v="Oui"/>
    <s v="Oui"/>
    <x v="0"/>
    <x v="0"/>
    <x v="0"/>
    <s v="Oui"/>
    <s v="Non"/>
    <s v="Non"/>
    <s v="Urgentiste"/>
    <s v="Non"/>
    <s v="Oui"/>
    <s v="1-6h"/>
    <s v="Oui"/>
    <s v="1-6h"/>
    <x v="3"/>
    <m/>
    <x v="0"/>
  </r>
  <r>
    <x v="1"/>
    <s v="DARGENT"/>
    <s v="Yvonne"/>
    <m/>
    <m/>
    <m/>
    <m/>
    <x v="3"/>
    <x v="4"/>
    <m/>
    <m/>
    <m/>
    <x v="1"/>
    <x v="1"/>
    <x v="1"/>
    <m/>
    <m/>
    <m/>
    <s v="Spécialiste"/>
    <m/>
    <m/>
    <m/>
    <m/>
    <m/>
    <x v="1"/>
    <m/>
    <x v="1"/>
  </r>
  <r>
    <x v="2"/>
    <s v="DE JOSSELIN"/>
    <s v="Roger"/>
    <s v="Homme"/>
    <s v="07.12.1921"/>
    <n v="96"/>
    <s v="Mardi"/>
    <x v="0"/>
    <x v="3"/>
    <s v="Oui"/>
    <s v="Oui"/>
    <s v="Oui"/>
    <x v="0"/>
    <x v="0"/>
    <x v="0"/>
    <s v="Non"/>
    <s v="Non"/>
    <s v="Non"/>
    <s v="Urgentiste"/>
    <s v="Oui"/>
    <s v="Oui"/>
    <s v="Plus de 24 heures"/>
    <s v="Non"/>
    <s v="Plus de 24 heures"/>
    <x v="0"/>
    <m/>
    <x v="0"/>
  </r>
  <r>
    <x v="2"/>
    <s v="DE LA FAGE"/>
    <s v="François"/>
    <s v="Homme"/>
    <s v="05.02.1927"/>
    <n v="90"/>
    <s v="Mardi"/>
    <x v="0"/>
    <x v="4"/>
    <s v="Oui"/>
    <s v="Oui"/>
    <s v="Oui"/>
    <x v="0"/>
    <x v="0"/>
    <x v="0"/>
    <s v="Oui"/>
    <s v="Non"/>
    <s v="Non"/>
    <s v="Urgentiste"/>
    <s v="Oui"/>
    <s v="Oui"/>
    <s v="1-6h"/>
    <s v="Oui"/>
    <s v="12-24h"/>
    <x v="2"/>
    <m/>
    <x v="0"/>
  </r>
  <r>
    <x v="2"/>
    <s v="DE SA PINHEIRO"/>
    <s v="Didier"/>
    <s v="Homme"/>
    <s v="01.07.1961"/>
    <n v="56"/>
    <s v="Mardi"/>
    <x v="2"/>
    <x v="0"/>
    <s v="Oui"/>
    <s v="Oui"/>
    <s v="Oui"/>
    <x v="2"/>
    <x v="0"/>
    <x v="0"/>
    <s v="Oui"/>
    <s v="Non"/>
    <s v="Oui"/>
    <s v="Urgentiste"/>
    <s v="Non"/>
    <s v="Oui"/>
    <s v="Plus de 24 heures"/>
    <s v="Oui"/>
    <s v="Plus de 24 heures"/>
    <x v="0"/>
    <m/>
    <x v="0"/>
  </r>
  <r>
    <x v="2"/>
    <s v="DECOMBLE"/>
    <s v="Marie"/>
    <s v="Femme"/>
    <s v="09.12.1927"/>
    <n v="90"/>
    <s v="Mardi"/>
    <x v="2"/>
    <x v="0"/>
    <s v="Oui"/>
    <s v="Oui"/>
    <s v="Oui"/>
    <x v="2"/>
    <x v="0"/>
    <x v="0"/>
    <s v="Oui"/>
    <s v="Non"/>
    <s v="Non"/>
    <s v="Urgentiste"/>
    <s v="Non"/>
    <s v="Oui"/>
    <s v="6-12h"/>
    <s v="Non"/>
    <s v="12-24h"/>
    <x v="0"/>
    <m/>
    <x v="0"/>
  </r>
  <r>
    <x v="0"/>
    <s v="DURAND"/>
    <s v="Maria"/>
    <s v="Femme"/>
    <s v="28.01.1922"/>
    <n v="95"/>
    <s v="Vendredi"/>
    <x v="4"/>
    <x v="4"/>
    <s v="Oui"/>
    <s v="Oui"/>
    <s v="Oui"/>
    <x v="2"/>
    <x v="0"/>
    <x v="0"/>
    <s v="Oui"/>
    <s v="Non"/>
    <s v="Non"/>
    <s v="Urgentiste"/>
    <s v="Oui"/>
    <s v="Oui"/>
    <s v="1-6h"/>
    <s v="Non"/>
    <s v="6-12h"/>
    <x v="0"/>
    <m/>
    <x v="0"/>
  </r>
  <r>
    <x v="0"/>
    <s v="DUSSIN"/>
    <s v="Joseph"/>
    <s v="Homme"/>
    <s v="07.02.1930"/>
    <n v="87"/>
    <s v="Samedi"/>
    <x v="0"/>
    <x v="4"/>
    <s v="Oui"/>
    <s v="Non"/>
    <s v="Non"/>
    <x v="2"/>
    <x v="0"/>
    <x v="0"/>
    <s v="Non"/>
    <s v="Non"/>
    <s v="Non"/>
    <s v="Urgentiste"/>
    <s v="Oui"/>
    <s v="Oui"/>
    <s v="1-6h"/>
    <s v="Oui"/>
    <s v="6-12h"/>
    <x v="0"/>
    <m/>
    <x v="2"/>
  </r>
  <r>
    <x v="0"/>
    <s v="ESTADIEU"/>
    <s v="Irène"/>
    <s v="Femme"/>
    <s v="28.02.1928"/>
    <n v="89"/>
    <s v="Samedi"/>
    <x v="6"/>
    <x v="4"/>
    <s v="Oui"/>
    <s v="Oui"/>
    <s v="Oui"/>
    <x v="2"/>
    <x v="0"/>
    <x v="0"/>
    <s v="Oui"/>
    <s v="Non"/>
    <s v="Non"/>
    <s v="Urgentiste"/>
    <s v="Oui"/>
    <s v="Oui"/>
    <s v="1-6h"/>
    <s v="Oui"/>
    <s v="1-6h"/>
    <x v="4"/>
    <s v="1-6h"/>
    <x v="0"/>
  </r>
  <r>
    <x v="2"/>
    <s v="FAURE"/>
    <s v="Angèle"/>
    <s v="Femme"/>
    <s v="10.08.1933"/>
    <n v="84"/>
    <s v="Mercredi"/>
    <x v="2"/>
    <x v="4"/>
    <s v="Oui"/>
    <s v="Oui"/>
    <s v="Oui"/>
    <x v="0"/>
    <x v="0"/>
    <x v="0"/>
    <s v="Oui"/>
    <s v="Non"/>
    <s v="Non"/>
    <s v="Urgentiste"/>
    <s v="Oui"/>
    <s v="Oui"/>
    <s v="1-6h"/>
    <s v="Non"/>
    <s v="1-6h"/>
    <x v="0"/>
    <m/>
    <x v="1"/>
  </r>
  <r>
    <x v="2"/>
    <s v="FERIOL"/>
    <s v="René"/>
    <s v="Homme"/>
    <s v="25.05.1930"/>
    <n v="86"/>
    <s v="Jeudi"/>
    <x v="0"/>
    <x v="0"/>
    <s v="Oui"/>
    <s v="Oui"/>
    <s v="Oui"/>
    <x v="2"/>
    <x v="2"/>
    <x v="2"/>
    <s v="Oui"/>
    <s v="Non"/>
    <s v="Non"/>
    <s v="Urgentiste"/>
    <s v="Oui"/>
    <s v="Oui"/>
    <s v="Plus de 24 heures"/>
    <s v="Oui"/>
    <s v="Plus de 24 heures"/>
    <x v="0"/>
    <m/>
    <x v="0"/>
  </r>
  <r>
    <x v="2"/>
    <s v="FEVRIER"/>
    <s v="André"/>
    <s v="Homme"/>
    <s v="18.05.1933"/>
    <n v="84"/>
    <s v="Mardi"/>
    <x v="4"/>
    <x v="5"/>
    <s v="Oui"/>
    <s v="Oui"/>
    <s v="Oui"/>
    <x v="0"/>
    <x v="2"/>
    <x v="2"/>
    <s v="Oui"/>
    <s v="Non"/>
    <s v="Non"/>
    <s v="Urgentiste"/>
    <s v="Oui"/>
    <s v="Oui"/>
    <s v="12-24h"/>
    <s v="Oui"/>
    <s v="12-24h"/>
    <x v="0"/>
    <s v="Plus de 24 heures"/>
    <x v="0"/>
  </r>
  <r>
    <x v="1"/>
    <s v="FEVRIER"/>
    <s v="André"/>
    <m/>
    <m/>
    <m/>
    <m/>
    <x v="1"/>
    <x v="4"/>
    <m/>
    <m/>
    <m/>
    <x v="1"/>
    <x v="1"/>
    <x v="1"/>
    <m/>
    <m/>
    <m/>
    <s v="Spécialiste"/>
    <m/>
    <m/>
    <m/>
    <m/>
    <m/>
    <x v="1"/>
    <m/>
    <x v="1"/>
  </r>
  <r>
    <x v="2"/>
    <s v="FILLEUL DE BROHY"/>
    <s v="Camille"/>
    <s v="Femme"/>
    <s v="07.06.1937"/>
    <n v="80"/>
    <s v="Mercredi"/>
    <x v="0"/>
    <x v="2"/>
    <s v="Oui"/>
    <s v="Oui"/>
    <s v="Oui"/>
    <x v="0"/>
    <x v="0"/>
    <x v="0"/>
    <s v="Oui"/>
    <s v="Non"/>
    <s v="Non"/>
    <s v="Spécialiste"/>
    <s v="Oui"/>
    <s v="Oui"/>
    <s v="12-24h"/>
    <s v="Non"/>
    <s v="12-24h"/>
    <x v="2"/>
    <m/>
    <x v="0"/>
  </r>
  <r>
    <x v="1"/>
    <s v="FILLEUL DE BROHY"/>
    <s v="Camille"/>
    <m/>
    <m/>
    <m/>
    <m/>
    <x v="3"/>
    <x v="1"/>
    <m/>
    <m/>
    <m/>
    <x v="1"/>
    <x v="1"/>
    <x v="1"/>
    <m/>
    <m/>
    <m/>
    <m/>
    <m/>
    <m/>
    <m/>
    <m/>
    <m/>
    <x v="1"/>
    <m/>
    <x v="1"/>
  </r>
  <r>
    <x v="2"/>
    <s v="FOUILLARON"/>
    <s v="Geneviève"/>
    <s v="Femme"/>
    <s v="27.10.1952"/>
    <n v="65"/>
    <s v="Jeudi"/>
    <x v="2"/>
    <x v="0"/>
    <s v="Oui"/>
    <s v="Oui"/>
    <s v="Oui"/>
    <x v="2"/>
    <x v="0"/>
    <x v="2"/>
    <s v="Oui"/>
    <s v="Non"/>
    <s v="Non"/>
    <s v="Urgentiste"/>
    <s v="Oui"/>
    <s v="Oui"/>
    <s v="1-6h"/>
    <s v="Oui"/>
    <s v="1-6h"/>
    <x v="0"/>
    <m/>
    <x v="0"/>
  </r>
  <r>
    <x v="1"/>
    <s v="FOUILLARON"/>
    <s v="Geneviève"/>
    <m/>
    <m/>
    <m/>
    <m/>
    <x v="3"/>
    <x v="1"/>
    <m/>
    <m/>
    <m/>
    <x v="1"/>
    <x v="1"/>
    <x v="1"/>
    <m/>
    <m/>
    <m/>
    <s v="Spécialiste"/>
    <m/>
    <m/>
    <m/>
    <m/>
    <m/>
    <x v="1"/>
    <m/>
    <x v="1"/>
  </r>
  <r>
    <x v="0"/>
    <s v="GAGNOLET"/>
    <s v="Marcelle Georges"/>
    <s v="Femme"/>
    <s v="22.01.1928"/>
    <n v="89"/>
    <s v="Samedi"/>
    <x v="0"/>
    <x v="4"/>
    <s v="Oui"/>
    <s v="Oui"/>
    <s v="Oui"/>
    <x v="2"/>
    <x v="0"/>
    <x v="0"/>
    <s v="Oui"/>
    <s v="Non"/>
    <s v="Non"/>
    <s v="Urgentiste"/>
    <s v="Oui"/>
    <s v="Oui"/>
    <s v="6-12h"/>
    <s v="Oui"/>
    <s v="6-12h"/>
    <x v="0"/>
    <m/>
    <x v="0"/>
  </r>
  <r>
    <x v="1"/>
    <s v="GAGNOLET"/>
    <s v="Marcelle Georges"/>
    <m/>
    <m/>
    <m/>
    <m/>
    <x v="1"/>
    <x v="1"/>
    <m/>
    <m/>
    <m/>
    <x v="1"/>
    <x v="1"/>
    <x v="1"/>
    <m/>
    <m/>
    <m/>
    <m/>
    <m/>
    <m/>
    <m/>
    <m/>
    <m/>
    <x v="1"/>
    <m/>
    <x v="1"/>
  </r>
  <r>
    <x v="2"/>
    <s v="GALIBERT"/>
    <s v="Yvette"/>
    <s v="Femme"/>
    <s v="13.11.1926"/>
    <n v="91"/>
    <s v="Mardi"/>
    <x v="2"/>
    <x v="3"/>
    <s v="Oui"/>
    <s v="Oui"/>
    <s v="Oui"/>
    <x v="0"/>
    <x v="0"/>
    <x v="0"/>
    <s v="Oui"/>
    <s v="Non"/>
    <s v="Non"/>
    <s v="Urgentiste"/>
    <s v="Oui"/>
    <s v="Oui"/>
    <s v="6-12h"/>
    <s v="Oui"/>
    <s v="6-12h"/>
    <x v="0"/>
    <m/>
    <x v="0"/>
  </r>
  <r>
    <x v="1"/>
    <s v="GALIBERT"/>
    <s v="Yvette"/>
    <m/>
    <m/>
    <m/>
    <m/>
    <x v="3"/>
    <x v="4"/>
    <m/>
    <m/>
    <m/>
    <x v="1"/>
    <x v="1"/>
    <x v="1"/>
    <m/>
    <m/>
    <m/>
    <m/>
    <m/>
    <m/>
    <m/>
    <m/>
    <m/>
    <x v="1"/>
    <m/>
    <x v="1"/>
  </r>
  <r>
    <x v="0"/>
    <s v="GAMBINO"/>
    <s v="Ana"/>
    <s v="Femme"/>
    <s v="17.03.1926"/>
    <n v="91"/>
    <s v="Dimanche"/>
    <x v="2"/>
    <x v="0"/>
    <s v="Oui"/>
    <s v="Oui"/>
    <s v="Oui"/>
    <x v="0"/>
    <x v="0"/>
    <x v="0"/>
    <s v="Oui"/>
    <s v="Non"/>
    <s v="Non"/>
    <s v="Spécialiste"/>
    <s v="Oui"/>
    <s v="Oui"/>
    <s v="1-6h"/>
    <s v="Oui"/>
    <s v="6-12h"/>
    <x v="0"/>
    <m/>
    <x v="0"/>
  </r>
  <r>
    <x v="2"/>
    <s v="GARROS"/>
    <s v="Françoise"/>
    <s v="Femme"/>
    <s v="12.01.1925"/>
    <n v="92"/>
    <s v="Jeudi"/>
    <x v="0"/>
    <x v="4"/>
    <s v="Oui"/>
    <s v="Oui"/>
    <s v="Oui"/>
    <x v="0"/>
    <x v="0"/>
    <x v="0"/>
    <s v="Oui"/>
    <s v="Non"/>
    <s v="Non"/>
    <s v="Urgentiste"/>
    <s v="Oui"/>
    <s v="Oui"/>
    <s v="12-24h"/>
    <s v="Oui"/>
    <s v="Plus de 24 heures"/>
    <x v="3"/>
    <m/>
    <x v="0"/>
  </r>
  <r>
    <x v="2"/>
    <s v="GASTOU"/>
    <s v="Jeanne"/>
    <s v="Femme"/>
    <s v="08.02.1918"/>
    <n v="99"/>
    <s v="Mardi"/>
    <x v="0"/>
    <x v="3"/>
    <s v="Oui"/>
    <s v="Oui"/>
    <s v="Oui"/>
    <x v="0"/>
    <x v="0"/>
    <x v="0"/>
    <s v="Oui"/>
    <s v="Non"/>
    <s v="Non"/>
    <s v="Urgentiste"/>
    <s v="Oui"/>
    <s v="Oui"/>
    <s v="1-6h"/>
    <s v="Non"/>
    <s v="1-6h"/>
    <x v="0"/>
    <m/>
    <x v="0"/>
  </r>
  <r>
    <x v="2"/>
    <s v="GHISLENI"/>
    <s v="Delsa"/>
    <s v="Femme"/>
    <s v="29.07.1928"/>
    <n v="89"/>
    <s v="Lundi"/>
    <x v="2"/>
    <x v="4"/>
    <s v="Oui"/>
    <s v="Oui"/>
    <s v="Oui"/>
    <x v="0"/>
    <x v="0"/>
    <x v="0"/>
    <s v="Oui"/>
    <s v="Non"/>
    <s v="Non"/>
    <s v="Urgentiste"/>
    <s v="Oui"/>
    <s v="Oui"/>
    <s v="1-6h"/>
    <s v="Oui"/>
    <s v="1-6h"/>
    <x v="0"/>
    <m/>
    <x v="0"/>
  </r>
  <r>
    <x v="2"/>
    <s v="GONZALEZ"/>
    <s v="Pierrette"/>
    <s v="Femme"/>
    <s v="09.09.1934"/>
    <n v="82"/>
    <s v="Jeudi"/>
    <x v="0"/>
    <x v="4"/>
    <s v="Oui"/>
    <s v="Oui"/>
    <s v="Oui"/>
    <x v="0"/>
    <x v="0"/>
    <x v="0"/>
    <s v="Oui"/>
    <s v="Non"/>
    <s v="Non"/>
    <s v="Urgentiste"/>
    <s v="Oui"/>
    <s v="Oui"/>
    <s v="1-6h"/>
    <s v="Oui"/>
    <s v="Plus de 24 heures"/>
    <x v="0"/>
    <m/>
    <x v="0"/>
  </r>
  <r>
    <x v="2"/>
    <s v="GOURDEAU"/>
    <s v="Jacques"/>
    <s v="Homme"/>
    <s v="26.05.1929"/>
    <n v="88"/>
    <s v="Mardi"/>
    <x v="0"/>
    <x v="0"/>
    <s v="Oui"/>
    <s v="Oui"/>
    <s v="Oui"/>
    <x v="2"/>
    <x v="2"/>
    <x v="2"/>
    <s v="Oui"/>
    <s v="Non"/>
    <s v="Non"/>
    <s v="Spécialiste"/>
    <s v="Oui"/>
    <s v="Oui"/>
    <s v="1-6h"/>
    <s v="Oui"/>
    <s v="6-12h"/>
    <x v="4"/>
    <s v="Moins d'une heure"/>
    <x v="0"/>
  </r>
  <r>
    <x v="0"/>
    <s v="GOUSSANOU"/>
    <s v="Michel"/>
    <s v="Homme"/>
    <s v="14.06.1964"/>
    <n v="53"/>
    <s v="Samedi"/>
    <x v="4"/>
    <x v="6"/>
    <s v="Oui"/>
    <s v="Oui"/>
    <s v="Oui"/>
    <x v="2"/>
    <x v="0"/>
    <x v="0"/>
    <s v="Oui"/>
    <s v="Non"/>
    <s v="Non"/>
    <s v="Urgentiste"/>
    <s v="Oui"/>
    <s v="Oui"/>
    <s v="12-24h"/>
    <s v="Oui"/>
    <s v="Plus de 24 heures"/>
    <x v="0"/>
    <m/>
    <x v="0"/>
  </r>
  <r>
    <x v="1"/>
    <s v="GOUSSANOU"/>
    <s v="Michel"/>
    <m/>
    <m/>
    <m/>
    <m/>
    <x v="3"/>
    <x v="1"/>
    <m/>
    <m/>
    <m/>
    <x v="1"/>
    <x v="1"/>
    <x v="1"/>
    <m/>
    <m/>
    <m/>
    <s v="Spécialiste"/>
    <m/>
    <m/>
    <m/>
    <m/>
    <m/>
    <x v="1"/>
    <m/>
    <x v="1"/>
  </r>
  <r>
    <x v="2"/>
    <s v="GREFFIER"/>
    <s v="Gisèle"/>
    <s v="Femme"/>
    <s v="09.02.1924"/>
    <n v="93"/>
    <s v="Mardi"/>
    <x v="0"/>
    <x v="4"/>
    <s v="Oui"/>
    <s v="Oui"/>
    <s v="Oui"/>
    <x v="2"/>
    <x v="0"/>
    <x v="0"/>
    <s v="Oui"/>
    <s v="Non"/>
    <s v="Non"/>
    <s v="Seul"/>
    <s v="Oui"/>
    <s v="Oui"/>
    <s v="Moins d'une heure"/>
    <s v="Oui"/>
    <s v="Moins d'une heure"/>
    <x v="0"/>
    <m/>
    <x v="0"/>
  </r>
  <r>
    <x v="2"/>
    <s v="GUILLON"/>
    <s v="Henri"/>
    <s v="Homme"/>
    <s v="30.07.1930"/>
    <n v="86"/>
    <s v="Vendredi"/>
    <x v="4"/>
    <x v="0"/>
    <s v="Oui"/>
    <s v="Oui"/>
    <s v="Oui"/>
    <x v="0"/>
    <x v="2"/>
    <x v="2"/>
    <s v="Oui"/>
    <s v="Non"/>
    <s v="Non"/>
    <s v="Urgentiste"/>
    <s v="Oui"/>
    <s v="Oui"/>
    <s v="1-6h"/>
    <s v="Oui"/>
    <s v="1-6h"/>
    <x v="2"/>
    <m/>
    <x v="0"/>
  </r>
  <r>
    <x v="1"/>
    <s v="GUILLON"/>
    <s v="Henri"/>
    <m/>
    <m/>
    <m/>
    <m/>
    <x v="0"/>
    <x v="1"/>
    <m/>
    <m/>
    <m/>
    <x v="1"/>
    <x v="1"/>
    <x v="1"/>
    <m/>
    <m/>
    <m/>
    <m/>
    <m/>
    <m/>
    <m/>
    <m/>
    <m/>
    <x v="1"/>
    <m/>
    <x v="1"/>
  </r>
  <r>
    <x v="1"/>
    <s v="GUILLON"/>
    <s v="Henri"/>
    <m/>
    <m/>
    <m/>
    <m/>
    <x v="1"/>
    <x v="1"/>
    <m/>
    <m/>
    <m/>
    <x v="1"/>
    <x v="1"/>
    <x v="1"/>
    <m/>
    <m/>
    <m/>
    <m/>
    <m/>
    <m/>
    <m/>
    <m/>
    <m/>
    <x v="1"/>
    <m/>
    <x v="1"/>
  </r>
  <r>
    <x v="1"/>
    <s v="GUILLON"/>
    <s v="Henri"/>
    <m/>
    <m/>
    <m/>
    <m/>
    <x v="7"/>
    <x v="1"/>
    <m/>
    <m/>
    <m/>
    <x v="1"/>
    <x v="1"/>
    <x v="1"/>
    <m/>
    <m/>
    <m/>
    <m/>
    <m/>
    <m/>
    <m/>
    <m/>
    <m/>
    <x v="1"/>
    <m/>
    <x v="1"/>
  </r>
  <r>
    <x v="2"/>
    <s v="HADOUES"/>
    <s v="Mohammed"/>
    <s v="Homme"/>
    <s v="30.03.1960"/>
    <n v="57"/>
    <s v="Mardi"/>
    <x v="0"/>
    <x v="4"/>
    <s v="Oui"/>
    <s v="Oui"/>
    <s v="Oui"/>
    <x v="2"/>
    <x v="0"/>
    <x v="0"/>
    <s v="Non"/>
    <s v="Non"/>
    <s v="Non"/>
    <s v="Urgentiste"/>
    <s v="Non"/>
    <s v="Oui"/>
    <s v="12-24h"/>
    <s v="Non"/>
    <s v="12-24h"/>
    <x v="2"/>
    <m/>
    <x v="0"/>
  </r>
  <r>
    <x v="1"/>
    <s v="HADOUES"/>
    <s v="Mohammed"/>
    <m/>
    <m/>
    <m/>
    <m/>
    <x v="3"/>
    <x v="1"/>
    <m/>
    <m/>
    <m/>
    <x v="1"/>
    <x v="1"/>
    <x v="1"/>
    <m/>
    <m/>
    <m/>
    <s v="Spécialiste"/>
    <m/>
    <m/>
    <m/>
    <m/>
    <m/>
    <x v="1"/>
    <m/>
    <x v="1"/>
  </r>
  <r>
    <x v="2"/>
    <s v="JAUVERT"/>
    <s v="Angela"/>
    <s v="Femme"/>
    <s v="24.01.1929"/>
    <n v="88"/>
    <s v="Mardi"/>
    <x v="2"/>
    <x v="4"/>
    <s v="Oui"/>
    <s v="Oui"/>
    <s v="Oui"/>
    <x v="0"/>
    <x v="0"/>
    <x v="0"/>
    <s v="Oui"/>
    <s v="Non"/>
    <s v="Non"/>
    <s v="Spécialiste"/>
    <s v="Non"/>
    <s v="Oui"/>
    <s v="Moins d'une heure"/>
    <s v="Oui"/>
    <s v="1-6h"/>
    <x v="4"/>
    <m/>
    <x v="0"/>
  </r>
  <r>
    <x v="2"/>
    <s v="JUSTINE"/>
    <s v="Cécile"/>
    <s v="Femme"/>
    <s v="11.04.1926"/>
    <n v="91"/>
    <s v="Lundi"/>
    <x v="0"/>
    <x v="0"/>
    <s v="Oui"/>
    <s v="Oui"/>
    <s v="Oui"/>
    <x v="0"/>
    <x v="0"/>
    <x v="0"/>
    <s v="Oui"/>
    <s v="Non"/>
    <s v="Non"/>
    <s v="Urgentiste"/>
    <s v="Oui"/>
    <s v="Oui"/>
    <s v="1-6h"/>
    <s v="Non"/>
    <s v="12-24h"/>
    <x v="0"/>
    <m/>
    <x v="2"/>
  </r>
  <r>
    <x v="0"/>
    <s v="LABEUR"/>
    <s v="Robert"/>
    <s v="Homme"/>
    <s v="25.02.1938"/>
    <n v="79"/>
    <s v="Dimanche"/>
    <x v="0"/>
    <x v="2"/>
    <s v="Oui"/>
    <s v="Oui"/>
    <s v="Oui"/>
    <x v="2"/>
    <x v="0"/>
    <x v="0"/>
    <s v="Non"/>
    <s v="Non"/>
    <s v="Non"/>
    <s v="Urgentiste"/>
    <s v="Oui"/>
    <s v="Oui"/>
    <s v="12-24h"/>
    <s v="Non"/>
    <s v="6-12h"/>
    <x v="0"/>
    <m/>
    <x v="0"/>
  </r>
  <r>
    <x v="0"/>
    <s v="LACHENDOWIER"/>
    <s v="Suzane"/>
    <s v="Femme"/>
    <s v="03.12.1931"/>
    <n v="85"/>
    <s v="Dimanche"/>
    <x v="2"/>
    <x v="0"/>
    <s v="Oui"/>
    <s v="Oui"/>
    <s v="Oui"/>
    <x v="2"/>
    <x v="0"/>
    <x v="0"/>
    <s v="Oui"/>
    <s v="Non"/>
    <s v="Non"/>
    <s v="Spécialiste"/>
    <s v="Non"/>
    <s v="Oui"/>
    <s v="1-6h"/>
    <s v="Oui"/>
    <s v="1-6h"/>
    <x v="0"/>
    <m/>
    <x v="0"/>
  </r>
  <r>
    <x v="0"/>
    <s v="LEON"/>
    <s v="Gabrielle"/>
    <s v="Femme"/>
    <s v="17.07.1926"/>
    <n v="91"/>
    <s v="Samedi"/>
    <x v="2"/>
    <x v="2"/>
    <s v="Oui"/>
    <s v="Oui"/>
    <s v="Oui"/>
    <x v="2"/>
    <x v="0"/>
    <x v="0"/>
    <s v="Non"/>
    <s v="Non"/>
    <s v="Non"/>
    <s v="Spécialiste"/>
    <s v="Oui"/>
    <s v="Oui"/>
    <s v="Moins d'une heure"/>
    <s v="Oui"/>
    <s v="1-6h"/>
    <x v="0"/>
    <m/>
    <x v="0"/>
  </r>
  <r>
    <x v="2"/>
    <s v="LEVEQUE"/>
    <s v="Rejane"/>
    <s v="Femme"/>
    <s v="10.09.1931"/>
    <n v="80"/>
    <s v="Mercredi"/>
    <x v="0"/>
    <x v="3"/>
    <s v="Oui"/>
    <s v="Oui"/>
    <s v="Oui"/>
    <x v="2"/>
    <x v="0"/>
    <x v="2"/>
    <s v="Oui"/>
    <s v="Non"/>
    <s v="Non"/>
    <s v="Urgentiste"/>
    <s v="Oui"/>
    <s v="Oui"/>
    <s v="1-6h"/>
    <s v="Non"/>
    <s v="1-6h"/>
    <x v="0"/>
    <m/>
    <x v="0"/>
  </r>
  <r>
    <x v="1"/>
    <s v="LEVEQUE"/>
    <s v="Rejane"/>
    <m/>
    <m/>
    <m/>
    <m/>
    <x v="1"/>
    <x v="1"/>
    <m/>
    <m/>
    <m/>
    <x v="1"/>
    <x v="1"/>
    <x v="1"/>
    <m/>
    <m/>
    <m/>
    <s v="Spécialiste"/>
    <m/>
    <m/>
    <m/>
    <m/>
    <m/>
    <x v="1"/>
    <m/>
    <x v="1"/>
  </r>
  <r>
    <x v="2"/>
    <s v="LEVY"/>
    <s v="Madeleine"/>
    <s v="Femme"/>
    <s v="02.04.1922"/>
    <n v="95"/>
    <s v="Jeudi"/>
    <x v="5"/>
    <x v="3"/>
    <s v="Oui"/>
    <s v="Oui"/>
    <s v="Oui"/>
    <x v="0"/>
    <x v="2"/>
    <x v="2"/>
    <s v="Oui"/>
    <s v="Non"/>
    <s v="Non"/>
    <s v="Urgentiste"/>
    <s v="Oui"/>
    <s v="Oui"/>
    <s v="1-6h"/>
    <s v="Oui"/>
    <s v="12-24h"/>
    <x v="0"/>
    <m/>
    <x v="1"/>
  </r>
  <r>
    <x v="1"/>
    <s v="LEVY"/>
    <s v="Madeleine"/>
    <m/>
    <m/>
    <m/>
    <m/>
    <x v="3"/>
    <x v="0"/>
    <m/>
    <m/>
    <m/>
    <x v="1"/>
    <x v="1"/>
    <x v="1"/>
    <m/>
    <m/>
    <m/>
    <m/>
    <m/>
    <m/>
    <m/>
    <m/>
    <m/>
    <x v="1"/>
    <m/>
    <x v="1"/>
  </r>
  <r>
    <x v="2"/>
    <s v="LORINE"/>
    <s v="Daniele"/>
    <s v="Femme"/>
    <s v="27.03.1942"/>
    <n v="75"/>
    <s v="Lundi"/>
    <x v="0"/>
    <x v="2"/>
    <s v="Oui"/>
    <s v="Oui"/>
    <s v="Oui"/>
    <x v="0"/>
    <x v="0"/>
    <x v="2"/>
    <s v="Oui"/>
    <s v="Oui"/>
    <s v="Non"/>
    <s v="Urgentiste"/>
    <s v="Oui"/>
    <s v="Oui"/>
    <s v="Moins d'une heure"/>
    <s v="Oui"/>
    <s v="1-6h"/>
    <x v="0"/>
    <m/>
    <x v="0"/>
  </r>
  <r>
    <x v="1"/>
    <s v="LORINE"/>
    <s v="Daniele"/>
    <m/>
    <m/>
    <m/>
    <m/>
    <x v="5"/>
    <x v="1"/>
    <m/>
    <m/>
    <m/>
    <x v="1"/>
    <x v="1"/>
    <x v="1"/>
    <m/>
    <m/>
    <m/>
    <m/>
    <m/>
    <m/>
    <m/>
    <m/>
    <m/>
    <x v="1"/>
    <m/>
    <x v="1"/>
  </r>
  <r>
    <x v="2"/>
    <s v="LOUIS JOSEPH"/>
    <s v="Laurent"/>
    <s v="Homme"/>
    <s v="02.08.1960"/>
    <n v="56"/>
    <s v="Lundi"/>
    <x v="5"/>
    <x v="0"/>
    <s v="Oui"/>
    <s v="Oui"/>
    <s v="Oui"/>
    <x v="2"/>
    <x v="0"/>
    <x v="0"/>
    <s v="Oui"/>
    <s v="Non"/>
    <s v="Oui"/>
    <s v="Spécialiste"/>
    <s v="Oui"/>
    <s v="Oui"/>
    <s v="1-6h"/>
    <s v="Oui"/>
    <s v="6-12h"/>
    <x v="0"/>
    <m/>
    <x v="2"/>
  </r>
  <r>
    <x v="1"/>
    <s v="LOUIS JOSEPH"/>
    <s v="Laurent"/>
    <m/>
    <m/>
    <m/>
    <m/>
    <x v="2"/>
    <x v="1"/>
    <m/>
    <m/>
    <m/>
    <x v="1"/>
    <x v="1"/>
    <x v="1"/>
    <m/>
    <m/>
    <m/>
    <m/>
    <m/>
    <m/>
    <m/>
    <m/>
    <m/>
    <x v="1"/>
    <m/>
    <x v="1"/>
  </r>
  <r>
    <x v="2"/>
    <s v="LUGARDON"/>
    <s v="Serge"/>
    <s v="Homme"/>
    <s v="07.10.1933"/>
    <n v="84"/>
    <s v="Jeudi"/>
    <x v="0"/>
    <x v="4"/>
    <s v="Oui"/>
    <s v="Oui"/>
    <s v="Oui"/>
    <x v="0"/>
    <x v="0"/>
    <x v="0"/>
    <s v="Oui"/>
    <s v="Non"/>
    <s v="Non"/>
    <s v="Urgentiste"/>
    <s v="Oui"/>
    <s v="Oui"/>
    <s v="Moins d'une heure"/>
    <s v="Oui"/>
    <s v="1-6h"/>
    <x v="0"/>
    <m/>
    <x v="2"/>
  </r>
  <r>
    <x v="0"/>
    <s v="MAISSONNIER"/>
    <s v="Hippolyte"/>
    <s v="Homme"/>
    <s v="22.11.1935"/>
    <n v="81"/>
    <s v="Samedi"/>
    <x v="0"/>
    <x v="0"/>
    <s v="Oui"/>
    <s v="Oui"/>
    <s v="Oui"/>
    <x v="2"/>
    <x v="0"/>
    <x v="2"/>
    <s v="Oui"/>
    <s v="Non"/>
    <s v="Non"/>
    <s v="Urgentiste"/>
    <s v="Oui"/>
    <s v="Oui"/>
    <s v="1-6h"/>
    <s v="Oui"/>
    <s v="1-6h"/>
    <x v="2"/>
    <m/>
    <x v="2"/>
  </r>
  <r>
    <x v="2"/>
    <s v="MARTIN"/>
    <s v="José"/>
    <s v="Homme"/>
    <s v="04.10.1923"/>
    <n v="93"/>
    <s v="Mardi"/>
    <x v="0"/>
    <x v="4"/>
    <s v="Oui"/>
    <s v="Oui"/>
    <s v="Oui"/>
    <x v="2"/>
    <x v="0"/>
    <x v="0"/>
    <s v="Oui"/>
    <s v="Non"/>
    <s v="Non"/>
    <s v="Urgentiste"/>
    <s v="Oui"/>
    <s v="Oui"/>
    <s v="6-12h"/>
    <s v="Non"/>
    <s v="1-6h"/>
    <x v="0"/>
    <m/>
    <x v="0"/>
  </r>
  <r>
    <x v="1"/>
    <s v="MARTIN"/>
    <s v="José"/>
    <m/>
    <m/>
    <m/>
    <m/>
    <x v="3"/>
    <x v="0"/>
    <m/>
    <m/>
    <m/>
    <x v="1"/>
    <x v="1"/>
    <x v="1"/>
    <m/>
    <m/>
    <m/>
    <m/>
    <m/>
    <m/>
    <m/>
    <m/>
    <m/>
    <x v="1"/>
    <m/>
    <x v="1"/>
  </r>
  <r>
    <x v="2"/>
    <s v="MARTINOLLE"/>
    <s v="Pierrette"/>
    <s v="Femme"/>
    <s v="21.12.1926"/>
    <n v="90"/>
    <s v="Vendredi"/>
    <x v="2"/>
    <x v="0"/>
    <s v="Oui"/>
    <s v="Oui"/>
    <s v="Oui"/>
    <x v="2"/>
    <x v="2"/>
    <x v="0"/>
    <s v="Oui"/>
    <s v="Non"/>
    <s v="Non"/>
    <s v="Urgentiste"/>
    <s v="Oui"/>
    <s v="Oui"/>
    <s v="1-6h"/>
    <s v="Oui"/>
    <s v="Plus de 24 heures"/>
    <x v="0"/>
    <m/>
    <x v="0"/>
  </r>
  <r>
    <x v="1"/>
    <s v="MARTINOLLE"/>
    <s v="Pierrette"/>
    <m/>
    <m/>
    <m/>
    <m/>
    <x v="3"/>
    <x v="1"/>
    <m/>
    <m/>
    <m/>
    <x v="1"/>
    <x v="1"/>
    <x v="1"/>
    <m/>
    <m/>
    <m/>
    <s v="Spécialiste"/>
    <m/>
    <m/>
    <m/>
    <m/>
    <m/>
    <x v="1"/>
    <m/>
    <x v="1"/>
  </r>
  <r>
    <x v="2"/>
    <s v="MAURY"/>
    <s v="Zoé Borin"/>
    <s v="Femme"/>
    <s v="10.10.1926"/>
    <n v="91"/>
    <s v="Mardi"/>
    <x v="2"/>
    <x v="2"/>
    <s v="Oui"/>
    <s v="Oui"/>
    <s v="Oui"/>
    <x v="2"/>
    <x v="2"/>
    <x v="0"/>
    <s v="Oui"/>
    <s v="Non"/>
    <s v="Non"/>
    <s v="Seul"/>
    <s v="Oui"/>
    <s v="Oui"/>
    <s v="6-12h"/>
    <s v="Oui"/>
    <s v="12-24h"/>
    <x v="0"/>
    <m/>
    <x v="0"/>
  </r>
  <r>
    <x v="2"/>
    <s v="MAZEAU"/>
    <s v="Pierre"/>
    <s v="Homme"/>
    <s v="24.06.1925"/>
    <n v="92"/>
    <s v="Vendredi"/>
    <x v="4"/>
    <x v="3"/>
    <s v="Oui"/>
    <s v="Oui"/>
    <s v="Oui"/>
    <x v="0"/>
    <x v="0"/>
    <x v="0"/>
    <s v="Oui"/>
    <s v="Non"/>
    <s v="Non"/>
    <s v="Urgentiste"/>
    <s v="Oui"/>
    <s v="Oui"/>
    <s v="1-6h"/>
    <s v="Oui"/>
    <s v="12-24h"/>
    <x v="0"/>
    <m/>
    <x v="2"/>
  </r>
  <r>
    <x v="2"/>
    <s v="MEREAU"/>
    <s v="Jean Claude"/>
    <s v="Homme"/>
    <s v="06.03.1940"/>
    <n v="77"/>
    <s v="Jeudi"/>
    <x v="0"/>
    <x v="4"/>
    <s v="Oui"/>
    <s v="Oui"/>
    <s v="Oui"/>
    <x v="0"/>
    <x v="0"/>
    <x v="0"/>
    <s v="Oui"/>
    <s v="Non"/>
    <s v="Non"/>
    <s v="Urgentiste"/>
    <s v="Non"/>
    <s v="Oui"/>
    <s v="Moins d'une heure"/>
    <s v="Oui"/>
    <s v="1-6h"/>
    <x v="0"/>
    <m/>
    <x v="0"/>
  </r>
  <r>
    <x v="1"/>
    <s v="MEREAU"/>
    <s v="Jean Claude"/>
    <m/>
    <m/>
    <m/>
    <m/>
    <x v="2"/>
    <x v="1"/>
    <m/>
    <m/>
    <m/>
    <x v="1"/>
    <x v="1"/>
    <x v="1"/>
    <m/>
    <m/>
    <m/>
    <s v="Spécialiste"/>
    <m/>
    <m/>
    <m/>
    <m/>
    <m/>
    <x v="1"/>
    <m/>
    <x v="1"/>
  </r>
  <r>
    <x v="2"/>
    <s v="MONGIS"/>
    <s v="Armand"/>
    <s v="Homme"/>
    <s v="28.03.1924"/>
    <n v="93"/>
    <s v="Mardi"/>
    <x v="5"/>
    <x v="4"/>
    <s v="Oui"/>
    <s v="Oui"/>
    <s v="Oui"/>
    <x v="0"/>
    <x v="0"/>
    <x v="0"/>
    <s v="Non"/>
    <s v="Non"/>
    <s v="Non"/>
    <s v="Urgentiste"/>
    <s v="Oui"/>
    <s v="Non"/>
    <s v="Moins d'une heure"/>
    <s v="Non"/>
    <s v="Moins d'une heure"/>
    <x v="4"/>
    <s v="Moins d'une heure"/>
    <x v="2"/>
  </r>
  <r>
    <x v="2"/>
    <s v="MONIN"/>
    <s v="Raymond"/>
    <s v="Homme"/>
    <s v="18.03.1920"/>
    <n v="97"/>
    <s v="Jeudi"/>
    <x v="0"/>
    <x v="0"/>
    <s v="Oui"/>
    <s v="Oui"/>
    <s v="Oui"/>
    <x v="2"/>
    <x v="0"/>
    <x v="0"/>
    <s v="Oui"/>
    <s v="Non"/>
    <s v="Non"/>
    <s v="Urgentiste"/>
    <s v="Oui"/>
    <s v="Oui"/>
    <s v="6-12h"/>
    <s v="Non"/>
    <s v="12-24h"/>
    <x v="0"/>
    <m/>
    <x v="0"/>
  </r>
  <r>
    <x v="1"/>
    <s v="MONIN"/>
    <s v="Raymond"/>
    <m/>
    <m/>
    <m/>
    <m/>
    <x v="1"/>
    <x v="1"/>
    <m/>
    <m/>
    <m/>
    <x v="1"/>
    <x v="1"/>
    <x v="1"/>
    <m/>
    <m/>
    <m/>
    <m/>
    <m/>
    <m/>
    <m/>
    <m/>
    <m/>
    <x v="1"/>
    <m/>
    <x v="1"/>
  </r>
  <r>
    <x v="2"/>
    <s v="MONTANT"/>
    <s v="Jean-Claude"/>
    <s v="Homme"/>
    <s v="15.06.1937"/>
    <n v="80"/>
    <s v="Jeudi"/>
    <x v="0"/>
    <x v="4"/>
    <s v="Oui"/>
    <s v="Oui"/>
    <s v="Oui"/>
    <x v="0"/>
    <x v="2"/>
    <x v="0"/>
    <s v="Oui"/>
    <s v="Non"/>
    <s v="Non"/>
    <s v="Urgentiste"/>
    <s v="Oui"/>
    <s v="Oui"/>
    <s v="Moins d'une heure"/>
    <s v="Non"/>
    <s v="1-6h"/>
    <x v="0"/>
    <m/>
    <x v="2"/>
  </r>
  <r>
    <x v="2"/>
    <s v="NOUGAILLON"/>
    <s v="Guy"/>
    <s v="Homme"/>
    <s v="22.03.1934"/>
    <n v="83"/>
    <s v="Vendredi"/>
    <x v="4"/>
    <x v="0"/>
    <s v="Oui"/>
    <s v="Oui"/>
    <s v="Oui"/>
    <x v="0"/>
    <x v="0"/>
    <x v="2"/>
    <s v="Oui"/>
    <s v="Non"/>
    <s v="Non"/>
    <s v="Urgentiste"/>
    <s v="Non"/>
    <s v="Oui"/>
    <s v="1-6h"/>
    <s v="Oui"/>
    <s v="1-6h"/>
    <x v="0"/>
    <m/>
    <x v="0"/>
  </r>
  <r>
    <x v="1"/>
    <s v="NOUGAILLON"/>
    <s v="Guy"/>
    <m/>
    <m/>
    <m/>
    <m/>
    <x v="0"/>
    <x v="1"/>
    <m/>
    <m/>
    <m/>
    <x v="1"/>
    <x v="1"/>
    <x v="1"/>
    <m/>
    <m/>
    <m/>
    <m/>
    <m/>
    <m/>
    <m/>
    <m/>
    <m/>
    <x v="1"/>
    <m/>
    <x v="1"/>
  </r>
  <r>
    <x v="2"/>
    <s v="ONYSZCZUK"/>
    <s v="Jean"/>
    <s v="Homme"/>
    <s v="21.04.1941"/>
    <n v="75"/>
    <s v="Mercredi"/>
    <x v="0"/>
    <x v="4"/>
    <s v="Oui"/>
    <s v="Oui"/>
    <s v="Oui"/>
    <x v="0"/>
    <x v="0"/>
    <x v="0"/>
    <s v="Non"/>
    <s v="Non"/>
    <s v="Non"/>
    <s v="Urgentiste"/>
    <s v="Oui"/>
    <s v="Oui"/>
    <s v="1-6h"/>
    <s v="Non"/>
    <s v="XX"/>
    <x v="0"/>
    <m/>
    <x v="0"/>
  </r>
  <r>
    <x v="1"/>
    <s v="ONYSZCZUK"/>
    <s v="Jean"/>
    <m/>
    <m/>
    <m/>
    <m/>
    <x v="1"/>
    <x v="1"/>
    <m/>
    <m/>
    <m/>
    <x v="1"/>
    <x v="1"/>
    <x v="1"/>
    <m/>
    <m/>
    <m/>
    <m/>
    <m/>
    <m/>
    <m/>
    <m/>
    <m/>
    <x v="1"/>
    <m/>
    <x v="1"/>
  </r>
  <r>
    <x v="2"/>
    <s v="PADROUTTE"/>
    <s v="Suzanne"/>
    <s v="Femme"/>
    <s v="09.06.1926"/>
    <n v="91"/>
    <s v="Vendredi"/>
    <x v="2"/>
    <x v="4"/>
    <s v="Oui"/>
    <s v="Oui"/>
    <s v="Oui"/>
    <x v="0"/>
    <x v="0"/>
    <x v="2"/>
    <s v="Oui"/>
    <s v="Non"/>
    <s v="Non"/>
    <s v="Urgentiste"/>
    <s v="Oui"/>
    <s v="Oui"/>
    <s v="1-6h"/>
    <s v="Oui"/>
    <s v="Plus de 24 heures"/>
    <x v="2"/>
    <m/>
    <x v="0"/>
  </r>
  <r>
    <x v="1"/>
    <s v="PADROUTTE"/>
    <s v="Suzanne"/>
    <m/>
    <m/>
    <m/>
    <m/>
    <x v="3"/>
    <x v="1"/>
    <m/>
    <m/>
    <m/>
    <x v="1"/>
    <x v="1"/>
    <x v="1"/>
    <m/>
    <m/>
    <m/>
    <s v="Spécialiste"/>
    <m/>
    <m/>
    <m/>
    <m/>
    <m/>
    <x v="1"/>
    <m/>
    <x v="1"/>
  </r>
  <r>
    <x v="0"/>
    <s v="PALLATEAU"/>
    <s v="Geneviève"/>
    <s v="Femme"/>
    <s v="20.12.1927"/>
    <n v="90"/>
    <s v="Vendredi"/>
    <x v="0"/>
    <x v="4"/>
    <s v="Oui"/>
    <s v="Oui"/>
    <s v="Oui"/>
    <x v="0"/>
    <x v="2"/>
    <x v="2"/>
    <s v="Oui"/>
    <s v="Non"/>
    <s v="Non"/>
    <s v="Urgentiste"/>
    <s v="Oui"/>
    <s v="Oui"/>
    <s v="6-12h"/>
    <s v="Oui"/>
    <s v="6-12h"/>
    <x v="0"/>
    <m/>
    <x v="0"/>
  </r>
  <r>
    <x v="2"/>
    <s v="PASSEMAN"/>
    <s v="Juliette"/>
    <s v="Femme"/>
    <s v="08.10.1928"/>
    <n v="89"/>
    <s v="Lundi"/>
    <x v="0"/>
    <x v="3"/>
    <s v="Oui"/>
    <s v="Oui"/>
    <s v="Oui"/>
    <x v="0"/>
    <x v="2"/>
    <x v="0"/>
    <s v="Oui"/>
    <s v="Non"/>
    <s v="Non"/>
    <s v="Urgentiste"/>
    <s v="Oui"/>
    <s v="Oui"/>
    <s v="Moins d'une heure"/>
    <s v="Oui"/>
    <s v="1-6h"/>
    <x v="3"/>
    <m/>
    <x v="2"/>
  </r>
  <r>
    <x v="2"/>
    <s v="PELISSIER"/>
    <s v="Roger"/>
    <s v="Homme"/>
    <s v="22.07.1927"/>
    <n v="90"/>
    <s v="Lundi"/>
    <x v="2"/>
    <x v="0"/>
    <s v="Oui"/>
    <s v="Oui"/>
    <s v="Oui"/>
    <x v="0"/>
    <x v="2"/>
    <x v="2"/>
    <s v="Oui"/>
    <s v="Non"/>
    <s v="Non"/>
    <s v="Urgentiste"/>
    <s v="Oui"/>
    <s v="Oui"/>
    <s v="1-6h"/>
    <s v="Oui"/>
    <s v="1-6h"/>
    <x v="4"/>
    <s v="1-6h"/>
    <x v="2"/>
  </r>
  <r>
    <x v="0"/>
    <s v="PHIM"/>
    <s v="Lam"/>
    <s v="Homme"/>
    <s v="03.09.1936"/>
    <n v="81"/>
    <s v="Samedi"/>
    <x v="0"/>
    <x v="2"/>
    <s v="Oui"/>
    <s v="Oui"/>
    <s v="Oui"/>
    <x v="2"/>
    <x v="0"/>
    <x v="2"/>
    <s v="Oui"/>
    <s v="Non"/>
    <s v="Oui"/>
    <s v="Urgentiste"/>
    <s v="Oui"/>
    <s v="Oui"/>
    <s v="Plus de 24 heures"/>
    <s v="Oui"/>
    <s v="Plus de 24 heures"/>
    <x v="2"/>
    <m/>
    <x v="0"/>
  </r>
  <r>
    <x v="2"/>
    <s v="PIECOURT"/>
    <s v="Francine"/>
    <s v="Femme"/>
    <s v="12.12.1929"/>
    <n v="87"/>
    <s v="Jeudi"/>
    <x v="0"/>
    <x v="2"/>
    <s v="Oui"/>
    <s v="Oui"/>
    <s v="Oui"/>
    <x v="2"/>
    <x v="0"/>
    <x v="2"/>
    <s v="Oui"/>
    <s v="Non"/>
    <s v="Non"/>
    <s v="Seul"/>
    <s v="Oui"/>
    <s v="Oui"/>
    <s v="Moins d'une heure"/>
    <s v="Oui"/>
    <s v="12-24h"/>
    <x v="0"/>
    <m/>
    <x v="0"/>
  </r>
  <r>
    <x v="1"/>
    <s v="PIECOURT"/>
    <s v="Francine"/>
    <m/>
    <m/>
    <m/>
    <m/>
    <x v="2"/>
    <x v="1"/>
    <m/>
    <m/>
    <m/>
    <x v="1"/>
    <x v="1"/>
    <x v="1"/>
    <m/>
    <m/>
    <m/>
    <m/>
    <m/>
    <m/>
    <m/>
    <m/>
    <m/>
    <x v="1"/>
    <m/>
    <x v="1"/>
  </r>
  <r>
    <x v="2"/>
    <s v="PIQUES"/>
    <s v="Lucie"/>
    <s v="Femme"/>
    <s v="28.12.1933"/>
    <n v="83"/>
    <s v="Mercredi"/>
    <x v="5"/>
    <x v="0"/>
    <s v="Oui"/>
    <s v="Non"/>
    <s v="Oui"/>
    <x v="0"/>
    <x v="0"/>
    <x v="0"/>
    <s v="Oui"/>
    <s v="Oui"/>
    <s v="Oui"/>
    <s v="Urgentiste"/>
    <s v="Oui"/>
    <s v="Oui"/>
    <s v="Moins d'une heure"/>
    <s v="Oui"/>
    <s v="Moins d'une heure"/>
    <x v="0"/>
    <m/>
    <x v="2"/>
  </r>
  <r>
    <x v="2"/>
    <s v="PLIGERDORFFER"/>
    <s v="Jeanne"/>
    <s v="Femme"/>
    <s v="17.09.1914"/>
    <n v="102"/>
    <s v="Mardi"/>
    <x v="0"/>
    <x v="4"/>
    <s v="Oui"/>
    <s v="Oui"/>
    <s v="Oui"/>
    <x v="2"/>
    <x v="0"/>
    <x v="0"/>
    <s v="Non"/>
    <s v="Non"/>
    <s v="Non"/>
    <s v="Urgentiste"/>
    <s v="Non"/>
    <s v="Oui"/>
    <s v="1-6h"/>
    <s v="Oui"/>
    <s v="1-6h"/>
    <x v="0"/>
    <m/>
    <x v="0"/>
  </r>
  <r>
    <x v="2"/>
    <s v="PONS"/>
    <s v="André"/>
    <s v="Homme"/>
    <s v="02.05.1925"/>
    <n v="92"/>
    <s v="Jeudi"/>
    <x v="4"/>
    <x v="3"/>
    <s v="Oui"/>
    <s v="Oui"/>
    <s v="Oui"/>
    <x v="0"/>
    <x v="2"/>
    <x v="0"/>
    <s v="Oui"/>
    <s v="Non"/>
    <s v="Non"/>
    <s v="Spécialiste"/>
    <s v="Non"/>
    <s v="Oui"/>
    <s v="6-12h"/>
    <s v="Oui"/>
    <s v="6-12h"/>
    <x v="0"/>
    <m/>
    <x v="0"/>
  </r>
  <r>
    <x v="1"/>
    <s v="PONS"/>
    <s v="André"/>
    <m/>
    <m/>
    <m/>
    <m/>
    <x v="3"/>
    <x v="1"/>
    <m/>
    <m/>
    <m/>
    <x v="1"/>
    <x v="1"/>
    <x v="1"/>
    <m/>
    <m/>
    <m/>
    <m/>
    <m/>
    <m/>
    <m/>
    <m/>
    <m/>
    <x v="1"/>
    <m/>
    <x v="1"/>
  </r>
  <r>
    <x v="0"/>
    <s v="PORTES"/>
    <s v="Mireille"/>
    <s v="Femme"/>
    <s v="03.06.1944"/>
    <n v="73"/>
    <s v="Dimanche"/>
    <x v="0"/>
    <x v="7"/>
    <s v="Oui"/>
    <s v="Oui"/>
    <s v="Oui"/>
    <x v="0"/>
    <x v="2"/>
    <x v="2"/>
    <s v="Oui"/>
    <s v="Oui"/>
    <s v="Oui"/>
    <s v="Seul"/>
    <s v="Oui"/>
    <s v="Oui"/>
    <s v="Moins d'une heure"/>
    <s v="Non"/>
    <s v="1-6h"/>
    <x v="0"/>
    <m/>
    <x v="0"/>
  </r>
  <r>
    <x v="1"/>
    <s v="PORTES"/>
    <s v="Mireille"/>
    <m/>
    <m/>
    <m/>
    <m/>
    <x v="3"/>
    <x v="0"/>
    <m/>
    <m/>
    <m/>
    <x v="1"/>
    <x v="1"/>
    <x v="1"/>
    <m/>
    <m/>
    <m/>
    <m/>
    <m/>
    <m/>
    <m/>
    <m/>
    <m/>
    <x v="1"/>
    <m/>
    <x v="1"/>
  </r>
  <r>
    <x v="0"/>
    <s v="POUJOL"/>
    <s v="Henriette"/>
    <s v="Femme"/>
    <s v="20.08.1926"/>
    <n v="91"/>
    <s v="Dimanche"/>
    <x v="0"/>
    <x v="4"/>
    <s v="Oui"/>
    <s v="Oui"/>
    <s v="Oui"/>
    <x v="2"/>
    <x v="2"/>
    <x v="0"/>
    <s v="Oui"/>
    <s v="Non"/>
    <s v="Non"/>
    <s v="Spécialiste"/>
    <s v="Non"/>
    <s v="Oui"/>
    <s v="1-6h"/>
    <s v="Non"/>
    <s v="1-6h"/>
    <x v="0"/>
    <m/>
    <x v="0"/>
  </r>
  <r>
    <x v="2"/>
    <s v="PRADIE"/>
    <s v="Odette"/>
    <s v="Femme"/>
    <s v="20.09.1928"/>
    <n v="89"/>
    <s v="Lundi"/>
    <x v="0"/>
    <x v="3"/>
    <s v="Oui"/>
    <s v="Oui"/>
    <s v="Oui"/>
    <x v="2"/>
    <x v="0"/>
    <x v="0"/>
    <s v="Oui"/>
    <s v="Non"/>
    <s v="Non"/>
    <s v="Urgentiste"/>
    <s v="Oui"/>
    <s v="Oui"/>
    <s v="Plus de 24 heures"/>
    <s v="Oui"/>
    <s v="Plus de 24 heures"/>
    <x v="2"/>
    <m/>
    <x v="0"/>
  </r>
  <r>
    <x v="1"/>
    <s v="PRADIE"/>
    <s v="Odette"/>
    <m/>
    <m/>
    <m/>
    <m/>
    <x v="3"/>
    <x v="2"/>
    <m/>
    <m/>
    <m/>
    <x v="1"/>
    <x v="1"/>
    <x v="1"/>
    <m/>
    <m/>
    <m/>
    <m/>
    <m/>
    <m/>
    <m/>
    <m/>
    <m/>
    <x v="1"/>
    <m/>
    <x v="1"/>
  </r>
  <r>
    <x v="2"/>
    <s v="RACHID"/>
    <s v="M Barek"/>
    <s v="Homme"/>
    <s v="01.01.1940"/>
    <n v="77"/>
    <s v="Jeudi"/>
    <x v="0"/>
    <x v="0"/>
    <s v="Oui"/>
    <s v="Oui"/>
    <s v="Oui"/>
    <x v="0"/>
    <x v="0"/>
    <x v="0"/>
    <s v="Oui"/>
    <s v="Non"/>
    <s v="Non"/>
    <s v="Urgentiste"/>
    <s v="Oui"/>
    <s v="Oui"/>
    <s v="6-12h"/>
    <s v="Non"/>
    <s v="12-24h"/>
    <x v="0"/>
    <m/>
    <x v="0"/>
  </r>
  <r>
    <x v="1"/>
    <s v="RACHID"/>
    <s v="M Barek"/>
    <m/>
    <m/>
    <m/>
    <m/>
    <x v="3"/>
    <x v="1"/>
    <m/>
    <m/>
    <m/>
    <x v="1"/>
    <x v="1"/>
    <x v="1"/>
    <m/>
    <m/>
    <m/>
    <s v="Spécialiste"/>
    <m/>
    <m/>
    <m/>
    <m/>
    <m/>
    <x v="1"/>
    <m/>
    <x v="1"/>
  </r>
  <r>
    <x v="0"/>
    <s v="RAFFLIN"/>
    <s v="Marie"/>
    <s v="Femme"/>
    <s v="06.07.1920"/>
    <n v="97"/>
    <s v="Dimanche"/>
    <x v="2"/>
    <x v="0"/>
    <s v="Oui"/>
    <s v="Oui"/>
    <s v="Oui"/>
    <x v="2"/>
    <x v="0"/>
    <x v="0"/>
    <s v="Oui"/>
    <s v="Non"/>
    <s v="Non"/>
    <s v="Spécialiste"/>
    <s v="Non"/>
    <s v="Non"/>
    <s v="1-6h"/>
    <s v="Oui"/>
    <s v="1-6h"/>
    <x v="2"/>
    <m/>
    <x v="0"/>
  </r>
  <r>
    <x v="2"/>
    <s v="ROUGIER"/>
    <s v="Joseph"/>
    <s v="Homme"/>
    <s v="20.11.1928"/>
    <n v="88"/>
    <s v="Vendredi"/>
    <x v="4"/>
    <x v="0"/>
    <s v="Oui"/>
    <s v="Oui"/>
    <s v="Oui"/>
    <x v="0"/>
    <x v="2"/>
    <x v="0"/>
    <s v="Oui"/>
    <s v="Non"/>
    <s v="Non"/>
    <s v="Spécialiste"/>
    <s v="Oui"/>
    <s v="Non"/>
    <s v="1-6h"/>
    <s v="Non"/>
    <s v="1-6h"/>
    <x v="2"/>
    <m/>
    <x v="0"/>
  </r>
  <r>
    <x v="0"/>
    <s v="ROUSSEL"/>
    <s v="Louis"/>
    <s v="Homme"/>
    <s v="11.02.1928"/>
    <n v="89"/>
    <s v="Samedi"/>
    <x v="0"/>
    <x v="0"/>
    <s v="Oui"/>
    <s v="Oui"/>
    <s v="Oui"/>
    <x v="2"/>
    <x v="0"/>
    <x v="0"/>
    <s v="Oui"/>
    <s v="Non"/>
    <s v="Non"/>
    <s v="Urgentiste"/>
    <s v="Oui"/>
    <s v="Oui"/>
    <s v="1-6h"/>
    <s v="Non"/>
    <s v="6-12h"/>
    <x v="0"/>
    <m/>
    <x v="0"/>
  </r>
  <r>
    <x v="2"/>
    <s v="RUMEAU"/>
    <s v="Gilberte"/>
    <s v="Femme"/>
    <s v="14.10.1931"/>
    <n v="86"/>
    <s v="Jeudi"/>
    <x v="4"/>
    <x v="0"/>
    <s v="Oui"/>
    <s v="Oui"/>
    <s v="Oui"/>
    <x v="2"/>
    <x v="0"/>
    <x v="0"/>
    <s v="Oui"/>
    <s v="Non"/>
    <s v="Non"/>
    <s v="Urgentiste"/>
    <s v="Oui"/>
    <s v="Oui"/>
    <s v="1-6h"/>
    <s v="Oui"/>
    <s v="1-6h"/>
    <x v="2"/>
    <m/>
    <x v="0"/>
  </r>
  <r>
    <x v="1"/>
    <s v="RUMEAU"/>
    <s v="Gilberte"/>
    <m/>
    <m/>
    <m/>
    <m/>
    <x v="7"/>
    <x v="1"/>
    <m/>
    <m/>
    <m/>
    <x v="1"/>
    <x v="1"/>
    <x v="1"/>
    <m/>
    <m/>
    <m/>
    <m/>
    <m/>
    <m/>
    <m/>
    <m/>
    <m/>
    <x v="1"/>
    <m/>
    <x v="1"/>
  </r>
  <r>
    <x v="2"/>
    <s v="SAINT ARROMAN"/>
    <s v="Jean"/>
    <s v="Homme"/>
    <s v="10.07.1925"/>
    <n v="92"/>
    <s v="Mercredi"/>
    <x v="0"/>
    <x v="3"/>
    <s v="Oui"/>
    <s v="Oui"/>
    <s v="Oui"/>
    <x v="2"/>
    <x v="0"/>
    <x v="0"/>
    <s v="Non"/>
    <s v="Non"/>
    <s v="Non"/>
    <s v="Urgentiste"/>
    <s v="Non"/>
    <s v="Oui"/>
    <s v="6-12h"/>
    <s v="Non"/>
    <s v="12-24h"/>
    <x v="2"/>
    <m/>
    <x v="1"/>
  </r>
  <r>
    <x v="1"/>
    <s v="SAINT ARROMAN"/>
    <s v="Jean"/>
    <m/>
    <m/>
    <m/>
    <m/>
    <x v="8"/>
    <x v="1"/>
    <m/>
    <m/>
    <m/>
    <x v="1"/>
    <x v="1"/>
    <x v="1"/>
    <m/>
    <m/>
    <m/>
    <m/>
    <m/>
    <m/>
    <m/>
    <m/>
    <m/>
    <x v="1"/>
    <m/>
    <x v="1"/>
  </r>
  <r>
    <x v="1"/>
    <s v="SAINT ARROMAN"/>
    <s v="Jean"/>
    <m/>
    <m/>
    <m/>
    <m/>
    <x v="7"/>
    <x v="1"/>
    <m/>
    <m/>
    <m/>
    <x v="1"/>
    <x v="1"/>
    <x v="1"/>
    <m/>
    <m/>
    <m/>
    <m/>
    <m/>
    <m/>
    <m/>
    <m/>
    <m/>
    <x v="1"/>
    <m/>
    <x v="1"/>
  </r>
  <r>
    <x v="2"/>
    <s v="SAINT ETIENNE"/>
    <s v="Marcelle Verger"/>
    <s v="Femme"/>
    <s v="27.02.1927"/>
    <n v="90"/>
    <s v="Mercredi"/>
    <x v="0"/>
    <x v="0"/>
    <s v="Oui"/>
    <s v="Oui"/>
    <s v="Oui"/>
    <x v="0"/>
    <x v="0"/>
    <x v="2"/>
    <s v="Oui"/>
    <s v="Non"/>
    <s v="Non"/>
    <s v="Spécialiste"/>
    <s v="Oui"/>
    <s v="Oui"/>
    <s v="Plus de 24 heures"/>
    <s v="Oui"/>
    <s v="Plus de 24 heures"/>
    <x v="0"/>
    <m/>
    <x v="0"/>
  </r>
  <r>
    <x v="1"/>
    <s v="SAINT ETIENNE"/>
    <s v="Marcelle Verger"/>
    <m/>
    <m/>
    <m/>
    <m/>
    <x v="3"/>
    <x v="1"/>
    <m/>
    <m/>
    <m/>
    <x v="1"/>
    <x v="1"/>
    <x v="1"/>
    <m/>
    <m/>
    <m/>
    <m/>
    <m/>
    <m/>
    <m/>
    <m/>
    <m/>
    <x v="1"/>
    <m/>
    <x v="1"/>
  </r>
  <r>
    <x v="0"/>
    <s v="SALOTTI"/>
    <s v="Lucette"/>
    <s v="Femme"/>
    <s v="08.06.1927"/>
    <n v="89"/>
    <s v="Samedi"/>
    <x v="0"/>
    <x v="0"/>
    <s v="Oui"/>
    <s v="Oui"/>
    <s v="Oui"/>
    <x v="2"/>
    <x v="0"/>
    <x v="0"/>
    <s v="Oui"/>
    <s v="Non"/>
    <s v="Non"/>
    <s v="Spécialiste"/>
    <s v="Oui"/>
    <s v="Oui"/>
    <s v="1-6h"/>
    <s v="Non"/>
    <s v="1-6h"/>
    <x v="0"/>
    <m/>
    <x v="0"/>
  </r>
  <r>
    <x v="1"/>
    <s v="SALOTTI"/>
    <s v="Lucette"/>
    <m/>
    <m/>
    <m/>
    <m/>
    <x v="1"/>
    <x v="1"/>
    <m/>
    <m/>
    <m/>
    <x v="1"/>
    <x v="1"/>
    <x v="1"/>
    <m/>
    <m/>
    <m/>
    <m/>
    <m/>
    <m/>
    <m/>
    <m/>
    <m/>
    <x v="1"/>
    <m/>
    <x v="1"/>
  </r>
  <r>
    <x v="2"/>
    <s v="SANCHEZ"/>
    <s v="Jeanne"/>
    <s v="Femme"/>
    <s v="23.12.1932"/>
    <n v="84"/>
    <s v="Mercredi"/>
    <x v="6"/>
    <x v="0"/>
    <s v="Oui"/>
    <s v="Oui"/>
    <s v="Oui"/>
    <x v="0"/>
    <x v="2"/>
    <x v="2"/>
    <s v="Oui"/>
    <s v="Non"/>
    <s v="Non"/>
    <s v="Spécialiste"/>
    <s v="Oui"/>
    <s v="Oui"/>
    <s v="1-6h"/>
    <s v="Oui"/>
    <s v="6-12h"/>
    <x v="4"/>
    <s v="6-12h"/>
    <x v="0"/>
  </r>
  <r>
    <x v="1"/>
    <s v="SANCHEZ"/>
    <s v="Jeanne"/>
    <m/>
    <m/>
    <m/>
    <m/>
    <x v="2"/>
    <x v="6"/>
    <m/>
    <m/>
    <m/>
    <x v="1"/>
    <x v="1"/>
    <x v="1"/>
    <m/>
    <m/>
    <m/>
    <s v="Urgentiste"/>
    <m/>
    <m/>
    <m/>
    <m/>
    <m/>
    <x v="1"/>
    <m/>
    <x v="1"/>
  </r>
  <r>
    <x v="2"/>
    <s v="SARRAHY"/>
    <s v="Lucie Roca"/>
    <s v="Femme"/>
    <s v="20.12.2017"/>
    <n v="93"/>
    <s v="Mercredi"/>
    <x v="4"/>
    <x v="3"/>
    <s v="Oui"/>
    <s v="Oui"/>
    <s v="Oui"/>
    <x v="2"/>
    <x v="0"/>
    <x v="0"/>
    <s v="Oui"/>
    <s v="Non"/>
    <s v="Non"/>
    <s v="Urgentiste"/>
    <s v="Oui"/>
    <s v="Oui"/>
    <s v="6-12h"/>
    <s v="Oui"/>
    <s v="12-24h"/>
    <x v="2"/>
    <m/>
    <x v="0"/>
  </r>
  <r>
    <x v="1"/>
    <s v="SARRAHY"/>
    <s v="Lucie Roca"/>
    <m/>
    <m/>
    <m/>
    <m/>
    <x v="3"/>
    <x v="1"/>
    <m/>
    <m/>
    <m/>
    <x v="1"/>
    <x v="1"/>
    <x v="1"/>
    <m/>
    <m/>
    <m/>
    <s v="Spécialiste"/>
    <m/>
    <m/>
    <m/>
    <m/>
    <m/>
    <x v="1"/>
    <m/>
    <x v="1"/>
  </r>
  <r>
    <x v="2"/>
    <s v="SARTOREL"/>
    <s v="Santa Cherobin"/>
    <s v="Femme"/>
    <s v="26.03.1937"/>
    <n v="80"/>
    <s v="Mardi"/>
    <x v="6"/>
    <x v="3"/>
    <s v="Oui"/>
    <s v="Oui"/>
    <s v="Non"/>
    <x v="0"/>
    <x v="0"/>
    <x v="0"/>
    <s v="Oui"/>
    <s v="Non"/>
    <s v="Non"/>
    <s v="Spécialiste"/>
    <s v="Oui"/>
    <s v="Oui"/>
    <s v="6-12h"/>
    <s v="Oui"/>
    <s v="6-12h"/>
    <x v="0"/>
    <m/>
    <x v="0"/>
  </r>
  <r>
    <x v="1"/>
    <s v="SARTOREL"/>
    <s v="Santa Cherobin"/>
    <m/>
    <m/>
    <m/>
    <m/>
    <x v="3"/>
    <x v="4"/>
    <m/>
    <m/>
    <m/>
    <x v="1"/>
    <x v="1"/>
    <x v="1"/>
    <m/>
    <m/>
    <m/>
    <m/>
    <m/>
    <m/>
    <m/>
    <m/>
    <m/>
    <x v="1"/>
    <m/>
    <x v="1"/>
  </r>
  <r>
    <x v="0"/>
    <s v="TONDUT"/>
    <s v="Josette"/>
    <s v="Femme"/>
    <s v="28.06.1945"/>
    <n v="72"/>
    <s v="Samedi"/>
    <x v="2"/>
    <x v="0"/>
    <s v="Oui"/>
    <s v="Oui"/>
    <s v="Oui"/>
    <x v="2"/>
    <x v="0"/>
    <x v="0"/>
    <s v="Oui"/>
    <s v="Non"/>
    <s v="Non"/>
    <s v="Urgentiste"/>
    <s v="Non"/>
    <s v="Oui"/>
    <s v="6-12h"/>
    <s v="Non"/>
    <s v="6-12h"/>
    <x v="0"/>
    <m/>
    <x v="0"/>
  </r>
  <r>
    <x v="0"/>
    <s v="TOURTROL"/>
    <s v="Francine"/>
    <s v="Femme"/>
    <s v="24.04.1939"/>
    <n v="78"/>
    <s v="Dimanche"/>
    <x v="0"/>
    <x v="0"/>
    <s v="Oui"/>
    <s v="Oui"/>
    <s v="Oui"/>
    <x v="0"/>
    <x v="2"/>
    <x v="0"/>
    <s v="Oui"/>
    <s v="Non"/>
    <s v="Non"/>
    <s v="Urgentiste"/>
    <s v="Oui"/>
    <s v="Oui"/>
    <s v="1-6h"/>
    <s v="Oui"/>
    <s v="1-6h"/>
    <x v="4"/>
    <s v="1-6h"/>
    <x v="0"/>
  </r>
  <r>
    <x v="1"/>
    <s v="TOURTROL"/>
    <s v="Francine"/>
    <m/>
    <m/>
    <m/>
    <m/>
    <x v="3"/>
    <x v="1"/>
    <m/>
    <m/>
    <m/>
    <x v="1"/>
    <x v="1"/>
    <x v="1"/>
    <m/>
    <m/>
    <m/>
    <s v="Spécialiste"/>
    <m/>
    <m/>
    <m/>
    <m/>
    <m/>
    <x v="1"/>
    <m/>
    <x v="1"/>
  </r>
  <r>
    <x v="2"/>
    <s v="TRAZIT"/>
    <s v="Fernand"/>
    <s v="Homme"/>
    <s v="24.05.1946"/>
    <n v="70"/>
    <s v="Vendredi"/>
    <x v="6"/>
    <x v="2"/>
    <s v="Oui"/>
    <s v="Oui"/>
    <s v="Oui"/>
    <x v="0"/>
    <x v="2"/>
    <x v="2"/>
    <s v="Oui"/>
    <s v="Non"/>
    <s v="Non"/>
    <s v="Spécialiste"/>
    <s v="Oui"/>
    <s v="Non"/>
    <s v="Moins d'une heure"/>
    <s v="Non"/>
    <s v="1-6h"/>
    <x v="2"/>
    <m/>
    <x v="2"/>
  </r>
  <r>
    <x v="1"/>
    <s v="TRAZIT"/>
    <s v="Fernand"/>
    <m/>
    <m/>
    <m/>
    <m/>
    <x v="3"/>
    <x v="1"/>
    <m/>
    <m/>
    <m/>
    <x v="1"/>
    <x v="1"/>
    <x v="1"/>
    <m/>
    <m/>
    <m/>
    <m/>
    <m/>
    <m/>
    <m/>
    <m/>
    <m/>
    <x v="1"/>
    <m/>
    <x v="1"/>
  </r>
  <r>
    <x v="0"/>
    <s v="VIDAL"/>
    <s v="Joséphine"/>
    <s v="Femme"/>
    <s v="28.07.1919"/>
    <n v="98"/>
    <s v="Dimanche"/>
    <x v="0"/>
    <x v="4"/>
    <s v="Oui"/>
    <s v="Oui"/>
    <s v="Oui"/>
    <x v="0"/>
    <x v="0"/>
    <x v="0"/>
    <s v="Oui"/>
    <s v="Non"/>
    <s v="Non"/>
    <s v="Urgentiste"/>
    <s v="Oui"/>
    <s v="Oui"/>
    <s v="1-6h"/>
    <s v="Non"/>
    <s v="6-12h"/>
    <x v="0"/>
    <m/>
    <x v="0"/>
  </r>
  <r>
    <x v="1"/>
    <s v="VIDAL"/>
    <s v="Joséphine"/>
    <m/>
    <m/>
    <m/>
    <m/>
    <x v="2"/>
    <x v="1"/>
    <m/>
    <m/>
    <m/>
    <x v="1"/>
    <x v="1"/>
    <x v="1"/>
    <m/>
    <m/>
    <m/>
    <m/>
    <m/>
    <m/>
    <m/>
    <m/>
    <m/>
    <x v="1"/>
    <m/>
    <x v="1"/>
  </r>
  <r>
    <x v="2"/>
    <s v="VILLAESCUSA"/>
    <s v="Jacqueline"/>
    <s v="Femme"/>
    <s v="09.02.1959"/>
    <n v="58"/>
    <s v="Vendredi"/>
    <x v="0"/>
    <x v="7"/>
    <s v="Oui"/>
    <s v="Oui"/>
    <s v="Oui"/>
    <x v="0"/>
    <x v="2"/>
    <x v="2"/>
    <s v="Oui"/>
    <s v="Non"/>
    <s v="Oui"/>
    <s v="Spécialiste"/>
    <s v="Oui"/>
    <s v="Oui"/>
    <s v="Moins d'une heure"/>
    <s v="Oui"/>
    <s v="1-6h"/>
    <x v="2"/>
    <m/>
    <x v="0"/>
  </r>
  <r>
    <x v="2"/>
    <s v="VILLAESCUSA"/>
    <s v="Jacqueline"/>
    <s v="Femme"/>
    <s v="09.02.1959"/>
    <n v="58"/>
    <s v="Jeudi"/>
    <x v="0"/>
    <x v="0"/>
    <s v="Oui"/>
    <s v="Oui"/>
    <s v="Oui"/>
    <x v="2"/>
    <x v="0"/>
    <x v="0"/>
    <s v="Oui"/>
    <s v="Non"/>
    <s v="Oui"/>
    <s v="Urgentiste"/>
    <s v="Oui"/>
    <s v="Non"/>
    <s v="12-24h"/>
    <s v="Non"/>
    <s v="12-24h"/>
    <x v="2"/>
    <m/>
    <x v="0"/>
  </r>
  <r>
    <x v="2"/>
    <s v="WIDMER"/>
    <s v="Monique"/>
    <s v="Femme"/>
    <s v="26.10.1927"/>
    <n v="90"/>
    <s v="Jeudi"/>
    <x v="0"/>
    <x v="3"/>
    <s v="Oui"/>
    <s v="Oui"/>
    <s v="Oui"/>
    <x v="2"/>
    <x v="0"/>
    <x v="2"/>
    <s v="Oui"/>
    <s v="Non"/>
    <s v="Non"/>
    <s v="Urgentiste"/>
    <s v="Oui"/>
    <s v="Oui"/>
    <s v="Moins d'une heure"/>
    <s v="Oui"/>
    <s v="1-6h"/>
    <x v="4"/>
    <s v="1-6h"/>
    <x v="2"/>
  </r>
  <r>
    <x v="1"/>
    <s v="WIDMER"/>
    <s v="Monique"/>
    <m/>
    <m/>
    <m/>
    <m/>
    <x v="3"/>
    <x v="1"/>
    <m/>
    <m/>
    <m/>
    <x v="1"/>
    <x v="1"/>
    <x v="1"/>
    <m/>
    <m/>
    <m/>
    <s v="Spécialiste"/>
    <m/>
    <m/>
    <m/>
    <m/>
    <m/>
    <x v="1"/>
    <m/>
    <x v="1"/>
  </r>
  <r>
    <x v="1"/>
    <s v="XX"/>
    <s v="xx"/>
    <m/>
    <m/>
    <m/>
    <m/>
    <x v="2"/>
    <x v="3"/>
    <s v="Oui"/>
    <s v="Oui"/>
    <s v="Oui"/>
    <x v="0"/>
    <x v="0"/>
    <x v="0"/>
    <s v="Oui"/>
    <s v="Non"/>
    <s v="Non"/>
    <s v="Urgentiste"/>
    <s v="Oui"/>
    <s v="Oui"/>
    <s v="12-24h"/>
    <s v="Oui"/>
    <s v="Plus de 24 heures"/>
    <x v="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J7" firstHeaderRow="1" firstDataRow="2" firstDataCol="1"/>
  <pivotFields count="27">
    <pivotField axis="axisRow" showAll="0">
      <items count="5">
        <item x="2"/>
        <item x="0"/>
        <item x="3"/>
        <item x="1"/>
        <item t="default"/>
      </items>
    </pivotField>
    <pivotField showAll="0"/>
    <pivotField showAll="0"/>
    <pivotField showAll="0"/>
    <pivotField showAll="0"/>
    <pivotField showAll="0"/>
    <pivotField axis="axisCol" dataField="1" showAll="0">
      <items count="9">
        <item x="6"/>
        <item x="3"/>
        <item x="7"/>
        <item x="2"/>
        <item x="5"/>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6"/>
  </colFields>
  <colItems count="9">
    <i>
      <x/>
    </i>
    <i>
      <x v="1"/>
    </i>
    <i>
      <x v="2"/>
    </i>
    <i>
      <x v="3"/>
    </i>
    <i>
      <x v="4"/>
    </i>
    <i>
      <x v="5"/>
    </i>
    <i>
      <x v="6"/>
    </i>
    <i>
      <x v="7"/>
    </i>
    <i t="grand">
      <x/>
    </i>
  </colItems>
  <dataFields count="1">
    <dataField name="Nombre de Jou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Tableau croisé dynamique24"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234:E240" firstHeaderRow="1" firstDataRow="2" firstDataCol="1"/>
  <pivotFields count="27">
    <pivotField axis="axisRow"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13"/>
  </colFields>
  <colItems count="4">
    <i>
      <x/>
    </i>
    <i>
      <x v="1"/>
    </i>
    <i>
      <x v="2"/>
    </i>
    <i t="grand">
      <x/>
    </i>
  </colItems>
  <dataFields count="1">
    <dataField name="Nombre de Directive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Tableau croisé dynamique2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201:F211" firstHeaderRow="1" firstDataRow="2" firstDataCol="1"/>
  <pivotFields count="27">
    <pivotField axis="axisCol" dataField="1" showAll="0">
      <items count="5">
        <item x="2"/>
        <item x="0"/>
        <item x="3"/>
        <item x="1"/>
        <item t="default"/>
      </items>
    </pivotField>
    <pivotField showAll="0"/>
    <pivotField showAll="0"/>
    <pivotField showAll="0"/>
    <pivotField showAll="0"/>
    <pivotField showAll="0"/>
    <pivotField showAll="0"/>
    <pivotField showAll="0"/>
    <pivotField axis="axisRow" showAll="0">
      <items count="9">
        <item x="2"/>
        <item x="4"/>
        <item x="0"/>
        <item x="7"/>
        <item x="3"/>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9">
    <i>
      <x/>
    </i>
    <i>
      <x v="1"/>
    </i>
    <i>
      <x v="2"/>
    </i>
    <i>
      <x v="3"/>
    </i>
    <i>
      <x v="4"/>
    </i>
    <i>
      <x v="5"/>
    </i>
    <i>
      <x v="6"/>
    </i>
    <i>
      <x v="7"/>
    </i>
    <i t="grand">
      <x/>
    </i>
  </rowItems>
  <colFields count="1">
    <field x="0"/>
  </colFields>
  <colItems count="5">
    <i>
      <x/>
    </i>
    <i>
      <x v="1"/>
    </i>
    <i>
      <x v="2"/>
    </i>
    <i>
      <x v="3"/>
    </i>
    <i t="grand">
      <x/>
    </i>
  </colItems>
  <dataFields count="1">
    <dataField name="Nombre de Tranche horai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Tableau croisé dynamique28"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G226:K232" firstHeaderRow="1" firstDataRow="2" firstDataCol="1"/>
  <pivotFields count="27">
    <pivotField axis="axisRow"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14"/>
  </colFields>
  <colItems count="4">
    <i>
      <x/>
    </i>
    <i>
      <x v="1"/>
    </i>
    <i>
      <x v="2"/>
    </i>
    <i t="grand">
      <x/>
    </i>
  </colItems>
  <dataFields count="1">
    <dataField name="Nombre de Limitation"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Tableau croisé dynamique13"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02:F109" firstHeaderRow="1" firstDataRow="2" firstDataCol="1"/>
  <pivotFields count="27">
    <pivotField axis="axisCol"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2"/>
        <item x="3"/>
        <item x="0"/>
        <item x="1"/>
        <item t="default"/>
      </items>
    </pivotField>
    <pivotField showAll="0"/>
    <pivotField showAll="0"/>
  </pivotFields>
  <rowFields count="1">
    <field x="24"/>
  </rowFields>
  <rowItems count="6">
    <i>
      <x/>
    </i>
    <i>
      <x v="1"/>
    </i>
    <i>
      <x v="2"/>
    </i>
    <i>
      <x v="3"/>
    </i>
    <i>
      <x v="4"/>
    </i>
    <i t="grand">
      <x/>
    </i>
  </rowItems>
  <colFields count="1">
    <field x="0"/>
  </colFields>
  <colItems count="5">
    <i>
      <x/>
    </i>
    <i>
      <x v="1"/>
    </i>
    <i>
      <x v="2"/>
    </i>
    <i>
      <x v="3"/>
    </i>
    <i t="grand">
      <x/>
    </i>
  </colItems>
  <dataFields count="1">
    <dataField name="Nombre de Tranche horai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Tableau croisé dynamique4" cacheId="1"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21:E27" firstHeaderRow="1" firstDataRow="2" firstDataCol="1"/>
  <pivotFields count="2">
    <pivotField axis="axisRow" showAll="0">
      <items count="5">
        <item x="2"/>
        <item x="0"/>
        <item x="3"/>
        <item x="1"/>
        <item t="default"/>
      </items>
    </pivotField>
    <pivotField axis="axisCol" dataField="1" showAll="0">
      <items count="4">
        <item x="2"/>
        <item x="0"/>
        <item x="1"/>
        <item t="default"/>
      </items>
    </pivotField>
  </pivotFields>
  <rowFields count="1">
    <field x="0"/>
  </rowFields>
  <rowItems count="5">
    <i>
      <x/>
    </i>
    <i>
      <x v="1"/>
    </i>
    <i>
      <x v="2"/>
    </i>
    <i>
      <x v="3"/>
    </i>
    <i t="grand">
      <x/>
    </i>
  </rowItems>
  <colFields count="1">
    <field x="1"/>
  </colFields>
  <colItems count="4">
    <i>
      <x/>
    </i>
    <i>
      <x v="1"/>
    </i>
    <i>
      <x v="2"/>
    </i>
    <i t="grand">
      <x/>
    </i>
  </colItems>
  <dataFields count="1">
    <dataField name="Nombre de Week-en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Tableau croisé dynamique26" cacheId="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249:E254" firstHeaderRow="1" firstDataRow="2" firstDataCol="1"/>
  <pivotFields count="27">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13"/>
  </colFields>
  <colItems count="4">
    <i>
      <x/>
    </i>
    <i>
      <x v="1"/>
    </i>
    <i>
      <x v="2"/>
    </i>
    <i t="grand">
      <x/>
    </i>
  </colItems>
  <dataFields count="1">
    <dataField name="Nombre de Directive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Tableau croisé dynamique23"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213:J224" firstHeaderRow="1" firstDataRow="2" firstDataCol="1"/>
  <pivotFields count="27">
    <pivotField showAll="0"/>
    <pivotField showAll="0"/>
    <pivotField showAll="0"/>
    <pivotField showAll="0"/>
    <pivotField showAll="0"/>
    <pivotField showAll="0"/>
    <pivotField showAll="0"/>
    <pivotField axis="axisRow" showAll="0">
      <items count="10">
        <item x="2"/>
        <item x="7"/>
        <item x="4"/>
        <item x="0"/>
        <item x="5"/>
        <item x="6"/>
        <item x="1"/>
        <item x="8"/>
        <item x="3"/>
        <item t="default"/>
      </items>
    </pivotField>
    <pivotField axis="axisCol" dataField="1" showAll="0">
      <items count="9">
        <item x="2"/>
        <item x="4"/>
        <item x="0"/>
        <item x="7"/>
        <item x="3"/>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Fields count="1">
    <field x="8"/>
  </colFields>
  <colItems count="9">
    <i>
      <x/>
    </i>
    <i>
      <x v="1"/>
    </i>
    <i>
      <x v="2"/>
    </i>
    <i>
      <x v="3"/>
    </i>
    <i>
      <x v="4"/>
    </i>
    <i>
      <x v="5"/>
    </i>
    <i>
      <x v="6"/>
    </i>
    <i>
      <x v="7"/>
    </i>
    <i t="grand">
      <x/>
    </i>
  </colItems>
  <dataFields count="1">
    <dataField name="Nombre de Origin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name="Tableau croisé dynamique5"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56:J61" firstHeaderRow="1" firstDataRow="2" firstDataCol="1"/>
  <pivotFields count="27">
    <pivotField showAll="0"/>
    <pivotField showAll="0"/>
    <pivotField showAll="0"/>
    <pivotField showAll="0"/>
    <pivotField showAll="0"/>
    <pivotField showAll="0"/>
    <pivotField axis="axisCol" dataField="1" showAll="0">
      <items count="9">
        <item x="6"/>
        <item x="3"/>
        <item x="7"/>
        <item x="2"/>
        <item x="5"/>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26"/>
  </rowFields>
  <rowItems count="4">
    <i>
      <x/>
    </i>
    <i>
      <x v="1"/>
    </i>
    <i>
      <x v="2"/>
    </i>
    <i t="grand">
      <x/>
    </i>
  </rowItems>
  <colFields count="1">
    <field x="6"/>
  </colFields>
  <colItems count="9">
    <i>
      <x/>
    </i>
    <i>
      <x v="1"/>
    </i>
    <i>
      <x v="2"/>
    </i>
    <i>
      <x v="3"/>
    </i>
    <i>
      <x v="4"/>
    </i>
    <i>
      <x v="5"/>
    </i>
    <i>
      <x v="6"/>
    </i>
    <i>
      <x v="7"/>
    </i>
    <i t="grand">
      <x/>
    </i>
  </colItems>
  <dataFields count="1">
    <dataField name="Nombre de Jou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9:G19" firstHeaderRow="1" firstDataRow="2" firstDataCol="1"/>
  <pivotFields count="27">
    <pivotField showAll="0"/>
    <pivotField showAll="0"/>
    <pivotField showAll="0"/>
    <pivotField showAll="0"/>
    <pivotField showAll="0"/>
    <pivotField showAll="0"/>
    <pivotField axis="axisRow" showAll="0">
      <items count="9">
        <item x="6"/>
        <item x="3"/>
        <item x="7"/>
        <item x="2"/>
        <item x="5"/>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showAll="0"/>
    <pivotField showAll="0"/>
    <pivotField axis="axisCol" dataField="1" showAll="0">
      <items count="6">
        <item x="4"/>
        <item x="2"/>
        <item x="3"/>
        <item x="0"/>
        <item x="1"/>
        <item t="default"/>
      </items>
    </pivotField>
    <pivotField showAll="0"/>
    <pivotField showAll="0"/>
  </pivotFields>
  <rowFields count="1">
    <field x="6"/>
  </rowFields>
  <rowItems count="9">
    <i>
      <x/>
    </i>
    <i>
      <x v="1"/>
    </i>
    <i>
      <x v="2"/>
    </i>
    <i>
      <x v="3"/>
    </i>
    <i>
      <x v="4"/>
    </i>
    <i>
      <x v="5"/>
    </i>
    <i>
      <x v="6"/>
    </i>
    <i>
      <x v="7"/>
    </i>
    <i t="grand">
      <x/>
    </i>
  </rowItems>
  <colFields count="1">
    <field x="24"/>
  </colFields>
  <colItems count="6">
    <i>
      <x/>
    </i>
    <i>
      <x v="1"/>
    </i>
    <i>
      <x v="2"/>
    </i>
    <i>
      <x v="3"/>
    </i>
    <i>
      <x v="4"/>
    </i>
    <i t="grand">
      <x/>
    </i>
  </colItems>
  <dataFields count="1">
    <dataField name="Nombre de Devenir"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name="Tableau croisé dynamique27" cacheId="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256:E261" firstHeaderRow="1" firstDataRow="2" firstDataCol="1"/>
  <pivotFields count="27">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14"/>
  </colFields>
  <colItems count="4">
    <i>
      <x/>
    </i>
    <i>
      <x v="1"/>
    </i>
    <i>
      <x v="2"/>
    </i>
    <i t="grand">
      <x/>
    </i>
  </colItems>
  <dataFields count="1">
    <dataField name="Nombre de Limitation"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eau croisé dynamique16" cacheId="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29:E136" firstHeaderRow="1" firstDataRow="2" firstDataCol="1"/>
  <pivotFields count="27">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2"/>
        <item x="3"/>
        <item x="0"/>
        <item x="1"/>
        <item t="default"/>
      </items>
    </pivotField>
    <pivotField showAll="0"/>
    <pivotField showAll="0"/>
  </pivotFields>
  <rowFields count="1">
    <field x="24"/>
  </rowFields>
  <rowItems count="6">
    <i>
      <x/>
    </i>
    <i>
      <x v="1"/>
    </i>
    <i>
      <x v="2"/>
    </i>
    <i>
      <x v="3"/>
    </i>
    <i>
      <x v="4"/>
    </i>
    <i t="grand">
      <x/>
    </i>
  </rowItems>
  <colFields count="1">
    <field x="0"/>
  </colFields>
  <colItems count="4">
    <i>
      <x/>
    </i>
    <i>
      <x v="1"/>
    </i>
    <i>
      <x v="2"/>
    </i>
    <i t="grand">
      <x/>
    </i>
  </colItems>
  <dataFields count="1">
    <dataField name="Nombre de Week-en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name="Tableau croisé dynamique1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93:J100" firstHeaderRow="1" firstDataRow="2" firstDataCol="1"/>
  <pivotFields count="27">
    <pivotField showAll="0"/>
    <pivotField showAll="0"/>
    <pivotField showAll="0"/>
    <pivotField showAll="0"/>
    <pivotField showAll="0"/>
    <pivotField showAll="0"/>
    <pivotField showAll="0"/>
    <pivotField showAll="0"/>
    <pivotField axis="axisCol" dataField="1" showAll="0">
      <items count="9">
        <item x="2"/>
        <item x="4"/>
        <item x="0"/>
        <item x="7"/>
        <item x="3"/>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2"/>
        <item x="3"/>
        <item x="0"/>
        <item x="1"/>
        <item t="default"/>
      </items>
    </pivotField>
    <pivotField showAll="0"/>
    <pivotField showAll="0"/>
  </pivotFields>
  <rowFields count="1">
    <field x="24"/>
  </rowFields>
  <rowItems count="6">
    <i>
      <x/>
    </i>
    <i>
      <x v="1"/>
    </i>
    <i>
      <x v="2"/>
    </i>
    <i>
      <x v="3"/>
    </i>
    <i>
      <x v="4"/>
    </i>
    <i t="grand">
      <x/>
    </i>
  </rowItems>
  <colFields count="1">
    <field x="8"/>
  </colFields>
  <colItems count="9">
    <i>
      <x/>
    </i>
    <i>
      <x v="1"/>
    </i>
    <i>
      <x v="2"/>
    </i>
    <i>
      <x v="3"/>
    </i>
    <i>
      <x v="4"/>
    </i>
    <i>
      <x v="5"/>
    </i>
    <i>
      <x v="6"/>
    </i>
    <i>
      <x v="7"/>
    </i>
    <i t="grand">
      <x/>
    </i>
  </colItems>
  <dataFields count="1">
    <dataField name="Nombre de Origin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name="Tableau croisé dynamique15"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20:K127" firstHeaderRow="1" firstDataRow="2" firstDataCol="1"/>
  <pivotFields count="27">
    <pivotField showAll="0"/>
    <pivotField showAll="0"/>
    <pivotField showAll="0"/>
    <pivotField showAll="0"/>
    <pivotField showAll="0"/>
    <pivotField showAll="0"/>
    <pivotField showAll="0"/>
    <pivotField axis="axisCol" dataField="1" showAll="0">
      <items count="10">
        <item x="2"/>
        <item x="7"/>
        <item x="4"/>
        <item x="0"/>
        <item x="5"/>
        <item x="6"/>
        <item x="1"/>
        <item x="8"/>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2"/>
        <item x="3"/>
        <item x="0"/>
        <item x="1"/>
        <item t="default"/>
      </items>
    </pivotField>
    <pivotField showAll="0"/>
    <pivotField showAll="0"/>
  </pivotFields>
  <rowFields count="1">
    <field x="24"/>
  </rowFields>
  <rowItems count="6">
    <i>
      <x/>
    </i>
    <i>
      <x v="1"/>
    </i>
    <i>
      <x v="2"/>
    </i>
    <i>
      <x v="3"/>
    </i>
    <i>
      <x v="4"/>
    </i>
    <i t="grand">
      <x/>
    </i>
  </rowItems>
  <colFields count="1">
    <field x="7"/>
  </colFields>
  <colItems count="10">
    <i>
      <x/>
    </i>
    <i>
      <x v="1"/>
    </i>
    <i>
      <x v="2"/>
    </i>
    <i>
      <x v="3"/>
    </i>
    <i>
      <x v="4"/>
    </i>
    <i>
      <x v="5"/>
    </i>
    <i>
      <x v="6"/>
    </i>
    <i>
      <x v="7"/>
    </i>
    <i>
      <x v="8"/>
    </i>
    <i t="grand">
      <x/>
    </i>
  </colItems>
  <dataFields count="1">
    <dataField name="Nombre de Motif"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name="Tableau croisé dynamique8"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70:K75" firstHeaderRow="1" firstDataRow="2" firstDataCol="1"/>
  <pivotFields count="27">
    <pivotField showAll="0"/>
    <pivotField showAll="0"/>
    <pivotField showAll="0"/>
    <pivotField showAll="0"/>
    <pivotField showAll="0"/>
    <pivotField showAll="0"/>
    <pivotField showAll="0"/>
    <pivotField axis="axisCol" dataField="1" showAll="0">
      <items count="10">
        <item x="2"/>
        <item x="7"/>
        <item x="4"/>
        <item x="0"/>
        <item x="5"/>
        <item x="6"/>
        <item x="1"/>
        <item x="8"/>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26"/>
  </rowFields>
  <rowItems count="4">
    <i>
      <x/>
    </i>
    <i>
      <x v="1"/>
    </i>
    <i>
      <x v="2"/>
    </i>
    <i t="grand">
      <x/>
    </i>
  </rowItems>
  <colFields count="1">
    <field x="7"/>
  </colFields>
  <colItems count="10">
    <i>
      <x/>
    </i>
    <i>
      <x v="1"/>
    </i>
    <i>
      <x v="2"/>
    </i>
    <i>
      <x v="3"/>
    </i>
    <i>
      <x v="4"/>
    </i>
    <i>
      <x v="5"/>
    </i>
    <i>
      <x v="6"/>
    </i>
    <i>
      <x v="7"/>
    </i>
    <i>
      <x v="8"/>
    </i>
    <i t="grand">
      <x/>
    </i>
  </colItems>
  <dataFields count="1">
    <dataField name="Nombre de Motif"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name="Tableau croisé dynamique6"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226:E232" firstHeaderRow="1" firstDataRow="2" firstDataCol="1"/>
  <pivotFields count="27">
    <pivotField axis="axisRow"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12"/>
  </colFields>
  <colItems count="4">
    <i>
      <x/>
    </i>
    <i>
      <x v="1"/>
    </i>
    <i>
      <x v="2"/>
    </i>
    <i t="grand">
      <x/>
    </i>
  </colItems>
  <dataFields count="1">
    <dataField name="Nombre de Confianc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name="Tableau croisé dynamique20"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77:J187" firstHeaderRow="1" firstDataRow="2" firstDataCol="1"/>
  <pivotFields count="27">
    <pivotField showAll="0"/>
    <pivotField showAll="0"/>
    <pivotField showAll="0"/>
    <pivotField showAll="0"/>
    <pivotField showAll="0"/>
    <pivotField showAll="0"/>
    <pivotField axis="axisCol" dataField="1" showAll="0">
      <items count="9">
        <item x="6"/>
        <item x="3"/>
        <item x="7"/>
        <item x="2"/>
        <item x="5"/>
        <item x="0"/>
        <item x="4"/>
        <item x="1"/>
        <item t="default"/>
      </items>
    </pivotField>
    <pivotField showAll="0"/>
    <pivotField axis="axisRow" showAll="0">
      <items count="9">
        <item x="2"/>
        <item x="4"/>
        <item x="0"/>
        <item x="7"/>
        <item x="3"/>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9">
    <i>
      <x/>
    </i>
    <i>
      <x v="1"/>
    </i>
    <i>
      <x v="2"/>
    </i>
    <i>
      <x v="3"/>
    </i>
    <i>
      <x v="4"/>
    </i>
    <i>
      <x v="5"/>
    </i>
    <i>
      <x v="6"/>
    </i>
    <i>
      <x v="7"/>
    </i>
    <i t="grand">
      <x/>
    </i>
  </rowItems>
  <colFields count="1">
    <field x="6"/>
  </colFields>
  <colItems count="9">
    <i>
      <x/>
    </i>
    <i>
      <x v="1"/>
    </i>
    <i>
      <x v="2"/>
    </i>
    <i>
      <x v="3"/>
    </i>
    <i>
      <x v="4"/>
    </i>
    <i>
      <x v="5"/>
    </i>
    <i>
      <x v="6"/>
    </i>
    <i>
      <x v="7"/>
    </i>
    <i t="grand">
      <x/>
    </i>
  </colItems>
  <dataFields count="1">
    <dataField name="Nombre de Jou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name="Tableau croisé dynamique19" cacheId="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64:E175" firstHeaderRow="1" firstDataRow="2" firstDataCol="1"/>
  <pivotFields count="27">
    <pivotField axis="axisCol" dataField="1" showAll="0">
      <items count="4">
        <item x="2"/>
        <item x="0"/>
        <item x="1"/>
        <item t="default"/>
      </items>
    </pivotField>
    <pivotField showAll="0"/>
    <pivotField showAll="0"/>
    <pivotField showAll="0"/>
    <pivotField showAll="0"/>
    <pivotField showAll="0"/>
    <pivotField showAll="0"/>
    <pivotField axis="axisRow" showAll="0">
      <items count="10">
        <item x="2"/>
        <item x="7"/>
        <item x="4"/>
        <item x="0"/>
        <item x="5"/>
        <item x="6"/>
        <item x="1"/>
        <item x="8"/>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Fields count="1">
    <field x="0"/>
  </colFields>
  <colItems count="4">
    <i>
      <x/>
    </i>
    <i>
      <x v="1"/>
    </i>
    <i>
      <x v="2"/>
    </i>
    <i t="grand">
      <x/>
    </i>
  </colItems>
  <dataFields count="1">
    <dataField name="Nombre de Week-en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name="Tableau croisé dynamique21" cacheId="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89:E199" firstHeaderRow="1" firstDataRow="2" firstDataCol="1"/>
  <pivotFields count="27">
    <pivotField axis="axisCol" dataField="1" showAll="0">
      <items count="4">
        <item x="2"/>
        <item x="0"/>
        <item x="1"/>
        <item t="default"/>
      </items>
    </pivotField>
    <pivotField showAll="0"/>
    <pivotField showAll="0"/>
    <pivotField showAll="0"/>
    <pivotField showAll="0"/>
    <pivotField showAll="0"/>
    <pivotField showAll="0"/>
    <pivotField showAll="0"/>
    <pivotField axis="axisRow" showAll="0">
      <items count="9">
        <item x="2"/>
        <item x="4"/>
        <item x="0"/>
        <item x="7"/>
        <item x="3"/>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9">
    <i>
      <x/>
    </i>
    <i>
      <x v="1"/>
    </i>
    <i>
      <x v="2"/>
    </i>
    <i>
      <x v="3"/>
    </i>
    <i>
      <x v="4"/>
    </i>
    <i>
      <x v="5"/>
    </i>
    <i>
      <x v="6"/>
    </i>
    <i>
      <x v="7"/>
    </i>
    <i t="grand">
      <x/>
    </i>
  </rowItems>
  <colFields count="1">
    <field x="0"/>
  </colFields>
  <colItems count="4">
    <i>
      <x/>
    </i>
    <i>
      <x v="1"/>
    </i>
    <i>
      <x v="2"/>
    </i>
    <i t="grand">
      <x/>
    </i>
  </colItems>
  <dataFields count="1">
    <dataField name="Nombre de Week-en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name="Tableau croisé dynamique1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2:J38" firstHeaderRow="1" firstDataRow="2" firstDataCol="1"/>
  <pivotFields count="27">
    <pivotField axis="axisRow" showAll="0">
      <items count="5">
        <item x="2"/>
        <item x="0"/>
        <item x="3"/>
        <item x="1"/>
        <item t="default"/>
      </items>
    </pivotField>
    <pivotField showAll="0"/>
    <pivotField showAll="0"/>
    <pivotField showAll="0"/>
    <pivotField showAll="0"/>
    <pivotField showAll="0"/>
    <pivotField axis="axisCol" dataField="1" showAll="0">
      <items count="9">
        <item x="6"/>
        <item x="3"/>
        <item x="7"/>
        <item x="2"/>
        <item x="5"/>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6"/>
  </colFields>
  <colItems count="9">
    <i>
      <x/>
    </i>
    <i>
      <x v="1"/>
    </i>
    <i>
      <x v="2"/>
    </i>
    <i>
      <x v="3"/>
    </i>
    <i>
      <x v="4"/>
    </i>
    <i>
      <x v="5"/>
    </i>
    <i>
      <x v="6"/>
    </i>
    <i>
      <x v="7"/>
    </i>
    <i t="grand">
      <x/>
    </i>
  </colItems>
  <dataFields count="1">
    <dataField name="Nombre de Jou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name="Tableau croisé dynamique7" cacheId="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63:E68" firstHeaderRow="1" firstDataRow="2" firstDataCol="1"/>
  <pivotFields count="27">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26"/>
  </rowFields>
  <rowItems count="4">
    <i>
      <x/>
    </i>
    <i>
      <x v="1"/>
    </i>
    <i>
      <x v="2"/>
    </i>
    <i t="grand">
      <x/>
    </i>
  </rowItems>
  <colFields count="1">
    <field x="0"/>
  </colFields>
  <colItems count="4">
    <i>
      <x/>
    </i>
    <i>
      <x v="1"/>
    </i>
    <i>
      <x v="2"/>
    </i>
    <i t="grand">
      <x/>
    </i>
  </colItems>
  <dataFields count="1">
    <dataField name="Nombre de Week-en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eau croisé dynamique9"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77:J82" firstHeaderRow="1" firstDataRow="2" firstDataCol="1"/>
  <pivotFields count="27">
    <pivotField showAll="0"/>
    <pivotField showAll="0"/>
    <pivotField showAll="0"/>
    <pivotField showAll="0"/>
    <pivotField showAll="0"/>
    <pivotField showAll="0"/>
    <pivotField showAll="0"/>
    <pivotField showAll="0"/>
    <pivotField axis="axisCol" dataField="1" showAll="0">
      <items count="9">
        <item x="2"/>
        <item x="4"/>
        <item x="0"/>
        <item x="7"/>
        <item x="3"/>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26"/>
  </rowFields>
  <rowItems count="4">
    <i>
      <x/>
    </i>
    <i>
      <x v="1"/>
    </i>
    <i>
      <x v="2"/>
    </i>
    <i t="grand">
      <x/>
    </i>
  </rowItems>
  <colFields count="1">
    <field x="8"/>
  </colFields>
  <colItems count="9">
    <i>
      <x/>
    </i>
    <i>
      <x v="1"/>
    </i>
    <i>
      <x v="2"/>
    </i>
    <i>
      <x v="3"/>
    </i>
    <i>
      <x v="4"/>
    </i>
    <i>
      <x v="5"/>
    </i>
    <i>
      <x v="6"/>
    </i>
    <i>
      <x v="7"/>
    </i>
    <i t="grand">
      <x/>
    </i>
  </colItems>
  <dataFields count="1">
    <dataField name="Nombre de Origin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eau croisé dynamique3"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49:F54" firstHeaderRow="1" firstDataRow="2" firstDataCol="1"/>
  <pivotFields count="27">
    <pivotField axis="axisCol"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26"/>
  </rowFields>
  <rowItems count="4">
    <i>
      <x/>
    </i>
    <i>
      <x v="1"/>
    </i>
    <i>
      <x v="2"/>
    </i>
    <i t="grand">
      <x/>
    </i>
  </rowItems>
  <colFields count="1">
    <field x="0"/>
  </colFields>
  <colItems count="5">
    <i>
      <x/>
    </i>
    <i>
      <x v="1"/>
    </i>
    <i>
      <x v="2"/>
    </i>
    <i>
      <x v="3"/>
    </i>
    <i t="grand">
      <x/>
    </i>
  </colItems>
  <dataFields count="1">
    <dataField name="Nombre de Tranche horai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ableau croisé dynamique17"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38:F149" firstHeaderRow="1" firstDataRow="2" firstDataCol="1"/>
  <pivotFields count="27">
    <pivotField axis="axisCol" dataField="1" showAll="0">
      <items count="5">
        <item x="2"/>
        <item x="0"/>
        <item x="3"/>
        <item x="1"/>
        <item t="default"/>
      </items>
    </pivotField>
    <pivotField showAll="0"/>
    <pivotField showAll="0"/>
    <pivotField showAll="0"/>
    <pivotField showAll="0"/>
    <pivotField showAll="0"/>
    <pivotField showAll="0"/>
    <pivotField axis="axisRow" showAll="0">
      <items count="10">
        <item x="2"/>
        <item x="7"/>
        <item x="4"/>
        <item x="0"/>
        <item x="5"/>
        <item x="6"/>
        <item x="1"/>
        <item x="8"/>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Fields count="1">
    <field x="0"/>
  </colFields>
  <colItems count="5">
    <i>
      <x/>
    </i>
    <i>
      <x v="1"/>
    </i>
    <i>
      <x v="2"/>
    </i>
    <i>
      <x v="3"/>
    </i>
    <i t="grand">
      <x/>
    </i>
  </colItems>
  <dataFields count="1">
    <dataField name="Nombre de Tranche horai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ableau croisé dynamique18"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51:J162" firstHeaderRow="1" firstDataRow="2" firstDataCol="1"/>
  <pivotFields count="27">
    <pivotField showAll="0"/>
    <pivotField showAll="0"/>
    <pivotField showAll="0"/>
    <pivotField showAll="0"/>
    <pivotField showAll="0"/>
    <pivotField showAll="0"/>
    <pivotField axis="axisCol" dataField="1" showAll="0">
      <items count="9">
        <item x="6"/>
        <item x="3"/>
        <item x="7"/>
        <item x="2"/>
        <item x="5"/>
        <item x="0"/>
        <item x="4"/>
        <item x="1"/>
        <item t="default"/>
      </items>
    </pivotField>
    <pivotField axis="axisRow" showAll="0">
      <items count="10">
        <item x="2"/>
        <item x="7"/>
        <item x="4"/>
        <item x="0"/>
        <item x="5"/>
        <item x="6"/>
        <item x="1"/>
        <item x="8"/>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Fields count="1">
    <field x="6"/>
  </colFields>
  <colItems count="9">
    <i>
      <x/>
    </i>
    <i>
      <x v="1"/>
    </i>
    <i>
      <x v="2"/>
    </i>
    <i>
      <x v="3"/>
    </i>
    <i>
      <x v="4"/>
    </i>
    <i>
      <x v="5"/>
    </i>
    <i>
      <x v="6"/>
    </i>
    <i>
      <x v="7"/>
    </i>
    <i t="grand">
      <x/>
    </i>
  </colItems>
  <dataFields count="1">
    <dataField name="Nombre de Jou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Tableau croisé dynamique10"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84:E91" firstHeaderRow="1" firstDataRow="2"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2"/>
        <item x="3"/>
        <item x="0"/>
        <item x="1"/>
        <item t="default"/>
      </items>
    </pivotField>
    <pivotField showAll="0"/>
    <pivotField axis="axisCol" dataField="1" showAll="0">
      <items count="4">
        <item x="0"/>
        <item x="2"/>
        <item x="1"/>
        <item t="default"/>
      </items>
    </pivotField>
  </pivotFields>
  <rowFields count="1">
    <field x="24"/>
  </rowFields>
  <rowItems count="6">
    <i>
      <x/>
    </i>
    <i>
      <x v="1"/>
    </i>
    <i>
      <x v="2"/>
    </i>
    <i>
      <x v="3"/>
    </i>
    <i>
      <x v="4"/>
    </i>
    <i t="grand">
      <x/>
    </i>
  </rowItems>
  <colFields count="1">
    <field x="26"/>
  </colFields>
  <colItems count="4">
    <i>
      <x/>
    </i>
    <i>
      <x v="1"/>
    </i>
    <i>
      <x v="2"/>
    </i>
    <i t="grand">
      <x/>
    </i>
  </colItems>
  <dataFields count="1">
    <dataField name="Nombre de Evitabilité"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Tableau croisé dynamique25" cacheId="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242:E247" firstHeaderRow="1" firstDataRow="2" firstDataCol="1"/>
  <pivotFields count="27">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12"/>
  </colFields>
  <colItems count="4">
    <i>
      <x/>
    </i>
    <i>
      <x v="1"/>
    </i>
    <i>
      <x v="2"/>
    </i>
    <i t="grand">
      <x/>
    </i>
  </colItems>
  <dataFields count="1">
    <dataField name="Nombre de Confianc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Tableau croisé dynamique14"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11:J118" firstHeaderRow="1" firstDataRow="2" firstDataCol="1"/>
  <pivotFields count="27">
    <pivotField showAll="0"/>
    <pivotField showAll="0"/>
    <pivotField showAll="0"/>
    <pivotField showAll="0"/>
    <pivotField showAll="0"/>
    <pivotField showAll="0"/>
    <pivotField axis="axisCol" dataField="1" showAll="0">
      <items count="9">
        <item x="6"/>
        <item x="3"/>
        <item x="7"/>
        <item x="2"/>
        <item x="5"/>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2"/>
        <item x="3"/>
        <item x="0"/>
        <item x="1"/>
        <item t="default"/>
      </items>
    </pivotField>
    <pivotField showAll="0"/>
    <pivotField showAll="0"/>
  </pivotFields>
  <rowFields count="1">
    <field x="24"/>
  </rowFields>
  <rowItems count="6">
    <i>
      <x/>
    </i>
    <i>
      <x v="1"/>
    </i>
    <i>
      <x v="2"/>
    </i>
    <i>
      <x v="3"/>
    </i>
    <i>
      <x v="4"/>
    </i>
    <i t="grand">
      <x/>
    </i>
  </rowItems>
  <colFields count="1">
    <field x="6"/>
  </colFields>
  <colItems count="9">
    <i>
      <x/>
    </i>
    <i>
      <x v="1"/>
    </i>
    <i>
      <x v="2"/>
    </i>
    <i>
      <x v="3"/>
    </i>
    <i>
      <x v="4"/>
    </i>
    <i>
      <x v="5"/>
    </i>
    <i>
      <x v="6"/>
    </i>
    <i>
      <x v="7"/>
    </i>
    <i t="grand">
      <x/>
    </i>
  </colItems>
  <dataFields count="1">
    <dataField name="Nombre de Jou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3" name="Tableau3" displayName="Tableau3" ref="H56:I64" headerRowCount="0" totalsRowShown="0">
  <tableColumns count="2">
    <tableColumn id="1" name="Colonne1" headerRowDxfId="3" dataDxfId="2" headerRowCellStyle="Excel Built-in Normal" dataCellStyle="Excel Built-in Normal"/>
    <tableColumn id="2" name="Colonne2" headerRowDxfId="1" dataDxfId="0" headerRowCellStyle="Pourcentage" dataCellStyle="Pourcentage"/>
  </tableColumns>
  <tableStyleInfo name="TableStyleLight18"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7"/>
  <sheetViews>
    <sheetView tabSelected="1" topLeftCell="I1" workbookViewId="0">
      <selection activeCell="C1" sqref="C1:C1048576"/>
    </sheetView>
  </sheetViews>
  <sheetFormatPr baseColWidth="10" defaultRowHeight="14.25" x14ac:dyDescent="0.2"/>
  <cols>
    <col min="3" max="3" width="11" style="132"/>
    <col min="11" max="11" width="12.75" bestFit="1" customWidth="1"/>
    <col min="12" max="12" width="12.25" bestFit="1" customWidth="1"/>
    <col min="13" max="13" width="11.625" bestFit="1" customWidth="1"/>
    <col min="14" max="14" width="10.625" bestFit="1" customWidth="1"/>
  </cols>
  <sheetData>
    <row r="1" spans="1:28" ht="15" x14ac:dyDescent="0.25">
      <c r="A1" s="78" t="s">
        <v>506</v>
      </c>
      <c r="B1" s="115" t="s">
        <v>198</v>
      </c>
      <c r="C1" s="133" t="s">
        <v>199</v>
      </c>
      <c r="D1" s="125" t="s">
        <v>387</v>
      </c>
      <c r="E1" s="127" t="s">
        <v>403</v>
      </c>
      <c r="F1" s="79" t="s">
        <v>0</v>
      </c>
      <c r="G1" s="79" t="s">
        <v>443</v>
      </c>
      <c r="H1" s="80" t="s">
        <v>1</v>
      </c>
      <c r="I1" s="81" t="s">
        <v>2</v>
      </c>
      <c r="J1" s="81" t="s">
        <v>3</v>
      </c>
      <c r="K1" s="82" t="s">
        <v>444</v>
      </c>
      <c r="L1" s="82" t="s">
        <v>5</v>
      </c>
      <c r="M1" s="82" t="s">
        <v>6</v>
      </c>
      <c r="N1" s="82" t="s">
        <v>7</v>
      </c>
      <c r="O1" s="82" t="s">
        <v>8</v>
      </c>
      <c r="P1" s="82" t="s">
        <v>9</v>
      </c>
      <c r="Q1" s="83" t="s">
        <v>10</v>
      </c>
      <c r="R1" s="83" t="s">
        <v>445</v>
      </c>
      <c r="S1" s="83" t="s">
        <v>12</v>
      </c>
      <c r="T1" s="84" t="s">
        <v>446</v>
      </c>
      <c r="U1" s="84" t="s">
        <v>13</v>
      </c>
      <c r="V1" s="84" t="s">
        <v>504</v>
      </c>
      <c r="W1" s="85" t="s">
        <v>447</v>
      </c>
      <c r="X1" s="85" t="s">
        <v>16</v>
      </c>
      <c r="Y1" s="85" t="s">
        <v>17</v>
      </c>
      <c r="Z1" s="86" t="s">
        <v>18</v>
      </c>
      <c r="AA1" s="86" t="s">
        <v>497</v>
      </c>
      <c r="AB1" s="86" t="s">
        <v>448</v>
      </c>
    </row>
    <row r="2" spans="1:28" ht="15" x14ac:dyDescent="0.25">
      <c r="A2" s="87">
        <v>81</v>
      </c>
      <c r="B2" s="116" t="s">
        <v>200</v>
      </c>
      <c r="C2" s="133">
        <v>0.9555555555555556</v>
      </c>
      <c r="D2" s="116" t="s">
        <v>390</v>
      </c>
      <c r="E2" s="116" t="s">
        <v>128</v>
      </c>
      <c r="F2" s="117" t="s">
        <v>163</v>
      </c>
      <c r="G2" s="117">
        <v>77</v>
      </c>
      <c r="H2" s="118" t="s">
        <v>99</v>
      </c>
      <c r="I2" s="119" t="s">
        <v>452</v>
      </c>
      <c r="J2" s="119" t="s">
        <v>112</v>
      </c>
      <c r="K2" s="120" t="s">
        <v>128</v>
      </c>
      <c r="L2" s="120" t="s">
        <v>128</v>
      </c>
      <c r="M2" s="120" t="s">
        <v>128</v>
      </c>
      <c r="N2" s="120" t="s">
        <v>128</v>
      </c>
      <c r="O2" s="120" t="s">
        <v>129</v>
      </c>
      <c r="P2" s="120" t="s">
        <v>129</v>
      </c>
      <c r="Q2" s="121" t="s">
        <v>128</v>
      </c>
      <c r="R2" s="121" t="s">
        <v>128</v>
      </c>
      <c r="S2" s="121" t="s">
        <v>129</v>
      </c>
      <c r="T2" s="122" t="s">
        <v>114</v>
      </c>
      <c r="U2" s="122" t="s">
        <v>129</v>
      </c>
      <c r="V2" s="122" t="s">
        <v>128</v>
      </c>
      <c r="W2" s="123" t="s">
        <v>167</v>
      </c>
      <c r="X2" s="123" t="s">
        <v>128</v>
      </c>
      <c r="Y2" s="123" t="s">
        <v>167</v>
      </c>
      <c r="Z2" s="124" t="s">
        <v>117</v>
      </c>
      <c r="AA2" s="124"/>
      <c r="AB2" s="124" t="s">
        <v>129</v>
      </c>
    </row>
    <row r="3" spans="1:28" ht="15" x14ac:dyDescent="0.25">
      <c r="A3" s="96" t="s">
        <v>79</v>
      </c>
      <c r="B3" s="96"/>
      <c r="C3" s="128"/>
      <c r="D3" s="96"/>
      <c r="E3" s="96"/>
      <c r="F3" s="97"/>
      <c r="G3" s="97"/>
      <c r="H3" s="98"/>
      <c r="I3" s="99" t="s">
        <v>104</v>
      </c>
      <c r="J3" s="99"/>
      <c r="K3" s="100"/>
      <c r="L3" s="100"/>
      <c r="M3" s="100"/>
      <c r="N3" s="100"/>
      <c r="O3" s="100"/>
      <c r="P3" s="100"/>
      <c r="Q3" s="101"/>
      <c r="R3" s="101"/>
      <c r="S3" s="101"/>
      <c r="T3" s="102"/>
      <c r="U3" s="102"/>
      <c r="V3" s="102"/>
      <c r="W3" s="103"/>
      <c r="X3" s="103"/>
      <c r="Y3" s="103"/>
      <c r="Z3" s="104"/>
      <c r="AA3" s="104"/>
      <c r="AB3" s="104"/>
    </row>
    <row r="4" spans="1:28" ht="15" x14ac:dyDescent="0.25">
      <c r="A4" s="87">
        <v>78</v>
      </c>
      <c r="B4" s="114" t="s">
        <v>201</v>
      </c>
      <c r="C4" s="133">
        <v>0.8569444444444444</v>
      </c>
      <c r="D4" s="114" t="s">
        <v>390</v>
      </c>
      <c r="E4" s="114" t="s">
        <v>129</v>
      </c>
      <c r="F4" s="88" t="s">
        <v>163</v>
      </c>
      <c r="G4" s="88">
        <v>82</v>
      </c>
      <c r="H4" s="89" t="s">
        <v>97</v>
      </c>
      <c r="I4" s="90" t="s">
        <v>108</v>
      </c>
      <c r="J4" s="90" t="s">
        <v>108</v>
      </c>
      <c r="K4" s="91" t="s">
        <v>128</v>
      </c>
      <c r="L4" s="91" t="s">
        <v>128</v>
      </c>
      <c r="M4" s="91" t="s">
        <v>128</v>
      </c>
      <c r="N4" s="91" t="s">
        <v>128</v>
      </c>
      <c r="O4" s="91" t="s">
        <v>129</v>
      </c>
      <c r="P4" s="91" t="s">
        <v>129</v>
      </c>
      <c r="Q4" s="92" t="s">
        <v>128</v>
      </c>
      <c r="R4" s="92" t="s">
        <v>129</v>
      </c>
      <c r="S4" s="92" t="s">
        <v>129</v>
      </c>
      <c r="T4" s="93" t="s">
        <v>115</v>
      </c>
      <c r="U4" s="93" t="s">
        <v>129</v>
      </c>
      <c r="V4" s="93" t="s">
        <v>128</v>
      </c>
      <c r="W4" s="94" t="s">
        <v>131</v>
      </c>
      <c r="X4" s="94" t="s">
        <v>129</v>
      </c>
      <c r="Y4" s="94" t="s">
        <v>132</v>
      </c>
      <c r="Z4" s="95" t="s">
        <v>118</v>
      </c>
      <c r="AA4" s="95"/>
      <c r="AB4" s="95" t="s">
        <v>129</v>
      </c>
    </row>
    <row r="5" spans="1:28" ht="15" x14ac:dyDescent="0.25">
      <c r="A5" s="87">
        <v>44</v>
      </c>
      <c r="B5" s="114" t="s">
        <v>202</v>
      </c>
      <c r="C5" s="133">
        <v>0.4236111111111111</v>
      </c>
      <c r="D5" s="114" t="s">
        <v>455</v>
      </c>
      <c r="E5" s="114" t="s">
        <v>129</v>
      </c>
      <c r="F5" s="88" t="s">
        <v>163</v>
      </c>
      <c r="G5" s="88">
        <v>89</v>
      </c>
      <c r="H5" s="89" t="s">
        <v>95</v>
      </c>
      <c r="I5" s="90" t="s">
        <v>452</v>
      </c>
      <c r="J5" s="90" t="s">
        <v>456</v>
      </c>
      <c r="K5" s="91" t="s">
        <v>128</v>
      </c>
      <c r="L5" s="91" t="s">
        <v>128</v>
      </c>
      <c r="M5" s="91" t="s">
        <v>128</v>
      </c>
      <c r="N5" s="91" t="s">
        <v>128</v>
      </c>
      <c r="O5" s="91" t="s">
        <v>129</v>
      </c>
      <c r="P5" s="91" t="s">
        <v>129</v>
      </c>
      <c r="Q5" s="92" t="s">
        <v>128</v>
      </c>
      <c r="R5" s="92" t="s">
        <v>129</v>
      </c>
      <c r="S5" s="92" t="s">
        <v>129</v>
      </c>
      <c r="T5" s="93" t="s">
        <v>115</v>
      </c>
      <c r="U5" s="93" t="s">
        <v>128</v>
      </c>
      <c r="V5" s="93" t="s">
        <v>128</v>
      </c>
      <c r="W5" s="94" t="s">
        <v>131</v>
      </c>
      <c r="X5" s="94" t="s">
        <v>129</v>
      </c>
      <c r="Y5" s="94" t="s">
        <v>131</v>
      </c>
      <c r="Z5" s="95" t="s">
        <v>166</v>
      </c>
      <c r="AA5" s="95"/>
      <c r="AB5" s="95" t="s">
        <v>128</v>
      </c>
    </row>
    <row r="6" spans="1:28" ht="15" x14ac:dyDescent="0.25">
      <c r="A6" s="96" t="s">
        <v>58</v>
      </c>
      <c r="B6" s="96"/>
      <c r="C6" s="128"/>
      <c r="D6" s="96"/>
      <c r="E6" s="96"/>
      <c r="F6" s="97"/>
      <c r="G6" s="97"/>
      <c r="H6" s="98"/>
      <c r="I6" s="99"/>
      <c r="J6" s="99"/>
      <c r="K6" s="100"/>
      <c r="L6" s="100"/>
      <c r="M6" s="100"/>
      <c r="N6" s="100"/>
      <c r="O6" s="100"/>
      <c r="P6" s="100"/>
      <c r="Q6" s="101"/>
      <c r="R6" s="101"/>
      <c r="S6" s="101"/>
      <c r="T6" s="102" t="s">
        <v>458</v>
      </c>
      <c r="U6" s="102"/>
      <c r="V6" s="102"/>
      <c r="W6" s="103"/>
      <c r="X6" s="103"/>
      <c r="Y6" s="103"/>
      <c r="Z6" s="104"/>
      <c r="AA6" s="104"/>
      <c r="AB6" s="104"/>
    </row>
    <row r="7" spans="1:28" ht="15" x14ac:dyDescent="0.25">
      <c r="A7" s="87">
        <v>93</v>
      </c>
      <c r="B7" s="114" t="s">
        <v>203</v>
      </c>
      <c r="C7" s="133">
        <v>7.8472222222222221E-2</v>
      </c>
      <c r="D7" s="114" t="s">
        <v>391</v>
      </c>
      <c r="E7" s="114" t="s">
        <v>128</v>
      </c>
      <c r="F7" s="88" t="s">
        <v>163</v>
      </c>
      <c r="G7" s="88">
        <v>81</v>
      </c>
      <c r="H7" s="89" t="s">
        <v>100</v>
      </c>
      <c r="I7" s="90" t="s">
        <v>452</v>
      </c>
      <c r="J7" s="90" t="s">
        <v>112</v>
      </c>
      <c r="K7" s="91" t="s">
        <v>128</v>
      </c>
      <c r="L7" s="91" t="s">
        <v>128</v>
      </c>
      <c r="M7" s="91" t="s">
        <v>128</v>
      </c>
      <c r="N7" s="91" t="s">
        <v>128</v>
      </c>
      <c r="O7" s="91" t="s">
        <v>128</v>
      </c>
      <c r="P7" s="91" t="s">
        <v>129</v>
      </c>
      <c r="Q7" s="92" t="s">
        <v>128</v>
      </c>
      <c r="R7" s="92" t="s">
        <v>129</v>
      </c>
      <c r="S7" s="92" t="s">
        <v>129</v>
      </c>
      <c r="T7" s="93" t="s">
        <v>115</v>
      </c>
      <c r="U7" s="93" t="s">
        <v>129</v>
      </c>
      <c r="V7" s="93" t="s">
        <v>128</v>
      </c>
      <c r="W7" s="94" t="s">
        <v>131</v>
      </c>
      <c r="X7" s="94" t="s">
        <v>129</v>
      </c>
      <c r="Y7" s="94" t="s">
        <v>132</v>
      </c>
      <c r="Z7" s="95" t="s">
        <v>117</v>
      </c>
      <c r="AA7" s="95"/>
      <c r="AB7" s="95" t="s">
        <v>129</v>
      </c>
    </row>
    <row r="8" spans="1:28" ht="15" x14ac:dyDescent="0.25">
      <c r="A8" s="96" t="s">
        <v>87</v>
      </c>
      <c r="B8" s="96"/>
      <c r="C8" s="128"/>
      <c r="D8" s="96"/>
      <c r="E8" s="96"/>
      <c r="F8" s="97"/>
      <c r="G8" s="97"/>
      <c r="H8" s="98"/>
      <c r="I8" s="99" t="s">
        <v>104</v>
      </c>
      <c r="J8" s="99"/>
      <c r="K8" s="100"/>
      <c r="L8" s="100"/>
      <c r="M8" s="100"/>
      <c r="N8" s="100"/>
      <c r="O8" s="100"/>
      <c r="P8" s="100"/>
      <c r="Q8" s="101"/>
      <c r="R8" s="101"/>
      <c r="S8" s="101"/>
      <c r="T8" s="102"/>
      <c r="U8" s="102"/>
      <c r="V8" s="102"/>
      <c r="W8" s="103"/>
      <c r="X8" s="103"/>
      <c r="Y8" s="103"/>
      <c r="Z8" s="104"/>
      <c r="AA8" s="104"/>
      <c r="AB8" s="104"/>
    </row>
    <row r="9" spans="1:28" ht="15" x14ac:dyDescent="0.25">
      <c r="A9" s="87">
        <v>97</v>
      </c>
      <c r="B9" s="114" t="s">
        <v>204</v>
      </c>
      <c r="C9" s="133">
        <v>0.9</v>
      </c>
      <c r="D9" s="114" t="s">
        <v>390</v>
      </c>
      <c r="E9" s="114" t="s">
        <v>128</v>
      </c>
      <c r="F9" s="88" t="s">
        <v>164</v>
      </c>
      <c r="G9" s="88">
        <v>93</v>
      </c>
      <c r="H9" s="89" t="s">
        <v>100</v>
      </c>
      <c r="I9" s="90" t="s">
        <v>108</v>
      </c>
      <c r="J9" s="90" t="s">
        <v>112</v>
      </c>
      <c r="K9" s="91" t="s">
        <v>128</v>
      </c>
      <c r="L9" s="91" t="s">
        <v>128</v>
      </c>
      <c r="M9" s="91" t="s">
        <v>128</v>
      </c>
      <c r="N9" s="91" t="s">
        <v>129</v>
      </c>
      <c r="O9" s="91" t="s">
        <v>129</v>
      </c>
      <c r="P9" s="91" t="s">
        <v>129</v>
      </c>
      <c r="Q9" s="92" t="s">
        <v>128</v>
      </c>
      <c r="R9" s="92" t="s">
        <v>129</v>
      </c>
      <c r="S9" s="92" t="s">
        <v>129</v>
      </c>
      <c r="T9" s="93" t="s">
        <v>115</v>
      </c>
      <c r="U9" s="93" t="s">
        <v>128</v>
      </c>
      <c r="V9" s="93" t="s">
        <v>128</v>
      </c>
      <c r="W9" s="94" t="s">
        <v>131</v>
      </c>
      <c r="X9" s="94" t="s">
        <v>129</v>
      </c>
      <c r="Y9" s="94" t="s">
        <v>132</v>
      </c>
      <c r="Z9" s="95" t="s">
        <v>118</v>
      </c>
      <c r="AA9" s="95"/>
      <c r="AB9" s="95" t="s">
        <v>129</v>
      </c>
    </row>
    <row r="10" spans="1:28" ht="15" x14ac:dyDescent="0.25">
      <c r="A10" s="87">
        <v>90</v>
      </c>
      <c r="B10" s="114" t="s">
        <v>275</v>
      </c>
      <c r="C10" s="133">
        <v>0.63958333333333328</v>
      </c>
      <c r="D10" s="114" t="s">
        <v>455</v>
      </c>
      <c r="E10" s="114" t="s">
        <v>129</v>
      </c>
      <c r="F10" s="88" t="s">
        <v>163</v>
      </c>
      <c r="G10" s="88">
        <v>89</v>
      </c>
      <c r="H10" s="89" t="s">
        <v>98</v>
      </c>
      <c r="I10" s="90" t="s">
        <v>108</v>
      </c>
      <c r="J10" s="90" t="s">
        <v>112</v>
      </c>
      <c r="K10" s="91" t="s">
        <v>128</v>
      </c>
      <c r="L10" s="91" t="s">
        <v>128</v>
      </c>
      <c r="M10" s="91" t="s">
        <v>128</v>
      </c>
      <c r="N10" s="91" t="s">
        <v>128</v>
      </c>
      <c r="O10" s="91" t="s">
        <v>129</v>
      </c>
      <c r="P10" s="91" t="s">
        <v>129</v>
      </c>
      <c r="Q10" s="92" t="s">
        <v>128</v>
      </c>
      <c r="R10" s="92" t="s">
        <v>129</v>
      </c>
      <c r="S10" s="92" t="s">
        <v>129</v>
      </c>
      <c r="T10" s="93" t="s">
        <v>115</v>
      </c>
      <c r="U10" s="93" t="s">
        <v>128</v>
      </c>
      <c r="V10" s="93" t="s">
        <v>128</v>
      </c>
      <c r="W10" s="94" t="s">
        <v>132</v>
      </c>
      <c r="X10" s="94" t="s">
        <v>128</v>
      </c>
      <c r="Y10" s="94" t="s">
        <v>133</v>
      </c>
      <c r="Z10" s="95" t="s">
        <v>497</v>
      </c>
      <c r="AA10" s="95" t="s">
        <v>131</v>
      </c>
      <c r="AB10" s="95" t="s">
        <v>129</v>
      </c>
    </row>
    <row r="11" spans="1:28" ht="15" x14ac:dyDescent="0.25">
      <c r="A11" s="87">
        <v>54</v>
      </c>
      <c r="B11" s="114" t="s">
        <v>205</v>
      </c>
      <c r="C11" s="133">
        <v>0.67222222222222217</v>
      </c>
      <c r="D11" s="114" t="s">
        <v>455</v>
      </c>
      <c r="E11" s="114" t="s">
        <v>129</v>
      </c>
      <c r="F11" s="88" t="s">
        <v>164</v>
      </c>
      <c r="G11" s="88">
        <v>91</v>
      </c>
      <c r="H11" s="89" t="s">
        <v>97</v>
      </c>
      <c r="I11" s="90" t="s">
        <v>452</v>
      </c>
      <c r="J11" s="90" t="s">
        <v>111</v>
      </c>
      <c r="K11" s="91" t="s">
        <v>128</v>
      </c>
      <c r="L11" s="91" t="s">
        <v>128</v>
      </c>
      <c r="M11" s="91" t="s">
        <v>128</v>
      </c>
      <c r="N11" s="91" t="s">
        <v>128</v>
      </c>
      <c r="O11" s="91" t="s">
        <v>129</v>
      </c>
      <c r="P11" s="91" t="s">
        <v>129</v>
      </c>
      <c r="Q11" s="92" t="s">
        <v>128</v>
      </c>
      <c r="R11" s="92" t="s">
        <v>129</v>
      </c>
      <c r="S11" s="92" t="s">
        <v>129</v>
      </c>
      <c r="T11" s="93" t="s">
        <v>115</v>
      </c>
      <c r="U11" s="93" t="s">
        <v>128</v>
      </c>
      <c r="V11" s="93" t="s">
        <v>128</v>
      </c>
      <c r="W11" s="94" t="s">
        <v>133</v>
      </c>
      <c r="X11" s="94" t="s">
        <v>128</v>
      </c>
      <c r="Y11" s="94" t="s">
        <v>133</v>
      </c>
      <c r="Z11" s="95" t="s">
        <v>118</v>
      </c>
      <c r="AA11" s="95"/>
      <c r="AB11" s="95" t="s">
        <v>129</v>
      </c>
    </row>
    <row r="12" spans="1:28" ht="15" x14ac:dyDescent="0.25">
      <c r="A12" s="87">
        <v>26</v>
      </c>
      <c r="B12" s="114" t="s">
        <v>206</v>
      </c>
      <c r="C12" s="133">
        <v>0.91319444444444453</v>
      </c>
      <c r="D12" s="114" t="s">
        <v>390</v>
      </c>
      <c r="E12" s="114" t="s">
        <v>128</v>
      </c>
      <c r="F12" s="88" t="s">
        <v>164</v>
      </c>
      <c r="G12" s="88">
        <v>94</v>
      </c>
      <c r="H12" s="89" t="s">
        <v>99</v>
      </c>
      <c r="I12" s="90" t="s">
        <v>101</v>
      </c>
      <c r="J12" s="90" t="s">
        <v>112</v>
      </c>
      <c r="K12" s="91" t="s">
        <v>128</v>
      </c>
      <c r="L12" s="91" t="s">
        <v>128</v>
      </c>
      <c r="M12" s="91" t="s">
        <v>128</v>
      </c>
      <c r="N12" s="91" t="s">
        <v>129</v>
      </c>
      <c r="O12" s="91" t="s">
        <v>129</v>
      </c>
      <c r="P12" s="91" t="s">
        <v>129</v>
      </c>
      <c r="Q12" s="92" t="s">
        <v>129</v>
      </c>
      <c r="R12" s="92" t="s">
        <v>129</v>
      </c>
      <c r="S12" s="92" t="s">
        <v>129</v>
      </c>
      <c r="T12" s="93" t="s">
        <v>115</v>
      </c>
      <c r="U12" s="93" t="s">
        <v>128</v>
      </c>
      <c r="V12" s="93" t="s">
        <v>128</v>
      </c>
      <c r="W12" s="94" t="s">
        <v>131</v>
      </c>
      <c r="X12" s="94" t="s">
        <v>128</v>
      </c>
      <c r="Y12" s="94" t="s">
        <v>132</v>
      </c>
      <c r="Z12" s="95" t="s">
        <v>117</v>
      </c>
      <c r="AA12" s="95"/>
      <c r="AB12" s="95" t="s">
        <v>129</v>
      </c>
    </row>
    <row r="13" spans="1:28" ht="15" x14ac:dyDescent="0.25">
      <c r="A13" s="87">
        <v>45</v>
      </c>
      <c r="B13" s="114" t="s">
        <v>207</v>
      </c>
      <c r="C13" s="133">
        <v>0.72569444444444453</v>
      </c>
      <c r="D13" s="114" t="s">
        <v>455</v>
      </c>
      <c r="E13" s="114" t="s">
        <v>128</v>
      </c>
      <c r="F13" s="88" t="s">
        <v>163</v>
      </c>
      <c r="G13" s="88">
        <v>93</v>
      </c>
      <c r="H13" s="89" t="s">
        <v>100</v>
      </c>
      <c r="I13" s="90" t="s">
        <v>452</v>
      </c>
      <c r="J13" s="90" t="s">
        <v>111</v>
      </c>
      <c r="K13" s="91" t="s">
        <v>128</v>
      </c>
      <c r="L13" s="91" t="s">
        <v>128</v>
      </c>
      <c r="M13" s="91" t="s">
        <v>128</v>
      </c>
      <c r="N13" s="91" t="s">
        <v>129</v>
      </c>
      <c r="O13" s="91" t="s">
        <v>128</v>
      </c>
      <c r="P13" s="91" t="s">
        <v>129</v>
      </c>
      <c r="Q13" s="92" t="s">
        <v>128</v>
      </c>
      <c r="R13" s="92" t="s">
        <v>129</v>
      </c>
      <c r="S13" s="92" t="s">
        <v>129</v>
      </c>
      <c r="T13" s="93" t="s">
        <v>115</v>
      </c>
      <c r="U13" s="93" t="s">
        <v>128</v>
      </c>
      <c r="V13" s="93" t="s">
        <v>128</v>
      </c>
      <c r="W13" s="94" t="s">
        <v>131</v>
      </c>
      <c r="X13" s="94" t="s">
        <v>128</v>
      </c>
      <c r="Y13" s="94" t="s">
        <v>131</v>
      </c>
      <c r="Z13" s="95" t="s">
        <v>166</v>
      </c>
      <c r="AA13" s="95"/>
      <c r="AB13" s="95" t="s">
        <v>129</v>
      </c>
    </row>
    <row r="14" spans="1:28" ht="15" x14ac:dyDescent="0.25">
      <c r="A14" s="96" t="s">
        <v>59</v>
      </c>
      <c r="B14" s="96"/>
      <c r="C14" s="128"/>
      <c r="D14" s="96"/>
      <c r="E14" s="96"/>
      <c r="F14" s="97"/>
      <c r="G14" s="97"/>
      <c r="H14" s="98"/>
      <c r="I14" s="99"/>
      <c r="J14" s="99" t="s">
        <v>112</v>
      </c>
      <c r="K14" s="100"/>
      <c r="L14" s="100"/>
      <c r="M14" s="100"/>
      <c r="N14" s="100"/>
      <c r="O14" s="100"/>
      <c r="P14" s="100"/>
      <c r="Q14" s="101"/>
      <c r="R14" s="101"/>
      <c r="S14" s="101"/>
      <c r="T14" s="102"/>
      <c r="U14" s="102"/>
      <c r="V14" s="102"/>
      <c r="W14" s="103"/>
      <c r="X14" s="103"/>
      <c r="Y14" s="103"/>
      <c r="Z14" s="104"/>
      <c r="AA14" s="104"/>
      <c r="AB14" s="104"/>
    </row>
    <row r="15" spans="1:28" ht="15" x14ac:dyDescent="0.25">
      <c r="A15" s="87">
        <v>83</v>
      </c>
      <c r="B15" s="114" t="s">
        <v>208</v>
      </c>
      <c r="C15" s="133">
        <v>0.41388888888888892</v>
      </c>
      <c r="D15" s="114" t="s">
        <v>455</v>
      </c>
      <c r="E15" s="114" t="s">
        <v>129</v>
      </c>
      <c r="F15" s="88" t="s">
        <v>164</v>
      </c>
      <c r="G15" s="88">
        <v>89</v>
      </c>
      <c r="H15" s="89" t="s">
        <v>94</v>
      </c>
      <c r="I15" s="90" t="s">
        <v>108</v>
      </c>
      <c r="J15" s="90" t="s">
        <v>111</v>
      </c>
      <c r="K15" s="91" t="s">
        <v>128</v>
      </c>
      <c r="L15" s="91" t="s">
        <v>128</v>
      </c>
      <c r="M15" s="91" t="s">
        <v>128</v>
      </c>
      <c r="N15" s="91" t="s">
        <v>128</v>
      </c>
      <c r="O15" s="91" t="s">
        <v>129</v>
      </c>
      <c r="P15" s="91" t="s">
        <v>129</v>
      </c>
      <c r="Q15" s="92" t="s">
        <v>128</v>
      </c>
      <c r="R15" s="92" t="s">
        <v>129</v>
      </c>
      <c r="S15" s="92" t="s">
        <v>129</v>
      </c>
      <c r="T15" s="93" t="s">
        <v>115</v>
      </c>
      <c r="U15" s="93" t="s">
        <v>128</v>
      </c>
      <c r="V15" s="93" t="s">
        <v>128</v>
      </c>
      <c r="W15" s="94" t="s">
        <v>131</v>
      </c>
      <c r="X15" s="94" t="s">
        <v>128</v>
      </c>
      <c r="Y15" s="94" t="s">
        <v>131</v>
      </c>
      <c r="Z15" s="95" t="s">
        <v>117</v>
      </c>
      <c r="AA15" s="95"/>
      <c r="AB15" s="95" t="s">
        <v>129</v>
      </c>
    </row>
    <row r="16" spans="1:28" ht="15" x14ac:dyDescent="0.25">
      <c r="A16" s="87">
        <v>94</v>
      </c>
      <c r="B16" s="114" t="s">
        <v>209</v>
      </c>
      <c r="C16" s="133">
        <v>0.81874999999999998</v>
      </c>
      <c r="D16" s="114" t="s">
        <v>390</v>
      </c>
      <c r="E16" s="114" t="s">
        <v>128</v>
      </c>
      <c r="F16" s="88" t="s">
        <v>163</v>
      </c>
      <c r="G16" s="88">
        <v>87</v>
      </c>
      <c r="H16" s="89" t="s">
        <v>99</v>
      </c>
      <c r="I16" s="90" t="s">
        <v>452</v>
      </c>
      <c r="J16" s="90" t="s">
        <v>111</v>
      </c>
      <c r="K16" s="91" t="s">
        <v>128</v>
      </c>
      <c r="L16" s="91" t="s">
        <v>128</v>
      </c>
      <c r="M16" s="91" t="s">
        <v>128</v>
      </c>
      <c r="N16" s="91" t="s">
        <v>128</v>
      </c>
      <c r="O16" s="91" t="s">
        <v>128</v>
      </c>
      <c r="P16" s="91" t="s">
        <v>128</v>
      </c>
      <c r="Q16" s="92" t="s">
        <v>128</v>
      </c>
      <c r="R16" s="92" t="s">
        <v>129</v>
      </c>
      <c r="S16" s="92" t="s">
        <v>129</v>
      </c>
      <c r="T16" s="93" t="s">
        <v>115</v>
      </c>
      <c r="U16" s="93" t="s">
        <v>128</v>
      </c>
      <c r="V16" s="93" t="s">
        <v>128</v>
      </c>
      <c r="W16" s="94" t="s">
        <v>133</v>
      </c>
      <c r="X16" s="94" t="s">
        <v>128</v>
      </c>
      <c r="Y16" s="94" t="s">
        <v>133</v>
      </c>
      <c r="Z16" s="95" t="s">
        <v>117</v>
      </c>
      <c r="AA16" s="95"/>
      <c r="AB16" s="95" t="s">
        <v>129</v>
      </c>
    </row>
    <row r="17" spans="1:28" ht="15" x14ac:dyDescent="0.25">
      <c r="A17" s="105" t="s">
        <v>154</v>
      </c>
      <c r="B17" s="105"/>
      <c r="C17" s="130"/>
      <c r="D17" s="105"/>
      <c r="E17" s="105"/>
      <c r="F17" s="106"/>
      <c r="G17" s="106"/>
      <c r="H17" s="107"/>
      <c r="I17" s="108" t="s">
        <v>104</v>
      </c>
      <c r="J17" s="108"/>
      <c r="K17" s="109"/>
      <c r="L17" s="109"/>
      <c r="M17" s="109"/>
      <c r="N17" s="109"/>
      <c r="O17" s="109"/>
      <c r="P17" s="109"/>
      <c r="Q17" s="110"/>
      <c r="R17" s="110"/>
      <c r="S17" s="110"/>
      <c r="T17" s="111"/>
      <c r="U17" s="111"/>
      <c r="V17" s="111"/>
      <c r="W17" s="112"/>
      <c r="X17" s="112"/>
      <c r="Y17" s="112"/>
      <c r="Z17" s="113"/>
      <c r="AA17" s="113"/>
      <c r="AB17" s="113"/>
    </row>
    <row r="18" spans="1:28" ht="15" x14ac:dyDescent="0.25">
      <c r="A18" s="87">
        <v>70</v>
      </c>
      <c r="B18" s="114" t="s">
        <v>202</v>
      </c>
      <c r="C18" s="133">
        <v>0.57291666666666663</v>
      </c>
      <c r="D18" s="114" t="s">
        <v>455</v>
      </c>
      <c r="E18" s="114" t="s">
        <v>129</v>
      </c>
      <c r="F18" s="88" t="s">
        <v>163</v>
      </c>
      <c r="G18" s="88">
        <v>81</v>
      </c>
      <c r="H18" s="89" t="s">
        <v>95</v>
      </c>
      <c r="I18" s="90" t="s">
        <v>108</v>
      </c>
      <c r="J18" s="90" t="s">
        <v>112</v>
      </c>
      <c r="K18" s="91" t="s">
        <v>128</v>
      </c>
      <c r="L18" s="91" t="s">
        <v>128</v>
      </c>
      <c r="M18" s="91" t="s">
        <v>128</v>
      </c>
      <c r="N18" s="91" t="s">
        <v>128</v>
      </c>
      <c r="O18" s="91" t="s">
        <v>129</v>
      </c>
      <c r="P18" s="91" t="s">
        <v>129</v>
      </c>
      <c r="Q18" s="92" t="s">
        <v>128</v>
      </c>
      <c r="R18" s="92" t="s">
        <v>129</v>
      </c>
      <c r="S18" s="92" t="s">
        <v>129</v>
      </c>
      <c r="T18" s="93" t="s">
        <v>115</v>
      </c>
      <c r="U18" s="93" t="s">
        <v>128</v>
      </c>
      <c r="V18" s="93" t="s">
        <v>128</v>
      </c>
      <c r="W18" s="94" t="s">
        <v>131</v>
      </c>
      <c r="X18" s="94" t="s">
        <v>128</v>
      </c>
      <c r="Y18" s="94" t="s">
        <v>131</v>
      </c>
      <c r="Z18" s="95" t="s">
        <v>166</v>
      </c>
      <c r="AA18" s="95"/>
      <c r="AB18" s="95" t="s">
        <v>129</v>
      </c>
    </row>
    <row r="19" spans="1:28" ht="15" x14ac:dyDescent="0.25">
      <c r="A19" s="96" t="s">
        <v>74</v>
      </c>
      <c r="B19" s="96"/>
      <c r="C19" s="128"/>
      <c r="D19" s="96"/>
      <c r="E19" s="96"/>
      <c r="F19" s="97"/>
      <c r="G19" s="97"/>
      <c r="H19" s="98"/>
      <c r="I19" s="99"/>
      <c r="J19" s="99"/>
      <c r="K19" s="100"/>
      <c r="L19" s="100"/>
      <c r="M19" s="100"/>
      <c r="N19" s="100"/>
      <c r="O19" s="100"/>
      <c r="P19" s="100"/>
      <c r="Q19" s="101"/>
      <c r="R19" s="101"/>
      <c r="S19" s="101"/>
      <c r="T19" s="102" t="s">
        <v>458</v>
      </c>
      <c r="U19" s="102"/>
      <c r="V19" s="102"/>
      <c r="W19" s="103"/>
      <c r="X19" s="103"/>
      <c r="Y19" s="103"/>
      <c r="Z19" s="104"/>
      <c r="AA19" s="104"/>
      <c r="AB19" s="104"/>
    </row>
    <row r="20" spans="1:28" ht="15" x14ac:dyDescent="0.25">
      <c r="A20" s="87">
        <v>99</v>
      </c>
      <c r="B20" s="114" t="s">
        <v>210</v>
      </c>
      <c r="C20" s="133">
        <v>0.74791666666666667</v>
      </c>
      <c r="D20" s="114" t="s">
        <v>455</v>
      </c>
      <c r="E20" s="114" t="s">
        <v>129</v>
      </c>
      <c r="F20" s="88" t="s">
        <v>163</v>
      </c>
      <c r="G20" s="88">
        <v>73</v>
      </c>
      <c r="H20" s="89" t="s">
        <v>94</v>
      </c>
      <c r="I20" s="90" t="s">
        <v>101</v>
      </c>
      <c r="J20" s="90" t="s">
        <v>456</v>
      </c>
      <c r="K20" s="91" t="s">
        <v>128</v>
      </c>
      <c r="L20" s="91" t="s">
        <v>128</v>
      </c>
      <c r="M20" s="91" t="s">
        <v>128</v>
      </c>
      <c r="N20" s="91" t="s">
        <v>129</v>
      </c>
      <c r="O20" s="91" t="s">
        <v>129</v>
      </c>
      <c r="P20" s="91" t="s">
        <v>129</v>
      </c>
      <c r="Q20" s="92" t="s">
        <v>128</v>
      </c>
      <c r="R20" s="92" t="s">
        <v>129</v>
      </c>
      <c r="S20" s="92" t="s">
        <v>129</v>
      </c>
      <c r="T20" s="93" t="s">
        <v>115</v>
      </c>
      <c r="U20" s="93" t="s">
        <v>128</v>
      </c>
      <c r="V20" s="93" t="s">
        <v>128</v>
      </c>
      <c r="W20" s="94" t="s">
        <v>132</v>
      </c>
      <c r="X20" s="94" t="s">
        <v>128</v>
      </c>
      <c r="Y20" s="94" t="s">
        <v>133</v>
      </c>
      <c r="Z20" s="95" t="s">
        <v>118</v>
      </c>
      <c r="AA20" s="95"/>
      <c r="AB20" s="95" t="s">
        <v>129</v>
      </c>
    </row>
    <row r="21" spans="1:28" ht="15" x14ac:dyDescent="0.25">
      <c r="A21" s="105" t="s">
        <v>147</v>
      </c>
      <c r="B21" s="105"/>
      <c r="C21" s="130"/>
      <c r="D21" s="105"/>
      <c r="E21" s="105"/>
      <c r="F21" s="106"/>
      <c r="G21" s="106"/>
      <c r="H21" s="107"/>
      <c r="I21" s="108"/>
      <c r="J21" s="108"/>
      <c r="K21" s="109"/>
      <c r="L21" s="109"/>
      <c r="M21" s="109"/>
      <c r="N21" s="109"/>
      <c r="O21" s="109"/>
      <c r="P21" s="109"/>
      <c r="Q21" s="110"/>
      <c r="R21" s="110"/>
      <c r="S21" s="110"/>
      <c r="T21" s="111" t="s">
        <v>458</v>
      </c>
      <c r="U21" s="111"/>
      <c r="V21" s="111"/>
      <c r="W21" s="112"/>
      <c r="X21" s="112"/>
      <c r="Y21" s="112"/>
      <c r="Z21" s="113"/>
      <c r="AA21" s="113"/>
      <c r="AB21" s="113"/>
    </row>
    <row r="22" spans="1:28" ht="15" x14ac:dyDescent="0.25">
      <c r="A22" s="87">
        <v>53</v>
      </c>
      <c r="B22" s="114" t="s">
        <v>211</v>
      </c>
      <c r="C22" s="133">
        <v>9.5833333333333326E-2</v>
      </c>
      <c r="D22" s="114" t="s">
        <v>391</v>
      </c>
      <c r="E22" s="114" t="s">
        <v>129</v>
      </c>
      <c r="F22" s="88" t="s">
        <v>163</v>
      </c>
      <c r="G22" s="88">
        <v>74</v>
      </c>
      <c r="H22" s="89" t="s">
        <v>97</v>
      </c>
      <c r="I22" s="90" t="s">
        <v>452</v>
      </c>
      <c r="J22" s="90" t="s">
        <v>111</v>
      </c>
      <c r="K22" s="91" t="s">
        <v>128</v>
      </c>
      <c r="L22" s="91" t="s">
        <v>128</v>
      </c>
      <c r="M22" s="91" t="s">
        <v>128</v>
      </c>
      <c r="N22" s="91" t="s">
        <v>129</v>
      </c>
      <c r="O22" s="91" t="s">
        <v>129</v>
      </c>
      <c r="P22" s="91" t="s">
        <v>129</v>
      </c>
      <c r="Q22" s="92" t="s">
        <v>129</v>
      </c>
      <c r="R22" s="92" t="s">
        <v>129</v>
      </c>
      <c r="S22" s="92" t="s">
        <v>129</v>
      </c>
      <c r="T22" s="93" t="s">
        <v>115</v>
      </c>
      <c r="U22" s="93" t="s">
        <v>128</v>
      </c>
      <c r="V22" s="93" t="s">
        <v>128</v>
      </c>
      <c r="W22" s="94" t="s">
        <v>167</v>
      </c>
      <c r="X22" s="94" t="s">
        <v>128</v>
      </c>
      <c r="Y22" s="94" t="s">
        <v>167</v>
      </c>
      <c r="Z22" s="95" t="s">
        <v>497</v>
      </c>
      <c r="AA22" s="95" t="s">
        <v>167</v>
      </c>
      <c r="AB22" s="95" t="s">
        <v>128</v>
      </c>
    </row>
    <row r="23" spans="1:28" ht="15" x14ac:dyDescent="0.25">
      <c r="A23" s="87">
        <v>48</v>
      </c>
      <c r="B23" s="114" t="s">
        <v>212</v>
      </c>
      <c r="C23" s="133">
        <v>0.93125000000000002</v>
      </c>
      <c r="D23" s="114" t="s">
        <v>390</v>
      </c>
      <c r="E23" s="114" t="s">
        <v>128</v>
      </c>
      <c r="F23" s="88" t="s">
        <v>164</v>
      </c>
      <c r="G23" s="88">
        <v>86</v>
      </c>
      <c r="H23" s="89" t="s">
        <v>98</v>
      </c>
      <c r="I23" s="90" t="s">
        <v>104</v>
      </c>
      <c r="J23" s="90" t="s">
        <v>112</v>
      </c>
      <c r="K23" s="91" t="s">
        <v>128</v>
      </c>
      <c r="L23" s="91" t="s">
        <v>128</v>
      </c>
      <c r="M23" s="91" t="s">
        <v>128</v>
      </c>
      <c r="N23" s="91" t="s">
        <v>129</v>
      </c>
      <c r="O23" s="91" t="s">
        <v>129</v>
      </c>
      <c r="P23" s="91" t="s">
        <v>129</v>
      </c>
      <c r="Q23" s="92" t="s">
        <v>128</v>
      </c>
      <c r="R23" s="92" t="s">
        <v>129</v>
      </c>
      <c r="S23" s="92" t="s">
        <v>128</v>
      </c>
      <c r="T23" s="93" t="s">
        <v>115</v>
      </c>
      <c r="U23" s="93" t="s">
        <v>128</v>
      </c>
      <c r="V23" s="93" t="s">
        <v>128</v>
      </c>
      <c r="W23" s="94" t="s">
        <v>132</v>
      </c>
      <c r="X23" s="94" t="s">
        <v>129</v>
      </c>
      <c r="Y23" s="94" t="s">
        <v>132</v>
      </c>
      <c r="Z23" s="95" t="s">
        <v>117</v>
      </c>
      <c r="AA23" s="95"/>
      <c r="AB23" s="95" t="s">
        <v>129</v>
      </c>
    </row>
    <row r="24" spans="1:28" ht="15" x14ac:dyDescent="0.25">
      <c r="A24" s="96" t="s">
        <v>61</v>
      </c>
      <c r="B24" s="96"/>
      <c r="C24" s="128"/>
      <c r="D24" s="96"/>
      <c r="E24" s="96"/>
      <c r="F24" s="97"/>
      <c r="G24" s="97"/>
      <c r="H24" s="98"/>
      <c r="I24" s="99"/>
      <c r="J24" s="99"/>
      <c r="K24" s="100"/>
      <c r="L24" s="100"/>
      <c r="M24" s="100"/>
      <c r="N24" s="100"/>
      <c r="O24" s="100"/>
      <c r="P24" s="100"/>
      <c r="Q24" s="101"/>
      <c r="R24" s="101"/>
      <c r="S24" s="101"/>
      <c r="T24" s="102" t="s">
        <v>458</v>
      </c>
      <c r="U24" s="102"/>
      <c r="V24" s="102"/>
      <c r="W24" s="103"/>
      <c r="X24" s="103"/>
      <c r="Y24" s="103"/>
      <c r="Z24" s="104"/>
      <c r="AA24" s="104"/>
      <c r="AB24" s="104"/>
    </row>
    <row r="25" spans="1:28" ht="15" x14ac:dyDescent="0.25">
      <c r="A25" s="87">
        <v>33</v>
      </c>
      <c r="B25" s="114" t="s">
        <v>212</v>
      </c>
      <c r="C25" s="133">
        <v>0.44097222222222227</v>
      </c>
      <c r="D25" s="114" t="s">
        <v>455</v>
      </c>
      <c r="E25" s="114" t="s">
        <v>129</v>
      </c>
      <c r="F25" s="88" t="s">
        <v>163</v>
      </c>
      <c r="G25" s="88">
        <v>68</v>
      </c>
      <c r="H25" s="89" t="s">
        <v>98</v>
      </c>
      <c r="I25" s="90" t="s">
        <v>452</v>
      </c>
      <c r="J25" s="90" t="s">
        <v>456</v>
      </c>
      <c r="K25" s="91" t="s">
        <v>128</v>
      </c>
      <c r="L25" s="91" t="s">
        <v>128</v>
      </c>
      <c r="M25" s="91" t="s">
        <v>128</v>
      </c>
      <c r="N25" s="91" t="s">
        <v>129</v>
      </c>
      <c r="O25" s="91" t="s">
        <v>129</v>
      </c>
      <c r="P25" s="91" t="s">
        <v>128</v>
      </c>
      <c r="Q25" s="92" t="s">
        <v>128</v>
      </c>
      <c r="R25" s="92" t="s">
        <v>129</v>
      </c>
      <c r="S25" s="92" t="s">
        <v>129</v>
      </c>
      <c r="T25" s="93" t="s">
        <v>115</v>
      </c>
      <c r="U25" s="93" t="s">
        <v>128</v>
      </c>
      <c r="V25" s="93" t="s">
        <v>128</v>
      </c>
      <c r="W25" s="94" t="s">
        <v>167</v>
      </c>
      <c r="X25" s="94" t="s">
        <v>128</v>
      </c>
      <c r="Y25" s="94" t="s">
        <v>131</v>
      </c>
      <c r="Z25" s="95" t="s">
        <v>117</v>
      </c>
      <c r="AA25" s="95"/>
      <c r="AB25" s="95" t="s">
        <v>128</v>
      </c>
    </row>
    <row r="26" spans="1:28" ht="15" x14ac:dyDescent="0.25">
      <c r="A26" s="96" t="s">
        <v>47</v>
      </c>
      <c r="B26" s="96"/>
      <c r="C26" s="128"/>
      <c r="D26" s="96"/>
      <c r="E26" s="96"/>
      <c r="F26" s="97"/>
      <c r="G26" s="97"/>
      <c r="H26" s="98"/>
      <c r="I26" s="99" t="s">
        <v>107</v>
      </c>
      <c r="J26" s="99"/>
      <c r="K26" s="100"/>
      <c r="L26" s="100"/>
      <c r="M26" s="100"/>
      <c r="N26" s="100"/>
      <c r="O26" s="100"/>
      <c r="P26" s="100"/>
      <c r="Q26" s="101"/>
      <c r="R26" s="101"/>
      <c r="S26" s="101"/>
      <c r="T26" s="102" t="s">
        <v>458</v>
      </c>
      <c r="U26" s="102"/>
      <c r="V26" s="102"/>
      <c r="W26" s="103"/>
      <c r="X26" s="103"/>
      <c r="Y26" s="103"/>
      <c r="Z26" s="104"/>
      <c r="AA26" s="104"/>
      <c r="AB26" s="104"/>
    </row>
    <row r="27" spans="1:28" ht="15" x14ac:dyDescent="0.25">
      <c r="A27" s="87">
        <v>50</v>
      </c>
      <c r="B27" s="114" t="s">
        <v>213</v>
      </c>
      <c r="C27" s="133">
        <v>0.32500000000000001</v>
      </c>
      <c r="D27" s="114" t="s">
        <v>391</v>
      </c>
      <c r="E27" s="114" t="s">
        <v>128</v>
      </c>
      <c r="F27" s="88" t="s">
        <v>164</v>
      </c>
      <c r="G27" s="88">
        <v>91</v>
      </c>
      <c r="H27" s="89" t="s">
        <v>98</v>
      </c>
      <c r="I27" s="90" t="s">
        <v>452</v>
      </c>
      <c r="J27" s="90" t="s">
        <v>112</v>
      </c>
      <c r="K27" s="91" t="s">
        <v>128</v>
      </c>
      <c r="L27" s="91" t="s">
        <v>128</v>
      </c>
      <c r="M27" s="91" t="s">
        <v>128</v>
      </c>
      <c r="N27" s="91" t="s">
        <v>129</v>
      </c>
      <c r="O27" s="91" t="s">
        <v>129</v>
      </c>
      <c r="P27" s="91" t="s">
        <v>129</v>
      </c>
      <c r="Q27" s="92" t="s">
        <v>128</v>
      </c>
      <c r="R27" s="92" t="s">
        <v>129</v>
      </c>
      <c r="S27" s="92" t="s">
        <v>129</v>
      </c>
      <c r="T27" s="93" t="s">
        <v>458</v>
      </c>
      <c r="U27" s="93" t="s">
        <v>128</v>
      </c>
      <c r="V27" s="93" t="s">
        <v>128</v>
      </c>
      <c r="W27" s="94" t="s">
        <v>131</v>
      </c>
      <c r="X27" s="94" t="s">
        <v>128</v>
      </c>
      <c r="Y27" s="94" t="s">
        <v>131</v>
      </c>
      <c r="Z27" s="95" t="s">
        <v>117</v>
      </c>
      <c r="AA27" s="95"/>
      <c r="AB27" s="95" t="s">
        <v>129</v>
      </c>
    </row>
    <row r="28" spans="1:28" ht="15" x14ac:dyDescent="0.25">
      <c r="A28" s="87">
        <v>72</v>
      </c>
      <c r="B28" s="114" t="s">
        <v>214</v>
      </c>
      <c r="C28" s="131"/>
      <c r="D28" s="126"/>
      <c r="E28" s="126"/>
      <c r="F28" s="88" t="s">
        <v>164</v>
      </c>
      <c r="G28" s="88">
        <v>69</v>
      </c>
      <c r="H28" s="89" t="s">
        <v>98</v>
      </c>
      <c r="I28" s="90" t="s">
        <v>452</v>
      </c>
      <c r="J28" s="90" t="s">
        <v>108</v>
      </c>
      <c r="K28" s="91" t="s">
        <v>128</v>
      </c>
      <c r="L28" s="91" t="s">
        <v>128</v>
      </c>
      <c r="M28" s="91" t="s">
        <v>128</v>
      </c>
      <c r="N28" s="91" t="s">
        <v>128</v>
      </c>
      <c r="O28" s="91" t="s">
        <v>129</v>
      </c>
      <c r="P28" s="91" t="s">
        <v>129</v>
      </c>
      <c r="Q28" s="92" t="s">
        <v>128</v>
      </c>
      <c r="R28" s="92" t="s">
        <v>129</v>
      </c>
      <c r="S28" s="92" t="s">
        <v>129</v>
      </c>
      <c r="T28" s="93" t="s">
        <v>458</v>
      </c>
      <c r="U28" s="93" t="s">
        <v>128</v>
      </c>
      <c r="V28" s="93" t="s">
        <v>128</v>
      </c>
      <c r="W28" s="94" t="s">
        <v>131</v>
      </c>
      <c r="X28" s="94" t="s">
        <v>129</v>
      </c>
      <c r="Y28" s="94" t="s">
        <v>133</v>
      </c>
      <c r="Z28" s="95" t="s">
        <v>118</v>
      </c>
      <c r="AA28" s="95"/>
      <c r="AB28" s="95" t="s">
        <v>129</v>
      </c>
    </row>
    <row r="29" spans="1:28" ht="15" x14ac:dyDescent="0.25">
      <c r="A29" s="87">
        <v>66</v>
      </c>
      <c r="B29" s="114" t="s">
        <v>215</v>
      </c>
      <c r="C29" s="133">
        <v>0.52083333333333337</v>
      </c>
      <c r="D29" s="114" t="s">
        <v>455</v>
      </c>
      <c r="E29" s="114" t="s">
        <v>129</v>
      </c>
      <c r="F29" s="88" t="s">
        <v>163</v>
      </c>
      <c r="G29" s="88">
        <v>87</v>
      </c>
      <c r="H29" s="89" t="s">
        <v>94</v>
      </c>
      <c r="I29" s="90" t="s">
        <v>108</v>
      </c>
      <c r="J29" s="90" t="s">
        <v>456</v>
      </c>
      <c r="K29" s="91" t="s">
        <v>128</v>
      </c>
      <c r="L29" s="91" t="s">
        <v>128</v>
      </c>
      <c r="M29" s="91" t="s">
        <v>128</v>
      </c>
      <c r="N29" s="91" t="s">
        <v>128</v>
      </c>
      <c r="O29" s="91" t="s">
        <v>129</v>
      </c>
      <c r="P29" s="91" t="s">
        <v>129</v>
      </c>
      <c r="Q29" s="92" t="s">
        <v>128</v>
      </c>
      <c r="R29" s="92" t="s">
        <v>129</v>
      </c>
      <c r="S29" s="92" t="s">
        <v>129</v>
      </c>
      <c r="T29" s="93" t="s">
        <v>458</v>
      </c>
      <c r="U29" s="93" t="s">
        <v>128</v>
      </c>
      <c r="V29" s="93" t="s">
        <v>128</v>
      </c>
      <c r="W29" s="94" t="s">
        <v>132</v>
      </c>
      <c r="X29" s="94" t="s">
        <v>128</v>
      </c>
      <c r="Y29" s="94" t="s">
        <v>132</v>
      </c>
      <c r="Z29" s="95" t="s">
        <v>117</v>
      </c>
      <c r="AA29" s="95"/>
      <c r="AB29" s="95" t="s">
        <v>129</v>
      </c>
    </row>
    <row r="30" spans="1:28" ht="15" x14ac:dyDescent="0.25">
      <c r="A30" s="87">
        <v>16</v>
      </c>
      <c r="B30" s="114" t="s">
        <v>216</v>
      </c>
      <c r="C30" s="133">
        <v>0.34861111111111115</v>
      </c>
      <c r="D30" s="114" t="s">
        <v>455</v>
      </c>
      <c r="E30" s="114" t="s">
        <v>129</v>
      </c>
      <c r="F30" s="88" t="s">
        <v>164</v>
      </c>
      <c r="G30" s="88">
        <v>93</v>
      </c>
      <c r="H30" s="89" t="s">
        <v>94</v>
      </c>
      <c r="I30" s="90" t="s">
        <v>452</v>
      </c>
      <c r="J30" s="90" t="s">
        <v>111</v>
      </c>
      <c r="K30" s="91" t="s">
        <v>128</v>
      </c>
      <c r="L30" s="91" t="s">
        <v>128</v>
      </c>
      <c r="M30" s="91" t="s">
        <v>128</v>
      </c>
      <c r="N30" s="91" t="s">
        <v>129</v>
      </c>
      <c r="O30" s="91" t="s">
        <v>129</v>
      </c>
      <c r="P30" s="91" t="s">
        <v>129</v>
      </c>
      <c r="Q30" s="92" t="s">
        <v>128</v>
      </c>
      <c r="R30" s="92" t="s">
        <v>129</v>
      </c>
      <c r="S30" s="92" t="s">
        <v>129</v>
      </c>
      <c r="T30" s="93" t="s">
        <v>115</v>
      </c>
      <c r="U30" s="93" t="s">
        <v>128</v>
      </c>
      <c r="V30" s="93" t="s">
        <v>128</v>
      </c>
      <c r="W30" s="94" t="s">
        <v>132</v>
      </c>
      <c r="X30" s="94" t="s">
        <v>128</v>
      </c>
      <c r="Y30" s="94" t="s">
        <v>168</v>
      </c>
      <c r="Z30" s="95" t="s">
        <v>117</v>
      </c>
      <c r="AA30" s="95"/>
      <c r="AB30" s="95" t="s">
        <v>129</v>
      </c>
    </row>
    <row r="31" spans="1:28" ht="15" x14ac:dyDescent="0.25">
      <c r="A31" s="87">
        <v>20</v>
      </c>
      <c r="B31" s="114" t="s">
        <v>216</v>
      </c>
      <c r="C31" s="133">
        <v>0.7368055555555556</v>
      </c>
      <c r="D31" s="114" t="s">
        <v>455</v>
      </c>
      <c r="E31" s="114" t="s">
        <v>129</v>
      </c>
      <c r="F31" s="88" t="s">
        <v>163</v>
      </c>
      <c r="G31" s="88">
        <v>85</v>
      </c>
      <c r="H31" s="89" t="s">
        <v>94</v>
      </c>
      <c r="I31" s="90" t="s">
        <v>108</v>
      </c>
      <c r="J31" s="90" t="s">
        <v>456</v>
      </c>
      <c r="K31" s="91" t="s">
        <v>128</v>
      </c>
      <c r="L31" s="91" t="s">
        <v>128</v>
      </c>
      <c r="M31" s="91" t="s">
        <v>128</v>
      </c>
      <c r="N31" s="91" t="s">
        <v>129</v>
      </c>
      <c r="O31" s="91" t="s">
        <v>129</v>
      </c>
      <c r="P31" s="91" t="s">
        <v>129</v>
      </c>
      <c r="Q31" s="92" t="s">
        <v>128</v>
      </c>
      <c r="R31" s="92" t="s">
        <v>129</v>
      </c>
      <c r="S31" s="92" t="s">
        <v>129</v>
      </c>
      <c r="T31" s="93" t="s">
        <v>115</v>
      </c>
      <c r="U31" s="93" t="s">
        <v>128</v>
      </c>
      <c r="V31" s="93" t="s">
        <v>128</v>
      </c>
      <c r="W31" s="94" t="s">
        <v>132</v>
      </c>
      <c r="X31" s="94" t="s">
        <v>128</v>
      </c>
      <c r="Y31" s="94" t="s">
        <v>133</v>
      </c>
      <c r="Z31" s="95" t="s">
        <v>118</v>
      </c>
      <c r="AA31" s="95"/>
      <c r="AB31" s="95" t="s">
        <v>129</v>
      </c>
    </row>
    <row r="32" spans="1:28" ht="15" x14ac:dyDescent="0.25">
      <c r="A32" s="87">
        <v>100</v>
      </c>
      <c r="B32" s="114" t="s">
        <v>217</v>
      </c>
      <c r="C32" s="133">
        <v>0.59930555555555554</v>
      </c>
      <c r="D32" s="114" t="s">
        <v>455</v>
      </c>
      <c r="E32" s="114" t="s">
        <v>129</v>
      </c>
      <c r="F32" s="88" t="s">
        <v>164</v>
      </c>
      <c r="G32" s="88">
        <v>92</v>
      </c>
      <c r="H32" s="89" t="s">
        <v>95</v>
      </c>
      <c r="I32" s="90" t="s">
        <v>108</v>
      </c>
      <c r="J32" s="90" t="s">
        <v>112</v>
      </c>
      <c r="K32" s="91" t="s">
        <v>128</v>
      </c>
      <c r="L32" s="91" t="s">
        <v>128</v>
      </c>
      <c r="M32" s="91" t="s">
        <v>128</v>
      </c>
      <c r="N32" s="91" t="s">
        <v>129</v>
      </c>
      <c r="O32" s="91" t="s">
        <v>129</v>
      </c>
      <c r="P32" s="91" t="s">
        <v>129</v>
      </c>
      <c r="Q32" s="92" t="s">
        <v>128</v>
      </c>
      <c r="R32" s="92" t="s">
        <v>129</v>
      </c>
      <c r="S32" s="92" t="s">
        <v>129</v>
      </c>
      <c r="T32" s="93" t="s">
        <v>115</v>
      </c>
      <c r="U32" s="93" t="s">
        <v>128</v>
      </c>
      <c r="V32" s="93" t="s">
        <v>128</v>
      </c>
      <c r="W32" s="94" t="s">
        <v>131</v>
      </c>
      <c r="X32" s="94" t="s">
        <v>128</v>
      </c>
      <c r="Y32" s="94" t="s">
        <v>131</v>
      </c>
      <c r="Z32" s="95" t="s">
        <v>117</v>
      </c>
      <c r="AA32" s="95"/>
      <c r="AB32" s="95" t="s">
        <v>129</v>
      </c>
    </row>
    <row r="33" spans="1:28" ht="15" x14ac:dyDescent="0.25">
      <c r="A33" s="87">
        <v>87</v>
      </c>
      <c r="B33" s="114" t="s">
        <v>222</v>
      </c>
      <c r="C33" s="133">
        <v>0.6020833333333333</v>
      </c>
      <c r="D33" s="114" t="s">
        <v>455</v>
      </c>
      <c r="E33" s="114" t="s">
        <v>129</v>
      </c>
      <c r="F33" s="88" t="s">
        <v>164</v>
      </c>
      <c r="G33" s="88">
        <v>93</v>
      </c>
      <c r="H33" s="89" t="s">
        <v>94</v>
      </c>
      <c r="I33" s="90" t="s">
        <v>108</v>
      </c>
      <c r="J33" s="90" t="s">
        <v>111</v>
      </c>
      <c r="K33" s="91" t="s">
        <v>128</v>
      </c>
      <c r="L33" s="91" t="s">
        <v>128</v>
      </c>
      <c r="M33" s="91" t="s">
        <v>128</v>
      </c>
      <c r="N33" s="91" t="s">
        <v>128</v>
      </c>
      <c r="O33" s="91" t="s">
        <v>129</v>
      </c>
      <c r="P33" s="91" t="s">
        <v>129</v>
      </c>
      <c r="Q33" s="92" t="s">
        <v>128</v>
      </c>
      <c r="R33" s="92" t="s">
        <v>129</v>
      </c>
      <c r="S33" s="92" t="s">
        <v>129</v>
      </c>
      <c r="T33" s="93" t="s">
        <v>458</v>
      </c>
      <c r="U33" s="93" t="s">
        <v>128</v>
      </c>
      <c r="V33" s="93" t="s">
        <v>128</v>
      </c>
      <c r="W33" s="94" t="s">
        <v>131</v>
      </c>
      <c r="X33" s="94" t="s">
        <v>128</v>
      </c>
      <c r="Y33" s="94" t="s">
        <v>132</v>
      </c>
      <c r="Z33" s="95" t="s">
        <v>117</v>
      </c>
      <c r="AA33" s="95"/>
      <c r="AB33" s="95" t="s">
        <v>129</v>
      </c>
    </row>
    <row r="34" spans="1:28" ht="15" x14ac:dyDescent="0.25">
      <c r="A34" s="87">
        <v>3</v>
      </c>
      <c r="B34" s="114" t="s">
        <v>218</v>
      </c>
      <c r="C34" s="133">
        <v>0.80763888888888891</v>
      </c>
      <c r="D34" s="114" t="s">
        <v>390</v>
      </c>
      <c r="E34" s="114" t="s">
        <v>128</v>
      </c>
      <c r="F34" s="88" t="s">
        <v>163</v>
      </c>
      <c r="G34" s="88">
        <v>94</v>
      </c>
      <c r="H34" s="89" t="s">
        <v>99</v>
      </c>
      <c r="I34" s="90" t="s">
        <v>452</v>
      </c>
      <c r="J34" s="90" t="s">
        <v>111</v>
      </c>
      <c r="K34" s="91" t="s">
        <v>128</v>
      </c>
      <c r="L34" s="91" t="s">
        <v>128</v>
      </c>
      <c r="M34" s="91" t="s">
        <v>129</v>
      </c>
      <c r="N34" s="91" t="s">
        <v>129</v>
      </c>
      <c r="O34" s="91" t="s">
        <v>129</v>
      </c>
      <c r="P34" s="91" t="s">
        <v>129</v>
      </c>
      <c r="Q34" s="92" t="s">
        <v>128</v>
      </c>
      <c r="R34" s="92" t="s">
        <v>129</v>
      </c>
      <c r="S34" s="92" t="s">
        <v>129</v>
      </c>
      <c r="T34" s="93" t="s">
        <v>114</v>
      </c>
      <c r="U34" s="93" t="s">
        <v>128</v>
      </c>
      <c r="V34" s="93" t="s">
        <v>129</v>
      </c>
      <c r="W34" s="94" t="s">
        <v>167</v>
      </c>
      <c r="X34" s="94" t="s">
        <v>128</v>
      </c>
      <c r="Y34" s="94" t="s">
        <v>132</v>
      </c>
      <c r="Z34" s="95" t="s">
        <v>497</v>
      </c>
      <c r="AA34" s="95" t="s">
        <v>131</v>
      </c>
      <c r="AB34" s="95" t="s">
        <v>128</v>
      </c>
    </row>
    <row r="35" spans="1:28" ht="15" x14ac:dyDescent="0.25">
      <c r="A35" s="96" t="s">
        <v>20</v>
      </c>
      <c r="B35" s="96"/>
      <c r="C35" s="128"/>
      <c r="D35" s="96"/>
      <c r="E35" s="96"/>
      <c r="F35" s="97"/>
      <c r="G35" s="97"/>
      <c r="H35" s="98"/>
      <c r="I35" s="99" t="s">
        <v>108</v>
      </c>
      <c r="J35" s="99"/>
      <c r="K35" s="100"/>
      <c r="L35" s="100"/>
      <c r="M35" s="100"/>
      <c r="N35" s="100"/>
      <c r="O35" s="100"/>
      <c r="P35" s="100"/>
      <c r="Q35" s="101"/>
      <c r="R35" s="101"/>
      <c r="S35" s="101"/>
      <c r="T35" s="102"/>
      <c r="U35" s="102"/>
      <c r="V35" s="102"/>
      <c r="W35" s="103"/>
      <c r="X35" s="103"/>
      <c r="Y35" s="103"/>
      <c r="Z35" s="104"/>
      <c r="AA35" s="104"/>
      <c r="AB35" s="104"/>
    </row>
    <row r="36" spans="1:28" ht="15" x14ac:dyDescent="0.25">
      <c r="A36" s="87">
        <v>79</v>
      </c>
      <c r="B36" s="114" t="s">
        <v>219</v>
      </c>
      <c r="C36" s="133">
        <v>0.69444444444444453</v>
      </c>
      <c r="D36" s="114" t="s">
        <v>455</v>
      </c>
      <c r="E36" s="114" t="s">
        <v>128</v>
      </c>
      <c r="F36" s="88" t="s">
        <v>164</v>
      </c>
      <c r="G36" s="88">
        <v>89</v>
      </c>
      <c r="H36" s="89" t="s">
        <v>100</v>
      </c>
      <c r="I36" s="90" t="s">
        <v>452</v>
      </c>
      <c r="J36" s="90" t="s">
        <v>112</v>
      </c>
      <c r="K36" s="91" t="s">
        <v>128</v>
      </c>
      <c r="L36" s="91" t="s">
        <v>128</v>
      </c>
      <c r="M36" s="91" t="s">
        <v>128</v>
      </c>
      <c r="N36" s="91" t="s">
        <v>129</v>
      </c>
      <c r="O36" s="91" t="s">
        <v>128</v>
      </c>
      <c r="P36" s="91" t="s">
        <v>128</v>
      </c>
      <c r="Q36" s="92" t="s">
        <v>128</v>
      </c>
      <c r="R36" s="92" t="s">
        <v>129</v>
      </c>
      <c r="S36" s="92" t="s">
        <v>128</v>
      </c>
      <c r="T36" s="93" t="s">
        <v>115</v>
      </c>
      <c r="U36" s="93" t="s">
        <v>128</v>
      </c>
      <c r="V36" s="93" t="s">
        <v>128</v>
      </c>
      <c r="W36" s="94" t="s">
        <v>167</v>
      </c>
      <c r="X36" s="94" t="s">
        <v>129</v>
      </c>
      <c r="Y36" s="94" t="s">
        <v>167</v>
      </c>
      <c r="Z36" s="95" t="s">
        <v>497</v>
      </c>
      <c r="AA36" s="95" t="s">
        <v>167</v>
      </c>
      <c r="AB36" s="95" t="s">
        <v>129</v>
      </c>
    </row>
    <row r="37" spans="1:28" ht="15" x14ac:dyDescent="0.25">
      <c r="A37" s="87">
        <v>34</v>
      </c>
      <c r="B37" s="114" t="s">
        <v>220</v>
      </c>
      <c r="C37" s="133">
        <v>0.21111111111111111</v>
      </c>
      <c r="D37" s="114" t="s">
        <v>391</v>
      </c>
      <c r="E37" s="114" t="s">
        <v>129</v>
      </c>
      <c r="F37" s="88" t="s">
        <v>164</v>
      </c>
      <c r="G37" s="88">
        <v>94</v>
      </c>
      <c r="H37" s="89" t="s">
        <v>95</v>
      </c>
      <c r="I37" s="90" t="s">
        <v>452</v>
      </c>
      <c r="J37" s="90" t="s">
        <v>111</v>
      </c>
      <c r="K37" s="91" t="s">
        <v>128</v>
      </c>
      <c r="L37" s="91" t="s">
        <v>128</v>
      </c>
      <c r="M37" s="91" t="s">
        <v>128</v>
      </c>
      <c r="N37" s="91" t="s">
        <v>128</v>
      </c>
      <c r="O37" s="91" t="s">
        <v>129</v>
      </c>
      <c r="P37" s="91" t="s">
        <v>129</v>
      </c>
      <c r="Q37" s="92" t="s">
        <v>128</v>
      </c>
      <c r="R37" s="92" t="s">
        <v>129</v>
      </c>
      <c r="S37" s="92" t="s">
        <v>129</v>
      </c>
      <c r="T37" s="93" t="s">
        <v>115</v>
      </c>
      <c r="U37" s="93" t="s">
        <v>128</v>
      </c>
      <c r="V37" s="93" t="s">
        <v>128</v>
      </c>
      <c r="W37" s="94" t="s">
        <v>132</v>
      </c>
      <c r="X37" s="94" t="s">
        <v>128</v>
      </c>
      <c r="Y37" s="94" t="s">
        <v>132</v>
      </c>
      <c r="Z37" s="95" t="s">
        <v>118</v>
      </c>
      <c r="AA37" s="95"/>
      <c r="AB37" s="95" t="s">
        <v>129</v>
      </c>
    </row>
    <row r="38" spans="1:28" ht="15" x14ac:dyDescent="0.25">
      <c r="A38" s="96" t="s">
        <v>48</v>
      </c>
      <c r="B38" s="96"/>
      <c r="C38" s="128"/>
      <c r="D38" s="96"/>
      <c r="E38" s="96"/>
      <c r="F38" s="97"/>
      <c r="G38" s="97"/>
      <c r="H38" s="98"/>
      <c r="I38" s="99" t="s">
        <v>104</v>
      </c>
      <c r="J38" s="99"/>
      <c r="K38" s="100"/>
      <c r="L38" s="100"/>
      <c r="M38" s="100"/>
      <c r="N38" s="100"/>
      <c r="O38" s="100"/>
      <c r="P38" s="100"/>
      <c r="Q38" s="101"/>
      <c r="R38" s="101"/>
      <c r="S38" s="101"/>
      <c r="T38" s="102"/>
      <c r="U38" s="102"/>
      <c r="V38" s="102"/>
      <c r="W38" s="103"/>
      <c r="X38" s="103"/>
      <c r="Y38" s="103"/>
      <c r="Z38" s="104"/>
      <c r="AA38" s="104"/>
      <c r="AB38" s="104"/>
    </row>
    <row r="39" spans="1:28" ht="15" x14ac:dyDescent="0.25">
      <c r="A39" s="87">
        <v>13</v>
      </c>
      <c r="B39" s="114" t="s">
        <v>221</v>
      </c>
      <c r="C39" s="133">
        <v>0.77013888888888893</v>
      </c>
      <c r="D39" s="114" t="s">
        <v>390</v>
      </c>
      <c r="E39" s="114" t="s">
        <v>129</v>
      </c>
      <c r="F39" s="88" t="s">
        <v>163</v>
      </c>
      <c r="G39" s="88">
        <v>91</v>
      </c>
      <c r="H39" s="89" t="s">
        <v>94</v>
      </c>
      <c r="I39" s="90" t="s">
        <v>108</v>
      </c>
      <c r="J39" s="90" t="s">
        <v>111</v>
      </c>
      <c r="K39" s="91" t="s">
        <v>128</v>
      </c>
      <c r="L39" s="91" t="s">
        <v>128</v>
      </c>
      <c r="M39" s="91" t="s">
        <v>128</v>
      </c>
      <c r="N39" s="91" t="s">
        <v>129</v>
      </c>
      <c r="O39" s="91" t="s">
        <v>129</v>
      </c>
      <c r="P39" s="91" t="s">
        <v>129</v>
      </c>
      <c r="Q39" s="92" t="s">
        <v>128</v>
      </c>
      <c r="R39" s="92" t="s">
        <v>129</v>
      </c>
      <c r="S39" s="92" t="s">
        <v>129</v>
      </c>
      <c r="T39" s="93" t="s">
        <v>115</v>
      </c>
      <c r="U39" s="93" t="s">
        <v>128</v>
      </c>
      <c r="V39" s="93" t="s">
        <v>128</v>
      </c>
      <c r="W39" s="94" t="s">
        <v>133</v>
      </c>
      <c r="X39" s="94" t="s">
        <v>128</v>
      </c>
      <c r="Y39" s="94" t="s">
        <v>133</v>
      </c>
      <c r="Z39" s="95" t="s">
        <v>118</v>
      </c>
      <c r="AA39" s="95"/>
      <c r="AB39" s="95" t="s">
        <v>129</v>
      </c>
    </row>
    <row r="40" spans="1:28" ht="15" x14ac:dyDescent="0.25">
      <c r="A40" s="87">
        <v>58</v>
      </c>
      <c r="B40" s="114" t="s">
        <v>223</v>
      </c>
      <c r="C40" s="133">
        <v>0.51597222222222217</v>
      </c>
      <c r="D40" s="114" t="s">
        <v>455</v>
      </c>
      <c r="E40" s="114" t="s">
        <v>129</v>
      </c>
      <c r="F40" s="88" t="s">
        <v>164</v>
      </c>
      <c r="G40" s="88">
        <v>96</v>
      </c>
      <c r="H40" s="89" t="s">
        <v>97</v>
      </c>
      <c r="I40" s="90" t="s">
        <v>452</v>
      </c>
      <c r="J40" s="90" t="s">
        <v>456</v>
      </c>
      <c r="K40" s="91" t="s">
        <v>128</v>
      </c>
      <c r="L40" s="91" t="s">
        <v>128</v>
      </c>
      <c r="M40" s="91" t="s">
        <v>128</v>
      </c>
      <c r="N40" s="91" t="s">
        <v>129</v>
      </c>
      <c r="O40" s="91" t="s">
        <v>129</v>
      </c>
      <c r="P40" s="91" t="s">
        <v>129</v>
      </c>
      <c r="Q40" s="92" t="s">
        <v>128</v>
      </c>
      <c r="R40" s="92" t="s">
        <v>129</v>
      </c>
      <c r="S40" s="92" t="s">
        <v>129</v>
      </c>
      <c r="T40" s="93" t="s">
        <v>115</v>
      </c>
      <c r="U40" s="93" t="s">
        <v>128</v>
      </c>
      <c r="V40" s="93" t="s">
        <v>128</v>
      </c>
      <c r="W40" s="94" t="s">
        <v>131</v>
      </c>
      <c r="X40" s="94" t="s">
        <v>129</v>
      </c>
      <c r="Y40" s="94" t="s">
        <v>132</v>
      </c>
      <c r="Z40" s="95" t="s">
        <v>166</v>
      </c>
      <c r="AA40" s="95"/>
      <c r="AB40" s="95" t="s">
        <v>129</v>
      </c>
    </row>
    <row r="41" spans="1:28" ht="15" x14ac:dyDescent="0.25">
      <c r="A41" s="87">
        <v>17</v>
      </c>
      <c r="B41" s="114" t="s">
        <v>224</v>
      </c>
      <c r="C41" s="133">
        <v>0.78263888888888899</v>
      </c>
      <c r="D41" s="114" t="s">
        <v>390</v>
      </c>
      <c r="E41" s="114" t="s">
        <v>129</v>
      </c>
      <c r="F41" s="88" t="s">
        <v>163</v>
      </c>
      <c r="G41" s="88">
        <v>59</v>
      </c>
      <c r="H41" s="89" t="s">
        <v>95</v>
      </c>
      <c r="I41" s="90" t="s">
        <v>101</v>
      </c>
      <c r="J41" s="90" t="s">
        <v>112</v>
      </c>
      <c r="K41" s="91" t="s">
        <v>128</v>
      </c>
      <c r="L41" s="91" t="s">
        <v>128</v>
      </c>
      <c r="M41" s="91" t="s">
        <v>128</v>
      </c>
      <c r="N41" s="91" t="s">
        <v>128</v>
      </c>
      <c r="O41" s="91" t="s">
        <v>128</v>
      </c>
      <c r="P41" s="91" t="s">
        <v>129</v>
      </c>
      <c r="Q41" s="92" t="s">
        <v>128</v>
      </c>
      <c r="R41" s="92" t="s">
        <v>129</v>
      </c>
      <c r="S41" s="92" t="s">
        <v>129</v>
      </c>
      <c r="T41" s="93" t="s">
        <v>458</v>
      </c>
      <c r="U41" s="93" t="s">
        <v>128</v>
      </c>
      <c r="V41" s="93" t="s">
        <v>128</v>
      </c>
      <c r="W41" s="94" t="s">
        <v>132</v>
      </c>
      <c r="X41" s="94" t="s">
        <v>128</v>
      </c>
      <c r="Y41" s="94" t="s">
        <v>132</v>
      </c>
      <c r="Z41" s="95" t="s">
        <v>117</v>
      </c>
      <c r="AA41" s="95"/>
      <c r="AB41" s="95" t="s">
        <v>129</v>
      </c>
    </row>
    <row r="42" spans="1:28" ht="15" x14ac:dyDescent="0.25">
      <c r="A42" s="87">
        <v>74</v>
      </c>
      <c r="B42" s="114" t="s">
        <v>225</v>
      </c>
      <c r="C42" s="133">
        <v>0.49374999999999997</v>
      </c>
      <c r="D42" s="114" t="s">
        <v>455</v>
      </c>
      <c r="E42" s="114" t="s">
        <v>129</v>
      </c>
      <c r="F42" s="88" t="s">
        <v>164</v>
      </c>
      <c r="G42" s="88">
        <v>97</v>
      </c>
      <c r="H42" s="89" t="s">
        <v>96</v>
      </c>
      <c r="I42" s="90" t="s">
        <v>108</v>
      </c>
      <c r="J42" s="90" t="s">
        <v>456</v>
      </c>
      <c r="K42" s="91" t="s">
        <v>128</v>
      </c>
      <c r="L42" s="91" t="s">
        <v>128</v>
      </c>
      <c r="M42" s="91" t="s">
        <v>128</v>
      </c>
      <c r="N42" s="91" t="s">
        <v>128</v>
      </c>
      <c r="O42" s="91" t="s">
        <v>129</v>
      </c>
      <c r="P42" s="91" t="s">
        <v>129</v>
      </c>
      <c r="Q42" s="92" t="s">
        <v>128</v>
      </c>
      <c r="R42" s="92" t="s">
        <v>129</v>
      </c>
      <c r="S42" s="92" t="s">
        <v>129</v>
      </c>
      <c r="T42" s="93" t="s">
        <v>115</v>
      </c>
      <c r="U42" s="93" t="s">
        <v>129</v>
      </c>
      <c r="V42" s="93" t="s">
        <v>128</v>
      </c>
      <c r="W42" s="94" t="s">
        <v>131</v>
      </c>
      <c r="X42" s="94" t="s">
        <v>128</v>
      </c>
      <c r="Y42" s="94" t="s">
        <v>131</v>
      </c>
      <c r="Z42" s="95" t="s">
        <v>166</v>
      </c>
      <c r="AA42" s="95"/>
      <c r="AB42" s="95" t="s">
        <v>129</v>
      </c>
    </row>
    <row r="43" spans="1:28" ht="15" x14ac:dyDescent="0.25">
      <c r="A43" s="96" t="s">
        <v>76</v>
      </c>
      <c r="B43" s="96"/>
      <c r="C43" s="128"/>
      <c r="D43" s="96"/>
      <c r="E43" s="96"/>
      <c r="F43" s="97"/>
      <c r="G43" s="97"/>
      <c r="H43" s="98"/>
      <c r="I43" s="99"/>
      <c r="J43" s="99" t="s">
        <v>111</v>
      </c>
      <c r="K43" s="100"/>
      <c r="L43" s="100"/>
      <c r="M43" s="100"/>
      <c r="N43" s="100"/>
      <c r="O43" s="100"/>
      <c r="P43" s="100"/>
      <c r="Q43" s="101"/>
      <c r="R43" s="101"/>
      <c r="S43" s="101"/>
      <c r="T43" s="102" t="s">
        <v>458</v>
      </c>
      <c r="U43" s="102"/>
      <c r="V43" s="102"/>
      <c r="W43" s="103"/>
      <c r="X43" s="103"/>
      <c r="Y43" s="103"/>
      <c r="Z43" s="104"/>
      <c r="AA43" s="104"/>
      <c r="AB43" s="104"/>
    </row>
    <row r="44" spans="1:28" ht="15" x14ac:dyDescent="0.25">
      <c r="A44" s="87">
        <v>80</v>
      </c>
      <c r="B44" s="114" t="s">
        <v>226</v>
      </c>
      <c r="C44" s="133">
        <v>0.58472222222222225</v>
      </c>
      <c r="D44" s="114" t="s">
        <v>455</v>
      </c>
      <c r="E44" s="114" t="s">
        <v>129</v>
      </c>
      <c r="F44" s="88" t="s">
        <v>163</v>
      </c>
      <c r="G44" s="88">
        <v>96</v>
      </c>
      <c r="H44" s="89" t="s">
        <v>95</v>
      </c>
      <c r="I44" s="90" t="s">
        <v>452</v>
      </c>
      <c r="J44" s="90" t="s">
        <v>456</v>
      </c>
      <c r="K44" s="91" t="s">
        <v>128</v>
      </c>
      <c r="L44" s="91" t="s">
        <v>128</v>
      </c>
      <c r="M44" s="91" t="s">
        <v>128</v>
      </c>
      <c r="N44" s="91" t="s">
        <v>128</v>
      </c>
      <c r="O44" s="91" t="s">
        <v>129</v>
      </c>
      <c r="P44" s="91" t="s">
        <v>129</v>
      </c>
      <c r="Q44" s="92" t="s">
        <v>129</v>
      </c>
      <c r="R44" s="92" t="s">
        <v>129</v>
      </c>
      <c r="S44" s="92" t="s">
        <v>129</v>
      </c>
      <c r="T44" s="93" t="s">
        <v>115</v>
      </c>
      <c r="U44" s="93" t="s">
        <v>128</v>
      </c>
      <c r="V44" s="93" t="s">
        <v>128</v>
      </c>
      <c r="W44" s="94" t="s">
        <v>168</v>
      </c>
      <c r="X44" s="94" t="s">
        <v>129</v>
      </c>
      <c r="Y44" s="94" t="s">
        <v>168</v>
      </c>
      <c r="Z44" s="95" t="s">
        <v>117</v>
      </c>
      <c r="AA44" s="95"/>
      <c r="AB44" s="95" t="s">
        <v>129</v>
      </c>
    </row>
    <row r="45" spans="1:28" ht="15" x14ac:dyDescent="0.25">
      <c r="A45" s="87">
        <v>19</v>
      </c>
      <c r="B45" s="114" t="s">
        <v>227</v>
      </c>
      <c r="C45" s="133">
        <v>0.99583333333333324</v>
      </c>
      <c r="D45" s="114" t="s">
        <v>390</v>
      </c>
      <c r="E45" s="114" t="s">
        <v>129</v>
      </c>
      <c r="F45" s="88" t="s">
        <v>163</v>
      </c>
      <c r="G45" s="88">
        <v>90</v>
      </c>
      <c r="H45" s="89" t="s">
        <v>95</v>
      </c>
      <c r="I45" s="90" t="s">
        <v>452</v>
      </c>
      <c r="J45" s="90" t="s">
        <v>111</v>
      </c>
      <c r="K45" s="91" t="s">
        <v>128</v>
      </c>
      <c r="L45" s="91" t="s">
        <v>128</v>
      </c>
      <c r="M45" s="91" t="s">
        <v>128</v>
      </c>
      <c r="N45" s="91" t="s">
        <v>128</v>
      </c>
      <c r="O45" s="91" t="s">
        <v>129</v>
      </c>
      <c r="P45" s="91" t="s">
        <v>129</v>
      </c>
      <c r="Q45" s="92" t="s">
        <v>128</v>
      </c>
      <c r="R45" s="92" t="s">
        <v>129</v>
      </c>
      <c r="S45" s="92" t="s">
        <v>129</v>
      </c>
      <c r="T45" s="93" t="s">
        <v>115</v>
      </c>
      <c r="U45" s="93" t="s">
        <v>128</v>
      </c>
      <c r="V45" s="93" t="s">
        <v>128</v>
      </c>
      <c r="W45" s="94" t="s">
        <v>131</v>
      </c>
      <c r="X45" s="94" t="s">
        <v>128</v>
      </c>
      <c r="Y45" s="94" t="s">
        <v>133</v>
      </c>
      <c r="Z45" s="95" t="s">
        <v>118</v>
      </c>
      <c r="AA45" s="95"/>
      <c r="AB45" s="95" t="s">
        <v>129</v>
      </c>
    </row>
    <row r="46" spans="1:28" ht="15" x14ac:dyDescent="0.25">
      <c r="A46" s="87">
        <v>107</v>
      </c>
      <c r="B46" s="114" t="s">
        <v>227</v>
      </c>
      <c r="C46" s="133">
        <v>0.69166666666666676</v>
      </c>
      <c r="D46" s="114" t="s">
        <v>455</v>
      </c>
      <c r="E46" s="114" t="s">
        <v>129</v>
      </c>
      <c r="F46" s="88" t="s">
        <v>163</v>
      </c>
      <c r="G46" s="88">
        <v>56</v>
      </c>
      <c r="H46" s="89" t="s">
        <v>95</v>
      </c>
      <c r="I46" s="90" t="s">
        <v>108</v>
      </c>
      <c r="J46" s="90" t="s">
        <v>112</v>
      </c>
      <c r="K46" s="91" t="s">
        <v>128</v>
      </c>
      <c r="L46" s="91" t="s">
        <v>128</v>
      </c>
      <c r="M46" s="91" t="s">
        <v>128</v>
      </c>
      <c r="N46" s="91" t="s">
        <v>129</v>
      </c>
      <c r="O46" s="91" t="s">
        <v>129</v>
      </c>
      <c r="P46" s="91" t="s">
        <v>129</v>
      </c>
      <c r="Q46" s="92" t="s">
        <v>128</v>
      </c>
      <c r="R46" s="92" t="s">
        <v>129</v>
      </c>
      <c r="S46" s="92" t="s">
        <v>128</v>
      </c>
      <c r="T46" s="93" t="s">
        <v>115</v>
      </c>
      <c r="U46" s="93" t="s">
        <v>129</v>
      </c>
      <c r="V46" s="93" t="s">
        <v>128</v>
      </c>
      <c r="W46" s="94" t="s">
        <v>168</v>
      </c>
      <c r="X46" s="94" t="s">
        <v>128</v>
      </c>
      <c r="Y46" s="94" t="s">
        <v>168</v>
      </c>
      <c r="Z46" s="95" t="s">
        <v>117</v>
      </c>
      <c r="AA46" s="95"/>
      <c r="AB46" s="95" t="s">
        <v>129</v>
      </c>
    </row>
    <row r="47" spans="1:28" ht="15" x14ac:dyDescent="0.25">
      <c r="A47" s="87">
        <v>101</v>
      </c>
      <c r="B47" s="114" t="s">
        <v>217</v>
      </c>
      <c r="C47" s="133">
        <v>0.32847222222222222</v>
      </c>
      <c r="D47" s="114" t="s">
        <v>391</v>
      </c>
      <c r="E47" s="114" t="s">
        <v>129</v>
      </c>
      <c r="F47" s="88" t="s">
        <v>164</v>
      </c>
      <c r="G47" s="88">
        <v>90</v>
      </c>
      <c r="H47" s="89" t="s">
        <v>95</v>
      </c>
      <c r="I47" s="90" t="s">
        <v>108</v>
      </c>
      <c r="J47" s="90" t="s">
        <v>112</v>
      </c>
      <c r="K47" s="91" t="s">
        <v>128</v>
      </c>
      <c r="L47" s="91" t="s">
        <v>128</v>
      </c>
      <c r="M47" s="91" t="s">
        <v>128</v>
      </c>
      <c r="N47" s="91" t="s">
        <v>129</v>
      </c>
      <c r="O47" s="91" t="s">
        <v>129</v>
      </c>
      <c r="P47" s="91" t="s">
        <v>129</v>
      </c>
      <c r="Q47" s="92" t="s">
        <v>128</v>
      </c>
      <c r="R47" s="92" t="s">
        <v>129</v>
      </c>
      <c r="S47" s="92" t="s">
        <v>129</v>
      </c>
      <c r="T47" s="93" t="s">
        <v>115</v>
      </c>
      <c r="U47" s="93" t="s">
        <v>129</v>
      </c>
      <c r="V47" s="93" t="s">
        <v>128</v>
      </c>
      <c r="W47" s="94" t="s">
        <v>132</v>
      </c>
      <c r="X47" s="94" t="s">
        <v>129</v>
      </c>
      <c r="Y47" s="94" t="s">
        <v>133</v>
      </c>
      <c r="Z47" s="95" t="s">
        <v>117</v>
      </c>
      <c r="AA47" s="95"/>
      <c r="AB47" s="95" t="s">
        <v>129</v>
      </c>
    </row>
    <row r="48" spans="1:28" ht="15" x14ac:dyDescent="0.25">
      <c r="A48" s="87">
        <v>47</v>
      </c>
      <c r="B48" s="114" t="s">
        <v>228</v>
      </c>
      <c r="C48" s="133">
        <v>0.93263888888888891</v>
      </c>
      <c r="D48" s="114" t="s">
        <v>390</v>
      </c>
      <c r="E48" s="114" t="s">
        <v>128</v>
      </c>
      <c r="F48" s="88" t="s">
        <v>164</v>
      </c>
      <c r="G48" s="88">
        <v>95</v>
      </c>
      <c r="H48" s="89" t="s">
        <v>98</v>
      </c>
      <c r="I48" s="90" t="s">
        <v>101</v>
      </c>
      <c r="J48" s="90" t="s">
        <v>111</v>
      </c>
      <c r="K48" s="91" t="s">
        <v>128</v>
      </c>
      <c r="L48" s="91" t="s">
        <v>128</v>
      </c>
      <c r="M48" s="91" t="s">
        <v>128</v>
      </c>
      <c r="N48" s="91" t="s">
        <v>129</v>
      </c>
      <c r="O48" s="91" t="s">
        <v>129</v>
      </c>
      <c r="P48" s="91" t="s">
        <v>129</v>
      </c>
      <c r="Q48" s="92" t="s">
        <v>128</v>
      </c>
      <c r="R48" s="92" t="s">
        <v>129</v>
      </c>
      <c r="S48" s="92" t="s">
        <v>129</v>
      </c>
      <c r="T48" s="93" t="s">
        <v>115</v>
      </c>
      <c r="U48" s="93" t="s">
        <v>128</v>
      </c>
      <c r="V48" s="93" t="s">
        <v>128</v>
      </c>
      <c r="W48" s="94" t="s">
        <v>131</v>
      </c>
      <c r="X48" s="94" t="s">
        <v>129</v>
      </c>
      <c r="Y48" s="94" t="s">
        <v>132</v>
      </c>
      <c r="Z48" s="95" t="s">
        <v>117</v>
      </c>
      <c r="AA48" s="95"/>
      <c r="AB48" s="95" t="s">
        <v>129</v>
      </c>
    </row>
    <row r="49" spans="1:28" ht="15" x14ac:dyDescent="0.25">
      <c r="A49" s="87">
        <v>73</v>
      </c>
      <c r="B49" s="114" t="s">
        <v>229</v>
      </c>
      <c r="C49" s="133">
        <v>0.4368055555555555</v>
      </c>
      <c r="D49" s="114" t="s">
        <v>455</v>
      </c>
      <c r="E49" s="114" t="s">
        <v>128</v>
      </c>
      <c r="F49" s="88" t="s">
        <v>163</v>
      </c>
      <c r="G49" s="88">
        <v>87</v>
      </c>
      <c r="H49" s="89" t="s">
        <v>99</v>
      </c>
      <c r="I49" s="90" t="s">
        <v>452</v>
      </c>
      <c r="J49" s="90" t="s">
        <v>111</v>
      </c>
      <c r="K49" s="91" t="s">
        <v>128</v>
      </c>
      <c r="L49" s="91" t="s">
        <v>129</v>
      </c>
      <c r="M49" s="91" t="s">
        <v>129</v>
      </c>
      <c r="N49" s="91" t="s">
        <v>129</v>
      </c>
      <c r="O49" s="91" t="s">
        <v>129</v>
      </c>
      <c r="P49" s="91" t="s">
        <v>129</v>
      </c>
      <c r="Q49" s="92" t="s">
        <v>129</v>
      </c>
      <c r="R49" s="92" t="s">
        <v>129</v>
      </c>
      <c r="S49" s="92" t="s">
        <v>129</v>
      </c>
      <c r="T49" s="93" t="s">
        <v>115</v>
      </c>
      <c r="U49" s="93" t="s">
        <v>128</v>
      </c>
      <c r="V49" s="93" t="s">
        <v>128</v>
      </c>
      <c r="W49" s="94" t="s">
        <v>131</v>
      </c>
      <c r="X49" s="94" t="s">
        <v>128</v>
      </c>
      <c r="Y49" s="94" t="s">
        <v>132</v>
      </c>
      <c r="Z49" s="95" t="s">
        <v>117</v>
      </c>
      <c r="AA49" s="95"/>
      <c r="AB49" s="95" t="s">
        <v>128</v>
      </c>
    </row>
    <row r="50" spans="1:28" ht="15" x14ac:dyDescent="0.25">
      <c r="A50" s="87">
        <v>21</v>
      </c>
      <c r="B50" s="114" t="s">
        <v>230</v>
      </c>
      <c r="C50" s="133">
        <v>0.82777777777777783</v>
      </c>
      <c r="D50" s="114" t="s">
        <v>390</v>
      </c>
      <c r="E50" s="114" t="s">
        <v>128</v>
      </c>
      <c r="F50" s="88" t="s">
        <v>164</v>
      </c>
      <c r="G50" s="88">
        <v>89</v>
      </c>
      <c r="H50" s="89" t="s">
        <v>99</v>
      </c>
      <c r="I50" s="90" t="s">
        <v>474</v>
      </c>
      <c r="J50" s="90" t="s">
        <v>111</v>
      </c>
      <c r="K50" s="91" t="s">
        <v>128</v>
      </c>
      <c r="L50" s="91" t="s">
        <v>128</v>
      </c>
      <c r="M50" s="91" t="s">
        <v>128</v>
      </c>
      <c r="N50" s="91" t="s">
        <v>129</v>
      </c>
      <c r="O50" s="91" t="s">
        <v>129</v>
      </c>
      <c r="P50" s="91" t="s">
        <v>129</v>
      </c>
      <c r="Q50" s="92" t="s">
        <v>128</v>
      </c>
      <c r="R50" s="92" t="s">
        <v>129</v>
      </c>
      <c r="S50" s="92" t="s">
        <v>129</v>
      </c>
      <c r="T50" s="93" t="s">
        <v>115</v>
      </c>
      <c r="U50" s="93" t="s">
        <v>128</v>
      </c>
      <c r="V50" s="93" t="s">
        <v>128</v>
      </c>
      <c r="W50" s="94" t="s">
        <v>131</v>
      </c>
      <c r="X50" s="94" t="s">
        <v>128</v>
      </c>
      <c r="Y50" s="94" t="s">
        <v>131</v>
      </c>
      <c r="Z50" s="95" t="s">
        <v>497</v>
      </c>
      <c r="AA50" s="95" t="s">
        <v>131</v>
      </c>
      <c r="AB50" s="95" t="s">
        <v>129</v>
      </c>
    </row>
    <row r="51" spans="1:28" ht="15" x14ac:dyDescent="0.25">
      <c r="A51" s="87">
        <v>42</v>
      </c>
      <c r="B51" s="114" t="s">
        <v>231</v>
      </c>
      <c r="C51" s="133">
        <v>0.52569444444444446</v>
      </c>
      <c r="D51" s="114" t="s">
        <v>455</v>
      </c>
      <c r="E51" s="114" t="s">
        <v>129</v>
      </c>
      <c r="F51" s="88" t="s">
        <v>164</v>
      </c>
      <c r="G51" s="88">
        <v>84</v>
      </c>
      <c r="H51" s="89" t="s">
        <v>96</v>
      </c>
      <c r="I51" s="90" t="s">
        <v>108</v>
      </c>
      <c r="J51" s="90" t="s">
        <v>111</v>
      </c>
      <c r="K51" s="91" t="s">
        <v>128</v>
      </c>
      <c r="L51" s="91" t="s">
        <v>128</v>
      </c>
      <c r="M51" s="91" t="s">
        <v>128</v>
      </c>
      <c r="N51" s="91" t="s">
        <v>128</v>
      </c>
      <c r="O51" s="91" t="s">
        <v>129</v>
      </c>
      <c r="P51" s="91" t="s">
        <v>129</v>
      </c>
      <c r="Q51" s="92" t="s">
        <v>128</v>
      </c>
      <c r="R51" s="92" t="s">
        <v>129</v>
      </c>
      <c r="S51" s="92" t="s">
        <v>129</v>
      </c>
      <c r="T51" s="93" t="s">
        <v>115</v>
      </c>
      <c r="U51" s="93" t="s">
        <v>128</v>
      </c>
      <c r="V51" s="93" t="s">
        <v>128</v>
      </c>
      <c r="W51" s="94" t="s">
        <v>131</v>
      </c>
      <c r="X51" s="94" t="s">
        <v>129</v>
      </c>
      <c r="Y51" s="94" t="s">
        <v>131</v>
      </c>
      <c r="Z51" s="95" t="s">
        <v>117</v>
      </c>
      <c r="AA51" s="95"/>
      <c r="AB51" s="95"/>
    </row>
    <row r="52" spans="1:28" ht="15" x14ac:dyDescent="0.25">
      <c r="A52" s="87">
        <v>57</v>
      </c>
      <c r="B52" s="114" t="s">
        <v>232</v>
      </c>
      <c r="C52" s="133">
        <v>0.41944444444444445</v>
      </c>
      <c r="D52" s="114" t="s">
        <v>455</v>
      </c>
      <c r="E52" s="114" t="s">
        <v>129</v>
      </c>
      <c r="F52" s="88" t="s">
        <v>163</v>
      </c>
      <c r="G52" s="88">
        <v>86</v>
      </c>
      <c r="H52" s="89" t="s">
        <v>97</v>
      </c>
      <c r="I52" s="90" t="s">
        <v>452</v>
      </c>
      <c r="J52" s="90" t="s">
        <v>112</v>
      </c>
      <c r="K52" s="91" t="s">
        <v>128</v>
      </c>
      <c r="L52" s="91" t="s">
        <v>128</v>
      </c>
      <c r="M52" s="91" t="s">
        <v>128</v>
      </c>
      <c r="N52" s="91" t="s">
        <v>129</v>
      </c>
      <c r="O52" s="91" t="s">
        <v>128</v>
      </c>
      <c r="P52" s="91" t="s">
        <v>128</v>
      </c>
      <c r="Q52" s="92" t="s">
        <v>128</v>
      </c>
      <c r="R52" s="92" t="s">
        <v>129</v>
      </c>
      <c r="S52" s="92" t="s">
        <v>129</v>
      </c>
      <c r="T52" s="93" t="s">
        <v>115</v>
      </c>
      <c r="U52" s="93" t="s">
        <v>128</v>
      </c>
      <c r="V52" s="93" t="s">
        <v>128</v>
      </c>
      <c r="W52" s="94" t="s">
        <v>168</v>
      </c>
      <c r="X52" s="94" t="s">
        <v>128</v>
      </c>
      <c r="Y52" s="94" t="s">
        <v>168</v>
      </c>
      <c r="Z52" s="95" t="s">
        <v>117</v>
      </c>
      <c r="AA52" s="95"/>
      <c r="AB52" s="95" t="s">
        <v>129</v>
      </c>
    </row>
    <row r="53" spans="1:28" ht="15" x14ac:dyDescent="0.25">
      <c r="A53" s="87">
        <v>30</v>
      </c>
      <c r="B53" s="114" t="s">
        <v>233</v>
      </c>
      <c r="C53" s="133">
        <v>0.75277777777777777</v>
      </c>
      <c r="D53" s="114" t="s">
        <v>390</v>
      </c>
      <c r="E53" s="114" t="s">
        <v>129</v>
      </c>
      <c r="F53" s="88" t="s">
        <v>163</v>
      </c>
      <c r="G53" s="88">
        <v>84</v>
      </c>
      <c r="H53" s="89" t="s">
        <v>95</v>
      </c>
      <c r="I53" s="90" t="s">
        <v>101</v>
      </c>
      <c r="J53" s="90" t="s">
        <v>505</v>
      </c>
      <c r="K53" s="91" t="s">
        <v>128</v>
      </c>
      <c r="L53" s="91" t="s">
        <v>128</v>
      </c>
      <c r="M53" s="91" t="s">
        <v>128</v>
      </c>
      <c r="N53" s="91" t="s">
        <v>128</v>
      </c>
      <c r="O53" s="91" t="s">
        <v>128</v>
      </c>
      <c r="P53" s="91" t="s">
        <v>128</v>
      </c>
      <c r="Q53" s="92" t="s">
        <v>128</v>
      </c>
      <c r="R53" s="92" t="s">
        <v>129</v>
      </c>
      <c r="S53" s="92" t="s">
        <v>129</v>
      </c>
      <c r="T53" s="93" t="s">
        <v>115</v>
      </c>
      <c r="U53" s="93" t="s">
        <v>128</v>
      </c>
      <c r="V53" s="93" t="s">
        <v>128</v>
      </c>
      <c r="W53" s="94" t="s">
        <v>133</v>
      </c>
      <c r="X53" s="94" t="s">
        <v>128</v>
      </c>
      <c r="Y53" s="94" t="s">
        <v>133</v>
      </c>
      <c r="Z53" s="95" t="s">
        <v>117</v>
      </c>
      <c r="AA53" s="95" t="s">
        <v>168</v>
      </c>
      <c r="AB53" s="95" t="s">
        <v>129</v>
      </c>
    </row>
    <row r="54" spans="1:28" ht="15" x14ac:dyDescent="0.25">
      <c r="A54" s="96" t="s">
        <v>43</v>
      </c>
      <c r="B54" s="96"/>
      <c r="C54" s="128"/>
      <c r="D54" s="96"/>
      <c r="E54" s="96"/>
      <c r="F54" s="97"/>
      <c r="G54" s="97"/>
      <c r="H54" s="98"/>
      <c r="I54" s="99" t="s">
        <v>104</v>
      </c>
      <c r="J54" s="99" t="s">
        <v>111</v>
      </c>
      <c r="K54" s="100"/>
      <c r="L54" s="100"/>
      <c r="M54" s="100"/>
      <c r="N54" s="100"/>
      <c r="O54" s="100"/>
      <c r="P54" s="100"/>
      <c r="Q54" s="101"/>
      <c r="R54" s="101"/>
      <c r="S54" s="101"/>
      <c r="T54" s="102" t="s">
        <v>458</v>
      </c>
      <c r="U54" s="102"/>
      <c r="V54" s="102"/>
      <c r="W54" s="103"/>
      <c r="X54" s="103"/>
      <c r="Y54" s="103"/>
      <c r="Z54" s="104"/>
      <c r="AA54" s="104"/>
      <c r="AB54" s="104"/>
    </row>
    <row r="55" spans="1:28" ht="15" x14ac:dyDescent="0.25">
      <c r="A55" s="87">
        <v>63</v>
      </c>
      <c r="B55" s="114" t="s">
        <v>231</v>
      </c>
      <c r="C55" s="133">
        <v>0.87013888888888891</v>
      </c>
      <c r="D55" s="114" t="s">
        <v>390</v>
      </c>
      <c r="E55" s="114" t="s">
        <v>129</v>
      </c>
      <c r="F55" s="88" t="s">
        <v>164</v>
      </c>
      <c r="G55" s="88">
        <v>80</v>
      </c>
      <c r="H55" s="89" t="s">
        <v>96</v>
      </c>
      <c r="I55" s="90" t="s">
        <v>452</v>
      </c>
      <c r="J55" s="90" t="s">
        <v>108</v>
      </c>
      <c r="K55" s="91" t="s">
        <v>128</v>
      </c>
      <c r="L55" s="91" t="s">
        <v>128</v>
      </c>
      <c r="M55" s="91" t="s">
        <v>128</v>
      </c>
      <c r="N55" s="91" t="s">
        <v>128</v>
      </c>
      <c r="O55" s="91" t="s">
        <v>129</v>
      </c>
      <c r="P55" s="91" t="s">
        <v>129</v>
      </c>
      <c r="Q55" s="92" t="s">
        <v>128</v>
      </c>
      <c r="R55" s="92" t="s">
        <v>129</v>
      </c>
      <c r="S55" s="92" t="s">
        <v>129</v>
      </c>
      <c r="T55" s="93" t="s">
        <v>458</v>
      </c>
      <c r="U55" s="93" t="s">
        <v>128</v>
      </c>
      <c r="V55" s="93" t="s">
        <v>128</v>
      </c>
      <c r="W55" s="94" t="s">
        <v>133</v>
      </c>
      <c r="X55" s="94" t="s">
        <v>129</v>
      </c>
      <c r="Y55" s="94" t="s">
        <v>133</v>
      </c>
      <c r="Z55" s="95" t="s">
        <v>118</v>
      </c>
      <c r="AA55" s="95"/>
      <c r="AB55" s="95" t="s">
        <v>129</v>
      </c>
    </row>
    <row r="56" spans="1:28" ht="15" x14ac:dyDescent="0.25">
      <c r="A56" s="96" t="s">
        <v>70</v>
      </c>
      <c r="B56" s="96"/>
      <c r="C56" s="128"/>
      <c r="D56" s="96"/>
      <c r="E56" s="96"/>
      <c r="F56" s="97"/>
      <c r="G56" s="97"/>
      <c r="H56" s="98"/>
      <c r="I56" s="99"/>
      <c r="J56" s="99"/>
      <c r="K56" s="100"/>
      <c r="L56" s="100"/>
      <c r="M56" s="100"/>
      <c r="N56" s="100"/>
      <c r="O56" s="100"/>
      <c r="P56" s="100"/>
      <c r="Q56" s="101"/>
      <c r="R56" s="101"/>
      <c r="S56" s="101"/>
      <c r="T56" s="102"/>
      <c r="U56" s="102"/>
      <c r="V56" s="102"/>
      <c r="W56" s="103"/>
      <c r="X56" s="103"/>
      <c r="Y56" s="103"/>
      <c r="Z56" s="104"/>
      <c r="AA56" s="104"/>
      <c r="AB56" s="104"/>
    </row>
    <row r="57" spans="1:28" ht="15" x14ac:dyDescent="0.25">
      <c r="A57" s="87">
        <v>95</v>
      </c>
      <c r="B57" s="114" t="s">
        <v>234</v>
      </c>
      <c r="C57" s="133">
        <v>0.61597222222222225</v>
      </c>
      <c r="D57" s="114" t="s">
        <v>455</v>
      </c>
      <c r="E57" s="114" t="s">
        <v>129</v>
      </c>
      <c r="F57" s="88" t="s">
        <v>164</v>
      </c>
      <c r="G57" s="88">
        <v>65</v>
      </c>
      <c r="H57" s="89" t="s">
        <v>97</v>
      </c>
      <c r="I57" s="90" t="s">
        <v>108</v>
      </c>
      <c r="J57" s="90" t="s">
        <v>112</v>
      </c>
      <c r="K57" s="91" t="s">
        <v>128</v>
      </c>
      <c r="L57" s="91" t="s">
        <v>128</v>
      </c>
      <c r="M57" s="91" t="s">
        <v>128</v>
      </c>
      <c r="N57" s="91" t="s">
        <v>129</v>
      </c>
      <c r="O57" s="91" t="s">
        <v>129</v>
      </c>
      <c r="P57" s="91" t="s">
        <v>128</v>
      </c>
      <c r="Q57" s="92" t="s">
        <v>128</v>
      </c>
      <c r="R57" s="92" t="s">
        <v>129</v>
      </c>
      <c r="S57" s="92" t="s">
        <v>129</v>
      </c>
      <c r="T57" s="93" t="s">
        <v>115</v>
      </c>
      <c r="U57" s="93" t="s">
        <v>128</v>
      </c>
      <c r="V57" s="93" t="s">
        <v>128</v>
      </c>
      <c r="W57" s="94" t="s">
        <v>131</v>
      </c>
      <c r="X57" s="94" t="s">
        <v>128</v>
      </c>
      <c r="Y57" s="94" t="s">
        <v>131</v>
      </c>
      <c r="Z57" s="95" t="s">
        <v>117</v>
      </c>
      <c r="AA57" s="95"/>
      <c r="AB57" s="95" t="s">
        <v>129</v>
      </c>
    </row>
    <row r="58" spans="1:28" ht="15" x14ac:dyDescent="0.25">
      <c r="A58" s="96" t="s">
        <v>88</v>
      </c>
      <c r="B58" s="96"/>
      <c r="C58" s="128"/>
      <c r="D58" s="96"/>
      <c r="E58" s="96"/>
      <c r="F58" s="97"/>
      <c r="G58" s="97"/>
      <c r="H58" s="98"/>
      <c r="I58" s="99"/>
      <c r="J58" s="99"/>
      <c r="K58" s="100"/>
      <c r="L58" s="100"/>
      <c r="M58" s="100"/>
      <c r="N58" s="100"/>
      <c r="O58" s="100"/>
      <c r="P58" s="100"/>
      <c r="Q58" s="101"/>
      <c r="R58" s="101"/>
      <c r="S58" s="101"/>
      <c r="T58" s="102" t="s">
        <v>458</v>
      </c>
      <c r="U58" s="102"/>
      <c r="V58" s="102"/>
      <c r="W58" s="103"/>
      <c r="X58" s="103"/>
      <c r="Y58" s="103"/>
      <c r="Z58" s="104"/>
      <c r="AA58" s="104"/>
      <c r="AB58" s="104"/>
    </row>
    <row r="59" spans="1:28" ht="15" x14ac:dyDescent="0.25">
      <c r="A59" s="87">
        <v>8</v>
      </c>
      <c r="B59" s="114" t="s">
        <v>209</v>
      </c>
      <c r="C59" s="133">
        <v>0.70000000000000007</v>
      </c>
      <c r="D59" s="114" t="s">
        <v>455</v>
      </c>
      <c r="E59" s="114" t="s">
        <v>128</v>
      </c>
      <c r="F59" s="88" t="s">
        <v>164</v>
      </c>
      <c r="G59" s="88">
        <v>89</v>
      </c>
      <c r="H59" s="89" t="s">
        <v>99</v>
      </c>
      <c r="I59" s="90" t="s">
        <v>452</v>
      </c>
      <c r="J59" s="90" t="s">
        <v>111</v>
      </c>
      <c r="K59" s="91" t="s">
        <v>128</v>
      </c>
      <c r="L59" s="91" t="s">
        <v>128</v>
      </c>
      <c r="M59" s="91" t="s">
        <v>128</v>
      </c>
      <c r="N59" s="91" t="s">
        <v>129</v>
      </c>
      <c r="O59" s="91" t="s">
        <v>129</v>
      </c>
      <c r="P59" s="91" t="s">
        <v>129</v>
      </c>
      <c r="Q59" s="92" t="s">
        <v>128</v>
      </c>
      <c r="R59" s="92" t="s">
        <v>129</v>
      </c>
      <c r="S59" s="92" t="s">
        <v>129</v>
      </c>
      <c r="T59" s="93" t="s">
        <v>115</v>
      </c>
      <c r="U59" s="93" t="s">
        <v>128</v>
      </c>
      <c r="V59" s="93" t="s">
        <v>128</v>
      </c>
      <c r="W59" s="94" t="s">
        <v>132</v>
      </c>
      <c r="X59" s="94" t="s">
        <v>128</v>
      </c>
      <c r="Y59" s="94" t="s">
        <v>132</v>
      </c>
      <c r="Z59" s="95" t="s">
        <v>117</v>
      </c>
      <c r="AA59" s="95"/>
      <c r="AB59" s="95" t="s">
        <v>129</v>
      </c>
    </row>
    <row r="60" spans="1:28" ht="15" x14ac:dyDescent="0.25">
      <c r="A60" s="96" t="s">
        <v>27</v>
      </c>
      <c r="B60" s="96"/>
      <c r="C60" s="128"/>
      <c r="D60" s="96"/>
      <c r="E60" s="96"/>
      <c r="F60" s="97"/>
      <c r="G60" s="97"/>
      <c r="H60" s="98"/>
      <c r="I60" s="99" t="s">
        <v>104</v>
      </c>
      <c r="J60" s="99"/>
      <c r="K60" s="100"/>
      <c r="L60" s="100"/>
      <c r="M60" s="100"/>
      <c r="N60" s="100"/>
      <c r="O60" s="100"/>
      <c r="P60" s="100"/>
      <c r="Q60" s="101"/>
      <c r="R60" s="101"/>
      <c r="S60" s="101"/>
      <c r="T60" s="102"/>
      <c r="U60" s="102"/>
      <c r="V60" s="102"/>
      <c r="W60" s="103"/>
      <c r="X60" s="103"/>
      <c r="Y60" s="103"/>
      <c r="Z60" s="104"/>
      <c r="AA60" s="104"/>
      <c r="AB60" s="104"/>
    </row>
    <row r="61" spans="1:28" ht="15" x14ac:dyDescent="0.25">
      <c r="A61" s="87">
        <v>88</v>
      </c>
      <c r="B61" s="114" t="s">
        <v>235</v>
      </c>
      <c r="C61" s="133">
        <v>0.4069444444444445</v>
      </c>
      <c r="D61" s="114" t="s">
        <v>455</v>
      </c>
      <c r="E61" s="114" t="s">
        <v>129</v>
      </c>
      <c r="F61" s="88" t="s">
        <v>164</v>
      </c>
      <c r="G61" s="88">
        <v>91</v>
      </c>
      <c r="H61" s="89" t="s">
        <v>95</v>
      </c>
      <c r="I61" s="90" t="s">
        <v>108</v>
      </c>
      <c r="J61" s="90" t="s">
        <v>456</v>
      </c>
      <c r="K61" s="91" t="s">
        <v>128</v>
      </c>
      <c r="L61" s="91" t="s">
        <v>128</v>
      </c>
      <c r="M61" s="91" t="s">
        <v>128</v>
      </c>
      <c r="N61" s="91" t="s">
        <v>128</v>
      </c>
      <c r="O61" s="91" t="s">
        <v>129</v>
      </c>
      <c r="P61" s="91" t="s">
        <v>129</v>
      </c>
      <c r="Q61" s="92" t="s">
        <v>128</v>
      </c>
      <c r="R61" s="92" t="s">
        <v>129</v>
      </c>
      <c r="S61" s="92" t="s">
        <v>129</v>
      </c>
      <c r="T61" s="93" t="s">
        <v>115</v>
      </c>
      <c r="U61" s="93" t="s">
        <v>128</v>
      </c>
      <c r="V61" s="93" t="s">
        <v>128</v>
      </c>
      <c r="W61" s="94" t="s">
        <v>132</v>
      </c>
      <c r="X61" s="94" t="s">
        <v>128</v>
      </c>
      <c r="Y61" s="94" t="s">
        <v>132</v>
      </c>
      <c r="Z61" s="95" t="s">
        <v>117</v>
      </c>
      <c r="AA61" s="95"/>
      <c r="AB61" s="95" t="s">
        <v>129</v>
      </c>
    </row>
    <row r="62" spans="1:28" ht="15" x14ac:dyDescent="0.25">
      <c r="A62" s="96" t="s">
        <v>83</v>
      </c>
      <c r="B62" s="96"/>
      <c r="C62" s="128"/>
      <c r="D62" s="96"/>
      <c r="E62" s="96"/>
      <c r="F62" s="97"/>
      <c r="G62" s="97"/>
      <c r="H62" s="98"/>
      <c r="I62" s="99"/>
      <c r="J62" s="99" t="s">
        <v>111</v>
      </c>
      <c r="K62" s="100"/>
      <c r="L62" s="100"/>
      <c r="M62" s="100"/>
      <c r="N62" s="100"/>
      <c r="O62" s="100"/>
      <c r="P62" s="100"/>
      <c r="Q62" s="101"/>
      <c r="R62" s="101"/>
      <c r="S62" s="101"/>
      <c r="T62" s="102"/>
      <c r="U62" s="102"/>
      <c r="V62" s="102"/>
      <c r="W62" s="103"/>
      <c r="X62" s="103"/>
      <c r="Y62" s="103"/>
      <c r="Z62" s="104"/>
      <c r="AA62" s="104"/>
      <c r="AB62" s="104"/>
    </row>
    <row r="63" spans="1:28" ht="15" x14ac:dyDescent="0.25">
      <c r="A63" s="87">
        <v>67</v>
      </c>
      <c r="B63" s="114" t="s">
        <v>236</v>
      </c>
      <c r="C63" s="133">
        <v>0.58819444444444446</v>
      </c>
      <c r="D63" s="114" t="s">
        <v>455</v>
      </c>
      <c r="E63" s="114" t="s">
        <v>128</v>
      </c>
      <c r="F63" s="88" t="s">
        <v>164</v>
      </c>
      <c r="G63" s="88">
        <v>91</v>
      </c>
      <c r="H63" s="89" t="s">
        <v>100</v>
      </c>
      <c r="I63" s="90" t="s">
        <v>108</v>
      </c>
      <c r="J63" s="90" t="s">
        <v>112</v>
      </c>
      <c r="K63" s="91" t="s">
        <v>128</v>
      </c>
      <c r="L63" s="91" t="s">
        <v>128</v>
      </c>
      <c r="M63" s="91" t="s">
        <v>128</v>
      </c>
      <c r="N63" s="91" t="s">
        <v>128</v>
      </c>
      <c r="O63" s="91" t="s">
        <v>129</v>
      </c>
      <c r="P63" s="91" t="s">
        <v>129</v>
      </c>
      <c r="Q63" s="92" t="s">
        <v>128</v>
      </c>
      <c r="R63" s="92" t="s">
        <v>129</v>
      </c>
      <c r="S63" s="92" t="s">
        <v>129</v>
      </c>
      <c r="T63" s="93" t="s">
        <v>458</v>
      </c>
      <c r="U63" s="93" t="s">
        <v>128</v>
      </c>
      <c r="V63" s="93" t="s">
        <v>128</v>
      </c>
      <c r="W63" s="94" t="s">
        <v>131</v>
      </c>
      <c r="X63" s="94" t="s">
        <v>128</v>
      </c>
      <c r="Y63" s="94" t="s">
        <v>132</v>
      </c>
      <c r="Z63" s="95" t="s">
        <v>117</v>
      </c>
      <c r="AA63" s="95"/>
      <c r="AB63" s="95" t="s">
        <v>129</v>
      </c>
    </row>
    <row r="64" spans="1:28" ht="15" x14ac:dyDescent="0.25">
      <c r="A64" s="87">
        <v>84</v>
      </c>
      <c r="B64" s="114" t="s">
        <v>237</v>
      </c>
      <c r="C64" s="133">
        <v>0.46388888888888885</v>
      </c>
      <c r="D64" s="114" t="s">
        <v>455</v>
      </c>
      <c r="E64" s="114" t="s">
        <v>129</v>
      </c>
      <c r="F64" s="88" t="s">
        <v>164</v>
      </c>
      <c r="G64" s="88">
        <v>92</v>
      </c>
      <c r="H64" s="89" t="s">
        <v>97</v>
      </c>
      <c r="I64" s="90" t="s">
        <v>452</v>
      </c>
      <c r="J64" s="90" t="s">
        <v>111</v>
      </c>
      <c r="K64" s="91" t="s">
        <v>128</v>
      </c>
      <c r="L64" s="91" t="s">
        <v>128</v>
      </c>
      <c r="M64" s="91" t="s">
        <v>128</v>
      </c>
      <c r="N64" s="91" t="s">
        <v>128</v>
      </c>
      <c r="O64" s="91" t="s">
        <v>129</v>
      </c>
      <c r="P64" s="91" t="s">
        <v>129</v>
      </c>
      <c r="Q64" s="92" t="s">
        <v>128</v>
      </c>
      <c r="R64" s="92" t="s">
        <v>129</v>
      </c>
      <c r="S64" s="92" t="s">
        <v>129</v>
      </c>
      <c r="T64" s="93" t="s">
        <v>115</v>
      </c>
      <c r="U64" s="93" t="s">
        <v>128</v>
      </c>
      <c r="V64" s="93" t="s">
        <v>128</v>
      </c>
      <c r="W64" s="94" t="s">
        <v>133</v>
      </c>
      <c r="X64" s="94" t="s">
        <v>128</v>
      </c>
      <c r="Y64" s="94" t="s">
        <v>168</v>
      </c>
      <c r="Z64" s="95" t="s">
        <v>166</v>
      </c>
      <c r="AA64" s="95"/>
      <c r="AB64" s="95" t="s">
        <v>129</v>
      </c>
    </row>
    <row r="65" spans="1:28" ht="15" x14ac:dyDescent="0.25">
      <c r="A65" s="87">
        <v>77</v>
      </c>
      <c r="B65" s="114" t="s">
        <v>238</v>
      </c>
      <c r="C65" s="133">
        <v>0.63402777777777775</v>
      </c>
      <c r="D65" s="114" t="s">
        <v>455</v>
      </c>
      <c r="E65" s="114" t="s">
        <v>129</v>
      </c>
      <c r="F65" s="88" t="s">
        <v>164</v>
      </c>
      <c r="G65" s="88">
        <v>99</v>
      </c>
      <c r="H65" s="89" t="s">
        <v>95</v>
      </c>
      <c r="I65" s="90" t="s">
        <v>452</v>
      </c>
      <c r="J65" s="90" t="s">
        <v>456</v>
      </c>
      <c r="K65" s="91" t="s">
        <v>128</v>
      </c>
      <c r="L65" s="91" t="s">
        <v>128</v>
      </c>
      <c r="M65" s="91" t="s">
        <v>128</v>
      </c>
      <c r="N65" s="91" t="s">
        <v>128</v>
      </c>
      <c r="O65" s="91" t="s">
        <v>129</v>
      </c>
      <c r="P65" s="91" t="s">
        <v>129</v>
      </c>
      <c r="Q65" s="92" t="s">
        <v>128</v>
      </c>
      <c r="R65" s="92" t="s">
        <v>129</v>
      </c>
      <c r="S65" s="92" t="s">
        <v>129</v>
      </c>
      <c r="T65" s="93" t="s">
        <v>115</v>
      </c>
      <c r="U65" s="93" t="s">
        <v>128</v>
      </c>
      <c r="V65" s="93" t="s">
        <v>128</v>
      </c>
      <c r="W65" s="94" t="s">
        <v>131</v>
      </c>
      <c r="X65" s="94" t="s">
        <v>129</v>
      </c>
      <c r="Y65" s="94" t="s">
        <v>131</v>
      </c>
      <c r="Z65" s="95" t="s">
        <v>117</v>
      </c>
      <c r="AA65" s="95"/>
      <c r="AB65" s="95" t="s">
        <v>129</v>
      </c>
    </row>
    <row r="66" spans="1:28" ht="15" x14ac:dyDescent="0.25">
      <c r="A66" s="87">
        <v>62</v>
      </c>
      <c r="B66" s="114" t="s">
        <v>240</v>
      </c>
      <c r="C66" s="133">
        <v>0.47569444444444442</v>
      </c>
      <c r="D66" s="114" t="s">
        <v>455</v>
      </c>
      <c r="E66" s="114" t="s">
        <v>129</v>
      </c>
      <c r="F66" s="88" t="s">
        <v>164</v>
      </c>
      <c r="G66" s="88">
        <v>89</v>
      </c>
      <c r="H66" s="89" t="s">
        <v>94</v>
      </c>
      <c r="I66" s="90" t="s">
        <v>108</v>
      </c>
      <c r="J66" s="90" t="s">
        <v>111</v>
      </c>
      <c r="K66" s="91" t="s">
        <v>128</v>
      </c>
      <c r="L66" s="91" t="s">
        <v>128</v>
      </c>
      <c r="M66" s="91" t="s">
        <v>128</v>
      </c>
      <c r="N66" s="91" t="s">
        <v>128</v>
      </c>
      <c r="O66" s="91" t="s">
        <v>129</v>
      </c>
      <c r="P66" s="91" t="s">
        <v>129</v>
      </c>
      <c r="Q66" s="92" t="s">
        <v>128</v>
      </c>
      <c r="R66" s="92" t="s">
        <v>129</v>
      </c>
      <c r="S66" s="92" t="s">
        <v>129</v>
      </c>
      <c r="T66" s="93" t="s">
        <v>115</v>
      </c>
      <c r="U66" s="93" t="s">
        <v>128</v>
      </c>
      <c r="V66" s="93" t="s">
        <v>128</v>
      </c>
      <c r="W66" s="94" t="s">
        <v>131</v>
      </c>
      <c r="X66" s="94" t="s">
        <v>128</v>
      </c>
      <c r="Y66" s="94" t="s">
        <v>131</v>
      </c>
      <c r="Z66" s="95" t="s">
        <v>117</v>
      </c>
      <c r="AA66" s="95"/>
      <c r="AB66" s="95" t="s">
        <v>129</v>
      </c>
    </row>
    <row r="67" spans="1:28" ht="15" x14ac:dyDescent="0.25">
      <c r="A67" s="87">
        <v>23</v>
      </c>
      <c r="B67" s="114" t="s">
        <v>241</v>
      </c>
      <c r="C67" s="133">
        <v>0.60416666666666663</v>
      </c>
      <c r="D67" s="114" t="s">
        <v>455</v>
      </c>
      <c r="E67" s="114" t="s">
        <v>129</v>
      </c>
      <c r="F67" s="88" t="s">
        <v>164</v>
      </c>
      <c r="G67" s="88">
        <v>82</v>
      </c>
      <c r="H67" s="89" t="s">
        <v>97</v>
      </c>
      <c r="I67" s="90" t="s">
        <v>452</v>
      </c>
      <c r="J67" s="90" t="s">
        <v>111</v>
      </c>
      <c r="K67" s="91" t="s">
        <v>128</v>
      </c>
      <c r="L67" s="91" t="s">
        <v>128</v>
      </c>
      <c r="M67" s="91" t="s">
        <v>128</v>
      </c>
      <c r="N67" s="91" t="s">
        <v>128</v>
      </c>
      <c r="O67" s="91" t="s">
        <v>129</v>
      </c>
      <c r="P67" s="91" t="s">
        <v>129</v>
      </c>
      <c r="Q67" s="92" t="s">
        <v>128</v>
      </c>
      <c r="R67" s="92" t="s">
        <v>129</v>
      </c>
      <c r="S67" s="92" t="s">
        <v>129</v>
      </c>
      <c r="T67" s="93" t="s">
        <v>115</v>
      </c>
      <c r="U67" s="93" t="s">
        <v>128</v>
      </c>
      <c r="V67" s="93" t="s">
        <v>128</v>
      </c>
      <c r="W67" s="94" t="s">
        <v>131</v>
      </c>
      <c r="X67" s="94" t="s">
        <v>128</v>
      </c>
      <c r="Y67" s="94" t="s">
        <v>168</v>
      </c>
      <c r="Z67" s="95" t="s">
        <v>117</v>
      </c>
      <c r="AA67" s="95"/>
      <c r="AB67" s="95" t="s">
        <v>129</v>
      </c>
    </row>
    <row r="68" spans="1:28" ht="15" x14ac:dyDescent="0.25">
      <c r="A68" s="87">
        <v>4</v>
      </c>
      <c r="B68" s="114" t="s">
        <v>239</v>
      </c>
      <c r="C68" s="133">
        <v>0.4777777777777778</v>
      </c>
      <c r="D68" s="114" t="s">
        <v>455</v>
      </c>
      <c r="E68" s="114" t="s">
        <v>129</v>
      </c>
      <c r="F68" s="88" t="s">
        <v>163</v>
      </c>
      <c r="G68" s="88">
        <v>88</v>
      </c>
      <c r="H68" s="89" t="s">
        <v>95</v>
      </c>
      <c r="I68" s="90" t="s">
        <v>452</v>
      </c>
      <c r="J68" s="90" t="s">
        <v>112</v>
      </c>
      <c r="K68" s="91" t="s">
        <v>128</v>
      </c>
      <c r="L68" s="91" t="s">
        <v>128</v>
      </c>
      <c r="M68" s="91" t="s">
        <v>128</v>
      </c>
      <c r="N68" s="91" t="s">
        <v>129</v>
      </c>
      <c r="O68" s="91" t="s">
        <v>128</v>
      </c>
      <c r="P68" s="91" t="s">
        <v>128</v>
      </c>
      <c r="Q68" s="92" t="s">
        <v>128</v>
      </c>
      <c r="R68" s="92" t="s">
        <v>129</v>
      </c>
      <c r="S68" s="92" t="s">
        <v>129</v>
      </c>
      <c r="T68" s="93" t="s">
        <v>458</v>
      </c>
      <c r="U68" s="93" t="s">
        <v>128</v>
      </c>
      <c r="V68" s="93" t="s">
        <v>128</v>
      </c>
      <c r="W68" s="94" t="s">
        <v>131</v>
      </c>
      <c r="X68" s="94" t="s">
        <v>128</v>
      </c>
      <c r="Y68" s="94" t="s">
        <v>132</v>
      </c>
      <c r="Z68" s="95" t="s">
        <v>497</v>
      </c>
      <c r="AA68" s="95" t="s">
        <v>167</v>
      </c>
      <c r="AB68" s="95" t="s">
        <v>129</v>
      </c>
    </row>
    <row r="69" spans="1:28" ht="15" x14ac:dyDescent="0.25">
      <c r="A69" s="87">
        <v>103</v>
      </c>
      <c r="B69" s="114" t="s">
        <v>242</v>
      </c>
      <c r="C69" s="133">
        <v>0.88680555555555562</v>
      </c>
      <c r="D69" s="114" t="s">
        <v>390</v>
      </c>
      <c r="E69" s="114" t="s">
        <v>128</v>
      </c>
      <c r="F69" s="88" t="s">
        <v>163</v>
      </c>
      <c r="G69" s="88">
        <v>53</v>
      </c>
      <c r="H69" s="89" t="s">
        <v>99</v>
      </c>
      <c r="I69" s="90" t="s">
        <v>101</v>
      </c>
      <c r="J69" s="90" t="s">
        <v>113</v>
      </c>
      <c r="K69" s="91" t="s">
        <v>128</v>
      </c>
      <c r="L69" s="91" t="s">
        <v>128</v>
      </c>
      <c r="M69" s="91" t="s">
        <v>128</v>
      </c>
      <c r="N69" s="91" t="s">
        <v>129</v>
      </c>
      <c r="O69" s="91" t="s">
        <v>129</v>
      </c>
      <c r="P69" s="91" t="s">
        <v>129</v>
      </c>
      <c r="Q69" s="92" t="s">
        <v>128</v>
      </c>
      <c r="R69" s="92" t="s">
        <v>129</v>
      </c>
      <c r="S69" s="92" t="s">
        <v>129</v>
      </c>
      <c r="T69" s="93" t="s">
        <v>115</v>
      </c>
      <c r="U69" s="93" t="s">
        <v>128</v>
      </c>
      <c r="V69" s="93" t="s">
        <v>128</v>
      </c>
      <c r="W69" s="94" t="s">
        <v>133</v>
      </c>
      <c r="X69" s="94" t="s">
        <v>128</v>
      </c>
      <c r="Y69" s="94" t="s">
        <v>168</v>
      </c>
      <c r="Z69" s="95" t="s">
        <v>117</v>
      </c>
      <c r="AA69" s="95"/>
      <c r="AB69" s="95" t="s">
        <v>129</v>
      </c>
    </row>
    <row r="70" spans="1:28" ht="15" x14ac:dyDescent="0.25">
      <c r="A70" s="105" t="s">
        <v>149</v>
      </c>
      <c r="B70" s="105"/>
      <c r="C70" s="130"/>
      <c r="D70" s="105"/>
      <c r="E70" s="105"/>
      <c r="F70" s="106"/>
      <c r="G70" s="106"/>
      <c r="H70" s="107"/>
      <c r="I70" s="108"/>
      <c r="J70" s="108"/>
      <c r="K70" s="109"/>
      <c r="L70" s="109"/>
      <c r="M70" s="109"/>
      <c r="N70" s="109"/>
      <c r="O70" s="109"/>
      <c r="P70" s="109"/>
      <c r="Q70" s="110"/>
      <c r="R70" s="110"/>
      <c r="S70" s="110"/>
      <c r="T70" s="111" t="s">
        <v>458</v>
      </c>
      <c r="U70" s="111"/>
      <c r="V70" s="111"/>
      <c r="W70" s="112"/>
      <c r="X70" s="112"/>
      <c r="Y70" s="112"/>
      <c r="Z70" s="113"/>
      <c r="AA70" s="113"/>
      <c r="AB70" s="113"/>
    </row>
    <row r="71" spans="1:28" ht="15" x14ac:dyDescent="0.25">
      <c r="A71" s="87">
        <v>31</v>
      </c>
      <c r="B71" s="114" t="s">
        <v>243</v>
      </c>
      <c r="C71" s="133">
        <v>0.46666666666666662</v>
      </c>
      <c r="D71" s="114" t="s">
        <v>455</v>
      </c>
      <c r="E71" s="114" t="s">
        <v>129</v>
      </c>
      <c r="F71" s="88" t="s">
        <v>164</v>
      </c>
      <c r="G71" s="88">
        <v>93</v>
      </c>
      <c r="H71" s="89" t="s">
        <v>95</v>
      </c>
      <c r="I71" s="90" t="s">
        <v>452</v>
      </c>
      <c r="J71" s="90" t="s">
        <v>111</v>
      </c>
      <c r="K71" s="91" t="s">
        <v>128</v>
      </c>
      <c r="L71" s="91" t="s">
        <v>128</v>
      </c>
      <c r="M71" s="91" t="s">
        <v>128</v>
      </c>
      <c r="N71" s="91" t="s">
        <v>129</v>
      </c>
      <c r="O71" s="91" t="s">
        <v>129</v>
      </c>
      <c r="P71" s="91" t="s">
        <v>129</v>
      </c>
      <c r="Q71" s="92" t="s">
        <v>128</v>
      </c>
      <c r="R71" s="92" t="s">
        <v>129</v>
      </c>
      <c r="S71" s="92" t="s">
        <v>129</v>
      </c>
      <c r="T71" s="93" t="s">
        <v>114</v>
      </c>
      <c r="U71" s="93" t="s">
        <v>128</v>
      </c>
      <c r="V71" s="93" t="s">
        <v>128</v>
      </c>
      <c r="W71" s="94" t="s">
        <v>167</v>
      </c>
      <c r="X71" s="94" t="s">
        <v>128</v>
      </c>
      <c r="Y71" s="94" t="s">
        <v>167</v>
      </c>
      <c r="Z71" s="95" t="s">
        <v>117</v>
      </c>
      <c r="AA71" s="95"/>
      <c r="AB71" s="95" t="s">
        <v>129</v>
      </c>
    </row>
    <row r="72" spans="1:28" ht="15" x14ac:dyDescent="0.25">
      <c r="A72" s="87">
        <v>24</v>
      </c>
      <c r="B72" s="114" t="s">
        <v>244</v>
      </c>
      <c r="C72" s="133">
        <v>0.46111111111111108</v>
      </c>
      <c r="D72" s="114" t="s">
        <v>455</v>
      </c>
      <c r="E72" s="114" t="s">
        <v>129</v>
      </c>
      <c r="F72" s="88" t="s">
        <v>163</v>
      </c>
      <c r="G72" s="88">
        <v>86</v>
      </c>
      <c r="H72" s="89" t="s">
        <v>98</v>
      </c>
      <c r="I72" s="90" t="s">
        <v>101</v>
      </c>
      <c r="J72" s="90" t="s">
        <v>112</v>
      </c>
      <c r="K72" s="91" t="s">
        <v>128</v>
      </c>
      <c r="L72" s="91" t="s">
        <v>128</v>
      </c>
      <c r="M72" s="91" t="s">
        <v>128</v>
      </c>
      <c r="N72" s="91" t="s">
        <v>128</v>
      </c>
      <c r="O72" s="91" t="s">
        <v>128</v>
      </c>
      <c r="P72" s="91" t="s">
        <v>128</v>
      </c>
      <c r="Q72" s="92" t="s">
        <v>128</v>
      </c>
      <c r="R72" s="92" t="s">
        <v>129</v>
      </c>
      <c r="S72" s="92" t="s">
        <v>129</v>
      </c>
      <c r="T72" s="93" t="s">
        <v>115</v>
      </c>
      <c r="U72" s="93" t="s">
        <v>128</v>
      </c>
      <c r="V72" s="93" t="s">
        <v>128</v>
      </c>
      <c r="W72" s="94" t="s">
        <v>131</v>
      </c>
      <c r="X72" s="94" t="s">
        <v>128</v>
      </c>
      <c r="Y72" s="94" t="s">
        <v>131</v>
      </c>
      <c r="Z72" s="95" t="s">
        <v>118</v>
      </c>
      <c r="AA72" s="95"/>
      <c r="AB72" s="95" t="s">
        <v>129</v>
      </c>
    </row>
    <row r="73" spans="1:28" ht="15" x14ac:dyDescent="0.25">
      <c r="A73" s="96" t="s">
        <v>36</v>
      </c>
      <c r="B73" s="96"/>
      <c r="C73" s="128"/>
      <c r="D73" s="96"/>
      <c r="E73" s="96"/>
      <c r="F73" s="97"/>
      <c r="G73" s="97"/>
      <c r="H73" s="98"/>
      <c r="I73" s="99" t="s">
        <v>452</v>
      </c>
      <c r="J73" s="99"/>
      <c r="K73" s="100"/>
      <c r="L73" s="100"/>
      <c r="M73" s="100"/>
      <c r="N73" s="100"/>
      <c r="O73" s="100"/>
      <c r="P73" s="100"/>
      <c r="Q73" s="101"/>
      <c r="R73" s="101"/>
      <c r="S73" s="101"/>
      <c r="T73" s="102"/>
      <c r="U73" s="102"/>
      <c r="V73" s="102"/>
      <c r="W73" s="103"/>
      <c r="X73" s="103"/>
      <c r="Y73" s="103"/>
      <c r="Z73" s="104"/>
      <c r="AA73" s="104"/>
      <c r="AB73" s="104"/>
    </row>
    <row r="74" spans="1:28" ht="15" x14ac:dyDescent="0.25">
      <c r="A74" s="96" t="s">
        <v>37</v>
      </c>
      <c r="B74" s="96"/>
      <c r="C74" s="128"/>
      <c r="D74" s="96"/>
      <c r="E74" s="96"/>
      <c r="F74" s="97"/>
      <c r="G74" s="97"/>
      <c r="H74" s="98"/>
      <c r="I74" s="99" t="s">
        <v>104</v>
      </c>
      <c r="J74" s="99"/>
      <c r="K74" s="100"/>
      <c r="L74" s="100"/>
      <c r="M74" s="100"/>
      <c r="N74" s="100"/>
      <c r="O74" s="100"/>
      <c r="P74" s="100"/>
      <c r="Q74" s="101"/>
      <c r="R74" s="101"/>
      <c r="S74" s="101"/>
      <c r="T74" s="102"/>
      <c r="U74" s="102"/>
      <c r="V74" s="102"/>
      <c r="W74" s="103"/>
      <c r="X74" s="103"/>
      <c r="Y74" s="103"/>
      <c r="Z74" s="104"/>
      <c r="AA74" s="104"/>
      <c r="AB74" s="104"/>
    </row>
    <row r="75" spans="1:28" ht="15" x14ac:dyDescent="0.25">
      <c r="A75" s="96" t="s">
        <v>38</v>
      </c>
      <c r="B75" s="96"/>
      <c r="C75" s="128"/>
      <c r="D75" s="96"/>
      <c r="E75" s="96"/>
      <c r="F75" s="97"/>
      <c r="G75" s="97"/>
      <c r="H75" s="98"/>
      <c r="I75" s="99" t="s">
        <v>106</v>
      </c>
      <c r="J75" s="99"/>
      <c r="K75" s="100"/>
      <c r="L75" s="100"/>
      <c r="M75" s="100"/>
      <c r="N75" s="100"/>
      <c r="O75" s="100"/>
      <c r="P75" s="100"/>
      <c r="Q75" s="101"/>
      <c r="R75" s="101"/>
      <c r="S75" s="101"/>
      <c r="T75" s="102"/>
      <c r="U75" s="102"/>
      <c r="V75" s="102"/>
      <c r="W75" s="103"/>
      <c r="X75" s="103"/>
      <c r="Y75" s="103"/>
      <c r="Z75" s="104"/>
      <c r="AA75" s="104"/>
      <c r="AB75" s="104"/>
    </row>
    <row r="76" spans="1:28" ht="15" x14ac:dyDescent="0.25">
      <c r="A76" s="87">
        <v>14</v>
      </c>
      <c r="B76" s="114" t="s">
        <v>245</v>
      </c>
      <c r="C76" s="133">
        <v>0.89861111111111114</v>
      </c>
      <c r="D76" s="114" t="s">
        <v>390</v>
      </c>
      <c r="E76" s="114" t="s">
        <v>129</v>
      </c>
      <c r="F76" s="88" t="s">
        <v>163</v>
      </c>
      <c r="G76" s="88">
        <v>57</v>
      </c>
      <c r="H76" s="89" t="s">
        <v>95</v>
      </c>
      <c r="I76" s="90" t="s">
        <v>452</v>
      </c>
      <c r="J76" s="90" t="s">
        <v>111</v>
      </c>
      <c r="K76" s="91" t="s">
        <v>128</v>
      </c>
      <c r="L76" s="91" t="s">
        <v>128</v>
      </c>
      <c r="M76" s="91" t="s">
        <v>128</v>
      </c>
      <c r="N76" s="91" t="s">
        <v>129</v>
      </c>
      <c r="O76" s="91" t="s">
        <v>129</v>
      </c>
      <c r="P76" s="91" t="s">
        <v>129</v>
      </c>
      <c r="Q76" s="92" t="s">
        <v>129</v>
      </c>
      <c r="R76" s="92" t="s">
        <v>129</v>
      </c>
      <c r="S76" s="92" t="s">
        <v>129</v>
      </c>
      <c r="T76" s="93" t="s">
        <v>115</v>
      </c>
      <c r="U76" s="93" t="s">
        <v>129</v>
      </c>
      <c r="V76" s="93" t="s">
        <v>128</v>
      </c>
      <c r="W76" s="94" t="s">
        <v>133</v>
      </c>
      <c r="X76" s="94" t="s">
        <v>129</v>
      </c>
      <c r="Y76" s="94" t="s">
        <v>133</v>
      </c>
      <c r="Z76" s="95" t="s">
        <v>118</v>
      </c>
      <c r="AA76" s="95"/>
      <c r="AB76" s="95" t="s">
        <v>129</v>
      </c>
    </row>
    <row r="77" spans="1:28" ht="15" x14ac:dyDescent="0.25">
      <c r="A77" s="96" t="s">
        <v>32</v>
      </c>
      <c r="B77" s="96"/>
      <c r="C77" s="128"/>
      <c r="D77" s="96"/>
      <c r="E77" s="96"/>
      <c r="F77" s="97"/>
      <c r="G77" s="97"/>
      <c r="H77" s="98"/>
      <c r="I77" s="99"/>
      <c r="J77" s="99"/>
      <c r="K77" s="100"/>
      <c r="L77" s="100"/>
      <c r="M77" s="100"/>
      <c r="N77" s="100"/>
      <c r="O77" s="100"/>
      <c r="P77" s="100"/>
      <c r="Q77" s="101"/>
      <c r="R77" s="101"/>
      <c r="S77" s="101"/>
      <c r="T77" s="102" t="s">
        <v>458</v>
      </c>
      <c r="U77" s="102"/>
      <c r="V77" s="102"/>
      <c r="W77" s="103"/>
      <c r="X77" s="103"/>
      <c r="Y77" s="103"/>
      <c r="Z77" s="104"/>
      <c r="AA77" s="104"/>
      <c r="AB77" s="104"/>
    </row>
    <row r="78" spans="1:28" ht="15" x14ac:dyDescent="0.25">
      <c r="A78" s="87">
        <v>89</v>
      </c>
      <c r="B78" s="114" t="s">
        <v>235</v>
      </c>
      <c r="C78" s="133">
        <v>0.87638888888888899</v>
      </c>
      <c r="D78" s="114" t="s">
        <v>390</v>
      </c>
      <c r="E78" s="114" t="s">
        <v>129</v>
      </c>
      <c r="F78" s="88" t="s">
        <v>164</v>
      </c>
      <c r="G78" s="88">
        <v>88</v>
      </c>
      <c r="H78" s="89" t="s">
        <v>95</v>
      </c>
      <c r="I78" s="90" t="s">
        <v>108</v>
      </c>
      <c r="J78" s="90" t="s">
        <v>111</v>
      </c>
      <c r="K78" s="91" t="s">
        <v>128</v>
      </c>
      <c r="L78" s="91" t="s">
        <v>128</v>
      </c>
      <c r="M78" s="91" t="s">
        <v>128</v>
      </c>
      <c r="N78" s="91" t="s">
        <v>128</v>
      </c>
      <c r="O78" s="91" t="s">
        <v>129</v>
      </c>
      <c r="P78" s="91" t="s">
        <v>129</v>
      </c>
      <c r="Q78" s="92" t="s">
        <v>128</v>
      </c>
      <c r="R78" s="92" t="s">
        <v>129</v>
      </c>
      <c r="S78" s="92" t="s">
        <v>129</v>
      </c>
      <c r="T78" s="93" t="s">
        <v>458</v>
      </c>
      <c r="U78" s="93" t="s">
        <v>129</v>
      </c>
      <c r="V78" s="93" t="s">
        <v>128</v>
      </c>
      <c r="W78" s="94" t="s">
        <v>167</v>
      </c>
      <c r="X78" s="94" t="s">
        <v>128</v>
      </c>
      <c r="Y78" s="94" t="s">
        <v>131</v>
      </c>
      <c r="Z78" s="95" t="s">
        <v>497</v>
      </c>
      <c r="AA78" s="95"/>
      <c r="AB78" s="95" t="s">
        <v>129</v>
      </c>
    </row>
    <row r="79" spans="1:28" ht="15" x14ac:dyDescent="0.25">
      <c r="A79" s="87">
        <v>55</v>
      </c>
      <c r="B79" s="114" t="s">
        <v>240</v>
      </c>
      <c r="C79" s="133">
        <v>5.486111111111111E-2</v>
      </c>
      <c r="D79" s="114" t="s">
        <v>391</v>
      </c>
      <c r="E79" s="114" t="s">
        <v>129</v>
      </c>
      <c r="F79" s="88" t="s">
        <v>164</v>
      </c>
      <c r="G79" s="88">
        <v>91</v>
      </c>
      <c r="H79" s="89" t="s">
        <v>94</v>
      </c>
      <c r="I79" s="90" t="s">
        <v>452</v>
      </c>
      <c r="J79" s="90" t="s">
        <v>112</v>
      </c>
      <c r="K79" s="91" t="s">
        <v>128</v>
      </c>
      <c r="L79" s="91" t="s">
        <v>128</v>
      </c>
      <c r="M79" s="91" t="s">
        <v>128</v>
      </c>
      <c r="N79" s="91" t="s">
        <v>128</v>
      </c>
      <c r="O79" s="91" t="s">
        <v>129</v>
      </c>
      <c r="P79" s="91" t="s">
        <v>129</v>
      </c>
      <c r="Q79" s="92" t="s">
        <v>128</v>
      </c>
      <c r="R79" s="92" t="s">
        <v>129</v>
      </c>
      <c r="S79" s="92" t="s">
        <v>129</v>
      </c>
      <c r="T79" s="93" t="s">
        <v>115</v>
      </c>
      <c r="U79" s="93" t="s">
        <v>128</v>
      </c>
      <c r="V79" s="93" t="s">
        <v>128</v>
      </c>
      <c r="W79" s="94" t="s">
        <v>131</v>
      </c>
      <c r="X79" s="94" t="s">
        <v>129</v>
      </c>
      <c r="Y79" s="94" t="s">
        <v>133</v>
      </c>
      <c r="Z79" s="95" t="s">
        <v>117</v>
      </c>
      <c r="AA79" s="95"/>
      <c r="AB79" s="95" t="s">
        <v>128</v>
      </c>
    </row>
    <row r="80" spans="1:28" ht="15" x14ac:dyDescent="0.25">
      <c r="A80" s="87">
        <v>96</v>
      </c>
      <c r="B80" s="114" t="s">
        <v>257</v>
      </c>
      <c r="C80" s="133">
        <v>0.57986111111111105</v>
      </c>
      <c r="D80" s="114" t="s">
        <v>455</v>
      </c>
      <c r="E80" s="114" t="s">
        <v>128</v>
      </c>
      <c r="F80" s="88" t="s">
        <v>163</v>
      </c>
      <c r="G80" s="88">
        <v>79</v>
      </c>
      <c r="H80" s="89" t="s">
        <v>100</v>
      </c>
      <c r="I80" s="90" t="s">
        <v>452</v>
      </c>
      <c r="J80" s="90" t="s">
        <v>108</v>
      </c>
      <c r="K80" s="91" t="s">
        <v>128</v>
      </c>
      <c r="L80" s="91" t="s">
        <v>128</v>
      </c>
      <c r="M80" s="91" t="s">
        <v>128</v>
      </c>
      <c r="N80" s="91" t="s">
        <v>129</v>
      </c>
      <c r="O80" s="91" t="s">
        <v>129</v>
      </c>
      <c r="P80" s="91" t="s">
        <v>129</v>
      </c>
      <c r="Q80" s="92" t="s">
        <v>129</v>
      </c>
      <c r="R80" s="92" t="s">
        <v>129</v>
      </c>
      <c r="S80" s="92" t="s">
        <v>129</v>
      </c>
      <c r="T80" s="93" t="s">
        <v>115</v>
      </c>
      <c r="U80" s="93" t="s">
        <v>128</v>
      </c>
      <c r="V80" s="93" t="s">
        <v>128</v>
      </c>
      <c r="W80" s="94" t="s">
        <v>133</v>
      </c>
      <c r="X80" s="94" t="s">
        <v>129</v>
      </c>
      <c r="Y80" s="94" t="s">
        <v>132</v>
      </c>
      <c r="Z80" s="95" t="s">
        <v>117</v>
      </c>
      <c r="AA80" s="95"/>
      <c r="AB80" s="95" t="s">
        <v>129</v>
      </c>
    </row>
    <row r="81" spans="1:28" ht="15" x14ac:dyDescent="0.25">
      <c r="A81" s="87">
        <v>68</v>
      </c>
      <c r="B81" s="114" t="s">
        <v>236</v>
      </c>
      <c r="C81" s="133">
        <v>0.70347222222222217</v>
      </c>
      <c r="D81" s="114" t="s">
        <v>455</v>
      </c>
      <c r="E81" s="114" t="s">
        <v>128</v>
      </c>
      <c r="F81" s="88" t="s">
        <v>164</v>
      </c>
      <c r="G81" s="88">
        <v>85</v>
      </c>
      <c r="H81" s="89" t="s">
        <v>100</v>
      </c>
      <c r="I81" s="90" t="s">
        <v>108</v>
      </c>
      <c r="J81" s="90" t="s">
        <v>112</v>
      </c>
      <c r="K81" s="91" t="s">
        <v>128</v>
      </c>
      <c r="L81" s="91" t="s">
        <v>128</v>
      </c>
      <c r="M81" s="91" t="s">
        <v>128</v>
      </c>
      <c r="N81" s="91" t="s">
        <v>129</v>
      </c>
      <c r="O81" s="91" t="s">
        <v>129</v>
      </c>
      <c r="P81" s="91" t="s">
        <v>129</v>
      </c>
      <c r="Q81" s="92" t="s">
        <v>128</v>
      </c>
      <c r="R81" s="92" t="s">
        <v>129</v>
      </c>
      <c r="S81" s="92" t="s">
        <v>129</v>
      </c>
      <c r="T81" s="93" t="s">
        <v>458</v>
      </c>
      <c r="U81" s="93" t="s">
        <v>129</v>
      </c>
      <c r="V81" s="93" t="s">
        <v>128</v>
      </c>
      <c r="W81" s="94" t="s">
        <v>131</v>
      </c>
      <c r="X81" s="94" t="s">
        <v>128</v>
      </c>
      <c r="Y81" s="94" t="s">
        <v>131</v>
      </c>
      <c r="Z81" s="95" t="s">
        <v>117</v>
      </c>
      <c r="AA81" s="95"/>
      <c r="AB81" s="95" t="s">
        <v>129</v>
      </c>
    </row>
    <row r="82" spans="1:28" ht="15" x14ac:dyDescent="0.25">
      <c r="A82" s="87">
        <v>69</v>
      </c>
      <c r="B82" s="114" t="s">
        <v>246</v>
      </c>
      <c r="C82" s="133">
        <v>0.90208333333333324</v>
      </c>
      <c r="D82" s="114" t="s">
        <v>390</v>
      </c>
      <c r="E82" s="114" t="s">
        <v>128</v>
      </c>
      <c r="F82" s="88" t="s">
        <v>164</v>
      </c>
      <c r="G82" s="88">
        <v>91</v>
      </c>
      <c r="H82" s="89" t="s">
        <v>99</v>
      </c>
      <c r="I82" s="90" t="s">
        <v>108</v>
      </c>
      <c r="J82" s="90" t="s">
        <v>108</v>
      </c>
      <c r="K82" s="91" t="s">
        <v>128</v>
      </c>
      <c r="L82" s="91" t="s">
        <v>128</v>
      </c>
      <c r="M82" s="91" t="s">
        <v>128</v>
      </c>
      <c r="N82" s="91" t="s">
        <v>129</v>
      </c>
      <c r="O82" s="91" t="s">
        <v>129</v>
      </c>
      <c r="P82" s="91" t="s">
        <v>129</v>
      </c>
      <c r="Q82" s="92" t="s">
        <v>129</v>
      </c>
      <c r="R82" s="92" t="s">
        <v>129</v>
      </c>
      <c r="S82" s="92" t="s">
        <v>129</v>
      </c>
      <c r="T82" s="93" t="s">
        <v>458</v>
      </c>
      <c r="U82" s="93" t="s">
        <v>128</v>
      </c>
      <c r="V82" s="93" t="s">
        <v>128</v>
      </c>
      <c r="W82" s="94" t="s">
        <v>167</v>
      </c>
      <c r="X82" s="94" t="s">
        <v>128</v>
      </c>
      <c r="Y82" s="94" t="s">
        <v>131</v>
      </c>
      <c r="Z82" s="95" t="s">
        <v>117</v>
      </c>
      <c r="AA82" s="95"/>
      <c r="AB82" s="95" t="s">
        <v>129</v>
      </c>
    </row>
    <row r="83" spans="1:28" ht="15" x14ac:dyDescent="0.25">
      <c r="A83" s="87">
        <v>29</v>
      </c>
      <c r="B83" s="114" t="s">
        <v>247</v>
      </c>
      <c r="C83" s="133">
        <v>0.84375</v>
      </c>
      <c r="D83" s="114" t="s">
        <v>390</v>
      </c>
      <c r="E83" s="114" t="s">
        <v>129</v>
      </c>
      <c r="F83" s="88" t="s">
        <v>164</v>
      </c>
      <c r="G83" s="88">
        <v>80</v>
      </c>
      <c r="H83" s="89" t="s">
        <v>96</v>
      </c>
      <c r="I83" s="90" t="s">
        <v>452</v>
      </c>
      <c r="J83" s="90" t="s">
        <v>456</v>
      </c>
      <c r="K83" s="91" t="s">
        <v>128</v>
      </c>
      <c r="L83" s="91" t="s">
        <v>128</v>
      </c>
      <c r="M83" s="91" t="s">
        <v>128</v>
      </c>
      <c r="N83" s="91" t="s">
        <v>129</v>
      </c>
      <c r="O83" s="91" t="s">
        <v>129</v>
      </c>
      <c r="P83" s="91" t="s">
        <v>128</v>
      </c>
      <c r="Q83" s="92" t="s">
        <v>128</v>
      </c>
      <c r="R83" s="92" t="s">
        <v>129</v>
      </c>
      <c r="S83" s="92" t="s">
        <v>129</v>
      </c>
      <c r="T83" s="93" t="s">
        <v>115</v>
      </c>
      <c r="U83" s="93" t="s">
        <v>128</v>
      </c>
      <c r="V83" s="93" t="s">
        <v>128</v>
      </c>
      <c r="W83" s="94" t="s">
        <v>131</v>
      </c>
      <c r="X83" s="94" t="s">
        <v>129</v>
      </c>
      <c r="Y83" s="94" t="s">
        <v>131</v>
      </c>
      <c r="Z83" s="95" t="s">
        <v>117</v>
      </c>
      <c r="AA83" s="95"/>
      <c r="AB83" s="95" t="s">
        <v>129</v>
      </c>
    </row>
    <row r="84" spans="1:28" ht="15" x14ac:dyDescent="0.25">
      <c r="A84" s="96" t="s">
        <v>42</v>
      </c>
      <c r="B84" s="96"/>
      <c r="C84" s="128"/>
      <c r="D84" s="96"/>
      <c r="E84" s="96"/>
      <c r="F84" s="97"/>
      <c r="G84" s="97"/>
      <c r="H84" s="98"/>
      <c r="I84" s="99" t="s">
        <v>104</v>
      </c>
      <c r="J84" s="99"/>
      <c r="K84" s="100"/>
      <c r="L84" s="100"/>
      <c r="M84" s="100"/>
      <c r="N84" s="100"/>
      <c r="O84" s="100"/>
      <c r="P84" s="100"/>
      <c r="Q84" s="101"/>
      <c r="R84" s="101"/>
      <c r="S84" s="101"/>
      <c r="T84" s="102" t="s">
        <v>458</v>
      </c>
      <c r="U84" s="102"/>
      <c r="V84" s="102"/>
      <c r="W84" s="103"/>
      <c r="X84" s="103"/>
      <c r="Y84" s="103"/>
      <c r="Z84" s="104"/>
      <c r="AA84" s="104"/>
      <c r="AB84" s="104"/>
    </row>
    <row r="85" spans="1:28" ht="15" x14ac:dyDescent="0.25">
      <c r="A85" s="87">
        <v>43</v>
      </c>
      <c r="B85" s="114" t="s">
        <v>248</v>
      </c>
      <c r="C85" s="133">
        <v>0.61458333333333337</v>
      </c>
      <c r="D85" s="114" t="s">
        <v>455</v>
      </c>
      <c r="E85" s="114" t="s">
        <v>129</v>
      </c>
      <c r="F85" s="88" t="s">
        <v>164</v>
      </c>
      <c r="G85" s="88">
        <v>95</v>
      </c>
      <c r="H85" s="89" t="s">
        <v>97</v>
      </c>
      <c r="I85" s="90" t="s">
        <v>107</v>
      </c>
      <c r="J85" s="90" t="s">
        <v>456</v>
      </c>
      <c r="K85" s="91" t="s">
        <v>128</v>
      </c>
      <c r="L85" s="91" t="s">
        <v>128</v>
      </c>
      <c r="M85" s="91" t="s">
        <v>128</v>
      </c>
      <c r="N85" s="91" t="s">
        <v>128</v>
      </c>
      <c r="O85" s="91" t="s">
        <v>128</v>
      </c>
      <c r="P85" s="91" t="s">
        <v>128</v>
      </c>
      <c r="Q85" s="92" t="s">
        <v>128</v>
      </c>
      <c r="R85" s="92" t="s">
        <v>129</v>
      </c>
      <c r="S85" s="92" t="s">
        <v>129</v>
      </c>
      <c r="T85" s="93" t="s">
        <v>115</v>
      </c>
      <c r="U85" s="93" t="s">
        <v>128</v>
      </c>
      <c r="V85" s="93" t="s">
        <v>128</v>
      </c>
      <c r="W85" s="94" t="s">
        <v>131</v>
      </c>
      <c r="X85" s="94" t="s">
        <v>128</v>
      </c>
      <c r="Y85" s="94" t="s">
        <v>133</v>
      </c>
      <c r="Z85" s="95" t="s">
        <v>117</v>
      </c>
      <c r="AA85" s="95"/>
      <c r="AB85" s="95"/>
    </row>
    <row r="86" spans="1:28" ht="15" x14ac:dyDescent="0.25">
      <c r="A86" s="96" t="s">
        <v>56</v>
      </c>
      <c r="B86" s="96"/>
      <c r="C86" s="128"/>
      <c r="D86" s="96"/>
      <c r="E86" s="96"/>
      <c r="F86" s="97"/>
      <c r="G86" s="97"/>
      <c r="H86" s="98"/>
      <c r="I86" s="99"/>
      <c r="J86" s="99" t="s">
        <v>112</v>
      </c>
      <c r="K86" s="100"/>
      <c r="L86" s="100"/>
      <c r="M86" s="100"/>
      <c r="N86" s="100"/>
      <c r="O86" s="100"/>
      <c r="P86" s="100"/>
      <c r="Q86" s="101"/>
      <c r="R86" s="101"/>
      <c r="S86" s="101"/>
      <c r="T86" s="102"/>
      <c r="U86" s="102"/>
      <c r="V86" s="102"/>
      <c r="W86" s="103"/>
      <c r="X86" s="103"/>
      <c r="Y86" s="103"/>
      <c r="Z86" s="104"/>
      <c r="AA86" s="104"/>
      <c r="AB86" s="104"/>
    </row>
    <row r="87" spans="1:28" ht="15" x14ac:dyDescent="0.25">
      <c r="A87" s="87">
        <v>61</v>
      </c>
      <c r="B87" s="114" t="s">
        <v>215</v>
      </c>
      <c r="C87" s="133">
        <v>0.53333333333333333</v>
      </c>
      <c r="D87" s="114" t="s">
        <v>455</v>
      </c>
      <c r="E87" s="114" t="s">
        <v>129</v>
      </c>
      <c r="F87" s="88" t="s">
        <v>164</v>
      </c>
      <c r="G87" s="88">
        <v>75</v>
      </c>
      <c r="H87" s="89" t="s">
        <v>94</v>
      </c>
      <c r="I87" s="90" t="s">
        <v>452</v>
      </c>
      <c r="J87" s="90" t="s">
        <v>108</v>
      </c>
      <c r="K87" s="91" t="s">
        <v>128</v>
      </c>
      <c r="L87" s="91" t="s">
        <v>128</v>
      </c>
      <c r="M87" s="91" t="s">
        <v>128</v>
      </c>
      <c r="N87" s="91" t="s">
        <v>128</v>
      </c>
      <c r="O87" s="91" t="s">
        <v>129</v>
      </c>
      <c r="P87" s="91" t="s">
        <v>128</v>
      </c>
      <c r="Q87" s="92" t="s">
        <v>128</v>
      </c>
      <c r="R87" s="92" t="s">
        <v>128</v>
      </c>
      <c r="S87" s="92" t="s">
        <v>129</v>
      </c>
      <c r="T87" s="93" t="s">
        <v>115</v>
      </c>
      <c r="U87" s="93" t="s">
        <v>128</v>
      </c>
      <c r="V87" s="93" t="s">
        <v>128</v>
      </c>
      <c r="W87" s="94" t="s">
        <v>167</v>
      </c>
      <c r="X87" s="94" t="s">
        <v>128</v>
      </c>
      <c r="Y87" s="94" t="s">
        <v>131</v>
      </c>
      <c r="Z87" s="95" t="s">
        <v>117</v>
      </c>
      <c r="AA87" s="95"/>
      <c r="AB87" s="95" t="s">
        <v>129</v>
      </c>
    </row>
    <row r="88" spans="1:28" ht="15" x14ac:dyDescent="0.25">
      <c r="A88" s="96" t="s">
        <v>69</v>
      </c>
      <c r="B88" s="96"/>
      <c r="C88" s="128"/>
      <c r="D88" s="96"/>
      <c r="E88" s="96"/>
      <c r="F88" s="97"/>
      <c r="G88" s="97"/>
      <c r="H88" s="98"/>
      <c r="I88" s="99" t="s">
        <v>107</v>
      </c>
      <c r="J88" s="99"/>
      <c r="K88" s="100"/>
      <c r="L88" s="100"/>
      <c r="M88" s="100"/>
      <c r="N88" s="100"/>
      <c r="O88" s="100"/>
      <c r="P88" s="100"/>
      <c r="Q88" s="101"/>
      <c r="R88" s="101"/>
      <c r="S88" s="101"/>
      <c r="T88" s="102"/>
      <c r="U88" s="102"/>
      <c r="V88" s="102"/>
      <c r="W88" s="103"/>
      <c r="X88" s="103"/>
      <c r="Y88" s="103"/>
      <c r="Z88" s="104"/>
      <c r="AA88" s="104"/>
      <c r="AB88" s="104"/>
    </row>
    <row r="89" spans="1:28" ht="15" x14ac:dyDescent="0.25">
      <c r="A89" s="87">
        <v>32</v>
      </c>
      <c r="B89" s="114" t="s">
        <v>249</v>
      </c>
      <c r="C89" s="133">
        <v>0.67569444444444438</v>
      </c>
      <c r="D89" s="114" t="s">
        <v>455</v>
      </c>
      <c r="E89" s="114" t="s">
        <v>129</v>
      </c>
      <c r="F89" s="88" t="s">
        <v>163</v>
      </c>
      <c r="G89" s="88">
        <v>56</v>
      </c>
      <c r="H89" s="89" t="s">
        <v>94</v>
      </c>
      <c r="I89" s="90" t="s">
        <v>107</v>
      </c>
      <c r="J89" s="90" t="s">
        <v>112</v>
      </c>
      <c r="K89" s="91" t="s">
        <v>128</v>
      </c>
      <c r="L89" s="91" t="s">
        <v>128</v>
      </c>
      <c r="M89" s="91" t="s">
        <v>128</v>
      </c>
      <c r="N89" s="91" t="s">
        <v>129</v>
      </c>
      <c r="O89" s="91" t="s">
        <v>129</v>
      </c>
      <c r="P89" s="91" t="s">
        <v>129</v>
      </c>
      <c r="Q89" s="92" t="s">
        <v>128</v>
      </c>
      <c r="R89" s="92" t="s">
        <v>129</v>
      </c>
      <c r="S89" s="92" t="s">
        <v>128</v>
      </c>
      <c r="T89" s="93" t="s">
        <v>458</v>
      </c>
      <c r="U89" s="93" t="s">
        <v>128</v>
      </c>
      <c r="V89" s="93" t="s">
        <v>128</v>
      </c>
      <c r="W89" s="94" t="s">
        <v>131</v>
      </c>
      <c r="X89" s="94" t="s">
        <v>128</v>
      </c>
      <c r="Y89" s="94" t="s">
        <v>132</v>
      </c>
      <c r="Z89" s="95" t="s">
        <v>117</v>
      </c>
      <c r="AA89" s="95"/>
      <c r="AB89" s="95" t="s">
        <v>128</v>
      </c>
    </row>
    <row r="90" spans="1:28" ht="15" x14ac:dyDescent="0.25">
      <c r="A90" s="96" t="s">
        <v>46</v>
      </c>
      <c r="B90" s="96"/>
      <c r="C90" s="128"/>
      <c r="D90" s="96"/>
      <c r="E90" s="96"/>
      <c r="F90" s="97"/>
      <c r="G90" s="97"/>
      <c r="H90" s="98"/>
      <c r="I90" s="99" t="s">
        <v>108</v>
      </c>
      <c r="J90" s="99"/>
      <c r="K90" s="100"/>
      <c r="L90" s="100"/>
      <c r="M90" s="100"/>
      <c r="N90" s="100"/>
      <c r="O90" s="100"/>
      <c r="P90" s="100"/>
      <c r="Q90" s="101"/>
      <c r="R90" s="101"/>
      <c r="S90" s="101"/>
      <c r="T90" s="102"/>
      <c r="U90" s="102"/>
      <c r="V90" s="102"/>
      <c r="W90" s="103"/>
      <c r="X90" s="103"/>
      <c r="Y90" s="103"/>
      <c r="Z90" s="104"/>
      <c r="AA90" s="104"/>
      <c r="AB90" s="104"/>
    </row>
    <row r="91" spans="1:28" ht="15" x14ac:dyDescent="0.25">
      <c r="A91" s="87">
        <v>65</v>
      </c>
      <c r="B91" s="114" t="s">
        <v>250</v>
      </c>
      <c r="C91" s="133">
        <v>0.15902777777777777</v>
      </c>
      <c r="D91" s="114" t="s">
        <v>391</v>
      </c>
      <c r="E91" s="114" t="s">
        <v>129</v>
      </c>
      <c r="F91" s="88" t="s">
        <v>163</v>
      </c>
      <c r="G91" s="88">
        <v>84</v>
      </c>
      <c r="H91" s="89" t="s">
        <v>97</v>
      </c>
      <c r="I91" s="90" t="s">
        <v>452</v>
      </c>
      <c r="J91" s="90" t="s">
        <v>111</v>
      </c>
      <c r="K91" s="91" t="s">
        <v>128</v>
      </c>
      <c r="L91" s="91" t="s">
        <v>128</v>
      </c>
      <c r="M91" s="91" t="s">
        <v>128</v>
      </c>
      <c r="N91" s="91" t="s">
        <v>128</v>
      </c>
      <c r="O91" s="91" t="s">
        <v>129</v>
      </c>
      <c r="P91" s="91" t="s">
        <v>129</v>
      </c>
      <c r="Q91" s="92" t="s">
        <v>128</v>
      </c>
      <c r="R91" s="92" t="s">
        <v>129</v>
      </c>
      <c r="S91" s="92" t="s">
        <v>129</v>
      </c>
      <c r="T91" s="93" t="s">
        <v>115</v>
      </c>
      <c r="U91" s="93" t="s">
        <v>128</v>
      </c>
      <c r="V91" s="93" t="s">
        <v>128</v>
      </c>
      <c r="W91" s="94" t="s">
        <v>167</v>
      </c>
      <c r="X91" s="94" t="s">
        <v>128</v>
      </c>
      <c r="Y91" s="94" t="s">
        <v>131</v>
      </c>
      <c r="Z91" s="95" t="s">
        <v>117</v>
      </c>
      <c r="AA91" s="95"/>
      <c r="AB91" s="95" t="s">
        <v>128</v>
      </c>
    </row>
    <row r="92" spans="1:28" ht="15" x14ac:dyDescent="0.25">
      <c r="A92" s="87">
        <v>22</v>
      </c>
      <c r="B92" s="114" t="s">
        <v>206</v>
      </c>
      <c r="C92" s="133">
        <v>0.92361111111111116</v>
      </c>
      <c r="D92" s="114" t="s">
        <v>390</v>
      </c>
      <c r="E92" s="114" t="s">
        <v>128</v>
      </c>
      <c r="F92" s="88" t="s">
        <v>163</v>
      </c>
      <c r="G92" s="88">
        <v>81</v>
      </c>
      <c r="H92" s="89" t="s">
        <v>99</v>
      </c>
      <c r="I92" s="90" t="s">
        <v>452</v>
      </c>
      <c r="J92" s="90" t="s">
        <v>112</v>
      </c>
      <c r="K92" s="91" t="s">
        <v>128</v>
      </c>
      <c r="L92" s="91" t="s">
        <v>128</v>
      </c>
      <c r="M92" s="91" t="s">
        <v>128</v>
      </c>
      <c r="N92" s="91" t="s">
        <v>129</v>
      </c>
      <c r="O92" s="91" t="s">
        <v>129</v>
      </c>
      <c r="P92" s="91" t="s">
        <v>128</v>
      </c>
      <c r="Q92" s="92" t="s">
        <v>128</v>
      </c>
      <c r="R92" s="92" t="s">
        <v>129</v>
      </c>
      <c r="S92" s="92" t="s">
        <v>129</v>
      </c>
      <c r="T92" s="93" t="s">
        <v>115</v>
      </c>
      <c r="U92" s="93" t="s">
        <v>128</v>
      </c>
      <c r="V92" s="93" t="s">
        <v>128</v>
      </c>
      <c r="W92" s="94" t="s">
        <v>131</v>
      </c>
      <c r="X92" s="94" t="s">
        <v>128</v>
      </c>
      <c r="Y92" s="94" t="s">
        <v>131</v>
      </c>
      <c r="Z92" s="95" t="s">
        <v>118</v>
      </c>
      <c r="AA92" s="95"/>
      <c r="AB92" s="95" t="s">
        <v>128</v>
      </c>
    </row>
    <row r="93" spans="1:28" ht="15" x14ac:dyDescent="0.25">
      <c r="A93" s="87">
        <v>39</v>
      </c>
      <c r="B93" s="114" t="s">
        <v>251</v>
      </c>
      <c r="C93" s="133">
        <v>0.56666666666666665</v>
      </c>
      <c r="D93" s="114" t="s">
        <v>455</v>
      </c>
      <c r="E93" s="114" t="s">
        <v>129</v>
      </c>
      <c r="F93" s="88" t="s">
        <v>163</v>
      </c>
      <c r="G93" s="88">
        <v>93</v>
      </c>
      <c r="H93" s="89" t="s">
        <v>95</v>
      </c>
      <c r="I93" s="90" t="s">
        <v>452</v>
      </c>
      <c r="J93" s="90" t="s">
        <v>111</v>
      </c>
      <c r="K93" s="91" t="s">
        <v>128</v>
      </c>
      <c r="L93" s="91" t="s">
        <v>128</v>
      </c>
      <c r="M93" s="91" t="s">
        <v>128</v>
      </c>
      <c r="N93" s="91" t="s">
        <v>129</v>
      </c>
      <c r="O93" s="91" t="s">
        <v>129</v>
      </c>
      <c r="P93" s="91" t="s">
        <v>129</v>
      </c>
      <c r="Q93" s="92" t="s">
        <v>128</v>
      </c>
      <c r="R93" s="92" t="s">
        <v>129</v>
      </c>
      <c r="S93" s="92" t="s">
        <v>129</v>
      </c>
      <c r="T93" s="93" t="s">
        <v>115</v>
      </c>
      <c r="U93" s="93" t="s">
        <v>128</v>
      </c>
      <c r="V93" s="93" t="s">
        <v>128</v>
      </c>
      <c r="W93" s="94" t="s">
        <v>132</v>
      </c>
      <c r="X93" s="94" t="s">
        <v>129</v>
      </c>
      <c r="Y93" s="94" t="s">
        <v>131</v>
      </c>
      <c r="Z93" s="95" t="s">
        <v>117</v>
      </c>
      <c r="AA93" s="95"/>
      <c r="AB93" s="95" t="s">
        <v>129</v>
      </c>
    </row>
    <row r="94" spans="1:28" ht="15" x14ac:dyDescent="0.25">
      <c r="A94" s="96" t="s">
        <v>54</v>
      </c>
      <c r="B94" s="96"/>
      <c r="C94" s="128"/>
      <c r="D94" s="96"/>
      <c r="E94" s="96"/>
      <c r="F94" s="97"/>
      <c r="G94" s="97"/>
      <c r="H94" s="98"/>
      <c r="I94" s="99"/>
      <c r="J94" s="99" t="s">
        <v>112</v>
      </c>
      <c r="K94" s="100"/>
      <c r="L94" s="100"/>
      <c r="M94" s="100"/>
      <c r="N94" s="100"/>
      <c r="O94" s="100"/>
      <c r="P94" s="100"/>
      <c r="Q94" s="101"/>
      <c r="R94" s="101"/>
      <c r="S94" s="101"/>
      <c r="T94" s="102"/>
      <c r="U94" s="102"/>
      <c r="V94" s="102"/>
      <c r="W94" s="103"/>
      <c r="X94" s="103"/>
      <c r="Y94" s="103"/>
      <c r="Z94" s="104"/>
      <c r="AA94" s="104"/>
      <c r="AB94" s="104"/>
    </row>
    <row r="95" spans="1:28" ht="15" x14ac:dyDescent="0.25">
      <c r="A95" s="87">
        <v>85</v>
      </c>
      <c r="B95" s="114" t="s">
        <v>252</v>
      </c>
      <c r="C95" s="133">
        <v>0.4597222222222222</v>
      </c>
      <c r="D95" s="114" t="s">
        <v>455</v>
      </c>
      <c r="E95" s="114" t="s">
        <v>129</v>
      </c>
      <c r="F95" s="88" t="s">
        <v>164</v>
      </c>
      <c r="G95" s="88">
        <v>90</v>
      </c>
      <c r="H95" s="89" t="s">
        <v>98</v>
      </c>
      <c r="I95" s="90" t="s">
        <v>108</v>
      </c>
      <c r="J95" s="90" t="s">
        <v>112</v>
      </c>
      <c r="K95" s="91" t="s">
        <v>128</v>
      </c>
      <c r="L95" s="91" t="s">
        <v>128</v>
      </c>
      <c r="M95" s="91" t="s">
        <v>128</v>
      </c>
      <c r="N95" s="91" t="s">
        <v>129</v>
      </c>
      <c r="O95" s="91" t="s">
        <v>128</v>
      </c>
      <c r="P95" s="91" t="s">
        <v>129</v>
      </c>
      <c r="Q95" s="92" t="s">
        <v>128</v>
      </c>
      <c r="R95" s="92" t="s">
        <v>129</v>
      </c>
      <c r="S95" s="92" t="s">
        <v>129</v>
      </c>
      <c r="T95" s="93" t="s">
        <v>115</v>
      </c>
      <c r="U95" s="93" t="s">
        <v>128</v>
      </c>
      <c r="V95" s="93" t="s">
        <v>128</v>
      </c>
      <c r="W95" s="94" t="s">
        <v>131</v>
      </c>
      <c r="X95" s="94" t="s">
        <v>128</v>
      </c>
      <c r="Y95" s="94" t="s">
        <v>168</v>
      </c>
      <c r="Z95" s="95" t="s">
        <v>117</v>
      </c>
      <c r="AA95" s="95"/>
      <c r="AB95" s="95" t="s">
        <v>129</v>
      </c>
    </row>
    <row r="96" spans="1:28" ht="15" x14ac:dyDescent="0.25">
      <c r="A96" s="96" t="s">
        <v>80</v>
      </c>
      <c r="B96" s="96"/>
      <c r="C96" s="128"/>
      <c r="D96" s="96"/>
      <c r="E96" s="96"/>
      <c r="F96" s="97"/>
      <c r="G96" s="97"/>
      <c r="H96" s="98"/>
      <c r="I96" s="99"/>
      <c r="J96" s="99"/>
      <c r="K96" s="100"/>
      <c r="L96" s="100"/>
      <c r="M96" s="100"/>
      <c r="N96" s="100"/>
      <c r="O96" s="100"/>
      <c r="P96" s="100"/>
      <c r="Q96" s="101"/>
      <c r="R96" s="101"/>
      <c r="S96" s="101"/>
      <c r="T96" s="102" t="s">
        <v>458</v>
      </c>
      <c r="U96" s="102"/>
      <c r="V96" s="102"/>
      <c r="W96" s="103"/>
      <c r="X96" s="103"/>
      <c r="Y96" s="103"/>
      <c r="Z96" s="104"/>
      <c r="AA96" s="104"/>
      <c r="AB96" s="104"/>
    </row>
    <row r="97" spans="1:28" ht="15" x14ac:dyDescent="0.25">
      <c r="A97" s="87">
        <v>18</v>
      </c>
      <c r="B97" s="114" t="s">
        <v>224</v>
      </c>
      <c r="C97" s="133">
        <v>0.66805555555555562</v>
      </c>
      <c r="D97" s="114" t="s">
        <v>455</v>
      </c>
      <c r="E97" s="114" t="s">
        <v>129</v>
      </c>
      <c r="F97" s="88" t="s">
        <v>164</v>
      </c>
      <c r="G97" s="88">
        <v>91</v>
      </c>
      <c r="H97" s="89" t="s">
        <v>95</v>
      </c>
      <c r="I97" s="90" t="s">
        <v>108</v>
      </c>
      <c r="J97" s="90" t="s">
        <v>108</v>
      </c>
      <c r="K97" s="91" t="s">
        <v>128</v>
      </c>
      <c r="L97" s="91" t="s">
        <v>128</v>
      </c>
      <c r="M97" s="91" t="s">
        <v>128</v>
      </c>
      <c r="N97" s="91" t="s">
        <v>129</v>
      </c>
      <c r="O97" s="91" t="s">
        <v>128</v>
      </c>
      <c r="P97" s="91" t="s">
        <v>129</v>
      </c>
      <c r="Q97" s="92" t="s">
        <v>128</v>
      </c>
      <c r="R97" s="92" t="s">
        <v>129</v>
      </c>
      <c r="S97" s="92" t="s">
        <v>129</v>
      </c>
      <c r="T97" s="93" t="s">
        <v>114</v>
      </c>
      <c r="U97" s="93" t="s">
        <v>128</v>
      </c>
      <c r="V97" s="93" t="s">
        <v>128</v>
      </c>
      <c r="W97" s="94" t="s">
        <v>132</v>
      </c>
      <c r="X97" s="94" t="s">
        <v>128</v>
      </c>
      <c r="Y97" s="94" t="s">
        <v>133</v>
      </c>
      <c r="Z97" s="95" t="s">
        <v>117</v>
      </c>
      <c r="AA97" s="95"/>
      <c r="AB97" s="95" t="s">
        <v>129</v>
      </c>
    </row>
    <row r="98" spans="1:28" ht="15" x14ac:dyDescent="0.25">
      <c r="A98" s="87">
        <v>2</v>
      </c>
      <c r="B98" s="114" t="s">
        <v>253</v>
      </c>
      <c r="C98" s="133">
        <v>0.72291666666666676</v>
      </c>
      <c r="D98" s="114" t="s">
        <v>455</v>
      </c>
      <c r="E98" s="114" t="s">
        <v>129</v>
      </c>
      <c r="F98" s="88" t="s">
        <v>163</v>
      </c>
      <c r="G98" s="88">
        <v>92</v>
      </c>
      <c r="H98" s="89" t="s">
        <v>98</v>
      </c>
      <c r="I98" s="90" t="s">
        <v>101</v>
      </c>
      <c r="J98" s="90" t="s">
        <v>456</v>
      </c>
      <c r="K98" s="91" t="s">
        <v>128</v>
      </c>
      <c r="L98" s="91" t="s">
        <v>128</v>
      </c>
      <c r="M98" s="91" t="s">
        <v>128</v>
      </c>
      <c r="N98" s="91" t="s">
        <v>128</v>
      </c>
      <c r="O98" s="91" t="s">
        <v>129</v>
      </c>
      <c r="P98" s="91" t="s">
        <v>129</v>
      </c>
      <c r="Q98" s="92" t="s">
        <v>128</v>
      </c>
      <c r="R98" s="92" t="s">
        <v>129</v>
      </c>
      <c r="S98" s="92" t="s">
        <v>129</v>
      </c>
      <c r="T98" s="93" t="s">
        <v>115</v>
      </c>
      <c r="U98" s="93" t="s">
        <v>128</v>
      </c>
      <c r="V98" s="93" t="s">
        <v>128</v>
      </c>
      <c r="W98" s="94" t="s">
        <v>131</v>
      </c>
      <c r="X98" s="94" t="s">
        <v>128</v>
      </c>
      <c r="Y98" s="94" t="s">
        <v>133</v>
      </c>
      <c r="Z98" s="95" t="s">
        <v>117</v>
      </c>
      <c r="AA98" s="95"/>
      <c r="AB98" s="95" t="s">
        <v>128</v>
      </c>
    </row>
    <row r="99" spans="1:28" ht="15" x14ac:dyDescent="0.25">
      <c r="A99" s="87">
        <v>92</v>
      </c>
      <c r="B99" s="114" t="s">
        <v>254</v>
      </c>
      <c r="C99" s="133">
        <v>2.2916666666666669E-2</v>
      </c>
      <c r="D99" s="114" t="s">
        <v>391</v>
      </c>
      <c r="E99" s="114" t="s">
        <v>129</v>
      </c>
      <c r="F99" s="88" t="s">
        <v>163</v>
      </c>
      <c r="G99" s="88">
        <v>77</v>
      </c>
      <c r="H99" s="89" t="s">
        <v>97</v>
      </c>
      <c r="I99" s="90" t="s">
        <v>452</v>
      </c>
      <c r="J99" s="90" t="s">
        <v>111</v>
      </c>
      <c r="K99" s="91" t="s">
        <v>128</v>
      </c>
      <c r="L99" s="91" t="s">
        <v>128</v>
      </c>
      <c r="M99" s="91" t="s">
        <v>128</v>
      </c>
      <c r="N99" s="91" t="s">
        <v>128</v>
      </c>
      <c r="O99" s="91" t="s">
        <v>129</v>
      </c>
      <c r="P99" s="91" t="s">
        <v>129</v>
      </c>
      <c r="Q99" s="92" t="s">
        <v>128</v>
      </c>
      <c r="R99" s="92" t="s">
        <v>129</v>
      </c>
      <c r="S99" s="92" t="s">
        <v>129</v>
      </c>
      <c r="T99" s="93" t="s">
        <v>115</v>
      </c>
      <c r="U99" s="93" t="s">
        <v>129</v>
      </c>
      <c r="V99" s="93" t="s">
        <v>128</v>
      </c>
      <c r="W99" s="94" t="s">
        <v>167</v>
      </c>
      <c r="X99" s="94" t="s">
        <v>128</v>
      </c>
      <c r="Y99" s="94" t="s">
        <v>131</v>
      </c>
      <c r="Z99" s="95" t="s">
        <v>117</v>
      </c>
      <c r="AA99" s="95"/>
      <c r="AB99" s="95" t="s">
        <v>129</v>
      </c>
    </row>
    <row r="100" spans="1:28" ht="15" x14ac:dyDescent="0.25">
      <c r="A100" s="96" t="s">
        <v>86</v>
      </c>
      <c r="B100" s="96"/>
      <c r="C100" s="128"/>
      <c r="D100" s="96"/>
      <c r="E100" s="96"/>
      <c r="F100" s="97"/>
      <c r="G100" s="97"/>
      <c r="H100" s="98"/>
      <c r="I100" s="99" t="s">
        <v>108</v>
      </c>
      <c r="J100" s="99"/>
      <c r="K100" s="100"/>
      <c r="L100" s="100"/>
      <c r="M100" s="100"/>
      <c r="N100" s="100"/>
      <c r="O100" s="100"/>
      <c r="P100" s="100"/>
      <c r="Q100" s="101"/>
      <c r="R100" s="101"/>
      <c r="S100" s="101"/>
      <c r="T100" s="102" t="s">
        <v>458</v>
      </c>
      <c r="U100" s="102"/>
      <c r="V100" s="102"/>
      <c r="W100" s="103"/>
      <c r="X100" s="103"/>
      <c r="Y100" s="103"/>
      <c r="Z100" s="104"/>
      <c r="AA100" s="104"/>
      <c r="AB100" s="104"/>
    </row>
    <row r="101" spans="1:28" ht="15" x14ac:dyDescent="0.25">
      <c r="A101" s="87">
        <v>36</v>
      </c>
      <c r="B101" s="114" t="s">
        <v>255</v>
      </c>
      <c r="C101" s="133">
        <v>0.41250000000000003</v>
      </c>
      <c r="D101" s="114" t="s">
        <v>455</v>
      </c>
      <c r="E101" s="114" t="s">
        <v>129</v>
      </c>
      <c r="F101" s="88" t="s">
        <v>163</v>
      </c>
      <c r="G101" s="88">
        <v>93</v>
      </c>
      <c r="H101" s="89" t="s">
        <v>95</v>
      </c>
      <c r="I101" s="90" t="s">
        <v>107</v>
      </c>
      <c r="J101" s="90" t="s">
        <v>111</v>
      </c>
      <c r="K101" s="91" t="s">
        <v>128</v>
      </c>
      <c r="L101" s="91" t="s">
        <v>128</v>
      </c>
      <c r="M101" s="91" t="s">
        <v>128</v>
      </c>
      <c r="N101" s="91" t="s">
        <v>128</v>
      </c>
      <c r="O101" s="91" t="s">
        <v>129</v>
      </c>
      <c r="P101" s="91" t="s">
        <v>129</v>
      </c>
      <c r="Q101" s="92" t="s">
        <v>129</v>
      </c>
      <c r="R101" s="92" t="s">
        <v>129</v>
      </c>
      <c r="S101" s="92" t="s">
        <v>129</v>
      </c>
      <c r="T101" s="93" t="s">
        <v>115</v>
      </c>
      <c r="U101" s="93" t="s">
        <v>128</v>
      </c>
      <c r="V101" s="93" t="s">
        <v>129</v>
      </c>
      <c r="W101" s="94" t="s">
        <v>167</v>
      </c>
      <c r="X101" s="94" t="s">
        <v>129</v>
      </c>
      <c r="Y101" s="94" t="s">
        <v>167</v>
      </c>
      <c r="Z101" s="95" t="s">
        <v>497</v>
      </c>
      <c r="AA101" s="95" t="s">
        <v>167</v>
      </c>
      <c r="AB101" s="95" t="s">
        <v>128</v>
      </c>
    </row>
    <row r="102" spans="1:28" ht="15" x14ac:dyDescent="0.25">
      <c r="A102" s="87">
        <v>64</v>
      </c>
      <c r="B102" s="114" t="s">
        <v>250</v>
      </c>
      <c r="C102" s="133">
        <v>2.2916666666666669E-2</v>
      </c>
      <c r="D102" s="114" t="s">
        <v>391</v>
      </c>
      <c r="E102" s="114" t="s">
        <v>129</v>
      </c>
      <c r="F102" s="88" t="s">
        <v>163</v>
      </c>
      <c r="G102" s="88">
        <v>97</v>
      </c>
      <c r="H102" s="89" t="s">
        <v>97</v>
      </c>
      <c r="I102" s="90" t="s">
        <v>452</v>
      </c>
      <c r="J102" s="90" t="s">
        <v>112</v>
      </c>
      <c r="K102" s="91" t="s">
        <v>128</v>
      </c>
      <c r="L102" s="91" t="s">
        <v>128</v>
      </c>
      <c r="M102" s="91" t="s">
        <v>128</v>
      </c>
      <c r="N102" s="91" t="s">
        <v>129</v>
      </c>
      <c r="O102" s="91" t="s">
        <v>129</v>
      </c>
      <c r="P102" s="91" t="s">
        <v>129</v>
      </c>
      <c r="Q102" s="92" t="s">
        <v>128</v>
      </c>
      <c r="R102" s="92" t="s">
        <v>129</v>
      </c>
      <c r="S102" s="92" t="s">
        <v>129</v>
      </c>
      <c r="T102" s="93" t="s">
        <v>115</v>
      </c>
      <c r="U102" s="93" t="s">
        <v>128</v>
      </c>
      <c r="V102" s="93" t="s">
        <v>128</v>
      </c>
      <c r="W102" s="94" t="s">
        <v>132</v>
      </c>
      <c r="X102" s="94" t="s">
        <v>129</v>
      </c>
      <c r="Y102" s="94" t="s">
        <v>133</v>
      </c>
      <c r="Z102" s="95" t="s">
        <v>117</v>
      </c>
      <c r="AA102" s="95"/>
      <c r="AB102" s="95" t="s">
        <v>129</v>
      </c>
    </row>
    <row r="103" spans="1:28" ht="15" x14ac:dyDescent="0.25">
      <c r="A103" s="96" t="s">
        <v>71</v>
      </c>
      <c r="B103" s="96"/>
      <c r="C103" s="128"/>
      <c r="D103" s="96"/>
      <c r="E103" s="96"/>
      <c r="F103" s="97"/>
      <c r="G103" s="97"/>
      <c r="H103" s="98"/>
      <c r="I103" s="99" t="s">
        <v>104</v>
      </c>
      <c r="J103" s="99"/>
      <c r="K103" s="100"/>
      <c r="L103" s="100"/>
      <c r="M103" s="100"/>
      <c r="N103" s="100"/>
      <c r="O103" s="100"/>
      <c r="P103" s="100"/>
      <c r="Q103" s="101"/>
      <c r="R103" s="101"/>
      <c r="S103" s="101"/>
      <c r="T103" s="102"/>
      <c r="U103" s="102"/>
      <c r="V103" s="102"/>
      <c r="W103" s="103"/>
      <c r="X103" s="103"/>
      <c r="Y103" s="103"/>
      <c r="Z103" s="104"/>
      <c r="AA103" s="104"/>
      <c r="AB103" s="104"/>
    </row>
    <row r="104" spans="1:28" ht="15" x14ac:dyDescent="0.25">
      <c r="A104" s="87">
        <v>59</v>
      </c>
      <c r="B104" s="114" t="s">
        <v>211</v>
      </c>
      <c r="C104" s="133">
        <v>0.54861111111111105</v>
      </c>
      <c r="D104" s="114" t="s">
        <v>455</v>
      </c>
      <c r="E104" s="114" t="s">
        <v>129</v>
      </c>
      <c r="F104" s="88" t="s">
        <v>163</v>
      </c>
      <c r="G104" s="88">
        <v>80</v>
      </c>
      <c r="H104" s="89" t="s">
        <v>97</v>
      </c>
      <c r="I104" s="90" t="s">
        <v>452</v>
      </c>
      <c r="J104" s="90" t="s">
        <v>111</v>
      </c>
      <c r="K104" s="91" t="s">
        <v>128</v>
      </c>
      <c r="L104" s="91" t="s">
        <v>128</v>
      </c>
      <c r="M104" s="91" t="s">
        <v>128</v>
      </c>
      <c r="N104" s="91" t="s">
        <v>128</v>
      </c>
      <c r="O104" s="91" t="s">
        <v>128</v>
      </c>
      <c r="P104" s="91" t="s">
        <v>129</v>
      </c>
      <c r="Q104" s="92" t="s">
        <v>128</v>
      </c>
      <c r="R104" s="92" t="s">
        <v>129</v>
      </c>
      <c r="S104" s="92" t="s">
        <v>129</v>
      </c>
      <c r="T104" s="93" t="s">
        <v>115</v>
      </c>
      <c r="U104" s="93" t="s">
        <v>128</v>
      </c>
      <c r="V104" s="93" t="s">
        <v>128</v>
      </c>
      <c r="W104" s="94" t="s">
        <v>167</v>
      </c>
      <c r="X104" s="94" t="s">
        <v>129</v>
      </c>
      <c r="Y104" s="94" t="s">
        <v>131</v>
      </c>
      <c r="Z104" s="95" t="s">
        <v>117</v>
      </c>
      <c r="AA104" s="95"/>
      <c r="AB104" s="95" t="s">
        <v>128</v>
      </c>
    </row>
    <row r="105" spans="1:28" ht="15" x14ac:dyDescent="0.25">
      <c r="A105" s="87">
        <v>75</v>
      </c>
      <c r="B105" s="114" t="s">
        <v>256</v>
      </c>
      <c r="C105" s="133">
        <v>0.63888888888888895</v>
      </c>
      <c r="D105" s="114" t="s">
        <v>455</v>
      </c>
      <c r="E105" s="114" t="s">
        <v>129</v>
      </c>
      <c r="F105" s="88" t="s">
        <v>163</v>
      </c>
      <c r="G105" s="88">
        <v>83</v>
      </c>
      <c r="H105" s="89" t="s">
        <v>98</v>
      </c>
      <c r="I105" s="90" t="s">
        <v>101</v>
      </c>
      <c r="J105" s="90" t="s">
        <v>112</v>
      </c>
      <c r="K105" s="91" t="s">
        <v>128</v>
      </c>
      <c r="L105" s="91" t="s">
        <v>128</v>
      </c>
      <c r="M105" s="91" t="s">
        <v>128</v>
      </c>
      <c r="N105" s="91" t="s">
        <v>128</v>
      </c>
      <c r="O105" s="91" t="s">
        <v>129</v>
      </c>
      <c r="P105" s="91" t="s">
        <v>128</v>
      </c>
      <c r="Q105" s="92" t="s">
        <v>128</v>
      </c>
      <c r="R105" s="92" t="s">
        <v>129</v>
      </c>
      <c r="S105" s="92" t="s">
        <v>129</v>
      </c>
      <c r="T105" s="93" t="s">
        <v>115</v>
      </c>
      <c r="U105" s="93" t="s">
        <v>129</v>
      </c>
      <c r="V105" s="93" t="s">
        <v>128</v>
      </c>
      <c r="W105" s="94" t="s">
        <v>131</v>
      </c>
      <c r="X105" s="94" t="s">
        <v>128</v>
      </c>
      <c r="Y105" s="94" t="s">
        <v>131</v>
      </c>
      <c r="Z105" s="95" t="s">
        <v>117</v>
      </c>
      <c r="AA105" s="95"/>
      <c r="AB105" s="95" t="s">
        <v>129</v>
      </c>
    </row>
    <row r="106" spans="1:28" ht="15" x14ac:dyDescent="0.25">
      <c r="A106" s="96" t="s">
        <v>77</v>
      </c>
      <c r="B106" s="96"/>
      <c r="C106" s="128"/>
      <c r="D106" s="96"/>
      <c r="E106" s="96"/>
      <c r="F106" s="97"/>
      <c r="G106" s="97"/>
      <c r="H106" s="98"/>
      <c r="I106" s="99" t="s">
        <v>452</v>
      </c>
      <c r="J106" s="99"/>
      <c r="K106" s="100"/>
      <c r="L106" s="100"/>
      <c r="M106" s="100"/>
      <c r="N106" s="100"/>
      <c r="O106" s="100"/>
      <c r="P106" s="100"/>
      <c r="Q106" s="101"/>
      <c r="R106" s="101"/>
      <c r="S106" s="101"/>
      <c r="T106" s="102"/>
      <c r="U106" s="102"/>
      <c r="V106" s="102"/>
      <c r="W106" s="103"/>
      <c r="X106" s="103"/>
      <c r="Y106" s="103"/>
      <c r="Z106" s="104"/>
      <c r="AA106" s="104"/>
      <c r="AB106" s="104"/>
    </row>
    <row r="107" spans="1:28" ht="15" x14ac:dyDescent="0.25">
      <c r="A107" s="87">
        <v>46</v>
      </c>
      <c r="B107" s="114" t="s">
        <v>258</v>
      </c>
      <c r="C107" s="133">
        <v>0.9590277777777777</v>
      </c>
      <c r="D107" s="114" t="s">
        <v>390</v>
      </c>
      <c r="E107" s="114" t="s">
        <v>129</v>
      </c>
      <c r="F107" s="88" t="s">
        <v>163</v>
      </c>
      <c r="G107" s="88">
        <v>75</v>
      </c>
      <c r="H107" s="89" t="s">
        <v>96</v>
      </c>
      <c r="I107" s="90" t="s">
        <v>452</v>
      </c>
      <c r="J107" s="90" t="s">
        <v>111</v>
      </c>
      <c r="K107" s="91" t="s">
        <v>128</v>
      </c>
      <c r="L107" s="91" t="s">
        <v>128</v>
      </c>
      <c r="M107" s="91" t="s">
        <v>128</v>
      </c>
      <c r="N107" s="91" t="s">
        <v>128</v>
      </c>
      <c r="O107" s="91" t="s">
        <v>129</v>
      </c>
      <c r="P107" s="91" t="s">
        <v>129</v>
      </c>
      <c r="Q107" s="92" t="s">
        <v>129</v>
      </c>
      <c r="R107" s="92" t="s">
        <v>129</v>
      </c>
      <c r="S107" s="92" t="s">
        <v>129</v>
      </c>
      <c r="T107" s="93" t="s">
        <v>115</v>
      </c>
      <c r="U107" s="93" t="s">
        <v>128</v>
      </c>
      <c r="V107" s="93" t="s">
        <v>128</v>
      </c>
      <c r="W107" s="94" t="s">
        <v>131</v>
      </c>
      <c r="X107" s="94" t="s">
        <v>129</v>
      </c>
      <c r="Y107" s="94" t="s">
        <v>75</v>
      </c>
      <c r="Z107" s="95" t="s">
        <v>117</v>
      </c>
      <c r="AA107" s="95"/>
      <c r="AB107" s="95" t="s">
        <v>129</v>
      </c>
    </row>
    <row r="108" spans="1:28" ht="15" x14ac:dyDescent="0.25">
      <c r="A108" s="96" t="s">
        <v>60</v>
      </c>
      <c r="B108" s="96"/>
      <c r="C108" s="128"/>
      <c r="D108" s="96"/>
      <c r="E108" s="96"/>
      <c r="F108" s="97"/>
      <c r="G108" s="97"/>
      <c r="H108" s="98"/>
      <c r="I108" s="99" t="s">
        <v>104</v>
      </c>
      <c r="J108" s="99"/>
      <c r="K108" s="100"/>
      <c r="L108" s="100"/>
      <c r="M108" s="100"/>
      <c r="N108" s="100"/>
      <c r="O108" s="100"/>
      <c r="P108" s="100"/>
      <c r="Q108" s="101"/>
      <c r="R108" s="101"/>
      <c r="S108" s="101"/>
      <c r="T108" s="102"/>
      <c r="U108" s="102"/>
      <c r="V108" s="102"/>
      <c r="W108" s="103"/>
      <c r="X108" s="103"/>
      <c r="Y108" s="103"/>
      <c r="Z108" s="104"/>
      <c r="AA108" s="104"/>
      <c r="AB108" s="104"/>
    </row>
    <row r="109" spans="1:28" ht="15" x14ac:dyDescent="0.25">
      <c r="A109" s="87">
        <v>49</v>
      </c>
      <c r="B109" s="114" t="s">
        <v>228</v>
      </c>
      <c r="C109" s="133">
        <v>0.67708333333333337</v>
      </c>
      <c r="D109" s="114" t="s">
        <v>455</v>
      </c>
      <c r="E109" s="114" t="s">
        <v>129</v>
      </c>
      <c r="F109" s="88" t="s">
        <v>164</v>
      </c>
      <c r="G109" s="88">
        <v>91</v>
      </c>
      <c r="H109" s="89" t="s">
        <v>98</v>
      </c>
      <c r="I109" s="90" t="s">
        <v>108</v>
      </c>
      <c r="J109" s="90" t="s">
        <v>111</v>
      </c>
      <c r="K109" s="91" t="s">
        <v>128</v>
      </c>
      <c r="L109" s="91" t="s">
        <v>128</v>
      </c>
      <c r="M109" s="91" t="s">
        <v>128</v>
      </c>
      <c r="N109" s="91" t="s">
        <v>128</v>
      </c>
      <c r="O109" s="91" t="s">
        <v>129</v>
      </c>
      <c r="P109" s="91" t="s">
        <v>128</v>
      </c>
      <c r="Q109" s="92" t="s">
        <v>128</v>
      </c>
      <c r="R109" s="92" t="s">
        <v>129</v>
      </c>
      <c r="S109" s="92" t="s">
        <v>129</v>
      </c>
      <c r="T109" s="93" t="s">
        <v>115</v>
      </c>
      <c r="U109" s="93" t="s">
        <v>128</v>
      </c>
      <c r="V109" s="93" t="s">
        <v>128</v>
      </c>
      <c r="W109" s="94" t="s">
        <v>131</v>
      </c>
      <c r="X109" s="94" t="s">
        <v>128</v>
      </c>
      <c r="Y109" s="94" t="s">
        <v>168</v>
      </c>
      <c r="Z109" s="95" t="s">
        <v>118</v>
      </c>
      <c r="AA109" s="95"/>
      <c r="AB109" s="95" t="s">
        <v>129</v>
      </c>
    </row>
    <row r="110" spans="1:28" ht="15" x14ac:dyDescent="0.25">
      <c r="A110" s="96" t="s">
        <v>63</v>
      </c>
      <c r="B110" s="96"/>
      <c r="C110" s="128"/>
      <c r="D110" s="96"/>
      <c r="E110" s="96"/>
      <c r="F110" s="97"/>
      <c r="G110" s="97"/>
      <c r="H110" s="98"/>
      <c r="I110" s="99"/>
      <c r="J110" s="99"/>
      <c r="K110" s="100"/>
      <c r="L110" s="100"/>
      <c r="M110" s="100"/>
      <c r="N110" s="100"/>
      <c r="O110" s="100"/>
      <c r="P110" s="100"/>
      <c r="Q110" s="101"/>
      <c r="R110" s="101"/>
      <c r="S110" s="101"/>
      <c r="T110" s="102" t="s">
        <v>458</v>
      </c>
      <c r="U110" s="102"/>
      <c r="V110" s="102"/>
      <c r="W110" s="103"/>
      <c r="X110" s="103"/>
      <c r="Y110" s="103"/>
      <c r="Z110" s="104"/>
      <c r="AA110" s="104"/>
      <c r="AB110" s="104"/>
    </row>
    <row r="111" spans="1:28" ht="15" x14ac:dyDescent="0.25">
      <c r="A111" s="87">
        <v>82</v>
      </c>
      <c r="B111" s="114" t="s">
        <v>259</v>
      </c>
      <c r="C111" s="133">
        <v>0.87361111111111101</v>
      </c>
      <c r="D111" s="114" t="s">
        <v>390</v>
      </c>
      <c r="E111" s="114" t="s">
        <v>128</v>
      </c>
      <c r="F111" s="88" t="s">
        <v>164</v>
      </c>
      <c r="G111" s="88">
        <v>90</v>
      </c>
      <c r="H111" s="89" t="s">
        <v>98</v>
      </c>
      <c r="I111" s="90" t="s">
        <v>452</v>
      </c>
      <c r="J111" s="90" t="s">
        <v>111</v>
      </c>
      <c r="K111" s="91" t="s">
        <v>128</v>
      </c>
      <c r="L111" s="91" t="s">
        <v>128</v>
      </c>
      <c r="M111" s="91" t="s">
        <v>128</v>
      </c>
      <c r="N111" s="91" t="s">
        <v>128</v>
      </c>
      <c r="O111" s="91" t="s">
        <v>128</v>
      </c>
      <c r="P111" s="91" t="s">
        <v>128</v>
      </c>
      <c r="Q111" s="92" t="s">
        <v>128</v>
      </c>
      <c r="R111" s="92" t="s">
        <v>129</v>
      </c>
      <c r="S111" s="92" t="s">
        <v>129</v>
      </c>
      <c r="T111" s="93" t="s">
        <v>115</v>
      </c>
      <c r="U111" s="93" t="s">
        <v>128</v>
      </c>
      <c r="V111" s="93" t="s">
        <v>128</v>
      </c>
      <c r="W111" s="94" t="s">
        <v>132</v>
      </c>
      <c r="X111" s="94" t="s">
        <v>128</v>
      </c>
      <c r="Y111" s="94" t="s">
        <v>132</v>
      </c>
      <c r="Z111" s="95" t="s">
        <v>117</v>
      </c>
      <c r="AA111" s="95"/>
      <c r="AB111" s="95" t="s">
        <v>129</v>
      </c>
    </row>
    <row r="112" spans="1:28" ht="15" x14ac:dyDescent="0.25">
      <c r="A112" s="87">
        <v>10</v>
      </c>
      <c r="B112" s="114" t="s">
        <v>260</v>
      </c>
      <c r="C112" s="133">
        <v>0.61527777777777781</v>
      </c>
      <c r="D112" s="114" t="s">
        <v>455</v>
      </c>
      <c r="E112" s="114" t="s">
        <v>129</v>
      </c>
      <c r="F112" s="88" t="s">
        <v>164</v>
      </c>
      <c r="G112" s="88">
        <v>89</v>
      </c>
      <c r="H112" s="89" t="s">
        <v>94</v>
      </c>
      <c r="I112" s="90" t="s">
        <v>452</v>
      </c>
      <c r="J112" s="90" t="s">
        <v>456</v>
      </c>
      <c r="K112" s="91" t="s">
        <v>128</v>
      </c>
      <c r="L112" s="91" t="s">
        <v>128</v>
      </c>
      <c r="M112" s="91" t="s">
        <v>128</v>
      </c>
      <c r="N112" s="91" t="s">
        <v>128</v>
      </c>
      <c r="O112" s="91" t="s">
        <v>128</v>
      </c>
      <c r="P112" s="91" t="s">
        <v>129</v>
      </c>
      <c r="Q112" s="92" t="s">
        <v>128</v>
      </c>
      <c r="R112" s="92" t="s">
        <v>129</v>
      </c>
      <c r="S112" s="92" t="s">
        <v>129</v>
      </c>
      <c r="T112" s="93" t="s">
        <v>115</v>
      </c>
      <c r="U112" s="93" t="s">
        <v>128</v>
      </c>
      <c r="V112" s="93" t="s">
        <v>128</v>
      </c>
      <c r="W112" s="94" t="s">
        <v>167</v>
      </c>
      <c r="X112" s="94" t="s">
        <v>128</v>
      </c>
      <c r="Y112" s="94" t="s">
        <v>131</v>
      </c>
      <c r="Z112" s="95" t="s">
        <v>166</v>
      </c>
      <c r="AA112" s="95"/>
      <c r="AB112" s="95" t="s">
        <v>128</v>
      </c>
    </row>
    <row r="113" spans="1:28" ht="15" x14ac:dyDescent="0.25">
      <c r="A113" s="87">
        <v>86</v>
      </c>
      <c r="B113" s="114" t="s">
        <v>260</v>
      </c>
      <c r="C113" s="133">
        <v>0.10486111111111111</v>
      </c>
      <c r="D113" s="114" t="s">
        <v>391</v>
      </c>
      <c r="E113" s="114" t="s">
        <v>129</v>
      </c>
      <c r="F113" s="88" t="s">
        <v>163</v>
      </c>
      <c r="G113" s="88">
        <v>90</v>
      </c>
      <c r="H113" s="89" t="s">
        <v>94</v>
      </c>
      <c r="I113" s="90" t="s">
        <v>108</v>
      </c>
      <c r="J113" s="90" t="s">
        <v>112</v>
      </c>
      <c r="K113" s="91" t="s">
        <v>128</v>
      </c>
      <c r="L113" s="91" t="s">
        <v>128</v>
      </c>
      <c r="M113" s="91" t="s">
        <v>128</v>
      </c>
      <c r="N113" s="91" t="s">
        <v>128</v>
      </c>
      <c r="O113" s="91" t="s">
        <v>128</v>
      </c>
      <c r="P113" s="91" t="s">
        <v>128</v>
      </c>
      <c r="Q113" s="92" t="s">
        <v>128</v>
      </c>
      <c r="R113" s="92" t="s">
        <v>129</v>
      </c>
      <c r="S113" s="92" t="s">
        <v>129</v>
      </c>
      <c r="T113" s="93" t="s">
        <v>115</v>
      </c>
      <c r="U113" s="93" t="s">
        <v>128</v>
      </c>
      <c r="V113" s="93" t="s">
        <v>128</v>
      </c>
      <c r="W113" s="94" t="s">
        <v>131</v>
      </c>
      <c r="X113" s="94" t="s">
        <v>128</v>
      </c>
      <c r="Y113" s="94" t="s">
        <v>131</v>
      </c>
      <c r="Z113" s="95" t="s">
        <v>497</v>
      </c>
      <c r="AA113" s="95" t="s">
        <v>131</v>
      </c>
      <c r="AB113" s="95" t="s">
        <v>128</v>
      </c>
    </row>
    <row r="114" spans="1:28" ht="15" x14ac:dyDescent="0.25">
      <c r="A114" s="87">
        <v>15</v>
      </c>
      <c r="B114" s="114" t="s">
        <v>261</v>
      </c>
      <c r="C114" s="133">
        <v>0.68263888888888891</v>
      </c>
      <c r="D114" s="114" t="s">
        <v>455</v>
      </c>
      <c r="E114" s="114" t="s">
        <v>128</v>
      </c>
      <c r="F114" s="88" t="s">
        <v>163</v>
      </c>
      <c r="G114" s="88">
        <v>81</v>
      </c>
      <c r="H114" s="89" t="s">
        <v>99</v>
      </c>
      <c r="I114" s="90" t="s">
        <v>452</v>
      </c>
      <c r="J114" s="90" t="s">
        <v>108</v>
      </c>
      <c r="K114" s="91" t="s">
        <v>128</v>
      </c>
      <c r="L114" s="91" t="s">
        <v>128</v>
      </c>
      <c r="M114" s="91" t="s">
        <v>128</v>
      </c>
      <c r="N114" s="91" t="s">
        <v>129</v>
      </c>
      <c r="O114" s="91" t="s">
        <v>129</v>
      </c>
      <c r="P114" s="91" t="s">
        <v>128</v>
      </c>
      <c r="Q114" s="92" t="s">
        <v>128</v>
      </c>
      <c r="R114" s="92" t="s">
        <v>129</v>
      </c>
      <c r="S114" s="92" t="s">
        <v>128</v>
      </c>
      <c r="T114" s="93" t="s">
        <v>115</v>
      </c>
      <c r="U114" s="93" t="s">
        <v>128</v>
      </c>
      <c r="V114" s="93" t="s">
        <v>128</v>
      </c>
      <c r="W114" s="94" t="s">
        <v>168</v>
      </c>
      <c r="X114" s="94" t="s">
        <v>128</v>
      </c>
      <c r="Y114" s="94" t="s">
        <v>168</v>
      </c>
      <c r="Z114" s="95" t="s">
        <v>118</v>
      </c>
      <c r="AA114" s="95"/>
      <c r="AB114" s="95" t="s">
        <v>129</v>
      </c>
    </row>
    <row r="115" spans="1:28" ht="15" x14ac:dyDescent="0.25">
      <c r="A115" s="87">
        <v>28</v>
      </c>
      <c r="B115" s="114" t="s">
        <v>262</v>
      </c>
      <c r="C115" s="133">
        <v>0.78263888888888899</v>
      </c>
      <c r="D115" s="114" t="s">
        <v>390</v>
      </c>
      <c r="E115" s="114" t="s">
        <v>129</v>
      </c>
      <c r="F115" s="88" t="s">
        <v>164</v>
      </c>
      <c r="G115" s="88">
        <v>87</v>
      </c>
      <c r="H115" s="89" t="s">
        <v>97</v>
      </c>
      <c r="I115" s="90" t="s">
        <v>452</v>
      </c>
      <c r="J115" s="90" t="s">
        <v>108</v>
      </c>
      <c r="K115" s="91" t="s">
        <v>128</v>
      </c>
      <c r="L115" s="91" t="s">
        <v>128</v>
      </c>
      <c r="M115" s="91" t="s">
        <v>128</v>
      </c>
      <c r="N115" s="91" t="s">
        <v>129</v>
      </c>
      <c r="O115" s="91" t="s">
        <v>129</v>
      </c>
      <c r="P115" s="91" t="s">
        <v>128</v>
      </c>
      <c r="Q115" s="92" t="s">
        <v>128</v>
      </c>
      <c r="R115" s="92" t="s">
        <v>129</v>
      </c>
      <c r="S115" s="92" t="s">
        <v>129</v>
      </c>
      <c r="T115" s="93" t="s">
        <v>114</v>
      </c>
      <c r="U115" s="93" t="s">
        <v>128</v>
      </c>
      <c r="V115" s="93" t="s">
        <v>128</v>
      </c>
      <c r="W115" s="94" t="s">
        <v>167</v>
      </c>
      <c r="X115" s="94" t="s">
        <v>128</v>
      </c>
      <c r="Y115" s="94" t="s">
        <v>133</v>
      </c>
      <c r="Z115" s="95" t="s">
        <v>117</v>
      </c>
      <c r="AA115" s="95"/>
      <c r="AB115" s="95" t="s">
        <v>129</v>
      </c>
    </row>
    <row r="116" spans="1:28" ht="15" x14ac:dyDescent="0.25">
      <c r="A116" s="96" t="s">
        <v>41</v>
      </c>
      <c r="B116" s="96"/>
      <c r="C116" s="128"/>
      <c r="D116" s="96"/>
      <c r="E116" s="96"/>
      <c r="F116" s="97"/>
      <c r="G116" s="97"/>
      <c r="H116" s="98"/>
      <c r="I116" s="99" t="s">
        <v>108</v>
      </c>
      <c r="J116" s="99"/>
      <c r="K116" s="100"/>
      <c r="L116" s="100"/>
      <c r="M116" s="100"/>
      <c r="N116" s="100"/>
      <c r="O116" s="100"/>
      <c r="P116" s="100"/>
      <c r="Q116" s="101"/>
      <c r="R116" s="101"/>
      <c r="S116" s="101"/>
      <c r="T116" s="102"/>
      <c r="U116" s="102"/>
      <c r="V116" s="102"/>
      <c r="W116" s="103"/>
      <c r="X116" s="103"/>
      <c r="Y116" s="103"/>
      <c r="Z116" s="104"/>
      <c r="AA116" s="104"/>
      <c r="AB116" s="104"/>
    </row>
    <row r="117" spans="1:28" ht="15" x14ac:dyDescent="0.25">
      <c r="A117" s="87">
        <v>12</v>
      </c>
      <c r="B117" s="114" t="s">
        <v>263</v>
      </c>
      <c r="C117" s="133">
        <v>0.54791666666666672</v>
      </c>
      <c r="D117" s="114" t="s">
        <v>455</v>
      </c>
      <c r="E117" s="114" t="s">
        <v>129</v>
      </c>
      <c r="F117" s="88" t="s">
        <v>164</v>
      </c>
      <c r="G117" s="88">
        <v>83</v>
      </c>
      <c r="H117" s="89" t="s">
        <v>96</v>
      </c>
      <c r="I117" s="90" t="s">
        <v>107</v>
      </c>
      <c r="J117" s="90" t="s">
        <v>112</v>
      </c>
      <c r="K117" s="91" t="s">
        <v>128</v>
      </c>
      <c r="L117" s="91" t="s">
        <v>129</v>
      </c>
      <c r="M117" s="91" t="s">
        <v>128</v>
      </c>
      <c r="N117" s="91" t="s">
        <v>128</v>
      </c>
      <c r="O117" s="91" t="s">
        <v>129</v>
      </c>
      <c r="P117" s="91" t="s">
        <v>129</v>
      </c>
      <c r="Q117" s="92" t="s">
        <v>128</v>
      </c>
      <c r="R117" s="92" t="s">
        <v>128</v>
      </c>
      <c r="S117" s="92" t="s">
        <v>128</v>
      </c>
      <c r="T117" s="93" t="s">
        <v>115</v>
      </c>
      <c r="U117" s="93" t="s">
        <v>128</v>
      </c>
      <c r="V117" s="93" t="s">
        <v>128</v>
      </c>
      <c r="W117" s="94" t="s">
        <v>167</v>
      </c>
      <c r="X117" s="94" t="s">
        <v>128</v>
      </c>
      <c r="Y117" s="94" t="s">
        <v>167</v>
      </c>
      <c r="Z117" s="95" t="s">
        <v>117</v>
      </c>
      <c r="AA117" s="95"/>
      <c r="AB117" s="95" t="s">
        <v>128</v>
      </c>
    </row>
    <row r="118" spans="1:28" ht="15" x14ac:dyDescent="0.25">
      <c r="A118" s="87">
        <v>41</v>
      </c>
      <c r="B118" s="114" t="s">
        <v>264</v>
      </c>
      <c r="C118" s="133">
        <v>0.24305555555555555</v>
      </c>
      <c r="D118" s="114" t="s">
        <v>391</v>
      </c>
      <c r="E118" s="114" t="s">
        <v>129</v>
      </c>
      <c r="F118" s="88" t="s">
        <v>164</v>
      </c>
      <c r="G118" s="88">
        <v>102</v>
      </c>
      <c r="H118" s="89" t="s">
        <v>95</v>
      </c>
      <c r="I118" s="90" t="s">
        <v>452</v>
      </c>
      <c r="J118" s="90" t="s">
        <v>111</v>
      </c>
      <c r="K118" s="91" t="s">
        <v>128</v>
      </c>
      <c r="L118" s="91" t="s">
        <v>128</v>
      </c>
      <c r="M118" s="91" t="s">
        <v>128</v>
      </c>
      <c r="N118" s="91" t="s">
        <v>129</v>
      </c>
      <c r="O118" s="91" t="s">
        <v>129</v>
      </c>
      <c r="P118" s="91" t="s">
        <v>129</v>
      </c>
      <c r="Q118" s="92" t="s">
        <v>129</v>
      </c>
      <c r="R118" s="92" t="s">
        <v>129</v>
      </c>
      <c r="S118" s="92" t="s">
        <v>129</v>
      </c>
      <c r="T118" s="93" t="s">
        <v>115</v>
      </c>
      <c r="U118" s="93" t="s">
        <v>129</v>
      </c>
      <c r="V118" s="93" t="s">
        <v>128</v>
      </c>
      <c r="W118" s="94" t="s">
        <v>131</v>
      </c>
      <c r="X118" s="94" t="s">
        <v>128</v>
      </c>
      <c r="Y118" s="94" t="s">
        <v>131</v>
      </c>
      <c r="Z118" s="95" t="s">
        <v>117</v>
      </c>
      <c r="AA118" s="95"/>
      <c r="AB118" s="95" t="s">
        <v>129</v>
      </c>
    </row>
    <row r="119" spans="1:28" ht="15" x14ac:dyDescent="0.25">
      <c r="A119" s="87">
        <v>105</v>
      </c>
      <c r="B119" s="114" t="s">
        <v>360</v>
      </c>
      <c r="C119" s="133">
        <v>0.59375</v>
      </c>
      <c r="D119" s="114" t="s">
        <v>455</v>
      </c>
      <c r="E119" s="114" t="s">
        <v>129</v>
      </c>
      <c r="F119" s="88" t="s">
        <v>163</v>
      </c>
      <c r="G119" s="88">
        <v>92</v>
      </c>
      <c r="H119" s="89" t="s">
        <v>97</v>
      </c>
      <c r="I119" s="90" t="s">
        <v>101</v>
      </c>
      <c r="J119" s="90" t="s">
        <v>456</v>
      </c>
      <c r="K119" s="91" t="s">
        <v>128</v>
      </c>
      <c r="L119" s="91" t="s">
        <v>128</v>
      </c>
      <c r="M119" s="91" t="s">
        <v>128</v>
      </c>
      <c r="N119" s="91" t="s">
        <v>128</v>
      </c>
      <c r="O119" s="91" t="s">
        <v>128</v>
      </c>
      <c r="P119" s="91" t="s">
        <v>129</v>
      </c>
      <c r="Q119" s="92" t="s">
        <v>128</v>
      </c>
      <c r="R119" s="92" t="s">
        <v>129</v>
      </c>
      <c r="S119" s="92" t="s">
        <v>129</v>
      </c>
      <c r="T119" s="93" t="s">
        <v>458</v>
      </c>
      <c r="U119" s="93" t="s">
        <v>129</v>
      </c>
      <c r="V119" s="93" t="s">
        <v>128</v>
      </c>
      <c r="W119" s="94" t="s">
        <v>132</v>
      </c>
      <c r="X119" s="94" t="s">
        <v>128</v>
      </c>
      <c r="Y119" s="94" t="s">
        <v>132</v>
      </c>
      <c r="Z119" s="95" t="s">
        <v>117</v>
      </c>
      <c r="AA119" s="95"/>
      <c r="AB119" s="95" t="s">
        <v>129</v>
      </c>
    </row>
    <row r="120" spans="1:28" ht="15" x14ac:dyDescent="0.25">
      <c r="A120" s="105" t="s">
        <v>150</v>
      </c>
      <c r="B120" s="105"/>
      <c r="C120" s="130"/>
      <c r="D120" s="105"/>
      <c r="E120" s="105"/>
      <c r="F120" s="106"/>
      <c r="G120" s="106"/>
      <c r="H120" s="107"/>
      <c r="I120" s="108"/>
      <c r="J120" s="108"/>
      <c r="K120" s="109"/>
      <c r="L120" s="109"/>
      <c r="M120" s="109"/>
      <c r="N120" s="109"/>
      <c r="O120" s="109"/>
      <c r="P120" s="109"/>
      <c r="Q120" s="110"/>
      <c r="R120" s="110"/>
      <c r="S120" s="110"/>
      <c r="T120" s="111"/>
      <c r="U120" s="111"/>
      <c r="V120" s="111"/>
      <c r="W120" s="112"/>
      <c r="X120" s="112"/>
      <c r="Y120" s="112"/>
      <c r="Z120" s="113"/>
      <c r="AA120" s="113"/>
      <c r="AB120" s="113"/>
    </row>
    <row r="121" spans="1:28" ht="15" x14ac:dyDescent="0.25">
      <c r="A121" s="87">
        <v>102</v>
      </c>
      <c r="B121" s="114" t="s">
        <v>265</v>
      </c>
      <c r="C121" s="133">
        <v>0.51944444444444449</v>
      </c>
      <c r="D121" s="114" t="s">
        <v>455</v>
      </c>
      <c r="E121" s="114" t="s">
        <v>128</v>
      </c>
      <c r="F121" s="88" t="s">
        <v>164</v>
      </c>
      <c r="G121" s="88">
        <v>73</v>
      </c>
      <c r="H121" s="89" t="s">
        <v>100</v>
      </c>
      <c r="I121" s="90" t="s">
        <v>452</v>
      </c>
      <c r="J121" s="90" t="s">
        <v>12</v>
      </c>
      <c r="K121" s="91" t="s">
        <v>128</v>
      </c>
      <c r="L121" s="91" t="s">
        <v>128</v>
      </c>
      <c r="M121" s="91" t="s">
        <v>128</v>
      </c>
      <c r="N121" s="91" t="s">
        <v>128</v>
      </c>
      <c r="O121" s="91" t="s">
        <v>128</v>
      </c>
      <c r="P121" s="91" t="s">
        <v>128</v>
      </c>
      <c r="Q121" s="92" t="s">
        <v>128</v>
      </c>
      <c r="R121" s="92" t="s">
        <v>128</v>
      </c>
      <c r="S121" s="92" t="s">
        <v>128</v>
      </c>
      <c r="T121" s="93" t="s">
        <v>114</v>
      </c>
      <c r="U121" s="93" t="s">
        <v>128</v>
      </c>
      <c r="V121" s="93" t="s">
        <v>128</v>
      </c>
      <c r="W121" s="94" t="s">
        <v>167</v>
      </c>
      <c r="X121" s="94" t="s">
        <v>129</v>
      </c>
      <c r="Y121" s="94" t="s">
        <v>131</v>
      </c>
      <c r="Z121" s="95" t="s">
        <v>117</v>
      </c>
      <c r="AA121" s="95"/>
      <c r="AB121" s="95" t="s">
        <v>129</v>
      </c>
    </row>
    <row r="122" spans="1:28" ht="15" x14ac:dyDescent="0.25">
      <c r="A122" s="105" t="s">
        <v>148</v>
      </c>
      <c r="B122" s="105"/>
      <c r="C122" s="130"/>
      <c r="D122" s="105"/>
      <c r="E122" s="105"/>
      <c r="F122" s="106"/>
      <c r="G122" s="106"/>
      <c r="H122" s="107"/>
      <c r="I122" s="108"/>
      <c r="J122" s="108" t="s">
        <v>112</v>
      </c>
      <c r="K122" s="109"/>
      <c r="L122" s="109"/>
      <c r="M122" s="109"/>
      <c r="N122" s="109"/>
      <c r="O122" s="109"/>
      <c r="P122" s="109"/>
      <c r="Q122" s="110"/>
      <c r="R122" s="110"/>
      <c r="S122" s="110"/>
      <c r="T122" s="111"/>
      <c r="U122" s="111"/>
      <c r="V122" s="111"/>
      <c r="W122" s="112"/>
      <c r="X122" s="112"/>
      <c r="Y122" s="112"/>
      <c r="Z122" s="113"/>
      <c r="AA122" s="113"/>
      <c r="AB122" s="113"/>
    </row>
    <row r="123" spans="1:28" ht="15" x14ac:dyDescent="0.25">
      <c r="A123" s="87">
        <v>76</v>
      </c>
      <c r="B123" s="114" t="s">
        <v>266</v>
      </c>
      <c r="C123" s="133">
        <v>0.44722222222222219</v>
      </c>
      <c r="D123" s="114" t="s">
        <v>455</v>
      </c>
      <c r="E123" s="114" t="s">
        <v>128</v>
      </c>
      <c r="F123" s="88" t="s">
        <v>164</v>
      </c>
      <c r="G123" s="88">
        <v>91</v>
      </c>
      <c r="H123" s="89" t="s">
        <v>100</v>
      </c>
      <c r="I123" s="90" t="s">
        <v>452</v>
      </c>
      <c r="J123" s="90" t="s">
        <v>111</v>
      </c>
      <c r="K123" s="91" t="s">
        <v>128</v>
      </c>
      <c r="L123" s="91" t="s">
        <v>128</v>
      </c>
      <c r="M123" s="91" t="s">
        <v>128</v>
      </c>
      <c r="N123" s="91" t="s">
        <v>129</v>
      </c>
      <c r="O123" s="91" t="s">
        <v>128</v>
      </c>
      <c r="P123" s="91" t="s">
        <v>129</v>
      </c>
      <c r="Q123" s="92" t="s">
        <v>128</v>
      </c>
      <c r="R123" s="92" t="s">
        <v>129</v>
      </c>
      <c r="S123" s="92" t="s">
        <v>129</v>
      </c>
      <c r="T123" s="93" t="s">
        <v>458</v>
      </c>
      <c r="U123" s="93" t="s">
        <v>129</v>
      </c>
      <c r="V123" s="93" t="s">
        <v>128</v>
      </c>
      <c r="W123" s="94" t="s">
        <v>131</v>
      </c>
      <c r="X123" s="94" t="s">
        <v>129</v>
      </c>
      <c r="Y123" s="94" t="s">
        <v>131</v>
      </c>
      <c r="Z123" s="95" t="s">
        <v>117</v>
      </c>
      <c r="AA123" s="95"/>
      <c r="AB123" s="95" t="s">
        <v>129</v>
      </c>
    </row>
    <row r="124" spans="1:28" ht="15" x14ac:dyDescent="0.25">
      <c r="A124" s="87">
        <v>60</v>
      </c>
      <c r="B124" s="114" t="s">
        <v>363</v>
      </c>
      <c r="C124" s="133">
        <v>0.4368055555555555</v>
      </c>
      <c r="D124" s="114" t="s">
        <v>455</v>
      </c>
      <c r="E124" s="114" t="s">
        <v>129</v>
      </c>
      <c r="F124" s="88" t="s">
        <v>164</v>
      </c>
      <c r="G124" s="88">
        <v>89</v>
      </c>
      <c r="H124" s="89" t="s">
        <v>94</v>
      </c>
      <c r="I124" s="90" t="s">
        <v>452</v>
      </c>
      <c r="J124" s="90" t="s">
        <v>456</v>
      </c>
      <c r="K124" s="91" t="s">
        <v>128</v>
      </c>
      <c r="L124" s="91" t="s">
        <v>128</v>
      </c>
      <c r="M124" s="91" t="s">
        <v>128</v>
      </c>
      <c r="N124" s="91" t="s">
        <v>129</v>
      </c>
      <c r="O124" s="91" t="s">
        <v>129</v>
      </c>
      <c r="P124" s="91" t="s">
        <v>129</v>
      </c>
      <c r="Q124" s="92" t="s">
        <v>128</v>
      </c>
      <c r="R124" s="92" t="s">
        <v>129</v>
      </c>
      <c r="S124" s="92" t="s">
        <v>129</v>
      </c>
      <c r="T124" s="93" t="s">
        <v>115</v>
      </c>
      <c r="U124" s="93" t="s">
        <v>128</v>
      </c>
      <c r="V124" s="93" t="s">
        <v>128</v>
      </c>
      <c r="W124" s="94" t="s">
        <v>168</v>
      </c>
      <c r="X124" s="94" t="s">
        <v>128</v>
      </c>
      <c r="Y124" s="94" t="s">
        <v>168</v>
      </c>
      <c r="Z124" s="95" t="s">
        <v>118</v>
      </c>
      <c r="AA124" s="95"/>
      <c r="AB124" s="95" t="s">
        <v>129</v>
      </c>
    </row>
    <row r="125" spans="1:28" ht="15" x14ac:dyDescent="0.25">
      <c r="A125" s="96" t="s">
        <v>67</v>
      </c>
      <c r="B125" s="96"/>
      <c r="C125" s="128"/>
      <c r="D125" s="96"/>
      <c r="E125" s="96"/>
      <c r="F125" s="97"/>
      <c r="G125" s="97"/>
      <c r="H125" s="98"/>
      <c r="I125" s="99"/>
      <c r="J125" s="99" t="s">
        <v>108</v>
      </c>
      <c r="K125" s="100"/>
      <c r="L125" s="100"/>
      <c r="M125" s="100"/>
      <c r="N125" s="100"/>
      <c r="O125" s="100"/>
      <c r="P125" s="100"/>
      <c r="Q125" s="101"/>
      <c r="R125" s="101"/>
      <c r="S125" s="101"/>
      <c r="T125" s="102"/>
      <c r="U125" s="102"/>
      <c r="V125" s="102"/>
      <c r="W125" s="103"/>
      <c r="X125" s="103"/>
      <c r="Y125" s="103"/>
      <c r="Z125" s="104"/>
      <c r="AA125" s="104"/>
      <c r="AB125" s="104"/>
    </row>
    <row r="126" spans="1:28" ht="15" x14ac:dyDescent="0.25">
      <c r="A126" s="87">
        <v>52</v>
      </c>
      <c r="B126" s="114" t="s">
        <v>234</v>
      </c>
      <c r="C126" s="133">
        <v>0.40972222222222227</v>
      </c>
      <c r="D126" s="114" t="s">
        <v>455</v>
      </c>
      <c r="E126" s="114" t="s">
        <v>129</v>
      </c>
      <c r="F126" s="88" t="s">
        <v>163</v>
      </c>
      <c r="G126" s="88">
        <v>77</v>
      </c>
      <c r="H126" s="89" t="s">
        <v>97</v>
      </c>
      <c r="I126" s="90" t="s">
        <v>452</v>
      </c>
      <c r="J126" s="90" t="s">
        <v>112</v>
      </c>
      <c r="K126" s="91" t="s">
        <v>128</v>
      </c>
      <c r="L126" s="91" t="s">
        <v>128</v>
      </c>
      <c r="M126" s="91" t="s">
        <v>128</v>
      </c>
      <c r="N126" s="91" t="s">
        <v>128</v>
      </c>
      <c r="O126" s="91" t="s">
        <v>129</v>
      </c>
      <c r="P126" s="91" t="s">
        <v>129</v>
      </c>
      <c r="Q126" s="92" t="s">
        <v>128</v>
      </c>
      <c r="R126" s="92" t="s">
        <v>129</v>
      </c>
      <c r="S126" s="92" t="s">
        <v>129</v>
      </c>
      <c r="T126" s="93" t="s">
        <v>115</v>
      </c>
      <c r="U126" s="93" t="s">
        <v>128</v>
      </c>
      <c r="V126" s="93" t="s">
        <v>128</v>
      </c>
      <c r="W126" s="94" t="s">
        <v>132</v>
      </c>
      <c r="X126" s="94" t="s">
        <v>129</v>
      </c>
      <c r="Y126" s="94" t="s">
        <v>133</v>
      </c>
      <c r="Z126" s="95" t="s">
        <v>117</v>
      </c>
      <c r="AA126" s="95"/>
      <c r="AB126" s="95" t="s">
        <v>129</v>
      </c>
    </row>
    <row r="127" spans="1:28" ht="15" x14ac:dyDescent="0.25">
      <c r="A127" s="96" t="s">
        <v>64</v>
      </c>
      <c r="B127" s="96"/>
      <c r="C127" s="128"/>
      <c r="D127" s="96"/>
      <c r="E127" s="96"/>
      <c r="F127" s="97"/>
      <c r="G127" s="97"/>
      <c r="H127" s="98"/>
      <c r="I127" s="99"/>
      <c r="J127" s="99"/>
      <c r="K127" s="100"/>
      <c r="L127" s="100"/>
      <c r="M127" s="100"/>
      <c r="N127" s="100"/>
      <c r="O127" s="100"/>
      <c r="P127" s="100"/>
      <c r="Q127" s="101"/>
      <c r="R127" s="101"/>
      <c r="S127" s="101"/>
      <c r="T127" s="102" t="s">
        <v>458</v>
      </c>
      <c r="U127" s="102"/>
      <c r="V127" s="102"/>
      <c r="W127" s="103"/>
      <c r="X127" s="103"/>
      <c r="Y127" s="103"/>
      <c r="Z127" s="104"/>
      <c r="AA127" s="104"/>
      <c r="AB127" s="104"/>
    </row>
    <row r="128" spans="1:28" ht="15" x14ac:dyDescent="0.25">
      <c r="A128" s="87">
        <v>104</v>
      </c>
      <c r="B128" s="114" t="s">
        <v>266</v>
      </c>
      <c r="C128" s="133">
        <v>0.41597222222222219</v>
      </c>
      <c r="D128" s="114" t="s">
        <v>455</v>
      </c>
      <c r="E128" s="114" t="s">
        <v>128</v>
      </c>
      <c r="F128" s="88" t="s">
        <v>164</v>
      </c>
      <c r="G128" s="88">
        <v>97</v>
      </c>
      <c r="H128" s="89" t="s">
        <v>100</v>
      </c>
      <c r="I128" s="90" t="s">
        <v>108</v>
      </c>
      <c r="J128" s="90" t="s">
        <v>112</v>
      </c>
      <c r="K128" s="91" t="s">
        <v>128</v>
      </c>
      <c r="L128" s="91" t="s">
        <v>128</v>
      </c>
      <c r="M128" s="91" t="s">
        <v>128</v>
      </c>
      <c r="N128" s="91" t="s">
        <v>129</v>
      </c>
      <c r="O128" s="91" t="s">
        <v>129</v>
      </c>
      <c r="P128" s="91" t="s">
        <v>129</v>
      </c>
      <c r="Q128" s="92" t="s">
        <v>128</v>
      </c>
      <c r="R128" s="92" t="s">
        <v>129</v>
      </c>
      <c r="S128" s="92" t="s">
        <v>129</v>
      </c>
      <c r="T128" s="93" t="s">
        <v>458</v>
      </c>
      <c r="U128" s="93" t="s">
        <v>129</v>
      </c>
      <c r="V128" s="93" t="s">
        <v>129</v>
      </c>
      <c r="W128" s="94" t="s">
        <v>131</v>
      </c>
      <c r="X128" s="94" t="s">
        <v>128</v>
      </c>
      <c r="Y128" s="94" t="s">
        <v>131</v>
      </c>
      <c r="Z128" s="95" t="s">
        <v>118</v>
      </c>
      <c r="AA128" s="95"/>
      <c r="AB128" s="95" t="s">
        <v>129</v>
      </c>
    </row>
    <row r="129" spans="1:28" ht="15" x14ac:dyDescent="0.25">
      <c r="A129" s="87">
        <v>51</v>
      </c>
      <c r="B129" s="114" t="s">
        <v>267</v>
      </c>
      <c r="C129" s="133">
        <v>0.60138888888888886</v>
      </c>
      <c r="D129" s="114" t="s">
        <v>455</v>
      </c>
      <c r="E129" s="114" t="s">
        <v>129</v>
      </c>
      <c r="F129" s="88" t="s">
        <v>163</v>
      </c>
      <c r="G129" s="88">
        <v>88</v>
      </c>
      <c r="H129" s="89" t="s">
        <v>98</v>
      </c>
      <c r="I129" s="90" t="s">
        <v>101</v>
      </c>
      <c r="J129" s="90" t="s">
        <v>112</v>
      </c>
      <c r="K129" s="91" t="s">
        <v>128</v>
      </c>
      <c r="L129" s="91" t="s">
        <v>128</v>
      </c>
      <c r="M129" s="91" t="s">
        <v>128</v>
      </c>
      <c r="N129" s="91" t="s">
        <v>128</v>
      </c>
      <c r="O129" s="91" t="s">
        <v>128</v>
      </c>
      <c r="P129" s="91" t="s">
        <v>129</v>
      </c>
      <c r="Q129" s="92" t="s">
        <v>128</v>
      </c>
      <c r="R129" s="92" t="s">
        <v>129</v>
      </c>
      <c r="S129" s="92" t="s">
        <v>129</v>
      </c>
      <c r="T129" s="93" t="s">
        <v>458</v>
      </c>
      <c r="U129" s="93" t="s">
        <v>128</v>
      </c>
      <c r="V129" s="93" t="s">
        <v>129</v>
      </c>
      <c r="W129" s="94" t="s">
        <v>131</v>
      </c>
      <c r="X129" s="94" t="s">
        <v>129</v>
      </c>
      <c r="Y129" s="94" t="s">
        <v>131</v>
      </c>
      <c r="Z129" s="95" t="s">
        <v>118</v>
      </c>
      <c r="AA129" s="95"/>
      <c r="AB129" s="95" t="s">
        <v>129</v>
      </c>
    </row>
    <row r="130" spans="1:28" ht="15" x14ac:dyDescent="0.25">
      <c r="A130" s="87">
        <v>1</v>
      </c>
      <c r="B130" s="116" t="s">
        <v>268</v>
      </c>
      <c r="C130" s="133">
        <v>0.83263888888888893</v>
      </c>
      <c r="D130" s="116" t="s">
        <v>390</v>
      </c>
      <c r="E130" s="116" t="s">
        <v>128</v>
      </c>
      <c r="F130" s="117" t="s">
        <v>163</v>
      </c>
      <c r="G130" s="117">
        <v>89</v>
      </c>
      <c r="H130" s="118" t="s">
        <v>99</v>
      </c>
      <c r="I130" s="119" t="s">
        <v>452</v>
      </c>
      <c r="J130" s="119" t="s">
        <v>112</v>
      </c>
      <c r="K130" s="120" t="s">
        <v>128</v>
      </c>
      <c r="L130" s="120" t="s">
        <v>128</v>
      </c>
      <c r="M130" s="120" t="s">
        <v>128</v>
      </c>
      <c r="N130" s="120" t="s">
        <v>129</v>
      </c>
      <c r="O130" s="120" t="s">
        <v>129</v>
      </c>
      <c r="P130" s="120" t="s">
        <v>129</v>
      </c>
      <c r="Q130" s="121" t="s">
        <v>128</v>
      </c>
      <c r="R130" s="121" t="s">
        <v>129</v>
      </c>
      <c r="S130" s="121" t="s">
        <v>129</v>
      </c>
      <c r="T130" s="122" t="s">
        <v>115</v>
      </c>
      <c r="U130" s="122" t="s">
        <v>128</v>
      </c>
      <c r="V130" s="122" t="s">
        <v>128</v>
      </c>
      <c r="W130" s="123" t="s">
        <v>131</v>
      </c>
      <c r="X130" s="123" t="s">
        <v>129</v>
      </c>
      <c r="Y130" s="123" t="s">
        <v>132</v>
      </c>
      <c r="Z130" s="124" t="s">
        <v>117</v>
      </c>
      <c r="AA130" s="124"/>
      <c r="AB130" s="124" t="s">
        <v>129</v>
      </c>
    </row>
    <row r="131" spans="1:28" ht="15" x14ac:dyDescent="0.25">
      <c r="A131" s="87">
        <v>11</v>
      </c>
      <c r="B131" s="114" t="s">
        <v>237</v>
      </c>
      <c r="C131" s="133">
        <v>0.26180555555555557</v>
      </c>
      <c r="D131" s="114" t="s">
        <v>391</v>
      </c>
      <c r="E131" s="114" t="s">
        <v>129</v>
      </c>
      <c r="F131" s="88" t="s">
        <v>164</v>
      </c>
      <c r="G131" s="88">
        <v>86</v>
      </c>
      <c r="H131" s="89" t="s">
        <v>97</v>
      </c>
      <c r="I131" s="90" t="s">
        <v>101</v>
      </c>
      <c r="J131" s="90" t="s">
        <v>112</v>
      </c>
      <c r="K131" s="91" t="s">
        <v>128</v>
      </c>
      <c r="L131" s="91" t="s">
        <v>128</v>
      </c>
      <c r="M131" s="91" t="s">
        <v>128</v>
      </c>
      <c r="N131" s="91" t="s">
        <v>129</v>
      </c>
      <c r="O131" s="91" t="s">
        <v>129</v>
      </c>
      <c r="P131" s="91" t="s">
        <v>129</v>
      </c>
      <c r="Q131" s="92" t="s">
        <v>128</v>
      </c>
      <c r="R131" s="92" t="s">
        <v>129</v>
      </c>
      <c r="S131" s="92" t="s">
        <v>129</v>
      </c>
      <c r="T131" s="93" t="s">
        <v>115</v>
      </c>
      <c r="U131" s="93" t="s">
        <v>128</v>
      </c>
      <c r="V131" s="93" t="s">
        <v>128</v>
      </c>
      <c r="W131" s="94" t="s">
        <v>131</v>
      </c>
      <c r="X131" s="94" t="s">
        <v>128</v>
      </c>
      <c r="Y131" s="94" t="s">
        <v>131</v>
      </c>
      <c r="Z131" s="95" t="s">
        <v>118</v>
      </c>
      <c r="AA131" s="95"/>
      <c r="AB131" s="95" t="s">
        <v>129</v>
      </c>
    </row>
    <row r="132" spans="1:28" ht="15" x14ac:dyDescent="0.25">
      <c r="A132" s="96" t="s">
        <v>30</v>
      </c>
      <c r="B132" s="96"/>
      <c r="C132" s="128"/>
      <c r="D132" s="96"/>
      <c r="E132" s="96"/>
      <c r="F132" s="97"/>
      <c r="G132" s="97"/>
      <c r="H132" s="98"/>
      <c r="I132" s="99" t="s">
        <v>106</v>
      </c>
      <c r="J132" s="99"/>
      <c r="K132" s="100"/>
      <c r="L132" s="100"/>
      <c r="M132" s="100"/>
      <c r="N132" s="100"/>
      <c r="O132" s="100"/>
      <c r="P132" s="100"/>
      <c r="Q132" s="101"/>
      <c r="R132" s="101"/>
      <c r="S132" s="101"/>
      <c r="T132" s="102"/>
      <c r="U132" s="102"/>
      <c r="V132" s="102"/>
      <c r="W132" s="103"/>
      <c r="X132" s="103"/>
      <c r="Y132" s="103"/>
      <c r="Z132" s="104"/>
      <c r="AA132" s="104"/>
      <c r="AB132" s="104"/>
    </row>
    <row r="133" spans="1:28" ht="15" x14ac:dyDescent="0.25">
      <c r="A133" s="87">
        <v>106</v>
      </c>
      <c r="B133" s="114" t="s">
        <v>269</v>
      </c>
      <c r="C133" s="133">
        <v>0.90208333333333324</v>
      </c>
      <c r="D133" s="114" t="s">
        <v>390</v>
      </c>
      <c r="E133" s="114" t="s">
        <v>129</v>
      </c>
      <c r="F133" s="88" t="s">
        <v>163</v>
      </c>
      <c r="G133" s="88">
        <v>92</v>
      </c>
      <c r="H133" s="89" t="s">
        <v>96</v>
      </c>
      <c r="I133" s="90" t="s">
        <v>452</v>
      </c>
      <c r="J133" s="90" t="s">
        <v>456</v>
      </c>
      <c r="K133" s="91" t="s">
        <v>128</v>
      </c>
      <c r="L133" s="91" t="s">
        <v>128</v>
      </c>
      <c r="M133" s="91" t="s">
        <v>128</v>
      </c>
      <c r="N133" s="91" t="s">
        <v>129</v>
      </c>
      <c r="O133" s="91" t="s">
        <v>129</v>
      </c>
      <c r="P133" s="91" t="s">
        <v>129</v>
      </c>
      <c r="Q133" s="92" t="s">
        <v>129</v>
      </c>
      <c r="R133" s="92" t="s">
        <v>129</v>
      </c>
      <c r="S133" s="92" t="s">
        <v>129</v>
      </c>
      <c r="T133" s="93" t="s">
        <v>115</v>
      </c>
      <c r="U133" s="93" t="s">
        <v>129</v>
      </c>
      <c r="V133" s="93" t="s">
        <v>128</v>
      </c>
      <c r="W133" s="94" t="s">
        <v>132</v>
      </c>
      <c r="X133" s="94" t="s">
        <v>129</v>
      </c>
      <c r="Y133" s="94" t="s">
        <v>133</v>
      </c>
      <c r="Z133" s="95" t="s">
        <v>118</v>
      </c>
      <c r="AA133" s="95"/>
      <c r="AB133" s="95"/>
    </row>
    <row r="134" spans="1:28" ht="15" x14ac:dyDescent="0.25">
      <c r="A134" s="105" t="s">
        <v>152</v>
      </c>
      <c r="B134" s="105"/>
      <c r="C134" s="130"/>
      <c r="D134" s="105"/>
      <c r="E134" s="105"/>
      <c r="F134" s="106"/>
      <c r="G134" s="106"/>
      <c r="H134" s="107"/>
      <c r="I134" s="108" t="s">
        <v>105</v>
      </c>
      <c r="J134" s="108"/>
      <c r="K134" s="109"/>
      <c r="L134" s="109"/>
      <c r="M134" s="109"/>
      <c r="N134" s="109"/>
      <c r="O134" s="109"/>
      <c r="P134" s="109"/>
      <c r="Q134" s="110"/>
      <c r="R134" s="110"/>
      <c r="S134" s="110"/>
      <c r="T134" s="111"/>
      <c r="U134" s="111"/>
      <c r="V134" s="111"/>
      <c r="W134" s="112"/>
      <c r="X134" s="112"/>
      <c r="Y134" s="112"/>
      <c r="Z134" s="113"/>
      <c r="AA134" s="113"/>
      <c r="AB134" s="113"/>
    </row>
    <row r="135" spans="1:28" ht="15" x14ac:dyDescent="0.25">
      <c r="A135" s="105" t="s">
        <v>151</v>
      </c>
      <c r="B135" s="105"/>
      <c r="C135" s="130"/>
      <c r="D135" s="105"/>
      <c r="E135" s="105"/>
      <c r="F135" s="106"/>
      <c r="G135" s="106"/>
      <c r="H135" s="107"/>
      <c r="I135" s="108" t="s">
        <v>106</v>
      </c>
      <c r="J135" s="108"/>
      <c r="K135" s="109"/>
      <c r="L135" s="109"/>
      <c r="M135" s="109"/>
      <c r="N135" s="109"/>
      <c r="O135" s="109"/>
      <c r="P135" s="109"/>
      <c r="Q135" s="110"/>
      <c r="R135" s="110"/>
      <c r="S135" s="110"/>
      <c r="T135" s="111"/>
      <c r="U135" s="111"/>
      <c r="V135" s="111"/>
      <c r="W135" s="112"/>
      <c r="X135" s="112"/>
      <c r="Y135" s="112"/>
      <c r="Z135" s="113"/>
      <c r="AA135" s="113"/>
      <c r="AB135" s="113"/>
    </row>
    <row r="136" spans="1:28" ht="15" x14ac:dyDescent="0.25">
      <c r="A136" s="87">
        <v>7</v>
      </c>
      <c r="B136" s="114" t="s">
        <v>270</v>
      </c>
      <c r="C136" s="133">
        <v>0.83888888888888891</v>
      </c>
      <c r="D136" s="114" t="s">
        <v>390</v>
      </c>
      <c r="E136" s="114" t="s">
        <v>129</v>
      </c>
      <c r="F136" s="88" t="s">
        <v>164</v>
      </c>
      <c r="G136" s="88">
        <v>90</v>
      </c>
      <c r="H136" s="89" t="s">
        <v>96</v>
      </c>
      <c r="I136" s="90" t="s">
        <v>452</v>
      </c>
      <c r="J136" s="90" t="s">
        <v>112</v>
      </c>
      <c r="K136" s="91" t="s">
        <v>128</v>
      </c>
      <c r="L136" s="91" t="s">
        <v>128</v>
      </c>
      <c r="M136" s="91" t="s">
        <v>128</v>
      </c>
      <c r="N136" s="91" t="s">
        <v>128</v>
      </c>
      <c r="O136" s="91" t="s">
        <v>129</v>
      </c>
      <c r="P136" s="91" t="s">
        <v>128</v>
      </c>
      <c r="Q136" s="92" t="s">
        <v>128</v>
      </c>
      <c r="R136" s="92" t="s">
        <v>129</v>
      </c>
      <c r="S136" s="92" t="s">
        <v>129</v>
      </c>
      <c r="T136" s="93" t="s">
        <v>458</v>
      </c>
      <c r="U136" s="93" t="s">
        <v>128</v>
      </c>
      <c r="V136" s="93" t="s">
        <v>128</v>
      </c>
      <c r="W136" s="94" t="s">
        <v>168</v>
      </c>
      <c r="X136" s="94" t="s">
        <v>128</v>
      </c>
      <c r="Y136" s="94" t="s">
        <v>168</v>
      </c>
      <c r="Z136" s="95" t="s">
        <v>117</v>
      </c>
      <c r="AA136" s="95"/>
      <c r="AB136" s="95" t="s">
        <v>129</v>
      </c>
    </row>
    <row r="137" spans="1:28" ht="15" x14ac:dyDescent="0.25">
      <c r="A137" s="96" t="s">
        <v>25</v>
      </c>
      <c r="B137" s="96"/>
      <c r="C137" s="128"/>
      <c r="D137" s="96"/>
      <c r="E137" s="96"/>
      <c r="F137" s="97"/>
      <c r="G137" s="97"/>
      <c r="H137" s="98"/>
      <c r="I137" s="99"/>
      <c r="J137" s="99"/>
      <c r="K137" s="100"/>
      <c r="L137" s="100"/>
      <c r="M137" s="100"/>
      <c r="N137" s="100"/>
      <c r="O137" s="100"/>
      <c r="P137" s="100"/>
      <c r="Q137" s="101"/>
      <c r="R137" s="101"/>
      <c r="S137" s="101"/>
      <c r="T137" s="102"/>
      <c r="U137" s="102"/>
      <c r="V137" s="102"/>
      <c r="W137" s="103"/>
      <c r="X137" s="103"/>
      <c r="Y137" s="103"/>
      <c r="Z137" s="104"/>
      <c r="AA137" s="104"/>
      <c r="AB137" s="104"/>
    </row>
    <row r="138" spans="1:28" ht="15" x14ac:dyDescent="0.25">
      <c r="A138" s="87">
        <v>38</v>
      </c>
      <c r="B138" s="114" t="s">
        <v>271</v>
      </c>
      <c r="C138" s="133">
        <v>0.86805555555555547</v>
      </c>
      <c r="D138" s="114" t="s">
        <v>390</v>
      </c>
      <c r="E138" s="114" t="s">
        <v>128</v>
      </c>
      <c r="F138" s="88" t="s">
        <v>164</v>
      </c>
      <c r="G138" s="88">
        <v>89</v>
      </c>
      <c r="H138" s="89" t="s">
        <v>99</v>
      </c>
      <c r="I138" s="90" t="s">
        <v>452</v>
      </c>
      <c r="J138" s="90" t="s">
        <v>112</v>
      </c>
      <c r="K138" s="91" t="s">
        <v>128</v>
      </c>
      <c r="L138" s="91" t="s">
        <v>128</v>
      </c>
      <c r="M138" s="91" t="s">
        <v>128</v>
      </c>
      <c r="N138" s="91" t="s">
        <v>129</v>
      </c>
      <c r="O138" s="91" t="s">
        <v>129</v>
      </c>
      <c r="P138" s="91" t="s">
        <v>129</v>
      </c>
      <c r="Q138" s="92" t="s">
        <v>128</v>
      </c>
      <c r="R138" s="92" t="s">
        <v>129</v>
      </c>
      <c r="S138" s="92" t="s">
        <v>129</v>
      </c>
      <c r="T138" s="93" t="s">
        <v>458</v>
      </c>
      <c r="U138" s="93" t="s">
        <v>128</v>
      </c>
      <c r="V138" s="93" t="s">
        <v>128</v>
      </c>
      <c r="W138" s="94" t="s">
        <v>131</v>
      </c>
      <c r="X138" s="94" t="s">
        <v>129</v>
      </c>
      <c r="Y138" s="94" t="s">
        <v>131</v>
      </c>
      <c r="Z138" s="95" t="s">
        <v>117</v>
      </c>
      <c r="AA138" s="95"/>
      <c r="AB138" s="95" t="s">
        <v>129</v>
      </c>
    </row>
    <row r="139" spans="1:28" ht="15" x14ac:dyDescent="0.25">
      <c r="A139" s="96" t="s">
        <v>53</v>
      </c>
      <c r="B139" s="96"/>
      <c r="C139" s="128"/>
      <c r="D139" s="96"/>
      <c r="E139" s="96"/>
      <c r="F139" s="97"/>
      <c r="G139" s="97"/>
      <c r="H139" s="98"/>
      <c r="I139" s="99" t="s">
        <v>104</v>
      </c>
      <c r="J139" s="99"/>
      <c r="K139" s="100"/>
      <c r="L139" s="100"/>
      <c r="M139" s="100"/>
      <c r="N139" s="100"/>
      <c r="O139" s="100"/>
      <c r="P139" s="100"/>
      <c r="Q139" s="101"/>
      <c r="R139" s="101"/>
      <c r="S139" s="101"/>
      <c r="T139" s="102"/>
      <c r="U139" s="102"/>
      <c r="V139" s="102"/>
      <c r="W139" s="103"/>
      <c r="X139" s="103"/>
      <c r="Y139" s="103"/>
      <c r="Z139" s="104"/>
      <c r="AA139" s="104"/>
      <c r="AB139" s="104"/>
    </row>
    <row r="140" spans="1:28" ht="15" x14ac:dyDescent="0.25">
      <c r="A140" s="87">
        <v>35</v>
      </c>
      <c r="B140" s="114" t="s">
        <v>272</v>
      </c>
      <c r="C140" s="133">
        <v>0.88750000000000007</v>
      </c>
      <c r="D140" s="114" t="s">
        <v>390</v>
      </c>
      <c r="E140" s="114" t="s">
        <v>129</v>
      </c>
      <c r="F140" s="88" t="s">
        <v>164</v>
      </c>
      <c r="G140" s="88">
        <v>84</v>
      </c>
      <c r="H140" s="89" t="s">
        <v>96</v>
      </c>
      <c r="I140" s="90" t="s">
        <v>474</v>
      </c>
      <c r="J140" s="90" t="s">
        <v>112</v>
      </c>
      <c r="K140" s="91" t="s">
        <v>128</v>
      </c>
      <c r="L140" s="91" t="s">
        <v>128</v>
      </c>
      <c r="M140" s="91" t="s">
        <v>128</v>
      </c>
      <c r="N140" s="91" t="s">
        <v>128</v>
      </c>
      <c r="O140" s="91" t="s">
        <v>128</v>
      </c>
      <c r="P140" s="91" t="s">
        <v>128</v>
      </c>
      <c r="Q140" s="92" t="s">
        <v>128</v>
      </c>
      <c r="R140" s="92" t="s">
        <v>129</v>
      </c>
      <c r="S140" s="92" t="s">
        <v>129</v>
      </c>
      <c r="T140" s="93" t="s">
        <v>458</v>
      </c>
      <c r="U140" s="93" t="s">
        <v>128</v>
      </c>
      <c r="V140" s="93" t="s">
        <v>128</v>
      </c>
      <c r="W140" s="94" t="s">
        <v>131</v>
      </c>
      <c r="X140" s="94" t="s">
        <v>128</v>
      </c>
      <c r="Y140" s="94" t="s">
        <v>132</v>
      </c>
      <c r="Z140" s="95" t="s">
        <v>497</v>
      </c>
      <c r="AA140" s="95" t="s">
        <v>132</v>
      </c>
      <c r="AB140" s="95" t="s">
        <v>129</v>
      </c>
    </row>
    <row r="141" spans="1:28" ht="15" x14ac:dyDescent="0.25">
      <c r="A141" s="96" t="s">
        <v>50</v>
      </c>
      <c r="B141" s="96"/>
      <c r="C141" s="128"/>
      <c r="D141" s="96"/>
      <c r="E141" s="96"/>
      <c r="F141" s="97"/>
      <c r="G141" s="97"/>
      <c r="H141" s="98"/>
      <c r="I141" s="99" t="s">
        <v>108</v>
      </c>
      <c r="J141" s="99" t="s">
        <v>113</v>
      </c>
      <c r="K141" s="100"/>
      <c r="L141" s="100"/>
      <c r="M141" s="100"/>
      <c r="N141" s="100"/>
      <c r="O141" s="100"/>
      <c r="P141" s="100"/>
      <c r="Q141" s="101"/>
      <c r="R141" s="101"/>
      <c r="S141" s="101"/>
      <c r="T141" s="102" t="s">
        <v>115</v>
      </c>
      <c r="U141" s="102"/>
      <c r="V141" s="102"/>
      <c r="W141" s="103"/>
      <c r="X141" s="103"/>
      <c r="Y141" s="103"/>
      <c r="Z141" s="104"/>
      <c r="AA141" s="104"/>
      <c r="AB141" s="104"/>
    </row>
    <row r="142" spans="1:28" ht="15" x14ac:dyDescent="0.25">
      <c r="A142" s="87">
        <v>9</v>
      </c>
      <c r="B142" s="114" t="s">
        <v>263</v>
      </c>
      <c r="C142" s="133">
        <v>0.33680555555555558</v>
      </c>
      <c r="D142" s="114" t="s">
        <v>455</v>
      </c>
      <c r="E142" s="114" t="s">
        <v>129</v>
      </c>
      <c r="F142" s="88" t="s">
        <v>164</v>
      </c>
      <c r="G142" s="88">
        <v>93</v>
      </c>
      <c r="H142" s="89" t="s">
        <v>96</v>
      </c>
      <c r="I142" s="90" t="s">
        <v>101</v>
      </c>
      <c r="J142" s="90" t="s">
        <v>456</v>
      </c>
      <c r="K142" s="91" t="s">
        <v>128</v>
      </c>
      <c r="L142" s="91" t="s">
        <v>128</v>
      </c>
      <c r="M142" s="91" t="s">
        <v>128</v>
      </c>
      <c r="N142" s="91" t="s">
        <v>129</v>
      </c>
      <c r="O142" s="91" t="s">
        <v>129</v>
      </c>
      <c r="P142" s="91" t="s">
        <v>129</v>
      </c>
      <c r="Q142" s="92" t="s">
        <v>128</v>
      </c>
      <c r="R142" s="92" t="s">
        <v>129</v>
      </c>
      <c r="S142" s="92" t="s">
        <v>129</v>
      </c>
      <c r="T142" s="93" t="s">
        <v>115</v>
      </c>
      <c r="U142" s="93" t="s">
        <v>128</v>
      </c>
      <c r="V142" s="93" t="s">
        <v>128</v>
      </c>
      <c r="W142" s="94" t="s">
        <v>132</v>
      </c>
      <c r="X142" s="94" t="s">
        <v>128</v>
      </c>
      <c r="Y142" s="94" t="s">
        <v>133</v>
      </c>
      <c r="Z142" s="95" t="s">
        <v>118</v>
      </c>
      <c r="AA142" s="95"/>
      <c r="AB142" s="95" t="s">
        <v>129</v>
      </c>
    </row>
    <row r="143" spans="1:28" ht="15" x14ac:dyDescent="0.25">
      <c r="A143" s="96" t="s">
        <v>29</v>
      </c>
      <c r="B143" s="96"/>
      <c r="C143" s="128"/>
      <c r="D143" s="96"/>
      <c r="E143" s="96"/>
      <c r="F143" s="97"/>
      <c r="G143" s="97"/>
      <c r="H143" s="98"/>
      <c r="I143" s="99"/>
      <c r="J143" s="99"/>
      <c r="K143" s="100"/>
      <c r="L143" s="100"/>
      <c r="M143" s="100"/>
      <c r="N143" s="100"/>
      <c r="O143" s="100"/>
      <c r="P143" s="100"/>
      <c r="Q143" s="101"/>
      <c r="R143" s="101"/>
      <c r="S143" s="101"/>
      <c r="T143" s="102" t="s">
        <v>458</v>
      </c>
      <c r="U143" s="102"/>
      <c r="V143" s="102"/>
      <c r="W143" s="103"/>
      <c r="X143" s="103"/>
      <c r="Y143" s="103"/>
      <c r="Z143" s="104"/>
      <c r="AA143" s="104"/>
      <c r="AB143" s="104"/>
    </row>
    <row r="144" spans="1:28" ht="15" x14ac:dyDescent="0.25">
      <c r="A144" s="87">
        <v>5</v>
      </c>
      <c r="B144" s="114" t="s">
        <v>273</v>
      </c>
      <c r="C144" s="133">
        <v>0.62361111111111112</v>
      </c>
      <c r="D144" s="114" t="s">
        <v>455</v>
      </c>
      <c r="E144" s="114" t="s">
        <v>129</v>
      </c>
      <c r="F144" s="88" t="s">
        <v>164</v>
      </c>
      <c r="G144" s="88">
        <v>80</v>
      </c>
      <c r="H144" s="89" t="s">
        <v>95</v>
      </c>
      <c r="I144" s="90" t="s">
        <v>474</v>
      </c>
      <c r="J144" s="90" t="s">
        <v>456</v>
      </c>
      <c r="K144" s="91" t="s">
        <v>128</v>
      </c>
      <c r="L144" s="91" t="s">
        <v>128</v>
      </c>
      <c r="M144" s="91" t="s">
        <v>129</v>
      </c>
      <c r="N144" s="91" t="s">
        <v>128</v>
      </c>
      <c r="O144" s="91" t="s">
        <v>129</v>
      </c>
      <c r="P144" s="91" t="s">
        <v>129</v>
      </c>
      <c r="Q144" s="92" t="s">
        <v>128</v>
      </c>
      <c r="R144" s="92" t="s">
        <v>129</v>
      </c>
      <c r="S144" s="92" t="s">
        <v>129</v>
      </c>
      <c r="T144" s="93" t="s">
        <v>458</v>
      </c>
      <c r="U144" s="93" t="s">
        <v>128</v>
      </c>
      <c r="V144" s="93" t="s">
        <v>128</v>
      </c>
      <c r="W144" s="94" t="s">
        <v>132</v>
      </c>
      <c r="X144" s="94" t="s">
        <v>128</v>
      </c>
      <c r="Y144" s="94" t="s">
        <v>132</v>
      </c>
      <c r="Z144" s="95" t="s">
        <v>117</v>
      </c>
      <c r="AA144" s="95"/>
      <c r="AB144" s="95" t="s">
        <v>129</v>
      </c>
    </row>
    <row r="145" spans="1:28" ht="15" x14ac:dyDescent="0.25">
      <c r="A145" s="96" t="s">
        <v>23</v>
      </c>
      <c r="B145" s="96"/>
      <c r="C145" s="128"/>
      <c r="D145" s="96"/>
      <c r="E145" s="96"/>
      <c r="F145" s="97"/>
      <c r="G145" s="97"/>
      <c r="H145" s="98"/>
      <c r="I145" s="99"/>
      <c r="J145" s="99" t="s">
        <v>111</v>
      </c>
      <c r="K145" s="100"/>
      <c r="L145" s="100"/>
      <c r="M145" s="100"/>
      <c r="N145" s="100"/>
      <c r="O145" s="100"/>
      <c r="P145" s="100"/>
      <c r="Q145" s="101"/>
      <c r="R145" s="101"/>
      <c r="S145" s="101"/>
      <c r="T145" s="102"/>
      <c r="U145" s="102"/>
      <c r="V145" s="102"/>
      <c r="W145" s="103"/>
      <c r="X145" s="103"/>
      <c r="Y145" s="103"/>
      <c r="Z145" s="104"/>
      <c r="AA145" s="104"/>
      <c r="AB145" s="104"/>
    </row>
    <row r="146" spans="1:28" ht="15" x14ac:dyDescent="0.25">
      <c r="A146" s="87">
        <v>91</v>
      </c>
      <c r="B146" s="114" t="s">
        <v>274</v>
      </c>
      <c r="C146" s="133">
        <v>0.60069444444444442</v>
      </c>
      <c r="D146" s="114" t="s">
        <v>455</v>
      </c>
      <c r="E146" s="114" t="s">
        <v>128</v>
      </c>
      <c r="F146" s="88" t="s">
        <v>164</v>
      </c>
      <c r="G146" s="88">
        <v>72</v>
      </c>
      <c r="H146" s="89" t="s">
        <v>99</v>
      </c>
      <c r="I146" s="90" t="s">
        <v>108</v>
      </c>
      <c r="J146" s="90" t="s">
        <v>112</v>
      </c>
      <c r="K146" s="91" t="s">
        <v>128</v>
      </c>
      <c r="L146" s="91" t="s">
        <v>128</v>
      </c>
      <c r="M146" s="91" t="s">
        <v>128</v>
      </c>
      <c r="N146" s="91" t="s">
        <v>129</v>
      </c>
      <c r="O146" s="91" t="s">
        <v>129</v>
      </c>
      <c r="P146" s="91" t="s">
        <v>129</v>
      </c>
      <c r="Q146" s="92" t="s">
        <v>128</v>
      </c>
      <c r="R146" s="92" t="s">
        <v>129</v>
      </c>
      <c r="S146" s="92" t="s">
        <v>129</v>
      </c>
      <c r="T146" s="93" t="s">
        <v>115</v>
      </c>
      <c r="U146" s="93" t="s">
        <v>129</v>
      </c>
      <c r="V146" s="93" t="s">
        <v>128</v>
      </c>
      <c r="W146" s="94" t="s">
        <v>132</v>
      </c>
      <c r="X146" s="94" t="s">
        <v>129</v>
      </c>
      <c r="Y146" s="94" t="s">
        <v>132</v>
      </c>
      <c r="Z146" s="95" t="s">
        <v>117</v>
      </c>
      <c r="AA146" s="95"/>
      <c r="AB146" s="95" t="s">
        <v>129</v>
      </c>
    </row>
    <row r="147" spans="1:28" ht="15" x14ac:dyDescent="0.25">
      <c r="A147" s="87">
        <v>27</v>
      </c>
      <c r="B147" s="114" t="s">
        <v>276</v>
      </c>
      <c r="C147" s="133">
        <v>9.9999999999999992E-2</v>
      </c>
      <c r="D147" s="114" t="s">
        <v>391</v>
      </c>
      <c r="E147" s="114" t="s">
        <v>128</v>
      </c>
      <c r="F147" s="88" t="s">
        <v>164</v>
      </c>
      <c r="G147" s="88">
        <v>78</v>
      </c>
      <c r="H147" s="89" t="s">
        <v>100</v>
      </c>
      <c r="I147" s="90" t="s">
        <v>452</v>
      </c>
      <c r="J147" s="90" t="s">
        <v>112</v>
      </c>
      <c r="K147" s="91" t="s">
        <v>128</v>
      </c>
      <c r="L147" s="91" t="s">
        <v>128</v>
      </c>
      <c r="M147" s="91" t="s">
        <v>128</v>
      </c>
      <c r="N147" s="91" t="s">
        <v>128</v>
      </c>
      <c r="O147" s="91" t="s">
        <v>128</v>
      </c>
      <c r="P147" s="91" t="s">
        <v>129</v>
      </c>
      <c r="Q147" s="92" t="s">
        <v>128</v>
      </c>
      <c r="R147" s="92" t="s">
        <v>129</v>
      </c>
      <c r="S147" s="92" t="s">
        <v>129</v>
      </c>
      <c r="T147" s="93" t="s">
        <v>115</v>
      </c>
      <c r="U147" s="93" t="s">
        <v>128</v>
      </c>
      <c r="V147" s="93" t="s">
        <v>128</v>
      </c>
      <c r="W147" s="94" t="s">
        <v>131</v>
      </c>
      <c r="X147" s="94" t="s">
        <v>128</v>
      </c>
      <c r="Y147" s="94" t="s">
        <v>131</v>
      </c>
      <c r="Z147" s="95" t="s">
        <v>497</v>
      </c>
      <c r="AA147" s="95" t="s">
        <v>131</v>
      </c>
      <c r="AB147" s="95" t="s">
        <v>129</v>
      </c>
    </row>
    <row r="148" spans="1:28" ht="15" x14ac:dyDescent="0.25">
      <c r="A148" s="96" t="s">
        <v>39</v>
      </c>
      <c r="B148" s="96"/>
      <c r="C148" s="128"/>
      <c r="D148" s="96"/>
      <c r="E148" s="96"/>
      <c r="F148" s="97"/>
      <c r="G148" s="97"/>
      <c r="H148" s="98"/>
      <c r="I148" s="99"/>
      <c r="J148" s="99"/>
      <c r="K148" s="100"/>
      <c r="L148" s="100"/>
      <c r="M148" s="100"/>
      <c r="N148" s="100"/>
      <c r="O148" s="100"/>
      <c r="P148" s="100"/>
      <c r="Q148" s="101"/>
      <c r="R148" s="101"/>
      <c r="S148" s="101"/>
      <c r="T148" s="102" t="s">
        <v>458</v>
      </c>
      <c r="U148" s="102"/>
      <c r="V148" s="102"/>
      <c r="W148" s="103"/>
      <c r="X148" s="103"/>
      <c r="Y148" s="103"/>
      <c r="Z148" s="104"/>
      <c r="AA148" s="104"/>
      <c r="AB148" s="104"/>
    </row>
    <row r="149" spans="1:28" ht="15" x14ac:dyDescent="0.25">
      <c r="A149" s="87">
        <v>37</v>
      </c>
      <c r="B149" s="114" t="s">
        <v>277</v>
      </c>
      <c r="C149" s="133">
        <v>0.49722222222222223</v>
      </c>
      <c r="D149" s="114" t="s">
        <v>455</v>
      </c>
      <c r="E149" s="114" t="s">
        <v>129</v>
      </c>
      <c r="F149" s="88" t="s">
        <v>163</v>
      </c>
      <c r="G149" s="88">
        <v>70</v>
      </c>
      <c r="H149" s="89" t="s">
        <v>98</v>
      </c>
      <c r="I149" s="90" t="s">
        <v>474</v>
      </c>
      <c r="J149" s="90" t="s">
        <v>108</v>
      </c>
      <c r="K149" s="91" t="s">
        <v>128</v>
      </c>
      <c r="L149" s="91" t="s">
        <v>128</v>
      </c>
      <c r="M149" s="91" t="s">
        <v>128</v>
      </c>
      <c r="N149" s="91" t="s">
        <v>128</v>
      </c>
      <c r="O149" s="91" t="s">
        <v>128</v>
      </c>
      <c r="P149" s="91" t="s">
        <v>128</v>
      </c>
      <c r="Q149" s="92" t="s">
        <v>128</v>
      </c>
      <c r="R149" s="92" t="s">
        <v>129</v>
      </c>
      <c r="S149" s="92" t="s">
        <v>129</v>
      </c>
      <c r="T149" s="93" t="s">
        <v>458</v>
      </c>
      <c r="U149" s="93" t="s">
        <v>128</v>
      </c>
      <c r="V149" s="93" t="s">
        <v>129</v>
      </c>
      <c r="W149" s="94" t="s">
        <v>167</v>
      </c>
      <c r="X149" s="94" t="s">
        <v>129</v>
      </c>
      <c r="Y149" s="94" t="s">
        <v>131</v>
      </c>
      <c r="Z149" s="95" t="s">
        <v>118</v>
      </c>
      <c r="AA149" s="95"/>
      <c r="AB149" s="95" t="s">
        <v>128</v>
      </c>
    </row>
    <row r="150" spans="1:28" ht="15" x14ac:dyDescent="0.25">
      <c r="A150" s="96" t="s">
        <v>52</v>
      </c>
      <c r="B150" s="96"/>
      <c r="C150" s="128"/>
      <c r="D150" s="96"/>
      <c r="E150" s="96"/>
      <c r="F150" s="97"/>
      <c r="G150" s="97"/>
      <c r="H150" s="98"/>
      <c r="I150" s="99"/>
      <c r="J150" s="99"/>
      <c r="K150" s="100"/>
      <c r="L150" s="100"/>
      <c r="M150" s="100"/>
      <c r="N150" s="100"/>
      <c r="O150" s="100"/>
      <c r="P150" s="100"/>
      <c r="Q150" s="101"/>
      <c r="R150" s="101"/>
      <c r="S150" s="101"/>
      <c r="T150" s="102"/>
      <c r="U150" s="102"/>
      <c r="V150" s="102"/>
      <c r="W150" s="103"/>
      <c r="X150" s="103"/>
      <c r="Y150" s="103"/>
      <c r="Z150" s="104"/>
      <c r="AA150" s="104"/>
      <c r="AB150" s="104"/>
    </row>
    <row r="151" spans="1:28" ht="15" x14ac:dyDescent="0.25">
      <c r="A151" s="87">
        <v>56</v>
      </c>
      <c r="B151" s="114" t="s">
        <v>278</v>
      </c>
      <c r="C151" s="133">
        <v>0.36458333333333331</v>
      </c>
      <c r="D151" s="114" t="s">
        <v>455</v>
      </c>
      <c r="E151" s="114" t="s">
        <v>128</v>
      </c>
      <c r="F151" s="88" t="s">
        <v>164</v>
      </c>
      <c r="G151" s="88">
        <v>98</v>
      </c>
      <c r="H151" s="89" t="s">
        <v>100</v>
      </c>
      <c r="I151" s="90" t="s">
        <v>452</v>
      </c>
      <c r="J151" s="90" t="s">
        <v>111</v>
      </c>
      <c r="K151" s="91" t="s">
        <v>128</v>
      </c>
      <c r="L151" s="91" t="s">
        <v>128</v>
      </c>
      <c r="M151" s="91" t="s">
        <v>128</v>
      </c>
      <c r="N151" s="91" t="s">
        <v>128</v>
      </c>
      <c r="O151" s="91" t="s">
        <v>129</v>
      </c>
      <c r="P151" s="91" t="s">
        <v>129</v>
      </c>
      <c r="Q151" s="92" t="s">
        <v>128</v>
      </c>
      <c r="R151" s="92" t="s">
        <v>129</v>
      </c>
      <c r="S151" s="92" t="s">
        <v>129</v>
      </c>
      <c r="T151" s="93" t="s">
        <v>115</v>
      </c>
      <c r="U151" s="93" t="s">
        <v>128</v>
      </c>
      <c r="V151" s="93" t="s">
        <v>128</v>
      </c>
      <c r="W151" s="94" t="s">
        <v>131</v>
      </c>
      <c r="X151" s="94" t="s">
        <v>129</v>
      </c>
      <c r="Y151" s="94" t="s">
        <v>132</v>
      </c>
      <c r="Z151" s="95" t="s">
        <v>117</v>
      </c>
      <c r="AA151" s="95"/>
      <c r="AB151" s="95" t="s">
        <v>129</v>
      </c>
    </row>
    <row r="152" spans="1:28" ht="15" x14ac:dyDescent="0.25">
      <c r="A152" s="96" t="s">
        <v>65</v>
      </c>
      <c r="B152" s="96"/>
      <c r="C152" s="128"/>
      <c r="D152" s="96"/>
      <c r="E152" s="96"/>
      <c r="F152" s="97"/>
      <c r="G152" s="97"/>
      <c r="H152" s="98"/>
      <c r="I152" s="99" t="s">
        <v>108</v>
      </c>
      <c r="J152" s="99"/>
      <c r="K152" s="100"/>
      <c r="L152" s="100"/>
      <c r="M152" s="100"/>
      <c r="N152" s="100"/>
      <c r="O152" s="100"/>
      <c r="P152" s="100"/>
      <c r="Q152" s="101"/>
      <c r="R152" s="101"/>
      <c r="S152" s="101"/>
      <c r="T152" s="102"/>
      <c r="U152" s="102"/>
      <c r="V152" s="102"/>
      <c r="W152" s="103"/>
      <c r="X152" s="103"/>
      <c r="Y152" s="103"/>
      <c r="Z152" s="104"/>
      <c r="AA152" s="104"/>
      <c r="AB152" s="104"/>
    </row>
    <row r="153" spans="1:28" ht="15" x14ac:dyDescent="0.25">
      <c r="A153" s="87">
        <v>25</v>
      </c>
      <c r="B153" s="114" t="s">
        <v>267</v>
      </c>
      <c r="C153" s="133">
        <v>0.48888888888888887</v>
      </c>
      <c r="D153" s="114" t="s">
        <v>455</v>
      </c>
      <c r="E153" s="114" t="s">
        <v>129</v>
      </c>
      <c r="F153" s="88" t="s">
        <v>164</v>
      </c>
      <c r="G153" s="88">
        <v>58</v>
      </c>
      <c r="H153" s="89" t="s">
        <v>98</v>
      </c>
      <c r="I153" s="90" t="s">
        <v>452</v>
      </c>
      <c r="J153" s="90" t="s">
        <v>12</v>
      </c>
      <c r="K153" s="91" t="s">
        <v>128</v>
      </c>
      <c r="L153" s="91" t="s">
        <v>128</v>
      </c>
      <c r="M153" s="91" t="s">
        <v>128</v>
      </c>
      <c r="N153" s="91" t="s">
        <v>128</v>
      </c>
      <c r="O153" s="91" t="s">
        <v>128</v>
      </c>
      <c r="P153" s="91" t="s">
        <v>128</v>
      </c>
      <c r="Q153" s="92" t="s">
        <v>128</v>
      </c>
      <c r="R153" s="92" t="s">
        <v>129</v>
      </c>
      <c r="S153" s="92" t="s">
        <v>128</v>
      </c>
      <c r="T153" s="93" t="s">
        <v>458</v>
      </c>
      <c r="U153" s="93" t="s">
        <v>128</v>
      </c>
      <c r="V153" s="93" t="s">
        <v>128</v>
      </c>
      <c r="W153" s="94" t="s">
        <v>167</v>
      </c>
      <c r="X153" s="94" t="s">
        <v>128</v>
      </c>
      <c r="Y153" s="94" t="s">
        <v>131</v>
      </c>
      <c r="Z153" s="95" t="s">
        <v>118</v>
      </c>
      <c r="AA153" s="95"/>
      <c r="AB153" s="95" t="s">
        <v>129</v>
      </c>
    </row>
    <row r="154" spans="1:28" ht="15" x14ac:dyDescent="0.25">
      <c r="A154" s="87">
        <v>40</v>
      </c>
      <c r="B154" s="114" t="s">
        <v>279</v>
      </c>
      <c r="C154" s="133">
        <v>0.39097222222222222</v>
      </c>
      <c r="D154" s="114" t="s">
        <v>455</v>
      </c>
      <c r="E154" s="114" t="s">
        <v>129</v>
      </c>
      <c r="F154" s="88" t="s">
        <v>164</v>
      </c>
      <c r="G154" s="88">
        <v>58</v>
      </c>
      <c r="H154" s="89" t="s">
        <v>97</v>
      </c>
      <c r="I154" s="90" t="s">
        <v>452</v>
      </c>
      <c r="J154" s="90" t="s">
        <v>112</v>
      </c>
      <c r="K154" s="91" t="s">
        <v>128</v>
      </c>
      <c r="L154" s="91" t="s">
        <v>128</v>
      </c>
      <c r="M154" s="91" t="s">
        <v>128</v>
      </c>
      <c r="N154" s="91" t="s">
        <v>129</v>
      </c>
      <c r="O154" s="91" t="s">
        <v>129</v>
      </c>
      <c r="P154" s="91" t="s">
        <v>129</v>
      </c>
      <c r="Q154" s="92" t="s">
        <v>128</v>
      </c>
      <c r="R154" s="92" t="s">
        <v>129</v>
      </c>
      <c r="S154" s="92" t="s">
        <v>128</v>
      </c>
      <c r="T154" s="93" t="s">
        <v>115</v>
      </c>
      <c r="U154" s="93" t="s">
        <v>128</v>
      </c>
      <c r="V154" s="93" t="s">
        <v>129</v>
      </c>
      <c r="W154" s="94" t="s">
        <v>133</v>
      </c>
      <c r="X154" s="94" t="s">
        <v>129</v>
      </c>
      <c r="Y154" s="94" t="s">
        <v>133</v>
      </c>
      <c r="Z154" s="95" t="s">
        <v>118</v>
      </c>
      <c r="AA154" s="95"/>
      <c r="AB154" s="95" t="s">
        <v>129</v>
      </c>
    </row>
    <row r="155" spans="1:28" ht="15" x14ac:dyDescent="0.25">
      <c r="A155" s="87">
        <v>98</v>
      </c>
      <c r="B155" s="114" t="s">
        <v>280</v>
      </c>
      <c r="C155" s="133">
        <v>0.37222222222222223</v>
      </c>
      <c r="D155" s="114" t="s">
        <v>455</v>
      </c>
      <c r="E155" s="114" t="s">
        <v>129</v>
      </c>
      <c r="F155" s="88" t="s">
        <v>164</v>
      </c>
      <c r="G155" s="88">
        <v>90</v>
      </c>
      <c r="H155" s="89" t="s">
        <v>97</v>
      </c>
      <c r="I155" s="90" t="s">
        <v>452</v>
      </c>
      <c r="J155" s="90" t="s">
        <v>456</v>
      </c>
      <c r="K155" s="91" t="s">
        <v>128</v>
      </c>
      <c r="L155" s="91" t="s">
        <v>128</v>
      </c>
      <c r="M155" s="91" t="s">
        <v>128</v>
      </c>
      <c r="N155" s="91" t="s">
        <v>129</v>
      </c>
      <c r="O155" s="91" t="s">
        <v>129</v>
      </c>
      <c r="P155" s="91" t="s">
        <v>128</v>
      </c>
      <c r="Q155" s="92" t="s">
        <v>128</v>
      </c>
      <c r="R155" s="92" t="s">
        <v>129</v>
      </c>
      <c r="S155" s="92" t="s">
        <v>129</v>
      </c>
      <c r="T155" s="93" t="s">
        <v>115</v>
      </c>
      <c r="U155" s="93" t="s">
        <v>128</v>
      </c>
      <c r="V155" s="93" t="s">
        <v>128</v>
      </c>
      <c r="W155" s="94" t="s">
        <v>167</v>
      </c>
      <c r="X155" s="94" t="s">
        <v>128</v>
      </c>
      <c r="Y155" s="94" t="s">
        <v>131</v>
      </c>
      <c r="Z155" s="95" t="s">
        <v>497</v>
      </c>
      <c r="AA155" s="95" t="s">
        <v>131</v>
      </c>
      <c r="AB155" s="95" t="s">
        <v>128</v>
      </c>
    </row>
    <row r="156" spans="1:28" ht="15" x14ac:dyDescent="0.25">
      <c r="A156" s="105" t="s">
        <v>146</v>
      </c>
      <c r="B156" s="105"/>
      <c r="C156" s="130"/>
      <c r="D156" s="105"/>
      <c r="E156" s="105"/>
      <c r="F156" s="106"/>
      <c r="G156" s="106"/>
      <c r="H156" s="107"/>
      <c r="I156" s="108"/>
      <c r="J156" s="108"/>
      <c r="K156" s="109"/>
      <c r="L156" s="109"/>
      <c r="M156" s="109"/>
      <c r="N156" s="109"/>
      <c r="O156" s="109"/>
      <c r="P156" s="109"/>
      <c r="Q156" s="110"/>
      <c r="R156" s="110"/>
      <c r="S156" s="110"/>
      <c r="T156" s="111" t="s">
        <v>458</v>
      </c>
      <c r="U156" s="111"/>
      <c r="V156" s="111"/>
      <c r="W156" s="112"/>
      <c r="X156" s="112"/>
      <c r="Y156" s="112"/>
      <c r="Z156" s="113"/>
      <c r="AA156" s="113"/>
      <c r="AB156" s="113"/>
    </row>
    <row r="157" spans="1:28" ht="15" x14ac:dyDescent="0.25">
      <c r="A157" s="87">
        <v>71</v>
      </c>
      <c r="B157" s="114"/>
      <c r="C157" s="129"/>
      <c r="D157" s="114"/>
      <c r="E157" s="114"/>
      <c r="F157" s="88"/>
      <c r="G157" s="88"/>
      <c r="H157" s="89"/>
      <c r="I157" s="90" t="s">
        <v>108</v>
      </c>
      <c r="J157" s="90" t="s">
        <v>456</v>
      </c>
      <c r="K157" s="91" t="s">
        <v>128</v>
      </c>
      <c r="L157" s="91" t="s">
        <v>128</v>
      </c>
      <c r="M157" s="91" t="s">
        <v>128</v>
      </c>
      <c r="N157" s="91" t="s">
        <v>128</v>
      </c>
      <c r="O157" s="91" t="s">
        <v>129</v>
      </c>
      <c r="P157" s="91" t="s">
        <v>129</v>
      </c>
      <c r="Q157" s="92" t="s">
        <v>128</v>
      </c>
      <c r="R157" s="92" t="s">
        <v>129</v>
      </c>
      <c r="S157" s="92" t="s">
        <v>129</v>
      </c>
      <c r="T157" s="93" t="s">
        <v>115</v>
      </c>
      <c r="U157" s="93" t="s">
        <v>128</v>
      </c>
      <c r="V157" s="93" t="s">
        <v>128</v>
      </c>
      <c r="W157" s="94" t="s">
        <v>133</v>
      </c>
      <c r="X157" s="94" t="s">
        <v>128</v>
      </c>
      <c r="Y157" s="94" t="s">
        <v>168</v>
      </c>
      <c r="Z157" s="95" t="s">
        <v>117</v>
      </c>
      <c r="AA157" s="95"/>
      <c r="AB157" s="95" t="s">
        <v>129</v>
      </c>
    </row>
  </sheetData>
  <autoFilter ref="A1:AB15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8"/>
  <sheetViews>
    <sheetView topLeftCell="A43" workbookViewId="0">
      <selection activeCell="G71" sqref="G71"/>
    </sheetView>
  </sheetViews>
  <sheetFormatPr baseColWidth="10" defaultRowHeight="15" x14ac:dyDescent="0.25"/>
  <cols>
    <col min="1" max="1" width="70.875" style="1" bestFit="1" customWidth="1"/>
    <col min="2" max="3" width="9.875" style="11" customWidth="1"/>
    <col min="4" max="4" width="27" style="11" customWidth="1"/>
    <col min="5" max="5" width="28.25" style="11" customWidth="1"/>
    <col min="6" max="7" width="9.875" style="11" customWidth="1"/>
    <col min="8" max="8" width="27.125" style="11" customWidth="1"/>
    <col min="9" max="9" width="10.125" style="11" customWidth="1"/>
    <col min="10" max="1024" width="9.875" style="11" customWidth="1"/>
  </cols>
  <sheetData>
    <row r="1" spans="1:7" x14ac:dyDescent="0.25">
      <c r="A1" s="1" t="s">
        <v>89</v>
      </c>
      <c r="B1" s="11">
        <f>COUNTIF(Données!F:F,"Homme")</f>
        <v>46</v>
      </c>
      <c r="C1" s="45">
        <f>B1/B3</f>
        <v>0.43396226415094341</v>
      </c>
      <c r="E1" s="1" t="s">
        <v>158</v>
      </c>
      <c r="F1" s="11">
        <v>22</v>
      </c>
      <c r="G1" s="45">
        <f>22/107</f>
        <v>0.20560747663551401</v>
      </c>
    </row>
    <row r="2" spans="1:7" x14ac:dyDescent="0.25">
      <c r="A2" s="1" t="s">
        <v>90</v>
      </c>
      <c r="B2" s="11">
        <f>COUNTIF(Données!F:F,"Femme")</f>
        <v>59</v>
      </c>
      <c r="C2" s="45">
        <f>B2/B3</f>
        <v>0.55660377358490565</v>
      </c>
      <c r="E2" s="1" t="s">
        <v>159</v>
      </c>
      <c r="F2" s="11">
        <v>10</v>
      </c>
      <c r="G2" s="45">
        <f>10/107</f>
        <v>9.3457943925233641E-2</v>
      </c>
    </row>
    <row r="3" spans="1:7" x14ac:dyDescent="0.25">
      <c r="A3" s="43" t="s">
        <v>135</v>
      </c>
      <c r="B3" s="20">
        <v>106</v>
      </c>
      <c r="C3" s="11" t="s">
        <v>171</v>
      </c>
      <c r="E3" s="1" t="s">
        <v>160</v>
      </c>
      <c r="F3" s="11">
        <v>19</v>
      </c>
      <c r="G3" s="45">
        <f>19/107</f>
        <v>0.17757009345794392</v>
      </c>
    </row>
    <row r="5" spans="1:7" x14ac:dyDescent="0.25">
      <c r="A5" s="1" t="s">
        <v>91</v>
      </c>
      <c r="B5" s="11">
        <f>AVERAGE(Données!H:H)</f>
        <v>84.876190476190473</v>
      </c>
      <c r="D5" s="1" t="s">
        <v>169</v>
      </c>
      <c r="E5" s="11">
        <f>MIN(Données!H:H)</f>
        <v>53</v>
      </c>
    </row>
    <row r="6" spans="1:7" x14ac:dyDescent="0.25">
      <c r="A6" s="1" t="s">
        <v>92</v>
      </c>
      <c r="B6" s="11">
        <f>MEDIAN(Données!H:H)</f>
        <v>89</v>
      </c>
      <c r="D6" s="1" t="s">
        <v>170</v>
      </c>
      <c r="E6" s="11">
        <f>MAX(Données!H:H)</f>
        <v>102</v>
      </c>
    </row>
    <row r="7" spans="1:7" x14ac:dyDescent="0.25">
      <c r="A7" s="1" t="s">
        <v>93</v>
      </c>
      <c r="B7" s="11">
        <f>_xlfn.STDEV.P(Données!H:H)</f>
        <v>10.38652537170406</v>
      </c>
    </row>
    <row r="9" spans="1:7" x14ac:dyDescent="0.25">
      <c r="A9" s="44" t="s">
        <v>94</v>
      </c>
      <c r="B9" s="11">
        <f>COUNTIF(Données!I:I,"Lundi")</f>
        <v>14</v>
      </c>
      <c r="C9" s="45">
        <f>B9/$B$16</f>
        <v>0.13333333333333333</v>
      </c>
    </row>
    <row r="10" spans="1:7" x14ac:dyDescent="0.25">
      <c r="A10" s="44" t="s">
        <v>95</v>
      </c>
      <c r="B10" s="11">
        <f>COUNTIF(Données!I:I,"Mardi")</f>
        <v>21</v>
      </c>
      <c r="C10" s="45">
        <f t="shared" ref="C10:C15" si="0">B10/$B$16</f>
        <v>0.2</v>
      </c>
    </row>
    <row r="11" spans="1:7" x14ac:dyDescent="0.25">
      <c r="A11" s="44" t="s">
        <v>96</v>
      </c>
      <c r="B11" s="11">
        <f>COUNTIF(Données!I:I,"Mercredi")</f>
        <v>10</v>
      </c>
      <c r="C11" s="45">
        <f t="shared" si="0"/>
        <v>9.5238095238095233E-2</v>
      </c>
    </row>
    <row r="12" spans="1:7" x14ac:dyDescent="0.25">
      <c r="A12" s="44" t="s">
        <v>97</v>
      </c>
      <c r="B12" s="11">
        <f>COUNTIF(Données!I:I,"Jeudi")</f>
        <v>19</v>
      </c>
      <c r="C12" s="45">
        <f t="shared" si="0"/>
        <v>0.18095238095238095</v>
      </c>
    </row>
    <row r="13" spans="1:7" x14ac:dyDescent="0.25">
      <c r="A13" s="44" t="s">
        <v>98</v>
      </c>
      <c r="B13" s="11">
        <f>COUNTIF(Données!I:I,"Vendredi")</f>
        <v>15</v>
      </c>
      <c r="C13" s="45">
        <f t="shared" si="0"/>
        <v>0.14285714285714285</v>
      </c>
    </row>
    <row r="14" spans="1:7" x14ac:dyDescent="0.25">
      <c r="A14" s="44" t="s">
        <v>99</v>
      </c>
      <c r="B14" s="11">
        <f>COUNTIF(Données!I:I,"Samedi")</f>
        <v>14</v>
      </c>
      <c r="C14" s="45">
        <f t="shared" si="0"/>
        <v>0.13333333333333333</v>
      </c>
      <c r="F14" s="1" t="s">
        <v>155</v>
      </c>
      <c r="G14" s="1" t="s">
        <v>156</v>
      </c>
    </row>
    <row r="15" spans="1:7" x14ac:dyDescent="0.25">
      <c r="A15" s="44" t="s">
        <v>100</v>
      </c>
      <c r="B15" s="11">
        <f>COUNTIF(Données!I:I,"Dimanche")</f>
        <v>12</v>
      </c>
      <c r="C15" s="45">
        <f t="shared" si="0"/>
        <v>0.11428571428571428</v>
      </c>
      <c r="D15" s="1" t="s">
        <v>144</v>
      </c>
      <c r="E15" s="11">
        <f>COUNTIF(Données!AE:AE,"Vomissements")</f>
        <v>1</v>
      </c>
      <c r="F15" s="45">
        <f>E15/$B$25</f>
        <v>2.9411764705882353E-2</v>
      </c>
      <c r="G15" s="45">
        <f>E15/$B$26</f>
        <v>1.4492753623188406E-2</v>
      </c>
    </row>
    <row r="16" spans="1:7" x14ac:dyDescent="0.25">
      <c r="A16" s="43" t="s">
        <v>135</v>
      </c>
      <c r="B16" s="20">
        <f>SUM(B9:B15)</f>
        <v>105</v>
      </c>
      <c r="D16" s="1" t="s">
        <v>143</v>
      </c>
      <c r="E16" s="11">
        <f>COUNTIF(Données!AE:AE,"Rétention aiguë urine")</f>
        <v>0</v>
      </c>
      <c r="F16" s="45">
        <f t="shared" ref="F16:F28" si="1">E16/$B$25</f>
        <v>0</v>
      </c>
      <c r="G16" s="45">
        <f t="shared" ref="G16:G28" si="2">E16/$B$26</f>
        <v>0</v>
      </c>
    </row>
    <row r="17" spans="1:9" x14ac:dyDescent="0.25">
      <c r="D17" s="1" t="s">
        <v>142</v>
      </c>
      <c r="E17" s="11">
        <f>COUNTIF(Données!AE:AE,"Tachycardie")</f>
        <v>1</v>
      </c>
      <c r="F17" s="45">
        <f t="shared" si="1"/>
        <v>2.9411764705882353E-2</v>
      </c>
      <c r="G17" s="45">
        <f t="shared" si="2"/>
        <v>1.4492753623188406E-2</v>
      </c>
    </row>
    <row r="18" spans="1:9" x14ac:dyDescent="0.25">
      <c r="A18" s="44" t="s">
        <v>101</v>
      </c>
      <c r="B18" s="11">
        <f>COUNTIF(Données!J:J,"Douleur")</f>
        <v>13</v>
      </c>
      <c r="C18" s="45">
        <f>B18/$B$26</f>
        <v>0.18840579710144928</v>
      </c>
      <c r="D18" s="1" t="s">
        <v>137</v>
      </c>
      <c r="E18" s="11">
        <f>COUNTIF(Données!AE:AE,"Troubles de la vigilance")</f>
        <v>4</v>
      </c>
      <c r="F18" s="45">
        <f t="shared" si="1"/>
        <v>0.11764705882352941</v>
      </c>
      <c r="G18" s="45">
        <f t="shared" si="2"/>
        <v>5.7971014492753624E-2</v>
      </c>
    </row>
    <row r="19" spans="1:9" x14ac:dyDescent="0.25">
      <c r="A19" s="44" t="s">
        <v>102</v>
      </c>
      <c r="B19" s="11">
        <f>COUNTIF(Données!J:J,"Dyspnée")</f>
        <v>0</v>
      </c>
      <c r="C19" s="45">
        <f t="shared" ref="C19:C25" si="3">B19/$B$26</f>
        <v>0</v>
      </c>
      <c r="D19" s="1" t="s">
        <v>44</v>
      </c>
      <c r="E19" s="11">
        <f>COUNTIF(Données!AE:AE,"Coma")</f>
        <v>11</v>
      </c>
      <c r="F19" s="45">
        <f t="shared" si="1"/>
        <v>0.3235294117647059</v>
      </c>
      <c r="G19" s="45">
        <f t="shared" si="2"/>
        <v>0.15942028985507245</v>
      </c>
    </row>
    <row r="20" spans="1:9" x14ac:dyDescent="0.25">
      <c r="A20" s="44" t="s">
        <v>103</v>
      </c>
      <c r="B20" s="11">
        <f>COUNTIF(Données!J:J,"Hémorragie")</f>
        <v>0</v>
      </c>
      <c r="C20" s="45">
        <f t="shared" si="3"/>
        <v>0</v>
      </c>
      <c r="D20" s="1" t="s">
        <v>85</v>
      </c>
      <c r="E20" s="11">
        <f>COUNTIF(Données!AE:AE,"Confusion")</f>
        <v>1</v>
      </c>
      <c r="F20" s="45">
        <f t="shared" si="1"/>
        <v>2.9411764705882353E-2</v>
      </c>
      <c r="G20" s="45">
        <f t="shared" si="2"/>
        <v>1.4492753623188406E-2</v>
      </c>
    </row>
    <row r="21" spans="1:9" x14ac:dyDescent="0.25">
      <c r="A21" s="44" t="s">
        <v>104</v>
      </c>
      <c r="B21" s="11">
        <f>COUNTIF(Données!J:J,"Hyperthermie")</f>
        <v>12</v>
      </c>
      <c r="C21" s="45">
        <f t="shared" si="3"/>
        <v>0.17391304347826086</v>
      </c>
      <c r="D21" s="1" t="s">
        <v>141</v>
      </c>
      <c r="E21" s="11">
        <f>COUNTIF(Données!AE:AE,"Accident vasculaire cérébral")+COUNTIF(Données!AE:AE,"Trouble neurologique")+COUNTIF(Données!AE:AE,"Aphasie")</f>
        <v>2</v>
      </c>
      <c r="F21" s="45">
        <f t="shared" si="1"/>
        <v>5.8823529411764705E-2</v>
      </c>
      <c r="G21" s="45">
        <f t="shared" si="2"/>
        <v>2.8985507246376812E-2</v>
      </c>
    </row>
    <row r="22" spans="1:9" x14ac:dyDescent="0.25">
      <c r="A22" s="44" t="s">
        <v>105</v>
      </c>
      <c r="B22" s="11">
        <f>COUNTIF(Données!J:J,"Isolement")</f>
        <v>1</v>
      </c>
      <c r="C22" s="45">
        <f t="shared" si="3"/>
        <v>1.4492753623188406E-2</v>
      </c>
      <c r="D22" s="1" t="s">
        <v>31</v>
      </c>
      <c r="E22" s="11">
        <f>COUNTIF(Données!AE:AE,"Problème matériel")</f>
        <v>0</v>
      </c>
      <c r="F22" s="45">
        <f t="shared" si="1"/>
        <v>0</v>
      </c>
      <c r="G22" s="45">
        <f t="shared" si="2"/>
        <v>0</v>
      </c>
    </row>
    <row r="23" spans="1:9" x14ac:dyDescent="0.25">
      <c r="A23" s="44" t="s">
        <v>106</v>
      </c>
      <c r="B23" s="11">
        <f>COUNTIF(Données!J:J,"Charge en soins trop lourde")</f>
        <v>3</v>
      </c>
      <c r="C23" s="45">
        <f t="shared" si="3"/>
        <v>4.3478260869565216E-2</v>
      </c>
      <c r="D23" s="1" t="s">
        <v>138</v>
      </c>
      <c r="E23" s="11">
        <f>COUNTIF(Données!AE:AE,"Insuffisance rénale aiguë")+COUNTIF(Données!AE:AE,"Hypoglycémie")</f>
        <v>0</v>
      </c>
      <c r="F23" s="45">
        <f t="shared" si="1"/>
        <v>0</v>
      </c>
      <c r="G23" s="45">
        <f t="shared" si="2"/>
        <v>0</v>
      </c>
    </row>
    <row r="24" spans="1:9" x14ac:dyDescent="0.25">
      <c r="A24" s="44" t="s">
        <v>107</v>
      </c>
      <c r="B24" s="11">
        <f>COUNTIF(Données!J:J,"Fin de vie")</f>
        <v>6</v>
      </c>
      <c r="C24" s="45">
        <f t="shared" si="3"/>
        <v>8.6956521739130432E-2</v>
      </c>
      <c r="D24" s="1" t="s">
        <v>139</v>
      </c>
      <c r="E24" s="11">
        <f>COUNTIF(Données!AE:AE,"Sepsis")+COUNTIF(Données!AE:AE,"Choc septique")</f>
        <v>1</v>
      </c>
      <c r="F24" s="45">
        <f t="shared" si="1"/>
        <v>2.9411764705882353E-2</v>
      </c>
      <c r="G24" s="45">
        <f t="shared" si="2"/>
        <v>1.4492753623188406E-2</v>
      </c>
    </row>
    <row r="25" spans="1:9" x14ac:dyDescent="0.25">
      <c r="A25" s="44" t="s">
        <v>108</v>
      </c>
      <c r="B25" s="11">
        <f>COUNTIF(Données!J:J,"Autre")</f>
        <v>34</v>
      </c>
      <c r="C25" s="45">
        <f t="shared" si="3"/>
        <v>0.49275362318840582</v>
      </c>
      <c r="D25" s="1" t="s">
        <v>55</v>
      </c>
      <c r="E25" s="11">
        <f>COUNTIF(Données!AE:AE,"Hypothermie")</f>
        <v>1</v>
      </c>
      <c r="F25" s="45">
        <f t="shared" si="1"/>
        <v>2.9411764705882353E-2</v>
      </c>
      <c r="G25" s="45">
        <f t="shared" si="2"/>
        <v>1.4492753623188406E-2</v>
      </c>
    </row>
    <row r="26" spans="1:9" x14ac:dyDescent="0.25">
      <c r="A26" s="43" t="s">
        <v>135</v>
      </c>
      <c r="B26" s="20">
        <f>SUM(B18:B25)</f>
        <v>69</v>
      </c>
      <c r="D26" s="1" t="s">
        <v>35</v>
      </c>
      <c r="E26" s="11">
        <f>COUNTIF(Données!AE:AE,"Crise comitiale")</f>
        <v>1</v>
      </c>
      <c r="F26" s="45">
        <f t="shared" si="1"/>
        <v>2.9411764705882353E-2</v>
      </c>
      <c r="G26" s="45">
        <f t="shared" si="2"/>
        <v>1.4492753623188406E-2</v>
      </c>
    </row>
    <row r="27" spans="1:9" x14ac:dyDescent="0.25">
      <c r="D27" s="1" t="s">
        <v>140</v>
      </c>
      <c r="E27" s="11">
        <f>COUNTIF(Données!AE:AE,"Altération de l'état général")</f>
        <v>0</v>
      </c>
      <c r="F27" s="45">
        <f t="shared" si="1"/>
        <v>0</v>
      </c>
      <c r="G27" s="45">
        <f t="shared" si="2"/>
        <v>0</v>
      </c>
    </row>
    <row r="28" spans="1:9" x14ac:dyDescent="0.25">
      <c r="A28" s="44" t="s">
        <v>109</v>
      </c>
      <c r="B28" s="11">
        <f>COUNTIF(Données!K:K,"Médecin traitant")</f>
        <v>0</v>
      </c>
      <c r="C28" s="45">
        <f t="shared" ref="C28:C35" si="4">B28/$B$36</f>
        <v>0</v>
      </c>
      <c r="D28" s="1" t="s">
        <v>81</v>
      </c>
      <c r="E28" s="11">
        <f>COUNTIF(Données!AE:AE,"Chute")</f>
        <v>2</v>
      </c>
      <c r="F28" s="45">
        <f t="shared" si="1"/>
        <v>5.8823529411764705E-2</v>
      </c>
      <c r="G28" s="45">
        <f t="shared" si="2"/>
        <v>2.8985507246376812E-2</v>
      </c>
    </row>
    <row r="29" spans="1:9" x14ac:dyDescent="0.25">
      <c r="A29" s="44" t="s">
        <v>110</v>
      </c>
      <c r="B29" s="11">
        <f>COUNTIF(Données!K:K,"Remplaçant")</f>
        <v>0</v>
      </c>
      <c r="C29" s="45">
        <f t="shared" si="4"/>
        <v>0</v>
      </c>
      <c r="I29" s="47"/>
    </row>
    <row r="30" spans="1:9" x14ac:dyDescent="0.25">
      <c r="A30" s="44" t="s">
        <v>12</v>
      </c>
      <c r="B30" s="11">
        <f>COUNTIF(Données!K:K,"HAD")</f>
        <v>2</v>
      </c>
      <c r="C30" s="45">
        <f t="shared" si="4"/>
        <v>2.1276595744680851E-2</v>
      </c>
      <c r="D30" s="1" t="s">
        <v>33</v>
      </c>
      <c r="E30" s="11">
        <f>COUNTIF(Données!AF:AF,"IDE")</f>
        <v>2</v>
      </c>
      <c r="F30" s="45">
        <f>E30/$B$35</f>
        <v>0.18181818181818182</v>
      </c>
      <c r="G30" s="45">
        <f>E30/$B$36</f>
        <v>2.1276595744680851E-2</v>
      </c>
      <c r="I30" s="47"/>
    </row>
    <row r="31" spans="1:9" x14ac:dyDescent="0.25">
      <c r="A31" s="44" t="s">
        <v>111</v>
      </c>
      <c r="B31" s="11">
        <f>COUNTIF(Données!K:K,"EHPAD")</f>
        <v>37</v>
      </c>
      <c r="C31" s="45">
        <f t="shared" si="4"/>
        <v>0.39361702127659576</v>
      </c>
      <c r="D31" s="1" t="s">
        <v>116</v>
      </c>
      <c r="E31" s="11">
        <f>COUNTIF(Données!AF:AF,"Néphrologue")</f>
        <v>0</v>
      </c>
      <c r="F31" s="45">
        <f t="shared" ref="F31:F33" si="5">E31/$B$35</f>
        <v>0</v>
      </c>
      <c r="G31" s="45">
        <f t="shared" ref="G31:G33" si="6">E31/$B$36</f>
        <v>0</v>
      </c>
      <c r="I31" s="47"/>
    </row>
    <row r="32" spans="1:9" x14ac:dyDescent="0.25">
      <c r="A32" s="44" t="s">
        <v>11</v>
      </c>
      <c r="B32" s="11">
        <f>COUNTIF(Données!K:K,"Réseau SP")</f>
        <v>0</v>
      </c>
      <c r="C32" s="45">
        <f t="shared" si="4"/>
        <v>0</v>
      </c>
      <c r="D32" s="1" t="s">
        <v>145</v>
      </c>
      <c r="E32" s="11">
        <f>COUNTIF(Données!AF:AF,"Hôpital")+COUNTIF(Données!AF:AF,"PUG")+COUNTIF(Données!AF:AF,"Gériatrie")</f>
        <v>3</v>
      </c>
      <c r="F32" s="45">
        <f t="shared" si="5"/>
        <v>0.27272727272727271</v>
      </c>
      <c r="G32" s="45">
        <f t="shared" si="6"/>
        <v>3.1914893617021274E-2</v>
      </c>
      <c r="I32" s="47"/>
    </row>
    <row r="33" spans="1:14" x14ac:dyDescent="0.25">
      <c r="A33" s="44" t="s">
        <v>112</v>
      </c>
      <c r="B33" s="11">
        <f>COUNTIF(Données!K:K,"Famille")</f>
        <v>42</v>
      </c>
      <c r="C33" s="45">
        <f t="shared" si="4"/>
        <v>0.44680851063829785</v>
      </c>
      <c r="D33" s="1" t="s">
        <v>68</v>
      </c>
      <c r="E33" s="11">
        <f>COUNTIF(Données!AF:AF,"SSR")</f>
        <v>4</v>
      </c>
      <c r="F33" s="45">
        <f t="shared" si="5"/>
        <v>0.36363636363636365</v>
      </c>
      <c r="G33" s="45">
        <f t="shared" si="6"/>
        <v>4.2553191489361701E-2</v>
      </c>
    </row>
    <row r="34" spans="1:14" x14ac:dyDescent="0.25">
      <c r="A34" s="44" t="s">
        <v>113</v>
      </c>
      <c r="B34" s="11">
        <f>COUNTIF(Données!K:K,"Patient")</f>
        <v>2</v>
      </c>
      <c r="C34" s="45">
        <f t="shared" si="4"/>
        <v>2.1276595744680851E-2</v>
      </c>
    </row>
    <row r="35" spans="1:14" x14ac:dyDescent="0.25">
      <c r="A35" s="44" t="s">
        <v>108</v>
      </c>
      <c r="B35" s="11">
        <f>COUNTIF(Données!K:K,"Autre")</f>
        <v>11</v>
      </c>
      <c r="C35" s="45">
        <f t="shared" si="4"/>
        <v>0.11702127659574468</v>
      </c>
    </row>
    <row r="36" spans="1:14" x14ac:dyDescent="0.25">
      <c r="A36" s="43" t="s">
        <v>135</v>
      </c>
      <c r="B36" s="20">
        <f>SUM(B28:B35)</f>
        <v>94</v>
      </c>
    </row>
    <row r="38" spans="1:14" x14ac:dyDescent="0.25">
      <c r="A38" s="44" t="s">
        <v>172</v>
      </c>
      <c r="B38" s="11">
        <f>COUNTIF(Données!U:U,"Seul")</f>
        <v>6</v>
      </c>
      <c r="C38" s="45">
        <f>B38/$B$41</f>
        <v>5.6603773584905662E-2</v>
      </c>
      <c r="D38" s="1" t="s">
        <v>22</v>
      </c>
      <c r="E38" s="1" t="s">
        <v>26</v>
      </c>
      <c r="F38" s="1" t="s">
        <v>73</v>
      </c>
      <c r="G38" s="1" t="s">
        <v>21</v>
      </c>
      <c r="H38" s="1" t="s">
        <v>34</v>
      </c>
      <c r="I38" s="1" t="s">
        <v>24</v>
      </c>
      <c r="J38" s="1" t="s">
        <v>45</v>
      </c>
      <c r="K38" s="1" t="s">
        <v>51</v>
      </c>
      <c r="L38" s="1" t="s">
        <v>57</v>
      </c>
      <c r="M38" s="1" t="s">
        <v>136</v>
      </c>
    </row>
    <row r="39" spans="1:14" x14ac:dyDescent="0.25">
      <c r="A39" s="44" t="s">
        <v>173</v>
      </c>
      <c r="B39" s="11">
        <f>COUNTIF(Données!U:U,"Urgentiste")</f>
        <v>79</v>
      </c>
      <c r="C39" s="45">
        <f t="shared" ref="C39:C40" si="7">B39/$B$41</f>
        <v>0.74528301886792447</v>
      </c>
      <c r="D39" s="11">
        <f>COUNTIF(Données!AG:AG,"Neurologue")</f>
        <v>5</v>
      </c>
      <c r="E39" s="11">
        <f>COUNTIF(Données!AG:AG,"Cardiologue")</f>
        <v>4</v>
      </c>
      <c r="F39" s="11">
        <f>COUNTIF(Données!AG:AG,"Neurochirurgien")</f>
        <v>6</v>
      </c>
      <c r="G39" s="11">
        <f>COUNTIF(Données!AG:AG,"Réanimateur")</f>
        <v>0</v>
      </c>
      <c r="H39" s="11">
        <f>COUNTIF(Données!AG:AG,"Chirurgien")</f>
        <v>6</v>
      </c>
      <c r="I39" s="11">
        <f>COUNTIF(Données!AG:AG,"Pneumologue")</f>
        <v>2</v>
      </c>
      <c r="J39" s="11">
        <f>COUNTIF(Données!AG:AG,"Oncologue")</f>
        <v>3</v>
      </c>
      <c r="K39" s="11">
        <f>COUNTIF(Données!AG:AG,"Néphrologue")</f>
        <v>0</v>
      </c>
      <c r="L39" s="11">
        <f>COUNTIF(Données!AG:AG,"Médecin traitant")</f>
        <v>0</v>
      </c>
      <c r="M39" s="11">
        <f>COUNTIF(Données!AG:AG,"Oncogériatre")</f>
        <v>0</v>
      </c>
      <c r="N39" s="11">
        <f>SUM(D39:M39)</f>
        <v>26</v>
      </c>
    </row>
    <row r="40" spans="1:14" x14ac:dyDescent="0.25">
      <c r="A40" s="44" t="s">
        <v>174</v>
      </c>
      <c r="B40" s="11">
        <f>COUNTIF(Données!U:U,"Spécialiste")</f>
        <v>0</v>
      </c>
      <c r="C40" s="45">
        <f t="shared" si="7"/>
        <v>0</v>
      </c>
      <c r="D40" s="45" t="e">
        <f>D39/$B$40</f>
        <v>#DIV/0!</v>
      </c>
      <c r="E40" s="45" t="e">
        <f t="shared" ref="E40:M40" si="8">E39/$B$40</f>
        <v>#DIV/0!</v>
      </c>
      <c r="F40" s="45" t="e">
        <f t="shared" si="8"/>
        <v>#DIV/0!</v>
      </c>
      <c r="G40" s="45" t="e">
        <f t="shared" si="8"/>
        <v>#DIV/0!</v>
      </c>
      <c r="H40" s="45" t="e">
        <f t="shared" si="8"/>
        <v>#DIV/0!</v>
      </c>
      <c r="I40" s="45" t="e">
        <f t="shared" si="8"/>
        <v>#DIV/0!</v>
      </c>
      <c r="J40" s="45" t="e">
        <f t="shared" si="8"/>
        <v>#DIV/0!</v>
      </c>
      <c r="K40" s="45" t="e">
        <f t="shared" si="8"/>
        <v>#DIV/0!</v>
      </c>
      <c r="L40" s="45" t="e">
        <f t="shared" si="8"/>
        <v>#DIV/0!</v>
      </c>
      <c r="M40" s="45" t="e">
        <f t="shared" si="8"/>
        <v>#DIV/0!</v>
      </c>
      <c r="N40" s="1" t="s">
        <v>157</v>
      </c>
    </row>
    <row r="41" spans="1:14" x14ac:dyDescent="0.25">
      <c r="A41" s="43" t="s">
        <v>135</v>
      </c>
      <c r="B41" s="20">
        <v>106</v>
      </c>
      <c r="C41" s="47"/>
      <c r="D41" s="45">
        <f>D39/$B$41</f>
        <v>4.716981132075472E-2</v>
      </c>
      <c r="E41" s="45">
        <f t="shared" ref="E41:M41" si="9">E39/$B$41</f>
        <v>3.7735849056603772E-2</v>
      </c>
      <c r="F41" s="45">
        <f t="shared" si="9"/>
        <v>5.6603773584905662E-2</v>
      </c>
      <c r="G41" s="45">
        <f t="shared" si="9"/>
        <v>0</v>
      </c>
      <c r="H41" s="45">
        <f t="shared" si="9"/>
        <v>5.6603773584905662E-2</v>
      </c>
      <c r="I41" s="45">
        <f t="shared" si="9"/>
        <v>1.8867924528301886E-2</v>
      </c>
      <c r="J41" s="45">
        <f t="shared" si="9"/>
        <v>2.8301886792452831E-2</v>
      </c>
      <c r="K41" s="45">
        <f t="shared" si="9"/>
        <v>0</v>
      </c>
      <c r="L41" s="45">
        <f t="shared" si="9"/>
        <v>0</v>
      </c>
      <c r="M41" s="45">
        <f t="shared" si="9"/>
        <v>0</v>
      </c>
      <c r="N41" s="1" t="s">
        <v>156</v>
      </c>
    </row>
    <row r="43" spans="1:14" x14ac:dyDescent="0.25">
      <c r="A43" s="44" t="s">
        <v>166</v>
      </c>
      <c r="B43" s="11">
        <f>COUNTIF(Données!AA:AA,"Retour à domicile")</f>
        <v>7</v>
      </c>
      <c r="C43" s="45">
        <f>B43/$B$47</f>
        <v>7.4468085106382975E-2</v>
      </c>
      <c r="E43" s="1" t="s">
        <v>178</v>
      </c>
      <c r="F43" s="11">
        <v>6</v>
      </c>
      <c r="G43" s="51">
        <f>F43/$F$47</f>
        <v>5.6074766355140186E-2</v>
      </c>
    </row>
    <row r="44" spans="1:14" x14ac:dyDescent="0.25">
      <c r="A44" s="44" t="s">
        <v>19</v>
      </c>
      <c r="B44" s="11">
        <f>COUNTIF(Données!AA:AA,"Décès")</f>
        <v>0</v>
      </c>
      <c r="C44" s="45">
        <f t="shared" ref="C44:C46" si="10">B44/$B$47</f>
        <v>0</v>
      </c>
      <c r="E44" s="1" t="s">
        <v>173</v>
      </c>
      <c r="F44" s="11">
        <v>61</v>
      </c>
      <c r="G44" s="51">
        <f t="shared" ref="G44:G46" si="11">F44/$F$47</f>
        <v>0.57009345794392519</v>
      </c>
    </row>
    <row r="45" spans="1:14" x14ac:dyDescent="0.25">
      <c r="A45" s="44" t="s">
        <v>117</v>
      </c>
      <c r="B45" s="11">
        <f>COUNTIF(Données!AA:AA,"UHCD")</f>
        <v>63</v>
      </c>
      <c r="C45" s="45">
        <f t="shared" si="10"/>
        <v>0.67021276595744683</v>
      </c>
      <c r="E45" s="1" t="s">
        <v>180</v>
      </c>
      <c r="F45" s="11">
        <v>21</v>
      </c>
      <c r="G45" s="51">
        <f t="shared" si="11"/>
        <v>0.19626168224299065</v>
      </c>
    </row>
    <row r="46" spans="1:14" x14ac:dyDescent="0.25">
      <c r="A46" s="44" t="s">
        <v>118</v>
      </c>
      <c r="B46" s="11">
        <f>COUNTIF(Données!AA:AA,"Hospitalisation")</f>
        <v>24</v>
      </c>
      <c r="C46" s="45">
        <f t="shared" si="10"/>
        <v>0.25531914893617019</v>
      </c>
      <c r="E46" s="1" t="s">
        <v>179</v>
      </c>
      <c r="F46" s="11">
        <v>19</v>
      </c>
      <c r="G46" s="51">
        <f t="shared" si="11"/>
        <v>0.17757009345794392</v>
      </c>
    </row>
    <row r="47" spans="1:14" x14ac:dyDescent="0.25">
      <c r="A47" s="43" t="s">
        <v>135</v>
      </c>
      <c r="B47" s="20">
        <f>SUM(B43:B46)</f>
        <v>94</v>
      </c>
      <c r="F47" s="11">
        <f>SUM(F43:F46)</f>
        <v>107</v>
      </c>
    </row>
    <row r="49" spans="1:14" x14ac:dyDescent="0.25">
      <c r="B49" s="1" t="s">
        <v>130</v>
      </c>
      <c r="C49" s="1" t="s">
        <v>131</v>
      </c>
      <c r="D49" s="1" t="s">
        <v>132</v>
      </c>
      <c r="E49" s="1" t="s">
        <v>133</v>
      </c>
      <c r="F49" s="1" t="s">
        <v>134</v>
      </c>
      <c r="G49" s="43" t="s">
        <v>135</v>
      </c>
      <c r="J49" s="1" t="s">
        <v>130</v>
      </c>
      <c r="K49" s="1" t="s">
        <v>131</v>
      </c>
      <c r="L49" s="1" t="s">
        <v>132</v>
      </c>
      <c r="M49" s="1" t="s">
        <v>133</v>
      </c>
      <c r="N49" s="1" t="s">
        <v>134</v>
      </c>
    </row>
    <row r="50" spans="1:14" x14ac:dyDescent="0.25">
      <c r="A50" s="44" t="s">
        <v>15</v>
      </c>
      <c r="B50" s="11">
        <f>COUNTIF(Données!X:X,"Moins d'une heure")</f>
        <v>20</v>
      </c>
      <c r="C50" s="11">
        <f>COUNTIF(Données!X:X,"1-6h")</f>
        <v>48</v>
      </c>
      <c r="D50" s="11">
        <f>COUNTIF(Données!X:X,"6-12h")</f>
        <v>21</v>
      </c>
      <c r="E50" s="11">
        <f>COUNTIF(Données!X:X,"12-24h")</f>
        <v>11</v>
      </c>
      <c r="F50" s="11">
        <f>COUNTIF(Données!X:X,"Plus de 24 heures")</f>
        <v>6</v>
      </c>
      <c r="G50" s="20">
        <f>B50+C50+D50+E50+F50</f>
        <v>106</v>
      </c>
      <c r="I50" s="44" t="s">
        <v>182</v>
      </c>
      <c r="J50" s="45">
        <f>B52/$G$52</f>
        <v>0.33333333333333331</v>
      </c>
      <c r="K50" s="45">
        <f>C52/$G$52</f>
        <v>0.5</v>
      </c>
      <c r="L50" s="45">
        <f>D52/$G$52</f>
        <v>8.3333333333333329E-2</v>
      </c>
      <c r="M50" s="45">
        <f>E52/$G$52</f>
        <v>0</v>
      </c>
      <c r="N50" s="45">
        <f>F52/$G$52</f>
        <v>8.3333333333333329E-2</v>
      </c>
    </row>
    <row r="51" spans="1:14" x14ac:dyDescent="0.25">
      <c r="A51" s="44" t="s">
        <v>119</v>
      </c>
      <c r="B51" s="11">
        <f>COUNTIF(Données!Z:Z,"Moins d'une heure")</f>
        <v>6</v>
      </c>
      <c r="C51" s="11">
        <f>COUNTIF(Données!Z:Z,"1-6h")</f>
        <v>38</v>
      </c>
      <c r="D51" s="11">
        <f>COUNTIF(Données!Z:Z,"6-12h")</f>
        <v>26</v>
      </c>
      <c r="E51" s="11">
        <f>COUNTIF(Données!Z:Z,"12-24h")</f>
        <v>22</v>
      </c>
      <c r="F51" s="11">
        <f>COUNTIF(Données!Z:Z,"Plus de 24 heures")</f>
        <v>13</v>
      </c>
      <c r="G51" s="20">
        <f t="shared" ref="G51:G52" si="12">B51+C51+D51+E51+F51</f>
        <v>105</v>
      </c>
      <c r="I51" s="44" t="s">
        <v>181</v>
      </c>
      <c r="J51" s="45">
        <f>B51/$G$51</f>
        <v>5.7142857142857141E-2</v>
      </c>
      <c r="K51" s="45">
        <f t="shared" ref="K51:N51" si="13">C51/$G$51</f>
        <v>0.3619047619047619</v>
      </c>
      <c r="L51" s="45">
        <f t="shared" si="13"/>
        <v>0.24761904761904763</v>
      </c>
      <c r="M51" s="45">
        <f t="shared" si="13"/>
        <v>0.20952380952380953</v>
      </c>
      <c r="N51" s="45">
        <f t="shared" si="13"/>
        <v>0.12380952380952381</v>
      </c>
    </row>
    <row r="52" spans="1:14" x14ac:dyDescent="0.25">
      <c r="A52" s="44" t="s">
        <v>120</v>
      </c>
      <c r="B52" s="11">
        <f>COUNTIF(Données!AB:AB,"Moins d'une heure")</f>
        <v>4</v>
      </c>
      <c r="C52" s="11">
        <f>COUNTIF(Données!AB:AB,"1-6h")</f>
        <v>6</v>
      </c>
      <c r="D52" s="11">
        <f>COUNTIF(Données!AB:AB,"6-12h")</f>
        <v>1</v>
      </c>
      <c r="E52" s="11">
        <f>COUNTIF(Données!AB:AB,"12-24h")</f>
        <v>0</v>
      </c>
      <c r="F52" s="11">
        <f>COUNTIF(Données!AB:AB,"Plus de 24 heures")</f>
        <v>1</v>
      </c>
      <c r="G52" s="20">
        <f t="shared" si="12"/>
        <v>12</v>
      </c>
      <c r="I52" s="44" t="s">
        <v>15</v>
      </c>
      <c r="J52" s="45">
        <f>B50/$G$50</f>
        <v>0.18867924528301888</v>
      </c>
      <c r="K52" s="45">
        <f>C50/$G$50</f>
        <v>0.45283018867924529</v>
      </c>
      <c r="L52" s="45">
        <f>D50/$G$50</f>
        <v>0.19811320754716982</v>
      </c>
      <c r="M52" s="45">
        <f>E50/$G$50</f>
        <v>0.10377358490566038</v>
      </c>
      <c r="N52" s="45">
        <f>F50/$G$50</f>
        <v>5.6603773584905662E-2</v>
      </c>
    </row>
    <row r="53" spans="1:14" x14ac:dyDescent="0.25">
      <c r="A53" s="44"/>
    </row>
    <row r="54" spans="1:14" x14ac:dyDescent="0.25">
      <c r="B54" s="1" t="s">
        <v>128</v>
      </c>
      <c r="C54" s="1" t="s">
        <v>129</v>
      </c>
      <c r="D54" s="43" t="s">
        <v>135</v>
      </c>
      <c r="E54" s="1" t="s">
        <v>128</v>
      </c>
      <c r="F54" s="1" t="s">
        <v>129</v>
      </c>
    </row>
    <row r="55" spans="1:14" x14ac:dyDescent="0.25">
      <c r="A55" s="44" t="s">
        <v>4</v>
      </c>
      <c r="B55" s="11">
        <f>COUNTIF(Données!L:L,"Oui")</f>
        <v>106</v>
      </c>
      <c r="C55" s="11">
        <f>COUNTIF(Données!L:L,"Non")</f>
        <v>0</v>
      </c>
      <c r="D55" s="20">
        <f>B55+C55</f>
        <v>106</v>
      </c>
      <c r="E55" s="45">
        <f>B55/D55</f>
        <v>1</v>
      </c>
      <c r="F55" s="45">
        <f>C55/D55</f>
        <v>0</v>
      </c>
      <c r="H55"/>
      <c r="I55"/>
    </row>
    <row r="56" spans="1:14" x14ac:dyDescent="0.25">
      <c r="A56" s="44" t="s">
        <v>5</v>
      </c>
      <c r="B56" s="11">
        <f>COUNTIF(Données!M:M,"Oui")</f>
        <v>104</v>
      </c>
      <c r="C56" s="11">
        <f>COUNTIF(Données!M:M,"Non")</f>
        <v>2</v>
      </c>
      <c r="D56" s="20">
        <f>B56+C56</f>
        <v>106</v>
      </c>
      <c r="E56" s="45">
        <f t="shared" ref="E56:E67" si="14">B56/D56</f>
        <v>0.98113207547169812</v>
      </c>
      <c r="F56" s="45">
        <f t="shared" ref="F56:F67" si="15">C56/D56</f>
        <v>1.8867924528301886E-2</v>
      </c>
      <c r="H56" s="1" t="s">
        <v>4</v>
      </c>
      <c r="I56" s="47">
        <v>1</v>
      </c>
    </row>
    <row r="57" spans="1:14" x14ac:dyDescent="0.25">
      <c r="A57" s="44" t="s">
        <v>6</v>
      </c>
      <c r="B57" s="11">
        <f>COUNTIF(Données!N:N,"Oui")</f>
        <v>103</v>
      </c>
      <c r="C57" s="11">
        <f>COUNTIF(Données!N:N,"Non")</f>
        <v>3</v>
      </c>
      <c r="D57" s="20">
        <f t="shared" ref="D57:D67" si="16">B57+C57</f>
        <v>106</v>
      </c>
      <c r="E57" s="45">
        <f t="shared" si="14"/>
        <v>0.97169811320754718</v>
      </c>
      <c r="F57" s="45">
        <f t="shared" si="15"/>
        <v>2.8301886792452831E-2</v>
      </c>
      <c r="H57" s="1" t="s">
        <v>5</v>
      </c>
      <c r="I57" s="47">
        <v>0.98</v>
      </c>
    </row>
    <row r="58" spans="1:14" x14ac:dyDescent="0.25">
      <c r="A58" s="44" t="s">
        <v>121</v>
      </c>
      <c r="B58" s="11">
        <f>COUNTIF(Données!O:O,"Oui")</f>
        <v>55</v>
      </c>
      <c r="C58" s="11">
        <f>COUNTIF(Données!O:O,"Non")</f>
        <v>51</v>
      </c>
      <c r="D58" s="20">
        <f t="shared" si="16"/>
        <v>106</v>
      </c>
      <c r="E58" s="48">
        <f t="shared" si="14"/>
        <v>0.51886792452830188</v>
      </c>
      <c r="F58" s="45">
        <f t="shared" si="15"/>
        <v>0.48113207547169812</v>
      </c>
      <c r="H58" s="1" t="s">
        <v>6</v>
      </c>
      <c r="I58" s="47">
        <v>0.97</v>
      </c>
    </row>
    <row r="59" spans="1:14" x14ac:dyDescent="0.25">
      <c r="A59" s="44" t="s">
        <v>122</v>
      </c>
      <c r="B59" s="11">
        <f>COUNTIF(Données!P:P,"Oui")</f>
        <v>24</v>
      </c>
      <c r="C59" s="11">
        <f>COUNTIF(Données!P:P,"Non")</f>
        <v>82</v>
      </c>
      <c r="D59" s="20">
        <f t="shared" si="16"/>
        <v>106</v>
      </c>
      <c r="E59" s="45">
        <f t="shared" si="14"/>
        <v>0.22641509433962265</v>
      </c>
      <c r="F59" s="45">
        <f t="shared" si="15"/>
        <v>0.77358490566037741</v>
      </c>
      <c r="H59" s="1" t="s">
        <v>14</v>
      </c>
      <c r="I59" s="47">
        <v>0.94</v>
      </c>
    </row>
    <row r="60" spans="1:14" x14ac:dyDescent="0.25">
      <c r="A60" s="44" t="s">
        <v>123</v>
      </c>
      <c r="B60" s="11">
        <f>COUNTIF(Données!Q:Q,"Oui")</f>
        <v>24</v>
      </c>
      <c r="C60" s="11">
        <f>COUNTIF(Données!Q:Q,"Non")</f>
        <v>82</v>
      </c>
      <c r="D60" s="20">
        <f t="shared" si="16"/>
        <v>106</v>
      </c>
      <c r="E60" s="45">
        <f t="shared" si="14"/>
        <v>0.22641509433962265</v>
      </c>
      <c r="F60" s="45">
        <f t="shared" si="15"/>
        <v>0.77358490566037741</v>
      </c>
      <c r="H60" s="1" t="s">
        <v>176</v>
      </c>
      <c r="I60" s="47">
        <v>0.9</v>
      </c>
    </row>
    <row r="61" spans="1:14" x14ac:dyDescent="0.25">
      <c r="A61" s="44" t="s">
        <v>124</v>
      </c>
      <c r="B61" s="11">
        <f>COUNTIF(Données!R:R,"Oui")</f>
        <v>95</v>
      </c>
      <c r="C61" s="11">
        <f>COUNTIF(Données!R:R,"Non")</f>
        <v>11</v>
      </c>
      <c r="D61" s="20">
        <f t="shared" si="16"/>
        <v>106</v>
      </c>
      <c r="E61" s="48">
        <f t="shared" si="14"/>
        <v>0.89622641509433965</v>
      </c>
      <c r="F61" s="45">
        <f t="shared" si="15"/>
        <v>0.10377358490566038</v>
      </c>
      <c r="H61" s="1" t="s">
        <v>177</v>
      </c>
      <c r="I61" s="47">
        <v>0.83</v>
      </c>
    </row>
    <row r="62" spans="1:14" x14ac:dyDescent="0.25">
      <c r="A62" s="44" t="s">
        <v>11</v>
      </c>
      <c r="B62" s="11">
        <f>COUNTIF(Données!S:S,"Oui")</f>
        <v>4</v>
      </c>
      <c r="C62" s="11">
        <f>COUNTIF(Données!S:S,"Non")</f>
        <v>102</v>
      </c>
      <c r="D62" s="20">
        <f t="shared" si="16"/>
        <v>106</v>
      </c>
      <c r="E62" s="45">
        <f t="shared" si="14"/>
        <v>3.7735849056603772E-2</v>
      </c>
      <c r="F62" s="45">
        <f t="shared" si="15"/>
        <v>0.96226415094339623</v>
      </c>
      <c r="H62" s="1" t="s">
        <v>121</v>
      </c>
      <c r="I62" s="47">
        <v>0.51</v>
      </c>
    </row>
    <row r="63" spans="1:14" x14ac:dyDescent="0.25">
      <c r="A63" s="44" t="s">
        <v>12</v>
      </c>
      <c r="B63" s="11">
        <f>COUNTIF(Données!T:T,"Oui")</f>
        <v>9</v>
      </c>
      <c r="C63" s="11">
        <f>COUNTIF(Données!T:T,"Non")</f>
        <v>97</v>
      </c>
      <c r="D63" s="20">
        <f t="shared" si="16"/>
        <v>106</v>
      </c>
      <c r="E63" s="45">
        <f t="shared" si="14"/>
        <v>8.4905660377358486E-2</v>
      </c>
      <c r="F63" s="45">
        <f t="shared" si="15"/>
        <v>0.91509433962264153</v>
      </c>
      <c r="H63" s="1" t="s">
        <v>122</v>
      </c>
      <c r="I63" s="47">
        <v>0.22</v>
      </c>
    </row>
    <row r="64" spans="1:14" x14ac:dyDescent="0.25">
      <c r="A64" s="44" t="s">
        <v>125</v>
      </c>
      <c r="B64" s="11">
        <f>COUNTIF(Données!V:V,"Oui")</f>
        <v>89</v>
      </c>
      <c r="C64" s="11">
        <f>COUNTIF(Données!V:V,"Non")</f>
        <v>17</v>
      </c>
      <c r="D64" s="20">
        <f t="shared" si="16"/>
        <v>106</v>
      </c>
      <c r="E64" s="45">
        <f t="shared" si="14"/>
        <v>0.839622641509434</v>
      </c>
      <c r="F64" s="45">
        <f t="shared" si="15"/>
        <v>0.16037735849056603</v>
      </c>
      <c r="H64" s="1" t="s">
        <v>175</v>
      </c>
      <c r="I64" s="47">
        <v>0.22</v>
      </c>
    </row>
    <row r="65" spans="1:7" x14ac:dyDescent="0.25">
      <c r="A65" s="44" t="s">
        <v>14</v>
      </c>
      <c r="B65" s="11">
        <f>COUNTIF(Données!W:W,"Oui")</f>
        <v>100</v>
      </c>
      <c r="C65" s="11">
        <f>COUNTIF(Données!W:W,"Non")</f>
        <v>6</v>
      </c>
      <c r="D65" s="20">
        <f t="shared" si="16"/>
        <v>106</v>
      </c>
      <c r="E65" s="45">
        <f t="shared" si="14"/>
        <v>0.94339622641509435</v>
      </c>
      <c r="F65" s="45">
        <f t="shared" si="15"/>
        <v>5.6603773584905662E-2</v>
      </c>
    </row>
    <row r="66" spans="1:7" x14ac:dyDescent="0.25">
      <c r="A66" s="44" t="s">
        <v>126</v>
      </c>
      <c r="B66" s="11">
        <f>COUNTIF(Données!Y:Y,"Oui")</f>
        <v>72</v>
      </c>
      <c r="C66" s="11">
        <f>COUNTIF(Données!Y:Y,"Non")</f>
        <v>34</v>
      </c>
      <c r="D66" s="20">
        <f t="shared" si="16"/>
        <v>106</v>
      </c>
      <c r="E66" s="45">
        <f t="shared" si="14"/>
        <v>0.67924528301886788</v>
      </c>
      <c r="F66" s="45">
        <f t="shared" si="15"/>
        <v>0.32075471698113206</v>
      </c>
    </row>
    <row r="67" spans="1:7" x14ac:dyDescent="0.25">
      <c r="A67" s="44" t="s">
        <v>127</v>
      </c>
      <c r="B67" s="11">
        <f>COUNTIF(Données!AC:AC,"Oui")</f>
        <v>17</v>
      </c>
      <c r="C67" s="11">
        <f>COUNTIF(Données!AC:AC,"Non")</f>
        <v>86</v>
      </c>
      <c r="D67" s="20">
        <f t="shared" si="16"/>
        <v>103</v>
      </c>
      <c r="E67" s="45">
        <f t="shared" si="14"/>
        <v>0.1650485436893204</v>
      </c>
      <c r="F67" s="45">
        <f t="shared" si="15"/>
        <v>0.83495145631067957</v>
      </c>
    </row>
    <row r="69" spans="1:7" x14ac:dyDescent="0.25">
      <c r="A69" s="1" t="s">
        <v>161</v>
      </c>
      <c r="B69" s="46">
        <f>AVERAGEIFS(Données!H:H,Données!F:F,"Homme")</f>
        <v>81.782608695652172</v>
      </c>
    </row>
    <row r="70" spans="1:7" x14ac:dyDescent="0.25">
      <c r="A70" s="1" t="s">
        <v>162</v>
      </c>
      <c r="B70" s="46">
        <f>AVERAGEIFS(Données!H:H,Données!F:F,"Femme")</f>
        <v>87.288135593220332</v>
      </c>
      <c r="E70" s="1" t="s">
        <v>384</v>
      </c>
      <c r="F70" s="11">
        <f>COUNTIF(Données!D2:D157,"Heures ouvrées")</f>
        <v>0</v>
      </c>
      <c r="G70" s="45">
        <f>F70/$F$74</f>
        <v>0</v>
      </c>
    </row>
    <row r="71" spans="1:7" x14ac:dyDescent="0.25">
      <c r="E71" s="1" t="s">
        <v>385</v>
      </c>
      <c r="F71" s="11">
        <f>COUNTIF(Données!D2:D157,"Nuit")</f>
        <v>28</v>
      </c>
      <c r="G71" s="45">
        <f t="shared" ref="G71:G73" si="17">F71/$F$74</f>
        <v>0.68292682926829273</v>
      </c>
    </row>
    <row r="72" spans="1:7" x14ac:dyDescent="0.25">
      <c r="E72" s="1" t="s">
        <v>386</v>
      </c>
      <c r="F72" s="11">
        <f>COUNTIF(Données!D2:D157,"Nuit profonde")</f>
        <v>13</v>
      </c>
      <c r="G72" s="45">
        <f t="shared" si="17"/>
        <v>0.31707317073170732</v>
      </c>
    </row>
    <row r="73" spans="1:7" x14ac:dyDescent="0.25">
      <c r="A73" s="1" t="s">
        <v>183</v>
      </c>
      <c r="B73" s="11">
        <f>COUNTIFS(Données!L:L,"Oui",Données!M:M,"Oui",Données!N:N,"Oui",Données!O:O,"Oui",Données!P:P,"Oui",Données!V:V,"Oui",Données!W:W,"Oui",Données!R:R,"Oui")</f>
        <v>13</v>
      </c>
      <c r="E73" s="1" t="s">
        <v>388</v>
      </c>
      <c r="F73" s="11">
        <f>F71+F72</f>
        <v>41</v>
      </c>
      <c r="G73" s="45">
        <f t="shared" si="17"/>
        <v>1</v>
      </c>
    </row>
    <row r="74" spans="1:7" x14ac:dyDescent="0.25">
      <c r="B74" s="11">
        <v>12</v>
      </c>
      <c r="C74" s="47">
        <f>12/106</f>
        <v>0.11320754716981132</v>
      </c>
      <c r="E74" s="43" t="s">
        <v>135</v>
      </c>
      <c r="F74" s="11">
        <f>F70+F71+F72</f>
        <v>41</v>
      </c>
      <c r="G74" s="45">
        <f>F74/$F$74</f>
        <v>1</v>
      </c>
    </row>
    <row r="76" spans="1:7" x14ac:dyDescent="0.25">
      <c r="A76" s="1" t="s">
        <v>400</v>
      </c>
      <c r="B76" s="11">
        <v>106</v>
      </c>
      <c r="E76" s="1" t="s">
        <v>403</v>
      </c>
      <c r="F76" s="11">
        <f>COUNTIF(Données!E:E,"Oui")</f>
        <v>30</v>
      </c>
      <c r="G76" s="51">
        <f>F76/F78</f>
        <v>0.28846153846153844</v>
      </c>
    </row>
    <row r="77" spans="1:7" x14ac:dyDescent="0.25">
      <c r="A77" s="1" t="s">
        <v>401</v>
      </c>
      <c r="B77" s="11">
        <v>398</v>
      </c>
      <c r="E77" s="1" t="s">
        <v>404</v>
      </c>
      <c r="F77" s="11">
        <f>COUNTIF(Données!E:E,"Non")</f>
        <v>74</v>
      </c>
      <c r="G77" s="51">
        <f>F77/F78</f>
        <v>0.71153846153846156</v>
      </c>
    </row>
    <row r="78" spans="1:7" x14ac:dyDescent="0.25">
      <c r="A78" s="1" t="s">
        <v>402</v>
      </c>
      <c r="B78" s="51">
        <f>B76/B77</f>
        <v>0.26633165829145727</v>
      </c>
      <c r="E78" s="43" t="s">
        <v>135</v>
      </c>
      <c r="F78" s="11">
        <f>SUM(F76:F77)</f>
        <v>104</v>
      </c>
      <c r="G78" s="51">
        <f>F78/F78</f>
        <v>1</v>
      </c>
    </row>
  </sheetData>
  <sortState ref="H57:I64">
    <sortCondition descending="1" ref="I57:I64"/>
  </sortState>
  <pageMargins left="0.70000000000000007" right="0.70000000000000007" top="1.1437007874015745" bottom="1.1437007874015745" header="0.74999999999999989" footer="0.74999999999999989"/>
  <pageSetup paperSize="9" fitToWidth="0" fitToHeight="0"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6"/>
  <sheetViews>
    <sheetView topLeftCell="A114" workbookViewId="0">
      <selection activeCell="G138" sqref="G138"/>
    </sheetView>
  </sheetViews>
  <sheetFormatPr baseColWidth="10" defaultRowHeight="15" x14ac:dyDescent="0.25"/>
  <cols>
    <col min="1" max="14" width="9.875" style="11" customWidth="1"/>
    <col min="15" max="15" width="25.875" style="11" customWidth="1"/>
    <col min="16" max="1024" width="9.875" style="11" customWidth="1"/>
  </cols>
  <sheetData>
    <row r="1" spans="15:17" x14ac:dyDescent="0.25">
      <c r="O1" s="1"/>
      <c r="P1" s="1"/>
      <c r="Q1" s="1"/>
    </row>
    <row r="2" spans="15:17" x14ac:dyDescent="0.25">
      <c r="O2" s="44"/>
      <c r="P2" s="49"/>
      <c r="Q2" s="49"/>
    </row>
    <row r="3" spans="15:17" x14ac:dyDescent="0.25">
      <c r="O3" s="44"/>
      <c r="P3" s="49"/>
      <c r="Q3" s="49"/>
    </row>
    <row r="4" spans="15:17" x14ac:dyDescent="0.25">
      <c r="O4" s="44"/>
      <c r="P4" s="49"/>
      <c r="Q4" s="49"/>
    </row>
    <row r="5" spans="15:17" x14ac:dyDescent="0.25">
      <c r="O5" s="44"/>
      <c r="P5" s="50"/>
      <c r="Q5" s="49"/>
    </row>
    <row r="6" spans="15:17" x14ac:dyDescent="0.25">
      <c r="O6" s="44"/>
      <c r="P6" s="49"/>
      <c r="Q6" s="49"/>
    </row>
    <row r="7" spans="15:17" x14ac:dyDescent="0.25">
      <c r="O7" s="44"/>
      <c r="P7" s="49"/>
      <c r="Q7" s="49"/>
    </row>
    <row r="8" spans="15:17" x14ac:dyDescent="0.25">
      <c r="O8" s="44"/>
      <c r="P8" s="50"/>
      <c r="Q8" s="49"/>
    </row>
    <row r="9" spans="15:17" x14ac:dyDescent="0.25">
      <c r="O9" s="44"/>
      <c r="P9" s="49"/>
      <c r="Q9" s="49"/>
    </row>
    <row r="10" spans="15:17" x14ac:dyDescent="0.25">
      <c r="O10" s="44"/>
      <c r="P10" s="49"/>
      <c r="Q10" s="49"/>
    </row>
    <row r="68" spans="1:3" x14ac:dyDescent="0.25">
      <c r="B68" s="11" t="s">
        <v>129</v>
      </c>
      <c r="C68" s="11" t="s">
        <v>128</v>
      </c>
    </row>
    <row r="69" spans="1:3" x14ac:dyDescent="0.25">
      <c r="A69" s="11" t="s">
        <v>19</v>
      </c>
      <c r="B69" s="47">
        <f>7/86</f>
        <v>8.1395348837209308E-2</v>
      </c>
      <c r="C69" s="47">
        <f>5/17</f>
        <v>0.29411764705882354</v>
      </c>
    </row>
    <row r="70" spans="1:3" x14ac:dyDescent="0.25">
      <c r="A70" s="11" t="s">
        <v>118</v>
      </c>
      <c r="B70" s="47">
        <f>21/86</f>
        <v>0.2441860465116279</v>
      </c>
      <c r="C70" s="47">
        <f>2/17</f>
        <v>0.11764705882352941</v>
      </c>
    </row>
    <row r="71" spans="1:3" x14ac:dyDescent="0.25">
      <c r="A71" s="11" t="s">
        <v>166</v>
      </c>
      <c r="B71" s="47">
        <f>5/86</f>
        <v>5.8139534883720929E-2</v>
      </c>
      <c r="C71" s="47">
        <f>2/17</f>
        <v>0.11764705882352941</v>
      </c>
    </row>
    <row r="72" spans="1:3" x14ac:dyDescent="0.25">
      <c r="A72" s="11" t="s">
        <v>117</v>
      </c>
      <c r="B72" s="47">
        <f>53/86</f>
        <v>0.61627906976744184</v>
      </c>
      <c r="C72" s="47">
        <f>8/17</f>
        <v>0.47058823529411764</v>
      </c>
    </row>
    <row r="121" spans="14:16" x14ac:dyDescent="0.25">
      <c r="N121" s="74"/>
      <c r="O121" s="74" t="s">
        <v>436</v>
      </c>
      <c r="P121" s="74" t="s">
        <v>437</v>
      </c>
    </row>
    <row r="122" spans="14:16" x14ac:dyDescent="0.25">
      <c r="N122" s="74" t="s">
        <v>19</v>
      </c>
      <c r="O122" s="74">
        <f>5/17</f>
        <v>0.29411764705882354</v>
      </c>
      <c r="P122" s="74">
        <f>7/86</f>
        <v>8.1395348837209308E-2</v>
      </c>
    </row>
    <row r="123" spans="14:16" x14ac:dyDescent="0.25">
      <c r="N123" s="74" t="s">
        <v>118</v>
      </c>
      <c r="O123" s="74">
        <f>2/17</f>
        <v>0.11764705882352941</v>
      </c>
      <c r="P123" s="74">
        <f>21/86</f>
        <v>0.2441860465116279</v>
      </c>
    </row>
    <row r="124" spans="14:16" x14ac:dyDescent="0.25">
      <c r="N124" s="74" t="s">
        <v>166</v>
      </c>
      <c r="O124" s="74">
        <f>2/17</f>
        <v>0.11764705882352941</v>
      </c>
      <c r="P124" s="74">
        <f>5/86</f>
        <v>5.8139534883720929E-2</v>
      </c>
    </row>
    <row r="125" spans="14:16" x14ac:dyDescent="0.25">
      <c r="N125" s="74" t="s">
        <v>117</v>
      </c>
      <c r="O125" s="74">
        <f>8/17</f>
        <v>0.47058823529411764</v>
      </c>
      <c r="P125" s="74">
        <f>53/86</f>
        <v>0.61627906976744184</v>
      </c>
    </row>
    <row r="126" spans="14:16" x14ac:dyDescent="0.25">
      <c r="O126" s="11">
        <f>SUM(O122:O125)</f>
        <v>1</v>
      </c>
      <c r="P126" s="11">
        <f>SUM(P122:P125)</f>
        <v>1</v>
      </c>
    </row>
  </sheetData>
  <pageMargins left="0.70000000000000007" right="0.70000000000000007" top="1.1437007874015745" bottom="1.1437007874015745" header="0.74999999999999989" footer="0.74999999999999989"/>
  <pageSetup paperSize="0" fitToWidth="0" fitToHeight="0" orientation="portrait" horizontalDpi="0" verticalDpi="0" copies="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1"/>
  <sheetViews>
    <sheetView workbookViewId="0">
      <selection activeCell="I27" sqref="I27"/>
    </sheetView>
  </sheetViews>
  <sheetFormatPr baseColWidth="10" defaultRowHeight="14.25" x14ac:dyDescent="0.2"/>
  <cols>
    <col min="1" max="1" width="20.75" bestFit="1" customWidth="1"/>
    <col min="2" max="2" width="23.625" bestFit="1" customWidth="1"/>
    <col min="3" max="3" width="26" bestFit="1" customWidth="1"/>
    <col min="4" max="4" width="16.5" bestFit="1" customWidth="1"/>
    <col min="5" max="5" width="12.625" bestFit="1" customWidth="1"/>
    <col min="6" max="6" width="15.25" bestFit="1" customWidth="1"/>
    <col min="7" max="7" width="20.75" bestFit="1" customWidth="1"/>
    <col min="8" max="8" width="23.75" bestFit="1" customWidth="1"/>
    <col min="9" max="9" width="4.5" bestFit="1" customWidth="1"/>
    <col min="10" max="10" width="6.75" bestFit="1" customWidth="1"/>
    <col min="11" max="11" width="12.625" bestFit="1" customWidth="1"/>
  </cols>
  <sheetData>
    <row r="1" spans="1:12" x14ac:dyDescent="0.2">
      <c r="A1" s="70" t="s">
        <v>396</v>
      </c>
      <c r="B1" s="70" t="s">
        <v>395</v>
      </c>
    </row>
    <row r="2" spans="1:12" x14ac:dyDescent="0.2">
      <c r="A2" s="70" t="s">
        <v>392</v>
      </c>
      <c r="B2" t="s">
        <v>94</v>
      </c>
      <c r="C2" t="s">
        <v>95</v>
      </c>
      <c r="D2" t="s">
        <v>96</v>
      </c>
      <c r="E2" t="s">
        <v>97</v>
      </c>
      <c r="F2" t="s">
        <v>98</v>
      </c>
      <c r="G2" t="s">
        <v>99</v>
      </c>
      <c r="H2" t="s">
        <v>100</v>
      </c>
      <c r="I2" t="s">
        <v>393</v>
      </c>
      <c r="J2" t="s">
        <v>394</v>
      </c>
    </row>
    <row r="3" spans="1:12" x14ac:dyDescent="0.2">
      <c r="A3" s="71" t="s">
        <v>389</v>
      </c>
      <c r="B3" s="72">
        <v>11</v>
      </c>
      <c r="C3" s="72">
        <v>13</v>
      </c>
      <c r="D3" s="72">
        <v>4</v>
      </c>
      <c r="E3" s="72">
        <v>12</v>
      </c>
      <c r="F3" s="72">
        <v>10</v>
      </c>
      <c r="G3" s="72">
        <v>4</v>
      </c>
      <c r="H3" s="72">
        <v>9</v>
      </c>
      <c r="I3" s="72"/>
      <c r="J3" s="72">
        <v>63</v>
      </c>
    </row>
    <row r="4" spans="1:12" x14ac:dyDescent="0.2">
      <c r="A4" s="71" t="s">
        <v>390</v>
      </c>
      <c r="B4" s="72">
        <v>1</v>
      </c>
      <c r="C4" s="72">
        <v>5</v>
      </c>
      <c r="D4" s="72">
        <v>6</v>
      </c>
      <c r="E4" s="72">
        <v>2</v>
      </c>
      <c r="F4" s="72">
        <v>3</v>
      </c>
      <c r="G4" s="72">
        <v>10</v>
      </c>
      <c r="H4" s="72">
        <v>1</v>
      </c>
      <c r="I4" s="72"/>
      <c r="J4" s="72">
        <v>28</v>
      </c>
      <c r="L4" t="s">
        <v>430</v>
      </c>
    </row>
    <row r="5" spans="1:12" x14ac:dyDescent="0.2">
      <c r="A5" s="71" t="s">
        <v>391</v>
      </c>
      <c r="B5" s="72">
        <v>2</v>
      </c>
      <c r="C5" s="72">
        <v>3</v>
      </c>
      <c r="D5" s="72"/>
      <c r="E5" s="72">
        <v>5</v>
      </c>
      <c r="F5" s="72">
        <v>1</v>
      </c>
      <c r="G5" s="72"/>
      <c r="H5" s="72">
        <v>2</v>
      </c>
      <c r="I5" s="72"/>
      <c r="J5" s="72">
        <v>13</v>
      </c>
      <c r="L5" t="s">
        <v>399</v>
      </c>
    </row>
    <row r="6" spans="1:12" x14ac:dyDescent="0.2">
      <c r="A6" s="71" t="s">
        <v>393</v>
      </c>
      <c r="B6" s="72"/>
      <c r="C6" s="72"/>
      <c r="D6" s="72"/>
      <c r="E6" s="72"/>
      <c r="F6" s="72">
        <v>1</v>
      </c>
      <c r="G6" s="72"/>
      <c r="H6" s="72"/>
      <c r="I6" s="72"/>
      <c r="J6" s="72">
        <v>1</v>
      </c>
    </row>
    <row r="7" spans="1:12" x14ac:dyDescent="0.2">
      <c r="A7" s="71" t="s">
        <v>394</v>
      </c>
      <c r="B7" s="72">
        <v>14</v>
      </c>
      <c r="C7" s="72">
        <v>21</v>
      </c>
      <c r="D7" s="72">
        <v>10</v>
      </c>
      <c r="E7" s="72">
        <v>19</v>
      </c>
      <c r="F7" s="72">
        <v>15</v>
      </c>
      <c r="G7" s="72">
        <v>14</v>
      </c>
      <c r="H7" s="72">
        <v>12</v>
      </c>
      <c r="I7" s="72"/>
      <c r="J7" s="72">
        <v>105</v>
      </c>
    </row>
    <row r="9" spans="1:12" x14ac:dyDescent="0.2">
      <c r="A9" s="70" t="s">
        <v>397</v>
      </c>
      <c r="B9" s="70" t="s">
        <v>395</v>
      </c>
    </row>
    <row r="10" spans="1:12" x14ac:dyDescent="0.2">
      <c r="A10" s="70" t="s">
        <v>392</v>
      </c>
      <c r="B10" t="s">
        <v>19</v>
      </c>
      <c r="C10" t="s">
        <v>118</v>
      </c>
      <c r="D10" t="s">
        <v>166</v>
      </c>
      <c r="E10" t="s">
        <v>117</v>
      </c>
      <c r="F10" t="s">
        <v>393</v>
      </c>
      <c r="G10" t="s">
        <v>394</v>
      </c>
      <c r="I10" t="s">
        <v>398</v>
      </c>
    </row>
    <row r="11" spans="1:12" x14ac:dyDescent="0.2">
      <c r="A11" s="71" t="s">
        <v>94</v>
      </c>
      <c r="B11" s="72">
        <v>1</v>
      </c>
      <c r="C11" s="72">
        <v>4</v>
      </c>
      <c r="D11" s="72">
        <v>1</v>
      </c>
      <c r="E11" s="72">
        <v>8</v>
      </c>
      <c r="F11" s="72"/>
      <c r="G11" s="72">
        <v>14</v>
      </c>
      <c r="J11" t="s">
        <v>430</v>
      </c>
    </row>
    <row r="12" spans="1:12" x14ac:dyDescent="0.2">
      <c r="A12" s="71" t="s">
        <v>95</v>
      </c>
      <c r="B12" s="72">
        <v>3</v>
      </c>
      <c r="C12" s="72">
        <v>3</v>
      </c>
      <c r="D12" s="72">
        <v>2</v>
      </c>
      <c r="E12" s="72">
        <v>13</v>
      </c>
      <c r="F12" s="72"/>
      <c r="G12" s="72">
        <v>21</v>
      </c>
    </row>
    <row r="13" spans="1:12" x14ac:dyDescent="0.2">
      <c r="A13" s="71" t="s">
        <v>96</v>
      </c>
      <c r="B13" s="72">
        <v>1</v>
      </c>
      <c r="C13" s="72">
        <v>3</v>
      </c>
      <c r="D13" s="72">
        <v>1</v>
      </c>
      <c r="E13" s="72">
        <v>5</v>
      </c>
      <c r="F13" s="72"/>
      <c r="G13" s="72">
        <v>10</v>
      </c>
    </row>
    <row r="14" spans="1:12" x14ac:dyDescent="0.2">
      <c r="A14" s="71" t="s">
        <v>97</v>
      </c>
      <c r="B14" s="72">
        <v>2</v>
      </c>
      <c r="C14" s="72">
        <v>4</v>
      </c>
      <c r="D14" s="72">
        <v>2</v>
      </c>
      <c r="E14" s="72">
        <v>11</v>
      </c>
      <c r="F14" s="72"/>
      <c r="G14" s="72">
        <v>19</v>
      </c>
    </row>
    <row r="15" spans="1:12" x14ac:dyDescent="0.2">
      <c r="A15" s="71" t="s">
        <v>98</v>
      </c>
      <c r="B15" s="72">
        <v>1</v>
      </c>
      <c r="C15" s="72">
        <v>6</v>
      </c>
      <c r="D15" s="72"/>
      <c r="E15" s="72">
        <v>8</v>
      </c>
      <c r="F15" s="72"/>
      <c r="G15" s="72">
        <v>15</v>
      </c>
    </row>
    <row r="16" spans="1:12" x14ac:dyDescent="0.2">
      <c r="A16" s="71" t="s">
        <v>99</v>
      </c>
      <c r="B16" s="72">
        <v>2</v>
      </c>
      <c r="C16" s="72">
        <v>2</v>
      </c>
      <c r="D16" s="72"/>
      <c r="E16" s="72">
        <v>10</v>
      </c>
      <c r="F16" s="72"/>
      <c r="G16" s="72">
        <v>14</v>
      </c>
    </row>
    <row r="17" spans="1:14" x14ac:dyDescent="0.2">
      <c r="A17" s="71" t="s">
        <v>100</v>
      </c>
      <c r="B17" s="72">
        <v>2</v>
      </c>
      <c r="C17" s="72">
        <v>2</v>
      </c>
      <c r="D17" s="72">
        <v>1</v>
      </c>
      <c r="E17" s="72">
        <v>7</v>
      </c>
      <c r="F17" s="72"/>
      <c r="G17" s="72">
        <v>12</v>
      </c>
    </row>
    <row r="18" spans="1:14" x14ac:dyDescent="0.2">
      <c r="A18" s="71" t="s">
        <v>393</v>
      </c>
      <c r="B18" s="72"/>
      <c r="C18" s="72"/>
      <c r="D18" s="72"/>
      <c r="E18" s="72">
        <v>1</v>
      </c>
      <c r="F18" s="72"/>
      <c r="G18" s="72">
        <v>1</v>
      </c>
    </row>
    <row r="19" spans="1:14" x14ac:dyDescent="0.2">
      <c r="A19" s="71" t="s">
        <v>394</v>
      </c>
      <c r="B19" s="72">
        <v>12</v>
      </c>
      <c r="C19" s="72">
        <v>24</v>
      </c>
      <c r="D19" s="72">
        <v>7</v>
      </c>
      <c r="E19" s="72">
        <v>63</v>
      </c>
      <c r="F19" s="72"/>
      <c r="G19" s="72">
        <v>106</v>
      </c>
    </row>
    <row r="21" spans="1:14" x14ac:dyDescent="0.2">
      <c r="A21" s="70" t="s">
        <v>405</v>
      </c>
      <c r="B21" s="70" t="s">
        <v>395</v>
      </c>
    </row>
    <row r="22" spans="1:14" x14ac:dyDescent="0.2">
      <c r="A22" s="70" t="s">
        <v>392</v>
      </c>
      <c r="B22" t="s">
        <v>129</v>
      </c>
      <c r="C22" t="s">
        <v>128</v>
      </c>
      <c r="D22" t="s">
        <v>393</v>
      </c>
      <c r="E22" t="s">
        <v>394</v>
      </c>
      <c r="K22" t="s">
        <v>389</v>
      </c>
      <c r="L22" t="s">
        <v>390</v>
      </c>
      <c r="M22" t="s">
        <v>391</v>
      </c>
    </row>
    <row r="23" spans="1:14" x14ac:dyDescent="0.2">
      <c r="A23" s="71" t="s">
        <v>389</v>
      </c>
      <c r="B23" s="72">
        <v>50</v>
      </c>
      <c r="C23" s="72">
        <v>13</v>
      </c>
      <c r="D23" s="72"/>
      <c r="E23" s="72">
        <v>63</v>
      </c>
      <c r="G23" t="s">
        <v>404</v>
      </c>
      <c r="H23" t="s">
        <v>389</v>
      </c>
      <c r="I23">
        <v>50</v>
      </c>
      <c r="J23" t="s">
        <v>404</v>
      </c>
      <c r="K23" s="74">
        <f>I23/G24</f>
        <v>0.67567567567567566</v>
      </c>
      <c r="L23" s="74">
        <f>I24/G24</f>
        <v>0.1891891891891892</v>
      </c>
      <c r="M23" s="74">
        <f>I25/G24</f>
        <v>0.13513513513513514</v>
      </c>
      <c r="N23" s="75">
        <f>SUM(K23:M23)</f>
        <v>1</v>
      </c>
    </row>
    <row r="24" spans="1:14" x14ac:dyDescent="0.2">
      <c r="A24" s="71" t="s">
        <v>390</v>
      </c>
      <c r="B24" s="72">
        <v>14</v>
      </c>
      <c r="C24" s="72">
        <v>14</v>
      </c>
      <c r="D24" s="72"/>
      <c r="E24" s="72">
        <v>28</v>
      </c>
      <c r="G24">
        <v>74</v>
      </c>
      <c r="H24" t="s">
        <v>390</v>
      </c>
      <c r="I24">
        <v>14</v>
      </c>
      <c r="J24" t="s">
        <v>403</v>
      </c>
      <c r="K24" s="74">
        <f>I27/G28</f>
        <v>0.43333333333333335</v>
      </c>
      <c r="L24" s="74">
        <f>I28/G28</f>
        <v>0.46666666666666667</v>
      </c>
      <c r="M24" s="74">
        <f>I29/G28</f>
        <v>0.1</v>
      </c>
      <c r="N24" s="75">
        <f>SUM(K24:M24)</f>
        <v>1</v>
      </c>
    </row>
    <row r="25" spans="1:14" x14ac:dyDescent="0.2">
      <c r="A25" s="71" t="s">
        <v>391</v>
      </c>
      <c r="B25" s="72">
        <v>10</v>
      </c>
      <c r="C25" s="72">
        <v>3</v>
      </c>
      <c r="D25" s="72"/>
      <c r="E25" s="72">
        <v>13</v>
      </c>
      <c r="H25" t="s">
        <v>391</v>
      </c>
      <c r="I25">
        <v>10</v>
      </c>
    </row>
    <row r="26" spans="1:14" x14ac:dyDescent="0.2">
      <c r="A26" s="71" t="s">
        <v>393</v>
      </c>
      <c r="B26" s="72"/>
      <c r="C26" s="72"/>
      <c r="D26" s="72"/>
      <c r="E26" s="72"/>
    </row>
    <row r="27" spans="1:14" x14ac:dyDescent="0.2">
      <c r="A27" s="71" t="s">
        <v>394</v>
      </c>
      <c r="B27" s="72">
        <v>74</v>
      </c>
      <c r="C27" s="72">
        <v>30</v>
      </c>
      <c r="D27" s="72"/>
      <c r="E27" s="72">
        <v>104</v>
      </c>
      <c r="G27" t="s">
        <v>403</v>
      </c>
      <c r="H27" t="s">
        <v>389</v>
      </c>
      <c r="I27">
        <v>13</v>
      </c>
    </row>
    <row r="28" spans="1:14" x14ac:dyDescent="0.2">
      <c r="B28" t="s">
        <v>429</v>
      </c>
      <c r="G28">
        <v>30</v>
      </c>
      <c r="H28" t="s">
        <v>390</v>
      </c>
      <c r="I28">
        <v>14</v>
      </c>
    </row>
    <row r="29" spans="1:14" x14ac:dyDescent="0.2">
      <c r="B29" t="s">
        <v>431</v>
      </c>
      <c r="H29" t="s">
        <v>391</v>
      </c>
      <c r="I29">
        <v>3</v>
      </c>
    </row>
    <row r="32" spans="1:14" x14ac:dyDescent="0.2">
      <c r="A32" s="70" t="s">
        <v>396</v>
      </c>
      <c r="B32" s="70" t="s">
        <v>395</v>
      </c>
    </row>
    <row r="33" spans="1:12" x14ac:dyDescent="0.2">
      <c r="A33" s="70" t="s">
        <v>392</v>
      </c>
      <c r="B33" t="s">
        <v>94</v>
      </c>
      <c r="C33" t="s">
        <v>95</v>
      </c>
      <c r="D33" t="s">
        <v>96</v>
      </c>
      <c r="E33" t="s">
        <v>97</v>
      </c>
      <c r="F33" t="s">
        <v>98</v>
      </c>
      <c r="G33" t="s">
        <v>99</v>
      </c>
      <c r="H33" t="s">
        <v>100</v>
      </c>
      <c r="I33" t="s">
        <v>393</v>
      </c>
      <c r="J33" t="s">
        <v>394</v>
      </c>
    </row>
    <row r="34" spans="1:12" x14ac:dyDescent="0.2">
      <c r="A34" s="71" t="s">
        <v>389</v>
      </c>
      <c r="B34" s="72">
        <v>11</v>
      </c>
      <c r="C34" s="72">
        <v>13</v>
      </c>
      <c r="D34" s="72">
        <v>4</v>
      </c>
      <c r="E34" s="72">
        <v>12</v>
      </c>
      <c r="F34" s="72">
        <v>10</v>
      </c>
      <c r="G34" s="72">
        <v>4</v>
      </c>
      <c r="H34" s="72">
        <v>9</v>
      </c>
      <c r="I34" s="72"/>
      <c r="J34" s="72">
        <v>63</v>
      </c>
      <c r="L34" t="s">
        <v>432</v>
      </c>
    </row>
    <row r="35" spans="1:12" x14ac:dyDescent="0.2">
      <c r="A35" s="71" t="s">
        <v>390</v>
      </c>
      <c r="B35" s="72">
        <v>1</v>
      </c>
      <c r="C35" s="72">
        <v>5</v>
      </c>
      <c r="D35" s="72">
        <v>6</v>
      </c>
      <c r="E35" s="72">
        <v>2</v>
      </c>
      <c r="F35" s="72">
        <v>3</v>
      </c>
      <c r="G35" s="72">
        <v>10</v>
      </c>
      <c r="H35" s="72">
        <v>1</v>
      </c>
      <c r="I35" s="72"/>
      <c r="J35" s="72">
        <v>28</v>
      </c>
      <c r="L35" t="s">
        <v>430</v>
      </c>
    </row>
    <row r="36" spans="1:12" x14ac:dyDescent="0.2">
      <c r="A36" s="71" t="s">
        <v>391</v>
      </c>
      <c r="B36" s="72">
        <v>2</v>
      </c>
      <c r="C36" s="72">
        <v>3</v>
      </c>
      <c r="D36" s="72"/>
      <c r="E36" s="72">
        <v>5</v>
      </c>
      <c r="F36" s="72">
        <v>1</v>
      </c>
      <c r="G36" s="72"/>
      <c r="H36" s="72">
        <v>2</v>
      </c>
      <c r="I36" s="72"/>
      <c r="J36" s="72">
        <v>13</v>
      </c>
    </row>
    <row r="37" spans="1:12" x14ac:dyDescent="0.2">
      <c r="A37" s="71" t="s">
        <v>393</v>
      </c>
      <c r="B37" s="72"/>
      <c r="C37" s="72"/>
      <c r="D37" s="72"/>
      <c r="E37" s="72"/>
      <c r="F37" s="72">
        <v>1</v>
      </c>
      <c r="G37" s="72"/>
      <c r="H37" s="72"/>
      <c r="I37" s="72"/>
      <c r="J37" s="72">
        <v>1</v>
      </c>
    </row>
    <row r="38" spans="1:12" x14ac:dyDescent="0.2">
      <c r="A38" s="71" t="s">
        <v>394</v>
      </c>
      <c r="B38" s="72">
        <v>14</v>
      </c>
      <c r="C38" s="72">
        <v>21</v>
      </c>
      <c r="D38" s="72">
        <v>10</v>
      </c>
      <c r="E38" s="72">
        <v>19</v>
      </c>
      <c r="F38" s="72">
        <v>15</v>
      </c>
      <c r="G38" s="72">
        <v>14</v>
      </c>
      <c r="H38" s="72">
        <v>12</v>
      </c>
      <c r="I38" s="72"/>
      <c r="J38" s="72">
        <v>105</v>
      </c>
    </row>
    <row r="40" spans="1:12" x14ac:dyDescent="0.2">
      <c r="B40" t="s">
        <v>389</v>
      </c>
      <c r="C40" t="s">
        <v>390</v>
      </c>
      <c r="D40" t="s">
        <v>391</v>
      </c>
      <c r="E40" t="s">
        <v>406</v>
      </c>
    </row>
    <row r="41" spans="1:12" x14ac:dyDescent="0.2">
      <c r="A41" s="71" t="s">
        <v>94</v>
      </c>
      <c r="B41" s="74">
        <f>GETPIVOTDATA("Jour",$A$32,"Tranche horaire","Heures ouvrées","Jour","Lundi")/GETPIVOTDATA("Jour",$A$32,"Jour","Lundi")</f>
        <v>0.7857142857142857</v>
      </c>
      <c r="C41" s="74">
        <f>GETPIVOTDATA("Jour",$A$32,"Tranche horaire","Nuit","Jour","Lundi")/GETPIVOTDATA("Jour",$A$32,"Jour","Lundi")</f>
        <v>7.1428571428571425E-2</v>
      </c>
      <c r="D41" s="74">
        <f>GETPIVOTDATA("Jour",$A$32,"Tranche horaire","Nuit profonde","Jour","Lundi")/GETPIVOTDATA("Jour",$A$32,"Jour","Lundi")</f>
        <v>0.14285714285714285</v>
      </c>
      <c r="E41" s="74"/>
      <c r="F41" s="75">
        <f>SUM(B41:E41)</f>
        <v>1</v>
      </c>
    </row>
    <row r="42" spans="1:12" x14ac:dyDescent="0.2">
      <c r="A42" s="71" t="s">
        <v>95</v>
      </c>
      <c r="B42" s="74">
        <f>GETPIVOTDATA("Jour",$A$32,"Tranche horaire","Heures ouvrées","Jour","Mardi")/GETPIVOTDATA("Jour",$A$32,"Jour","Mardi")</f>
        <v>0.61904761904761907</v>
      </c>
      <c r="C42" s="74">
        <f>5/21</f>
        <v>0.23809523809523808</v>
      </c>
      <c r="D42" s="74">
        <f>3/21</f>
        <v>0.14285714285714285</v>
      </c>
      <c r="E42" s="74"/>
      <c r="F42" s="75">
        <f>SUM(B42:E42)</f>
        <v>1</v>
      </c>
    </row>
    <row r="43" spans="1:12" x14ac:dyDescent="0.2">
      <c r="A43" s="71" t="s">
        <v>96</v>
      </c>
      <c r="B43" s="74">
        <f>4/10</f>
        <v>0.4</v>
      </c>
      <c r="C43" s="74">
        <f>6/10</f>
        <v>0.6</v>
      </c>
      <c r="D43" s="74">
        <f>0/10</f>
        <v>0</v>
      </c>
      <c r="E43" s="74"/>
      <c r="F43" s="75">
        <f t="shared" ref="F43:F47" si="0">SUM(B43:E43)</f>
        <v>1</v>
      </c>
    </row>
    <row r="44" spans="1:12" x14ac:dyDescent="0.2">
      <c r="A44" s="71" t="s">
        <v>97</v>
      </c>
      <c r="B44" s="74">
        <f>12/19</f>
        <v>0.63157894736842102</v>
      </c>
      <c r="C44" s="74">
        <f>2/19</f>
        <v>0.10526315789473684</v>
      </c>
      <c r="D44" s="74">
        <f>5/19</f>
        <v>0.26315789473684209</v>
      </c>
      <c r="E44" s="74"/>
      <c r="F44" s="75">
        <f t="shared" si="0"/>
        <v>1</v>
      </c>
    </row>
    <row r="45" spans="1:12" x14ac:dyDescent="0.2">
      <c r="A45" s="71" t="s">
        <v>98</v>
      </c>
      <c r="B45" s="74">
        <f>10/15</f>
        <v>0.66666666666666663</v>
      </c>
      <c r="C45" s="74">
        <f>3/15</f>
        <v>0.2</v>
      </c>
      <c r="D45" s="74">
        <f>1/15</f>
        <v>6.6666666666666666E-2</v>
      </c>
      <c r="E45" s="74">
        <f>1/15</f>
        <v>6.6666666666666666E-2</v>
      </c>
      <c r="F45" s="75">
        <f t="shared" si="0"/>
        <v>1</v>
      </c>
    </row>
    <row r="46" spans="1:12" x14ac:dyDescent="0.2">
      <c r="A46" s="71" t="s">
        <v>99</v>
      </c>
      <c r="B46" s="74">
        <f>4/14</f>
        <v>0.2857142857142857</v>
      </c>
      <c r="C46" s="74">
        <f>10/14</f>
        <v>0.7142857142857143</v>
      </c>
      <c r="D46" s="74">
        <f>0/14</f>
        <v>0</v>
      </c>
      <c r="E46" s="74"/>
      <c r="F46" s="75">
        <f t="shared" si="0"/>
        <v>1</v>
      </c>
    </row>
    <row r="47" spans="1:12" x14ac:dyDescent="0.2">
      <c r="A47" s="71" t="s">
        <v>100</v>
      </c>
      <c r="B47" s="74">
        <f>9/12</f>
        <v>0.75</v>
      </c>
      <c r="C47" s="74">
        <f>1/12</f>
        <v>8.3333333333333329E-2</v>
      </c>
      <c r="D47" s="74">
        <f>2/12</f>
        <v>0.16666666666666666</v>
      </c>
      <c r="E47" s="74"/>
      <c r="F47" s="75">
        <f t="shared" si="0"/>
        <v>1</v>
      </c>
    </row>
    <row r="48" spans="1:12" x14ac:dyDescent="0.2">
      <c r="A48" s="71"/>
    </row>
    <row r="49" spans="1:12" x14ac:dyDescent="0.2">
      <c r="A49" s="70" t="s">
        <v>407</v>
      </c>
      <c r="B49" s="70" t="s">
        <v>395</v>
      </c>
    </row>
    <row r="50" spans="1:12" x14ac:dyDescent="0.2">
      <c r="A50" s="70" t="s">
        <v>392</v>
      </c>
      <c r="B50" t="s">
        <v>389</v>
      </c>
      <c r="C50" t="s">
        <v>390</v>
      </c>
      <c r="D50" t="s">
        <v>391</v>
      </c>
      <c r="E50" t="s">
        <v>393</v>
      </c>
      <c r="F50" t="s">
        <v>394</v>
      </c>
    </row>
    <row r="51" spans="1:12" x14ac:dyDescent="0.2">
      <c r="A51" s="71" t="s">
        <v>129</v>
      </c>
      <c r="B51" s="72">
        <v>50</v>
      </c>
      <c r="C51" s="72">
        <v>25</v>
      </c>
      <c r="D51" s="72">
        <v>9</v>
      </c>
      <c r="E51" s="72"/>
      <c r="F51" s="72">
        <v>84</v>
      </c>
      <c r="H51" t="s">
        <v>410</v>
      </c>
    </row>
    <row r="52" spans="1:12" x14ac:dyDescent="0.2">
      <c r="A52" s="71" t="s">
        <v>128</v>
      </c>
      <c r="B52" s="72">
        <v>11</v>
      </c>
      <c r="C52" s="72">
        <v>2</v>
      </c>
      <c r="D52" s="72">
        <v>4</v>
      </c>
      <c r="E52" s="72"/>
      <c r="F52" s="72">
        <v>17</v>
      </c>
      <c r="H52" t="s">
        <v>431</v>
      </c>
    </row>
    <row r="53" spans="1:12" x14ac:dyDescent="0.2">
      <c r="A53" s="71" t="s">
        <v>393</v>
      </c>
      <c r="B53" s="72">
        <v>2</v>
      </c>
      <c r="C53" s="72">
        <v>1</v>
      </c>
      <c r="D53" s="72"/>
      <c r="E53" s="72"/>
      <c r="F53" s="72">
        <v>3</v>
      </c>
      <c r="H53" t="s">
        <v>433</v>
      </c>
    </row>
    <row r="54" spans="1:12" x14ac:dyDescent="0.2">
      <c r="A54" s="71" t="s">
        <v>394</v>
      </c>
      <c r="B54" s="72">
        <v>63</v>
      </c>
      <c r="C54" s="72">
        <v>28</v>
      </c>
      <c r="D54" s="72">
        <v>13</v>
      </c>
      <c r="E54" s="72"/>
      <c r="F54" s="72">
        <v>104</v>
      </c>
    </row>
    <row r="56" spans="1:12" x14ac:dyDescent="0.2">
      <c r="A56" s="70" t="s">
        <v>396</v>
      </c>
      <c r="B56" s="70" t="s">
        <v>395</v>
      </c>
    </row>
    <row r="57" spans="1:12" x14ac:dyDescent="0.2">
      <c r="A57" s="70" t="s">
        <v>392</v>
      </c>
      <c r="B57" t="s">
        <v>94</v>
      </c>
      <c r="C57" t="s">
        <v>95</v>
      </c>
      <c r="D57" t="s">
        <v>96</v>
      </c>
      <c r="E57" t="s">
        <v>97</v>
      </c>
      <c r="F57" t="s">
        <v>98</v>
      </c>
      <c r="G57" t="s">
        <v>99</v>
      </c>
      <c r="H57" t="s">
        <v>100</v>
      </c>
      <c r="I57" t="s">
        <v>393</v>
      </c>
      <c r="J57" t="s">
        <v>394</v>
      </c>
      <c r="L57" t="s">
        <v>411</v>
      </c>
    </row>
    <row r="58" spans="1:12" x14ac:dyDescent="0.2">
      <c r="A58" s="71" t="s">
        <v>129</v>
      </c>
      <c r="B58" s="72">
        <v>10</v>
      </c>
      <c r="C58" s="72">
        <v>19</v>
      </c>
      <c r="D58" s="72">
        <v>7</v>
      </c>
      <c r="E58" s="72">
        <v>14</v>
      </c>
      <c r="F58" s="72">
        <v>12</v>
      </c>
      <c r="G58" s="72">
        <v>11</v>
      </c>
      <c r="H58" s="72">
        <v>12</v>
      </c>
      <c r="I58" s="72"/>
      <c r="J58" s="72">
        <v>85</v>
      </c>
      <c r="L58" t="s">
        <v>431</v>
      </c>
    </row>
    <row r="59" spans="1:12" x14ac:dyDescent="0.2">
      <c r="A59" s="71" t="s">
        <v>128</v>
      </c>
      <c r="B59" s="72">
        <v>4</v>
      </c>
      <c r="C59" s="72">
        <v>2</v>
      </c>
      <c r="D59" s="72">
        <v>1</v>
      </c>
      <c r="E59" s="72">
        <v>4</v>
      </c>
      <c r="F59" s="72">
        <v>3</v>
      </c>
      <c r="G59" s="72">
        <v>3</v>
      </c>
      <c r="H59" s="72"/>
      <c r="I59" s="72"/>
      <c r="J59" s="72">
        <v>17</v>
      </c>
      <c r="L59" t="s">
        <v>433</v>
      </c>
    </row>
    <row r="60" spans="1:12" x14ac:dyDescent="0.2">
      <c r="A60" s="71" t="s">
        <v>393</v>
      </c>
      <c r="B60" s="72"/>
      <c r="C60" s="72"/>
      <c r="D60" s="72">
        <v>2</v>
      </c>
      <c r="E60" s="72">
        <v>1</v>
      </c>
      <c r="F60" s="72"/>
      <c r="G60" s="72"/>
      <c r="H60" s="72"/>
      <c r="I60" s="72"/>
      <c r="J60" s="72">
        <v>3</v>
      </c>
    </row>
    <row r="61" spans="1:12" x14ac:dyDescent="0.2">
      <c r="A61" s="71" t="s">
        <v>394</v>
      </c>
      <c r="B61" s="72">
        <v>14</v>
      </c>
      <c r="C61" s="72">
        <v>21</v>
      </c>
      <c r="D61" s="72">
        <v>10</v>
      </c>
      <c r="E61" s="72">
        <v>19</v>
      </c>
      <c r="F61" s="72">
        <v>15</v>
      </c>
      <c r="G61" s="72">
        <v>14</v>
      </c>
      <c r="H61" s="72">
        <v>12</v>
      </c>
      <c r="I61" s="72"/>
      <c r="J61" s="72">
        <v>105</v>
      </c>
    </row>
    <row r="63" spans="1:12" x14ac:dyDescent="0.2">
      <c r="A63" s="70" t="s">
        <v>405</v>
      </c>
      <c r="B63" s="70" t="s">
        <v>395</v>
      </c>
    </row>
    <row r="64" spans="1:12" x14ac:dyDescent="0.2">
      <c r="A64" s="70" t="s">
        <v>392</v>
      </c>
      <c r="B64" t="s">
        <v>129</v>
      </c>
      <c r="C64" t="s">
        <v>128</v>
      </c>
      <c r="D64" t="s">
        <v>393</v>
      </c>
      <c r="E64" t="s">
        <v>394</v>
      </c>
      <c r="G64" t="s">
        <v>412</v>
      </c>
    </row>
    <row r="65" spans="1:23" x14ac:dyDescent="0.2">
      <c r="A65" s="71" t="s">
        <v>129</v>
      </c>
      <c r="B65" s="72">
        <v>57</v>
      </c>
      <c r="C65" s="72">
        <v>27</v>
      </c>
      <c r="D65" s="72"/>
      <c r="E65" s="72">
        <v>84</v>
      </c>
      <c r="G65" t="s">
        <v>431</v>
      </c>
    </row>
    <row r="66" spans="1:23" x14ac:dyDescent="0.2">
      <c r="A66" s="71" t="s">
        <v>128</v>
      </c>
      <c r="B66" s="72">
        <v>14</v>
      </c>
      <c r="C66" s="72">
        <v>3</v>
      </c>
      <c r="D66" s="72"/>
      <c r="E66" s="72">
        <v>17</v>
      </c>
      <c r="G66" t="s">
        <v>433</v>
      </c>
    </row>
    <row r="67" spans="1:23" x14ac:dyDescent="0.2">
      <c r="A67" s="71" t="s">
        <v>393</v>
      </c>
      <c r="B67" s="72">
        <v>3</v>
      </c>
      <c r="C67" s="72"/>
      <c r="D67" s="72"/>
      <c r="E67" s="72">
        <v>3</v>
      </c>
    </row>
    <row r="68" spans="1:23" x14ac:dyDescent="0.2">
      <c r="A68" s="71" t="s">
        <v>394</v>
      </c>
      <c r="B68" s="72">
        <v>74</v>
      </c>
      <c r="C68" s="72">
        <v>30</v>
      </c>
      <c r="D68" s="72"/>
      <c r="E68" s="72">
        <v>104</v>
      </c>
    </row>
    <row r="70" spans="1:23" x14ac:dyDescent="0.2">
      <c r="A70" s="70" t="s">
        <v>408</v>
      </c>
      <c r="B70" s="70" t="s">
        <v>395</v>
      </c>
      <c r="P70" t="s">
        <v>108</v>
      </c>
      <c r="Q70" t="s">
        <v>106</v>
      </c>
      <c r="R70" t="s">
        <v>101</v>
      </c>
      <c r="S70" t="s">
        <v>165</v>
      </c>
      <c r="T70" t="s">
        <v>107</v>
      </c>
      <c r="U70" t="s">
        <v>103</v>
      </c>
      <c r="V70" t="s">
        <v>104</v>
      </c>
      <c r="W70" t="s">
        <v>105</v>
      </c>
    </row>
    <row r="71" spans="1:23" x14ac:dyDescent="0.2">
      <c r="A71" s="70" t="s">
        <v>392</v>
      </c>
      <c r="B71" t="s">
        <v>108</v>
      </c>
      <c r="C71" t="s">
        <v>106</v>
      </c>
      <c r="D71" t="s">
        <v>101</v>
      </c>
      <c r="E71" t="s">
        <v>165</v>
      </c>
      <c r="F71" t="s">
        <v>107</v>
      </c>
      <c r="G71" t="s">
        <v>103</v>
      </c>
      <c r="H71" t="s">
        <v>104</v>
      </c>
      <c r="I71" t="s">
        <v>105</v>
      </c>
      <c r="J71" t="s">
        <v>393</v>
      </c>
      <c r="K71" t="s">
        <v>394</v>
      </c>
      <c r="M71" t="s">
        <v>413</v>
      </c>
      <c r="O71" t="s">
        <v>129</v>
      </c>
      <c r="P71" s="74">
        <f>26/34</f>
        <v>0.76470588235294112</v>
      </c>
      <c r="Q71" s="74">
        <f>0/3</f>
        <v>0</v>
      </c>
      <c r="R71" s="74">
        <f>12/13</f>
        <v>0.92307692307692313</v>
      </c>
      <c r="S71" s="74">
        <f>44/58</f>
        <v>0.75862068965517238</v>
      </c>
      <c r="T71" s="74">
        <f>3/6</f>
        <v>0.5</v>
      </c>
      <c r="U71" s="74">
        <f>3/4</f>
        <v>0.75</v>
      </c>
      <c r="V71" s="74">
        <f>1/12</f>
        <v>8.3333333333333329E-2</v>
      </c>
      <c r="W71" s="74">
        <f>0/1</f>
        <v>0</v>
      </c>
    </row>
    <row r="72" spans="1:23" x14ac:dyDescent="0.2">
      <c r="A72" s="71" t="s">
        <v>129</v>
      </c>
      <c r="B72" s="72">
        <v>26</v>
      </c>
      <c r="C72" s="72"/>
      <c r="D72" s="72">
        <v>12</v>
      </c>
      <c r="E72" s="72">
        <v>44</v>
      </c>
      <c r="F72" s="72"/>
      <c r="G72" s="72">
        <v>3</v>
      </c>
      <c r="H72" s="72">
        <v>1</v>
      </c>
      <c r="I72" s="72"/>
      <c r="J72" s="72"/>
      <c r="K72" s="72">
        <v>86</v>
      </c>
      <c r="M72" t="s">
        <v>431</v>
      </c>
      <c r="O72" t="s">
        <v>128</v>
      </c>
      <c r="P72" s="74">
        <f>1/34</f>
        <v>2.9411764705882353E-2</v>
      </c>
      <c r="Q72" s="74">
        <f>0/3</f>
        <v>0</v>
      </c>
      <c r="R72" s="74">
        <f>1/13</f>
        <v>7.6923076923076927E-2</v>
      </c>
      <c r="S72" s="74">
        <f>11/58</f>
        <v>0.18965517241379309</v>
      </c>
      <c r="T72" s="74">
        <f>0/6</f>
        <v>0</v>
      </c>
      <c r="U72" s="74">
        <f>1/4</f>
        <v>0.25</v>
      </c>
      <c r="V72" s="74">
        <f>0/12</f>
        <v>0</v>
      </c>
      <c r="W72" s="74">
        <f>0/1</f>
        <v>0</v>
      </c>
    </row>
    <row r="73" spans="1:23" x14ac:dyDescent="0.2">
      <c r="A73" s="71" t="s">
        <v>128</v>
      </c>
      <c r="B73" s="72">
        <v>1</v>
      </c>
      <c r="C73" s="72"/>
      <c r="D73" s="72">
        <v>1</v>
      </c>
      <c r="E73" s="72">
        <v>11</v>
      </c>
      <c r="F73" s="72">
        <v>3</v>
      </c>
      <c r="G73" s="72">
        <v>1</v>
      </c>
      <c r="H73" s="72"/>
      <c r="I73" s="72"/>
      <c r="J73" s="72"/>
      <c r="K73" s="72">
        <v>17</v>
      </c>
      <c r="M73" t="s">
        <v>432</v>
      </c>
      <c r="O73" t="s">
        <v>435</v>
      </c>
      <c r="P73" s="74">
        <f>7/34</f>
        <v>0.20588235294117646</v>
      </c>
      <c r="Q73" s="74">
        <f>3/3</f>
        <v>1</v>
      </c>
      <c r="R73" s="74">
        <f>0/13</f>
        <v>0</v>
      </c>
      <c r="S73" s="74">
        <f>3/58</f>
        <v>5.1724137931034482E-2</v>
      </c>
      <c r="T73" s="74">
        <f>3/6</f>
        <v>0.5</v>
      </c>
      <c r="U73" s="74">
        <f>0/4</f>
        <v>0</v>
      </c>
      <c r="V73" s="74">
        <f>11/12</f>
        <v>0.91666666666666663</v>
      </c>
      <c r="W73" s="74">
        <f>1/1</f>
        <v>1</v>
      </c>
    </row>
    <row r="74" spans="1:23" x14ac:dyDescent="0.2">
      <c r="A74" s="71" t="s">
        <v>393</v>
      </c>
      <c r="B74" s="72">
        <v>7</v>
      </c>
      <c r="C74" s="72">
        <v>3</v>
      </c>
      <c r="D74" s="72"/>
      <c r="E74" s="72">
        <v>3</v>
      </c>
      <c r="F74" s="72">
        <v>3</v>
      </c>
      <c r="G74" s="72"/>
      <c r="H74" s="72">
        <v>11</v>
      </c>
      <c r="I74" s="72">
        <v>1</v>
      </c>
      <c r="J74" s="72"/>
      <c r="K74" s="72">
        <v>28</v>
      </c>
      <c r="P74" s="75">
        <f>SUM(P71:P73)</f>
        <v>1</v>
      </c>
      <c r="Q74" s="75">
        <f t="shared" ref="Q74:W74" si="1">SUM(Q71:Q73)</f>
        <v>1</v>
      </c>
      <c r="R74" s="75">
        <f t="shared" si="1"/>
        <v>1</v>
      </c>
      <c r="S74" s="75">
        <f t="shared" si="1"/>
        <v>1</v>
      </c>
      <c r="T74" s="75">
        <f t="shared" si="1"/>
        <v>1</v>
      </c>
      <c r="U74" s="75">
        <f t="shared" si="1"/>
        <v>1</v>
      </c>
      <c r="V74" s="75">
        <f t="shared" si="1"/>
        <v>1</v>
      </c>
      <c r="W74" s="75">
        <f t="shared" si="1"/>
        <v>1</v>
      </c>
    </row>
    <row r="75" spans="1:23" x14ac:dyDescent="0.2">
      <c r="A75" s="71" t="s">
        <v>394</v>
      </c>
      <c r="B75" s="72">
        <v>34</v>
      </c>
      <c r="C75" s="72">
        <v>3</v>
      </c>
      <c r="D75" s="72">
        <v>13</v>
      </c>
      <c r="E75" s="72">
        <v>58</v>
      </c>
      <c r="F75" s="72">
        <v>6</v>
      </c>
      <c r="G75" s="72">
        <v>4</v>
      </c>
      <c r="H75" s="72">
        <v>12</v>
      </c>
      <c r="I75" s="72">
        <v>1</v>
      </c>
      <c r="J75" s="72"/>
      <c r="K75" s="72">
        <v>131</v>
      </c>
    </row>
    <row r="77" spans="1:23" x14ac:dyDescent="0.2">
      <c r="A77" s="70" t="s">
        <v>409</v>
      </c>
      <c r="B77" s="70" t="s">
        <v>395</v>
      </c>
    </row>
    <row r="78" spans="1:23" x14ac:dyDescent="0.2">
      <c r="A78" s="70" t="s">
        <v>392</v>
      </c>
      <c r="B78" t="s">
        <v>108</v>
      </c>
      <c r="C78" t="s">
        <v>111</v>
      </c>
      <c r="D78" t="s">
        <v>112</v>
      </c>
      <c r="E78" t="s">
        <v>12</v>
      </c>
      <c r="F78" t="s">
        <v>57</v>
      </c>
      <c r="G78" t="s">
        <v>113</v>
      </c>
      <c r="H78" t="s">
        <v>110</v>
      </c>
      <c r="I78" t="s">
        <v>393</v>
      </c>
      <c r="J78" t="s">
        <v>394</v>
      </c>
      <c r="L78" t="s">
        <v>414</v>
      </c>
    </row>
    <row r="79" spans="1:23" x14ac:dyDescent="0.2">
      <c r="A79" s="71" t="s">
        <v>129</v>
      </c>
      <c r="B79" s="72">
        <v>9</v>
      </c>
      <c r="C79" s="72">
        <v>26</v>
      </c>
      <c r="D79" s="72">
        <v>33</v>
      </c>
      <c r="E79" s="72">
        <v>2</v>
      </c>
      <c r="F79" s="72">
        <v>14</v>
      </c>
      <c r="G79" s="72">
        <v>1</v>
      </c>
      <c r="H79" s="72">
        <v>1</v>
      </c>
      <c r="I79" s="72"/>
      <c r="J79" s="72">
        <v>86</v>
      </c>
      <c r="L79" t="s">
        <v>431</v>
      </c>
    </row>
    <row r="80" spans="1:23" x14ac:dyDescent="0.2">
      <c r="A80" s="71" t="s">
        <v>128</v>
      </c>
      <c r="B80" s="72">
        <v>1</v>
      </c>
      <c r="C80" s="72">
        <v>6</v>
      </c>
      <c r="D80" s="72">
        <v>5</v>
      </c>
      <c r="E80" s="72"/>
      <c r="F80" s="72">
        <v>5</v>
      </c>
      <c r="G80" s="72"/>
      <c r="H80" s="72"/>
      <c r="I80" s="72"/>
      <c r="J80" s="72">
        <v>17</v>
      </c>
      <c r="L80" t="s">
        <v>433</v>
      </c>
    </row>
    <row r="81" spans="1:12" x14ac:dyDescent="0.2">
      <c r="A81" s="71" t="s">
        <v>393</v>
      </c>
      <c r="B81" s="72">
        <v>1</v>
      </c>
      <c r="C81" s="72">
        <v>5</v>
      </c>
      <c r="D81" s="72">
        <v>4</v>
      </c>
      <c r="E81" s="72"/>
      <c r="F81" s="72">
        <v>2</v>
      </c>
      <c r="G81" s="72">
        <v>1</v>
      </c>
      <c r="H81" s="72"/>
      <c r="I81" s="72"/>
      <c r="J81" s="72">
        <v>13</v>
      </c>
    </row>
    <row r="82" spans="1:12" x14ac:dyDescent="0.2">
      <c r="A82" s="71" t="s">
        <v>394</v>
      </c>
      <c r="B82" s="72">
        <v>11</v>
      </c>
      <c r="C82" s="72">
        <v>37</v>
      </c>
      <c r="D82" s="72">
        <v>42</v>
      </c>
      <c r="E82" s="72">
        <v>2</v>
      </c>
      <c r="F82" s="72">
        <v>21</v>
      </c>
      <c r="G82" s="72">
        <v>2</v>
      </c>
      <c r="H82" s="72">
        <v>1</v>
      </c>
      <c r="I82" s="72"/>
      <c r="J82" s="72">
        <v>116</v>
      </c>
    </row>
    <row r="84" spans="1:12" x14ac:dyDescent="0.2">
      <c r="A84" s="70" t="s">
        <v>415</v>
      </c>
      <c r="B84" s="70" t="s">
        <v>395</v>
      </c>
    </row>
    <row r="85" spans="1:12" x14ac:dyDescent="0.2">
      <c r="A85" s="70" t="s">
        <v>392</v>
      </c>
      <c r="B85" t="s">
        <v>129</v>
      </c>
      <c r="C85" t="s">
        <v>128</v>
      </c>
      <c r="D85" t="s">
        <v>393</v>
      </c>
      <c r="E85" t="s">
        <v>394</v>
      </c>
      <c r="K85" t="s">
        <v>436</v>
      </c>
      <c r="L85" t="s">
        <v>437</v>
      </c>
    </row>
    <row r="86" spans="1:12" x14ac:dyDescent="0.2">
      <c r="A86" s="71" t="s">
        <v>19</v>
      </c>
      <c r="B86" s="72">
        <v>7</v>
      </c>
      <c r="C86" s="72">
        <v>5</v>
      </c>
      <c r="D86" s="72"/>
      <c r="E86" s="72">
        <v>12</v>
      </c>
      <c r="G86" t="s">
        <v>416</v>
      </c>
      <c r="J86" t="s">
        <v>19</v>
      </c>
      <c r="K86" s="76"/>
      <c r="L86">
        <f>7/86</f>
        <v>8.1395348837209308E-2</v>
      </c>
    </row>
    <row r="87" spans="1:12" x14ac:dyDescent="0.2">
      <c r="A87" s="71" t="s">
        <v>118</v>
      </c>
      <c r="B87" s="72">
        <v>21</v>
      </c>
      <c r="C87" s="72">
        <v>2</v>
      </c>
      <c r="D87" s="72"/>
      <c r="E87" s="72">
        <v>23</v>
      </c>
      <c r="G87" t="s">
        <v>431</v>
      </c>
      <c r="J87" t="s">
        <v>118</v>
      </c>
      <c r="K87">
        <f>2/17</f>
        <v>0.11764705882352941</v>
      </c>
      <c r="L87">
        <f>21/86</f>
        <v>0.2441860465116279</v>
      </c>
    </row>
    <row r="88" spans="1:12" x14ac:dyDescent="0.2">
      <c r="A88" s="71" t="s">
        <v>166</v>
      </c>
      <c r="B88" s="72">
        <v>5</v>
      </c>
      <c r="C88" s="72">
        <v>2</v>
      </c>
      <c r="D88" s="72"/>
      <c r="E88" s="72">
        <v>7</v>
      </c>
      <c r="G88" t="s">
        <v>429</v>
      </c>
      <c r="J88" t="s">
        <v>166</v>
      </c>
      <c r="K88">
        <f>2/17</f>
        <v>0.11764705882352941</v>
      </c>
      <c r="L88">
        <f>5/86</f>
        <v>5.8139534883720929E-2</v>
      </c>
    </row>
    <row r="89" spans="1:12" x14ac:dyDescent="0.2">
      <c r="A89" s="71" t="s">
        <v>117</v>
      </c>
      <c r="B89" s="72">
        <v>53</v>
      </c>
      <c r="C89" s="72">
        <v>8</v>
      </c>
      <c r="D89" s="72"/>
      <c r="E89" s="72">
        <v>61</v>
      </c>
      <c r="J89" t="s">
        <v>117</v>
      </c>
      <c r="K89">
        <f>8/17</f>
        <v>0.47058823529411764</v>
      </c>
      <c r="L89">
        <f>53/86</f>
        <v>0.61627906976744184</v>
      </c>
    </row>
    <row r="90" spans="1:12" x14ac:dyDescent="0.2">
      <c r="A90" s="71" t="s">
        <v>393</v>
      </c>
      <c r="B90" s="72"/>
      <c r="C90" s="72"/>
      <c r="D90" s="72"/>
      <c r="E90" s="72"/>
    </row>
    <row r="91" spans="1:12" x14ac:dyDescent="0.2">
      <c r="A91" s="71" t="s">
        <v>394</v>
      </c>
      <c r="B91" s="72">
        <v>86</v>
      </c>
      <c r="C91" s="72">
        <v>17</v>
      </c>
      <c r="D91" s="72"/>
      <c r="E91" s="72">
        <v>103</v>
      </c>
    </row>
    <row r="93" spans="1:12" x14ac:dyDescent="0.2">
      <c r="A93" s="70" t="s">
        <v>409</v>
      </c>
      <c r="B93" s="70" t="s">
        <v>395</v>
      </c>
    </row>
    <row r="94" spans="1:12" x14ac:dyDescent="0.2">
      <c r="A94" s="70" t="s">
        <v>392</v>
      </c>
      <c r="B94" t="s">
        <v>108</v>
      </c>
      <c r="C94" t="s">
        <v>111</v>
      </c>
      <c r="D94" t="s">
        <v>112</v>
      </c>
      <c r="E94" t="s">
        <v>12</v>
      </c>
      <c r="F94" t="s">
        <v>57</v>
      </c>
      <c r="G94" t="s">
        <v>113</v>
      </c>
      <c r="H94" t="s">
        <v>110</v>
      </c>
      <c r="I94" t="s">
        <v>393</v>
      </c>
      <c r="J94" t="s">
        <v>394</v>
      </c>
    </row>
    <row r="95" spans="1:12" x14ac:dyDescent="0.2">
      <c r="A95" s="71" t="s">
        <v>19</v>
      </c>
      <c r="B95" s="72"/>
      <c r="C95" s="72">
        <v>5</v>
      </c>
      <c r="D95" s="72">
        <v>6</v>
      </c>
      <c r="E95" s="72"/>
      <c r="F95" s="72">
        <v>1</v>
      </c>
      <c r="G95" s="72"/>
      <c r="H95" s="72"/>
      <c r="I95" s="72"/>
      <c r="J95" s="72">
        <v>12</v>
      </c>
      <c r="L95" t="s">
        <v>417</v>
      </c>
    </row>
    <row r="96" spans="1:12" x14ac:dyDescent="0.2">
      <c r="A96" s="71" t="s">
        <v>118</v>
      </c>
      <c r="B96" s="72">
        <v>5</v>
      </c>
      <c r="C96" s="72">
        <v>6</v>
      </c>
      <c r="D96" s="72">
        <v>7</v>
      </c>
      <c r="E96" s="72">
        <v>1</v>
      </c>
      <c r="F96" s="72">
        <v>5</v>
      </c>
      <c r="G96" s="72"/>
      <c r="H96" s="72"/>
      <c r="I96" s="72"/>
      <c r="J96" s="72">
        <v>24</v>
      </c>
      <c r="L96" t="s">
        <v>430</v>
      </c>
    </row>
    <row r="97" spans="1:12" x14ac:dyDescent="0.2">
      <c r="A97" s="71" t="s">
        <v>166</v>
      </c>
      <c r="B97" s="72"/>
      <c r="C97" s="72">
        <v>2</v>
      </c>
      <c r="D97" s="72">
        <v>1</v>
      </c>
      <c r="E97" s="72"/>
      <c r="F97" s="72">
        <v>4</v>
      </c>
      <c r="G97" s="72"/>
      <c r="H97" s="72"/>
      <c r="I97" s="72"/>
      <c r="J97" s="72">
        <v>7</v>
      </c>
      <c r="L97" t="s">
        <v>433</v>
      </c>
    </row>
    <row r="98" spans="1:12" x14ac:dyDescent="0.2">
      <c r="A98" s="71" t="s">
        <v>117</v>
      </c>
      <c r="B98" s="72">
        <v>5</v>
      </c>
      <c r="C98" s="72">
        <v>20</v>
      </c>
      <c r="D98" s="72">
        <v>24</v>
      </c>
      <c r="E98" s="72">
        <v>1</v>
      </c>
      <c r="F98" s="72">
        <v>11</v>
      </c>
      <c r="G98" s="72">
        <v>1</v>
      </c>
      <c r="H98" s="72">
        <v>1</v>
      </c>
      <c r="I98" s="72"/>
      <c r="J98" s="72">
        <v>63</v>
      </c>
    </row>
    <row r="99" spans="1:12" x14ac:dyDescent="0.2">
      <c r="A99" s="71" t="s">
        <v>393</v>
      </c>
      <c r="B99" s="72">
        <v>1</v>
      </c>
      <c r="C99" s="72">
        <v>4</v>
      </c>
      <c r="D99" s="72">
        <v>4</v>
      </c>
      <c r="E99" s="72"/>
      <c r="F99" s="72"/>
      <c r="G99" s="72">
        <v>1</v>
      </c>
      <c r="H99" s="72"/>
      <c r="I99" s="72"/>
      <c r="J99" s="72">
        <v>10</v>
      </c>
    </row>
    <row r="100" spans="1:12" x14ac:dyDescent="0.2">
      <c r="A100" s="71" t="s">
        <v>394</v>
      </c>
      <c r="B100" s="72">
        <v>11</v>
      </c>
      <c r="C100" s="72">
        <v>37</v>
      </c>
      <c r="D100" s="72">
        <v>42</v>
      </c>
      <c r="E100" s="72">
        <v>2</v>
      </c>
      <c r="F100" s="72">
        <v>21</v>
      </c>
      <c r="G100" s="72">
        <v>2</v>
      </c>
      <c r="H100" s="72">
        <v>1</v>
      </c>
      <c r="I100" s="72"/>
      <c r="J100" s="72">
        <v>116</v>
      </c>
    </row>
    <row r="102" spans="1:12" x14ac:dyDescent="0.2">
      <c r="A102" s="70" t="s">
        <v>407</v>
      </c>
      <c r="B102" s="70" t="s">
        <v>395</v>
      </c>
    </row>
    <row r="103" spans="1:12" x14ac:dyDescent="0.2">
      <c r="A103" s="70" t="s">
        <v>392</v>
      </c>
      <c r="B103" t="s">
        <v>389</v>
      </c>
      <c r="C103" t="s">
        <v>390</v>
      </c>
      <c r="D103" t="s">
        <v>391</v>
      </c>
      <c r="E103" t="s">
        <v>393</v>
      </c>
      <c r="F103" t="s">
        <v>394</v>
      </c>
    </row>
    <row r="104" spans="1:12" x14ac:dyDescent="0.2">
      <c r="A104" s="71" t="s">
        <v>19</v>
      </c>
      <c r="B104" s="72">
        <v>5</v>
      </c>
      <c r="C104" s="72">
        <v>4</v>
      </c>
      <c r="D104" s="72">
        <v>3</v>
      </c>
      <c r="E104" s="72"/>
      <c r="F104" s="72">
        <v>12</v>
      </c>
      <c r="H104" t="s">
        <v>418</v>
      </c>
    </row>
    <row r="105" spans="1:12" x14ac:dyDescent="0.2">
      <c r="A105" s="71" t="s">
        <v>118</v>
      </c>
      <c r="B105" s="72">
        <v>13</v>
      </c>
      <c r="C105" s="72">
        <v>8</v>
      </c>
      <c r="D105" s="72">
        <v>2</v>
      </c>
      <c r="E105" s="72"/>
      <c r="F105" s="72">
        <v>23</v>
      </c>
      <c r="H105" t="s">
        <v>431</v>
      </c>
    </row>
    <row r="106" spans="1:12" x14ac:dyDescent="0.2">
      <c r="A106" s="71" t="s">
        <v>166</v>
      </c>
      <c r="B106" s="72">
        <v>7</v>
      </c>
      <c r="C106" s="72"/>
      <c r="D106" s="72"/>
      <c r="E106" s="72"/>
      <c r="F106" s="72">
        <v>7</v>
      </c>
      <c r="H106" t="s">
        <v>433</v>
      </c>
    </row>
    <row r="107" spans="1:12" x14ac:dyDescent="0.2">
      <c r="A107" s="71" t="s">
        <v>117</v>
      </c>
      <c r="B107" s="72">
        <v>38</v>
      </c>
      <c r="C107" s="72">
        <v>16</v>
      </c>
      <c r="D107" s="72">
        <v>8</v>
      </c>
      <c r="E107" s="72"/>
      <c r="F107" s="72">
        <v>62</v>
      </c>
    </row>
    <row r="108" spans="1:12" x14ac:dyDescent="0.2">
      <c r="A108" s="71" t="s">
        <v>393</v>
      </c>
      <c r="B108" s="72"/>
      <c r="C108" s="72"/>
      <c r="D108" s="72"/>
      <c r="E108" s="72"/>
      <c r="F108" s="72"/>
    </row>
    <row r="109" spans="1:12" x14ac:dyDescent="0.2">
      <c r="A109" s="71" t="s">
        <v>394</v>
      </c>
      <c r="B109" s="72">
        <v>63</v>
      </c>
      <c r="C109" s="72">
        <v>28</v>
      </c>
      <c r="D109" s="72">
        <v>13</v>
      </c>
      <c r="E109" s="72"/>
      <c r="F109" s="72">
        <v>104</v>
      </c>
    </row>
    <row r="111" spans="1:12" x14ac:dyDescent="0.2">
      <c r="A111" s="70" t="s">
        <v>396</v>
      </c>
      <c r="B111" s="70" t="s">
        <v>395</v>
      </c>
    </row>
    <row r="112" spans="1:12" x14ac:dyDescent="0.2">
      <c r="A112" s="70" t="s">
        <v>392</v>
      </c>
      <c r="B112" t="s">
        <v>94</v>
      </c>
      <c r="C112" t="s">
        <v>95</v>
      </c>
      <c r="D112" t="s">
        <v>96</v>
      </c>
      <c r="E112" t="s">
        <v>97</v>
      </c>
      <c r="F112" t="s">
        <v>98</v>
      </c>
      <c r="G112" t="s">
        <v>99</v>
      </c>
      <c r="H112" t="s">
        <v>100</v>
      </c>
      <c r="I112" t="s">
        <v>393</v>
      </c>
      <c r="J112" t="s">
        <v>394</v>
      </c>
      <c r="L112" t="s">
        <v>419</v>
      </c>
    </row>
    <row r="113" spans="1:13" x14ac:dyDescent="0.2">
      <c r="A113" s="71" t="s">
        <v>19</v>
      </c>
      <c r="B113" s="72">
        <v>1</v>
      </c>
      <c r="C113" s="72">
        <v>3</v>
      </c>
      <c r="D113" s="72">
        <v>1</v>
      </c>
      <c r="E113" s="72">
        <v>2</v>
      </c>
      <c r="F113" s="72">
        <v>1</v>
      </c>
      <c r="G113" s="72">
        <v>2</v>
      </c>
      <c r="H113" s="72">
        <v>2</v>
      </c>
      <c r="I113" s="72"/>
      <c r="J113" s="72">
        <v>12</v>
      </c>
      <c r="L113" t="s">
        <v>430</v>
      </c>
    </row>
    <row r="114" spans="1:13" x14ac:dyDescent="0.2">
      <c r="A114" s="71" t="s">
        <v>118</v>
      </c>
      <c r="B114" s="72">
        <v>4</v>
      </c>
      <c r="C114" s="72">
        <v>3</v>
      </c>
      <c r="D114" s="72">
        <v>3</v>
      </c>
      <c r="E114" s="72">
        <v>4</v>
      </c>
      <c r="F114" s="72">
        <v>6</v>
      </c>
      <c r="G114" s="72">
        <v>2</v>
      </c>
      <c r="H114" s="72">
        <v>2</v>
      </c>
      <c r="I114" s="72"/>
      <c r="J114" s="72">
        <v>24</v>
      </c>
      <c r="L114" t="s">
        <v>433</v>
      </c>
    </row>
    <row r="115" spans="1:13" x14ac:dyDescent="0.2">
      <c r="A115" s="71" t="s">
        <v>166</v>
      </c>
      <c r="B115" s="72">
        <v>1</v>
      </c>
      <c r="C115" s="72">
        <v>2</v>
      </c>
      <c r="D115" s="72">
        <v>1</v>
      </c>
      <c r="E115" s="72">
        <v>2</v>
      </c>
      <c r="F115" s="72"/>
      <c r="G115" s="72"/>
      <c r="H115" s="72">
        <v>1</v>
      </c>
      <c r="I115" s="72"/>
      <c r="J115" s="72">
        <v>7</v>
      </c>
    </row>
    <row r="116" spans="1:13" x14ac:dyDescent="0.2">
      <c r="A116" s="71" t="s">
        <v>117</v>
      </c>
      <c r="B116" s="72">
        <v>8</v>
      </c>
      <c r="C116" s="72">
        <v>13</v>
      </c>
      <c r="D116" s="72">
        <v>5</v>
      </c>
      <c r="E116" s="72">
        <v>11</v>
      </c>
      <c r="F116" s="72">
        <v>8</v>
      </c>
      <c r="G116" s="72">
        <v>10</v>
      </c>
      <c r="H116" s="72">
        <v>7</v>
      </c>
      <c r="I116" s="72"/>
      <c r="J116" s="72">
        <v>62</v>
      </c>
    </row>
    <row r="117" spans="1:13" x14ac:dyDescent="0.2">
      <c r="A117" s="71" t="s">
        <v>393</v>
      </c>
      <c r="B117" s="72"/>
      <c r="C117" s="72"/>
      <c r="D117" s="72"/>
      <c r="E117" s="72"/>
      <c r="F117" s="72"/>
      <c r="G117" s="72"/>
      <c r="H117" s="72"/>
      <c r="I117" s="72"/>
      <c r="J117" s="72"/>
    </row>
    <row r="118" spans="1:13" x14ac:dyDescent="0.2">
      <c r="A118" s="71" t="s">
        <v>394</v>
      </c>
      <c r="B118" s="72">
        <v>14</v>
      </c>
      <c r="C118" s="72">
        <v>21</v>
      </c>
      <c r="D118" s="72">
        <v>10</v>
      </c>
      <c r="E118" s="72">
        <v>19</v>
      </c>
      <c r="F118" s="72">
        <v>15</v>
      </c>
      <c r="G118" s="72">
        <v>14</v>
      </c>
      <c r="H118" s="72">
        <v>12</v>
      </c>
      <c r="I118" s="72"/>
      <c r="J118" s="72">
        <v>105</v>
      </c>
    </row>
    <row r="120" spans="1:13" x14ac:dyDescent="0.2">
      <c r="A120" s="70" t="s">
        <v>408</v>
      </c>
      <c r="B120" s="70" t="s">
        <v>395</v>
      </c>
    </row>
    <row r="121" spans="1:13" x14ac:dyDescent="0.2">
      <c r="A121" s="70" t="s">
        <v>392</v>
      </c>
      <c r="B121" t="s">
        <v>108</v>
      </c>
      <c r="C121" t="s">
        <v>106</v>
      </c>
      <c r="D121" t="s">
        <v>101</v>
      </c>
      <c r="E121" t="s">
        <v>165</v>
      </c>
      <c r="F121" t="s">
        <v>107</v>
      </c>
      <c r="G121" t="s">
        <v>103</v>
      </c>
      <c r="H121" t="s">
        <v>104</v>
      </c>
      <c r="I121" t="s">
        <v>105</v>
      </c>
      <c r="J121" t="s">
        <v>393</v>
      </c>
      <c r="K121" t="s">
        <v>394</v>
      </c>
    </row>
    <row r="122" spans="1:13" x14ac:dyDescent="0.2">
      <c r="A122" s="71" t="s">
        <v>19</v>
      </c>
      <c r="B122" s="72">
        <v>3</v>
      </c>
      <c r="C122" s="72"/>
      <c r="D122" s="72"/>
      <c r="E122" s="72">
        <v>6</v>
      </c>
      <c r="F122" s="72">
        <v>1</v>
      </c>
      <c r="G122" s="72">
        <v>2</v>
      </c>
      <c r="H122" s="72"/>
      <c r="I122" s="72"/>
      <c r="J122" s="72"/>
      <c r="K122" s="72">
        <v>12</v>
      </c>
      <c r="M122" t="s">
        <v>420</v>
      </c>
    </row>
    <row r="123" spans="1:13" x14ac:dyDescent="0.2">
      <c r="A123" s="71" t="s">
        <v>118</v>
      </c>
      <c r="B123" s="72">
        <v>6</v>
      </c>
      <c r="C123" s="72"/>
      <c r="D123" s="72">
        <v>5</v>
      </c>
      <c r="E123" s="72">
        <v>12</v>
      </c>
      <c r="F123" s="72"/>
      <c r="G123" s="72">
        <v>1</v>
      </c>
      <c r="H123" s="72"/>
      <c r="I123" s="72"/>
      <c r="J123" s="72"/>
      <c r="K123" s="72">
        <v>24</v>
      </c>
      <c r="M123" t="s">
        <v>406</v>
      </c>
    </row>
    <row r="124" spans="1:13" x14ac:dyDescent="0.2">
      <c r="A124" s="71" t="s">
        <v>166</v>
      </c>
      <c r="B124" s="72">
        <v>2</v>
      </c>
      <c r="C124" s="72"/>
      <c r="D124" s="72"/>
      <c r="E124" s="72">
        <v>5</v>
      </c>
      <c r="F124" s="72"/>
      <c r="G124" s="72"/>
      <c r="H124" s="72"/>
      <c r="I124" s="72"/>
      <c r="J124" s="72"/>
      <c r="K124" s="72">
        <v>7</v>
      </c>
    </row>
    <row r="125" spans="1:13" x14ac:dyDescent="0.2">
      <c r="A125" s="71" t="s">
        <v>117</v>
      </c>
      <c r="B125" s="72">
        <v>17</v>
      </c>
      <c r="C125" s="72"/>
      <c r="D125" s="72">
        <v>8</v>
      </c>
      <c r="E125" s="72">
        <v>33</v>
      </c>
      <c r="F125" s="72">
        <v>3</v>
      </c>
      <c r="G125" s="72">
        <v>1</v>
      </c>
      <c r="H125" s="72">
        <v>1</v>
      </c>
      <c r="I125" s="72"/>
      <c r="J125" s="72"/>
      <c r="K125" s="72">
        <v>63</v>
      </c>
    </row>
    <row r="126" spans="1:13" x14ac:dyDescent="0.2">
      <c r="A126" s="71" t="s">
        <v>393</v>
      </c>
      <c r="B126" s="72">
        <v>6</v>
      </c>
      <c r="C126" s="72">
        <v>3</v>
      </c>
      <c r="D126" s="72"/>
      <c r="E126" s="72">
        <v>2</v>
      </c>
      <c r="F126" s="72">
        <v>2</v>
      </c>
      <c r="G126" s="72"/>
      <c r="H126" s="72">
        <v>11</v>
      </c>
      <c r="I126" s="72">
        <v>1</v>
      </c>
      <c r="J126" s="72"/>
      <c r="K126" s="72">
        <v>25</v>
      </c>
    </row>
    <row r="127" spans="1:13" x14ac:dyDescent="0.2">
      <c r="A127" s="71" t="s">
        <v>394</v>
      </c>
      <c r="B127" s="72">
        <v>34</v>
      </c>
      <c r="C127" s="72">
        <v>3</v>
      </c>
      <c r="D127" s="72">
        <v>13</v>
      </c>
      <c r="E127" s="72">
        <v>58</v>
      </c>
      <c r="F127" s="72">
        <v>6</v>
      </c>
      <c r="G127" s="72">
        <v>4</v>
      </c>
      <c r="H127" s="72">
        <v>12</v>
      </c>
      <c r="I127" s="72">
        <v>1</v>
      </c>
      <c r="J127" s="72"/>
      <c r="K127" s="72">
        <v>131</v>
      </c>
    </row>
    <row r="129" spans="1:8" x14ac:dyDescent="0.2">
      <c r="A129" s="70" t="s">
        <v>405</v>
      </c>
      <c r="B129" s="70" t="s">
        <v>395</v>
      </c>
    </row>
    <row r="130" spans="1:8" x14ac:dyDescent="0.2">
      <c r="A130" s="70" t="s">
        <v>392</v>
      </c>
      <c r="B130" t="s">
        <v>129</v>
      </c>
      <c r="C130" t="s">
        <v>128</v>
      </c>
      <c r="D130" t="s">
        <v>393</v>
      </c>
      <c r="E130" t="s">
        <v>394</v>
      </c>
    </row>
    <row r="131" spans="1:8" x14ac:dyDescent="0.2">
      <c r="A131" s="71" t="s">
        <v>19</v>
      </c>
      <c r="B131" s="72">
        <v>8</v>
      </c>
      <c r="C131" s="72">
        <v>4</v>
      </c>
      <c r="D131" s="72"/>
      <c r="E131" s="72">
        <v>12</v>
      </c>
      <c r="G131" t="s">
        <v>421</v>
      </c>
    </row>
    <row r="132" spans="1:8" x14ac:dyDescent="0.2">
      <c r="A132" s="71" t="s">
        <v>118</v>
      </c>
      <c r="B132" s="72">
        <v>19</v>
      </c>
      <c r="C132" s="72">
        <v>4</v>
      </c>
      <c r="D132" s="72"/>
      <c r="E132" s="72">
        <v>23</v>
      </c>
      <c r="G132" t="s">
        <v>431</v>
      </c>
    </row>
    <row r="133" spans="1:8" x14ac:dyDescent="0.2">
      <c r="A133" s="71" t="s">
        <v>166</v>
      </c>
      <c r="B133" s="72">
        <v>6</v>
      </c>
      <c r="C133" s="72">
        <v>1</v>
      </c>
      <c r="D133" s="72"/>
      <c r="E133" s="72">
        <v>7</v>
      </c>
      <c r="G133" t="s">
        <v>433</v>
      </c>
    </row>
    <row r="134" spans="1:8" x14ac:dyDescent="0.2">
      <c r="A134" s="71" t="s">
        <v>117</v>
      </c>
      <c r="B134" s="72">
        <v>41</v>
      </c>
      <c r="C134" s="72">
        <v>21</v>
      </c>
      <c r="D134" s="72"/>
      <c r="E134" s="72">
        <v>62</v>
      </c>
    </row>
    <row r="135" spans="1:8" x14ac:dyDescent="0.2">
      <c r="A135" s="71" t="s">
        <v>393</v>
      </c>
      <c r="B135" s="72"/>
      <c r="C135" s="72"/>
      <c r="D135" s="72"/>
      <c r="E135" s="72"/>
    </row>
    <row r="136" spans="1:8" x14ac:dyDescent="0.2">
      <c r="A136" s="71" t="s">
        <v>394</v>
      </c>
      <c r="B136" s="72">
        <v>74</v>
      </c>
      <c r="C136" s="72">
        <v>30</v>
      </c>
      <c r="D136" s="72"/>
      <c r="E136" s="72">
        <v>104</v>
      </c>
    </row>
    <row r="138" spans="1:8" x14ac:dyDescent="0.2">
      <c r="A138" s="70" t="s">
        <v>407</v>
      </c>
      <c r="B138" s="70" t="s">
        <v>395</v>
      </c>
    </row>
    <row r="139" spans="1:8" x14ac:dyDescent="0.2">
      <c r="A139" s="70" t="s">
        <v>392</v>
      </c>
      <c r="B139" t="s">
        <v>389</v>
      </c>
      <c r="C139" t="s">
        <v>390</v>
      </c>
      <c r="D139" t="s">
        <v>391</v>
      </c>
      <c r="E139" t="s">
        <v>393</v>
      </c>
      <c r="F139" t="s">
        <v>394</v>
      </c>
    </row>
    <row r="140" spans="1:8" x14ac:dyDescent="0.2">
      <c r="A140" s="71" t="s">
        <v>108</v>
      </c>
      <c r="B140" s="72">
        <v>20</v>
      </c>
      <c r="C140" s="72">
        <v>5</v>
      </c>
      <c r="D140" s="72">
        <v>2</v>
      </c>
      <c r="E140" s="72"/>
      <c r="F140" s="72">
        <v>27</v>
      </c>
      <c r="H140" t="s">
        <v>422</v>
      </c>
    </row>
    <row r="141" spans="1:8" x14ac:dyDescent="0.2">
      <c r="A141" s="71" t="s">
        <v>106</v>
      </c>
      <c r="B141" s="72"/>
      <c r="C141" s="72"/>
      <c r="D141" s="72"/>
      <c r="E141" s="72"/>
      <c r="F141" s="72"/>
      <c r="H141" t="s">
        <v>431</v>
      </c>
    </row>
    <row r="142" spans="1:8" x14ac:dyDescent="0.2">
      <c r="A142" s="71" t="s">
        <v>101</v>
      </c>
      <c r="B142" s="72">
        <v>7</v>
      </c>
      <c r="C142" s="72">
        <v>5</v>
      </c>
      <c r="D142" s="72">
        <v>1</v>
      </c>
      <c r="E142" s="72"/>
      <c r="F142" s="72">
        <v>13</v>
      </c>
      <c r="H142" t="s">
        <v>433</v>
      </c>
    </row>
    <row r="143" spans="1:8" x14ac:dyDescent="0.2">
      <c r="A143" s="71" t="s">
        <v>165</v>
      </c>
      <c r="B143" s="72">
        <v>30</v>
      </c>
      <c r="C143" s="72">
        <v>15</v>
      </c>
      <c r="D143" s="72">
        <v>10</v>
      </c>
      <c r="E143" s="72"/>
      <c r="F143" s="72">
        <v>55</v>
      </c>
    </row>
    <row r="144" spans="1:8" x14ac:dyDescent="0.2">
      <c r="A144" s="71" t="s">
        <v>107</v>
      </c>
      <c r="B144" s="72">
        <v>4</v>
      </c>
      <c r="C144" s="72"/>
      <c r="D144" s="72"/>
      <c r="E144" s="72"/>
      <c r="F144" s="72">
        <v>4</v>
      </c>
    </row>
    <row r="145" spans="1:12" x14ac:dyDescent="0.2">
      <c r="A145" s="71" t="s">
        <v>103</v>
      </c>
      <c r="B145" s="72">
        <v>2</v>
      </c>
      <c r="C145" s="72">
        <v>2</v>
      </c>
      <c r="D145" s="72"/>
      <c r="E145" s="72"/>
      <c r="F145" s="72">
        <v>4</v>
      </c>
    </row>
    <row r="146" spans="1:12" x14ac:dyDescent="0.2">
      <c r="A146" s="71" t="s">
        <v>104</v>
      </c>
      <c r="B146" s="72"/>
      <c r="C146" s="72">
        <v>1</v>
      </c>
      <c r="D146" s="72"/>
      <c r="E146" s="72"/>
      <c r="F146" s="72">
        <v>1</v>
      </c>
    </row>
    <row r="147" spans="1:12" x14ac:dyDescent="0.2">
      <c r="A147" s="71" t="s">
        <v>105</v>
      </c>
      <c r="B147" s="72"/>
      <c r="C147" s="72"/>
      <c r="D147" s="72"/>
      <c r="E147" s="72"/>
      <c r="F147" s="72"/>
    </row>
    <row r="148" spans="1:12" x14ac:dyDescent="0.2">
      <c r="A148" s="71" t="s">
        <v>393</v>
      </c>
      <c r="B148" s="72"/>
      <c r="C148" s="72"/>
      <c r="D148" s="72"/>
      <c r="E148" s="72"/>
      <c r="F148" s="72"/>
    </row>
    <row r="149" spans="1:12" x14ac:dyDescent="0.2">
      <c r="A149" s="71" t="s">
        <v>394</v>
      </c>
      <c r="B149" s="72">
        <v>63</v>
      </c>
      <c r="C149" s="72">
        <v>28</v>
      </c>
      <c r="D149" s="72">
        <v>13</v>
      </c>
      <c r="E149" s="72"/>
      <c r="F149" s="72">
        <v>104</v>
      </c>
    </row>
    <row r="151" spans="1:12" x14ac:dyDescent="0.2">
      <c r="A151" s="70" t="s">
        <v>396</v>
      </c>
      <c r="B151" s="70" t="s">
        <v>395</v>
      </c>
    </row>
    <row r="152" spans="1:12" x14ac:dyDescent="0.2">
      <c r="A152" s="70" t="s">
        <v>392</v>
      </c>
      <c r="B152" t="s">
        <v>94</v>
      </c>
      <c r="C152" t="s">
        <v>95</v>
      </c>
      <c r="D152" t="s">
        <v>96</v>
      </c>
      <c r="E152" t="s">
        <v>97</v>
      </c>
      <c r="F152" t="s">
        <v>98</v>
      </c>
      <c r="G152" t="s">
        <v>99</v>
      </c>
      <c r="H152" t="s">
        <v>100</v>
      </c>
      <c r="I152" t="s">
        <v>393</v>
      </c>
      <c r="J152" t="s">
        <v>394</v>
      </c>
    </row>
    <row r="153" spans="1:12" x14ac:dyDescent="0.2">
      <c r="A153" s="71" t="s">
        <v>108</v>
      </c>
      <c r="B153" s="72">
        <v>7</v>
      </c>
      <c r="C153" s="72">
        <v>7</v>
      </c>
      <c r="D153" s="72">
        <v>2</v>
      </c>
      <c r="E153" s="72">
        <v>2</v>
      </c>
      <c r="F153" s="72">
        <v>3</v>
      </c>
      <c r="G153" s="72">
        <v>2</v>
      </c>
      <c r="H153" s="72">
        <v>4</v>
      </c>
      <c r="I153" s="72"/>
      <c r="J153" s="72">
        <v>27</v>
      </c>
      <c r="L153" t="s">
        <v>423</v>
      </c>
    </row>
    <row r="154" spans="1:12" x14ac:dyDescent="0.2">
      <c r="A154" s="71" t="s">
        <v>106</v>
      </c>
      <c r="B154" s="72"/>
      <c r="C154" s="72"/>
      <c r="D154" s="72"/>
      <c r="E154" s="72"/>
      <c r="F154" s="72"/>
      <c r="G154" s="72"/>
      <c r="H154" s="72"/>
      <c r="I154" s="72"/>
      <c r="J154" s="72"/>
      <c r="L154" t="s">
        <v>406</v>
      </c>
    </row>
    <row r="155" spans="1:12" x14ac:dyDescent="0.2">
      <c r="A155" s="71" t="s">
        <v>101</v>
      </c>
      <c r="B155" s="72">
        <v>1</v>
      </c>
      <c r="C155" s="72">
        <v>2</v>
      </c>
      <c r="D155" s="72">
        <v>1</v>
      </c>
      <c r="E155" s="72">
        <v>2</v>
      </c>
      <c r="F155" s="72">
        <v>5</v>
      </c>
      <c r="G155" s="72">
        <v>2</v>
      </c>
      <c r="H155" s="72"/>
      <c r="I155" s="72"/>
      <c r="J155" s="72">
        <v>13</v>
      </c>
    </row>
    <row r="156" spans="1:12" x14ac:dyDescent="0.2">
      <c r="A156" s="71" t="s">
        <v>165</v>
      </c>
      <c r="B156" s="72">
        <v>5</v>
      </c>
      <c r="C156" s="72">
        <v>10</v>
      </c>
      <c r="D156" s="72">
        <v>5</v>
      </c>
      <c r="E156" s="72">
        <v>14</v>
      </c>
      <c r="F156" s="72">
        <v>5</v>
      </c>
      <c r="G156" s="72">
        <v>9</v>
      </c>
      <c r="H156" s="72">
        <v>8</v>
      </c>
      <c r="I156" s="72"/>
      <c r="J156" s="72">
        <v>56</v>
      </c>
    </row>
    <row r="157" spans="1:12" x14ac:dyDescent="0.2">
      <c r="A157" s="71" t="s">
        <v>107</v>
      </c>
      <c r="B157" s="72">
        <v>1</v>
      </c>
      <c r="C157" s="72">
        <v>1</v>
      </c>
      <c r="D157" s="72">
        <v>1</v>
      </c>
      <c r="E157" s="72">
        <v>1</v>
      </c>
      <c r="F157" s="72"/>
      <c r="G157" s="72"/>
      <c r="H157" s="72"/>
      <c r="I157" s="72"/>
      <c r="J157" s="72">
        <v>4</v>
      </c>
    </row>
    <row r="158" spans="1:12" x14ac:dyDescent="0.2">
      <c r="A158" s="71" t="s">
        <v>103</v>
      </c>
      <c r="B158" s="72"/>
      <c r="C158" s="72">
        <v>1</v>
      </c>
      <c r="D158" s="72">
        <v>1</v>
      </c>
      <c r="E158" s="72"/>
      <c r="F158" s="72">
        <v>1</v>
      </c>
      <c r="G158" s="72">
        <v>1</v>
      </c>
      <c r="H158" s="72"/>
      <c r="I158" s="72"/>
      <c r="J158" s="72">
        <v>4</v>
      </c>
    </row>
    <row r="159" spans="1:12" x14ac:dyDescent="0.2">
      <c r="A159" s="71" t="s">
        <v>104</v>
      </c>
      <c r="B159" s="72"/>
      <c r="C159" s="72"/>
      <c r="D159" s="72"/>
      <c r="E159" s="72"/>
      <c r="F159" s="72">
        <v>1</v>
      </c>
      <c r="G159" s="72"/>
      <c r="H159" s="72"/>
      <c r="I159" s="72"/>
      <c r="J159" s="72">
        <v>1</v>
      </c>
    </row>
    <row r="160" spans="1:12" x14ac:dyDescent="0.2">
      <c r="A160" s="71" t="s">
        <v>105</v>
      </c>
      <c r="B160" s="72"/>
      <c r="C160" s="72"/>
      <c r="D160" s="72"/>
      <c r="E160" s="72"/>
      <c r="F160" s="72"/>
      <c r="G160" s="72"/>
      <c r="H160" s="72"/>
      <c r="I160" s="72"/>
      <c r="J160" s="72"/>
    </row>
    <row r="161" spans="1:10" x14ac:dyDescent="0.2">
      <c r="A161" s="71" t="s">
        <v>393</v>
      </c>
      <c r="B161" s="72"/>
      <c r="C161" s="72"/>
      <c r="D161" s="72"/>
      <c r="E161" s="72"/>
      <c r="F161" s="72"/>
      <c r="G161" s="72"/>
      <c r="H161" s="72"/>
      <c r="I161" s="72"/>
      <c r="J161" s="72"/>
    </row>
    <row r="162" spans="1:10" x14ac:dyDescent="0.2">
      <c r="A162" s="71" t="s">
        <v>394</v>
      </c>
      <c r="B162" s="72">
        <v>14</v>
      </c>
      <c r="C162" s="72">
        <v>21</v>
      </c>
      <c r="D162" s="72">
        <v>10</v>
      </c>
      <c r="E162" s="72">
        <v>19</v>
      </c>
      <c r="F162" s="72">
        <v>15</v>
      </c>
      <c r="G162" s="72">
        <v>14</v>
      </c>
      <c r="H162" s="72">
        <v>12</v>
      </c>
      <c r="I162" s="72"/>
      <c r="J162" s="72">
        <v>105</v>
      </c>
    </row>
    <row r="164" spans="1:10" x14ac:dyDescent="0.2">
      <c r="A164" s="70" t="s">
        <v>405</v>
      </c>
      <c r="B164" s="70" t="s">
        <v>395</v>
      </c>
    </row>
    <row r="165" spans="1:10" x14ac:dyDescent="0.2">
      <c r="A165" s="70" t="s">
        <v>392</v>
      </c>
      <c r="B165" t="s">
        <v>129</v>
      </c>
      <c r="C165" t="s">
        <v>128</v>
      </c>
      <c r="D165" t="s">
        <v>393</v>
      </c>
      <c r="E165" t="s">
        <v>394</v>
      </c>
      <c r="H165" t="s">
        <v>424</v>
      </c>
    </row>
    <row r="166" spans="1:10" x14ac:dyDescent="0.2">
      <c r="A166" s="71" t="s">
        <v>108</v>
      </c>
      <c r="B166" s="72">
        <v>21</v>
      </c>
      <c r="C166" s="72">
        <v>6</v>
      </c>
      <c r="D166" s="72"/>
      <c r="E166" s="72">
        <v>27</v>
      </c>
      <c r="H166" t="s">
        <v>431</v>
      </c>
    </row>
    <row r="167" spans="1:10" x14ac:dyDescent="0.2">
      <c r="A167" s="71" t="s">
        <v>106</v>
      </c>
      <c r="B167" s="72"/>
      <c r="C167" s="72"/>
      <c r="D167" s="72"/>
      <c r="E167" s="72"/>
      <c r="H167" t="s">
        <v>433</v>
      </c>
    </row>
    <row r="168" spans="1:10" x14ac:dyDescent="0.2">
      <c r="A168" s="71" t="s">
        <v>101</v>
      </c>
      <c r="B168" s="72">
        <v>10</v>
      </c>
      <c r="C168" s="72">
        <v>3</v>
      </c>
      <c r="D168" s="72"/>
      <c r="E168" s="72">
        <v>13</v>
      </c>
    </row>
    <row r="169" spans="1:10" x14ac:dyDescent="0.2">
      <c r="A169" s="71" t="s">
        <v>165</v>
      </c>
      <c r="B169" s="72">
        <v>36</v>
      </c>
      <c r="C169" s="72">
        <v>19</v>
      </c>
      <c r="D169" s="72"/>
      <c r="E169" s="72">
        <v>55</v>
      </c>
    </row>
    <row r="170" spans="1:10" x14ac:dyDescent="0.2">
      <c r="A170" s="71" t="s">
        <v>107</v>
      </c>
      <c r="B170" s="72">
        <v>4</v>
      </c>
      <c r="C170" s="72"/>
      <c r="D170" s="72"/>
      <c r="E170" s="72">
        <v>4</v>
      </c>
    </row>
    <row r="171" spans="1:10" x14ac:dyDescent="0.2">
      <c r="A171" s="71" t="s">
        <v>103</v>
      </c>
      <c r="B171" s="72">
        <v>3</v>
      </c>
      <c r="C171" s="72">
        <v>1</v>
      </c>
      <c r="D171" s="72"/>
      <c r="E171" s="72">
        <v>4</v>
      </c>
    </row>
    <row r="172" spans="1:10" x14ac:dyDescent="0.2">
      <c r="A172" s="71" t="s">
        <v>104</v>
      </c>
      <c r="B172" s="72"/>
      <c r="C172" s="72">
        <v>1</v>
      </c>
      <c r="D172" s="72"/>
      <c r="E172" s="72">
        <v>1</v>
      </c>
    </row>
    <row r="173" spans="1:10" x14ac:dyDescent="0.2">
      <c r="A173" s="71" t="s">
        <v>105</v>
      </c>
      <c r="B173" s="72"/>
      <c r="C173" s="72"/>
      <c r="D173" s="72"/>
      <c r="E173" s="72"/>
    </row>
    <row r="174" spans="1:10" x14ac:dyDescent="0.2">
      <c r="A174" s="71" t="s">
        <v>393</v>
      </c>
      <c r="B174" s="72"/>
      <c r="C174" s="72"/>
      <c r="D174" s="72"/>
      <c r="E174" s="72"/>
    </row>
    <row r="175" spans="1:10" x14ac:dyDescent="0.2">
      <c r="A175" s="71" t="s">
        <v>394</v>
      </c>
      <c r="B175" s="72">
        <v>74</v>
      </c>
      <c r="C175" s="72">
        <v>30</v>
      </c>
      <c r="D175" s="72"/>
      <c r="E175" s="72">
        <v>104</v>
      </c>
    </row>
    <row r="177" spans="1:13" x14ac:dyDescent="0.2">
      <c r="A177" s="70" t="s">
        <v>396</v>
      </c>
      <c r="B177" s="70" t="s">
        <v>395</v>
      </c>
    </row>
    <row r="178" spans="1:13" x14ac:dyDescent="0.2">
      <c r="A178" s="70" t="s">
        <v>392</v>
      </c>
      <c r="B178" t="s">
        <v>94</v>
      </c>
      <c r="C178" t="s">
        <v>95</v>
      </c>
      <c r="D178" t="s">
        <v>96</v>
      </c>
      <c r="E178" t="s">
        <v>97</v>
      </c>
      <c r="F178" t="s">
        <v>98</v>
      </c>
      <c r="G178" t="s">
        <v>99</v>
      </c>
      <c r="H178" t="s">
        <v>100</v>
      </c>
      <c r="I178" t="s">
        <v>393</v>
      </c>
      <c r="J178" t="s">
        <v>394</v>
      </c>
    </row>
    <row r="179" spans="1:13" x14ac:dyDescent="0.2">
      <c r="A179" s="71" t="s">
        <v>108</v>
      </c>
      <c r="B179" s="72">
        <v>1</v>
      </c>
      <c r="C179" s="72">
        <v>1</v>
      </c>
      <c r="D179" s="72">
        <v>1</v>
      </c>
      <c r="E179" s="72">
        <v>2</v>
      </c>
      <c r="F179" s="72">
        <v>2</v>
      </c>
      <c r="G179" s="72">
        <v>2</v>
      </c>
      <c r="H179" s="72">
        <v>1</v>
      </c>
      <c r="I179" s="72"/>
      <c r="J179" s="72">
        <v>10</v>
      </c>
      <c r="L179" t="s">
        <v>425</v>
      </c>
    </row>
    <row r="180" spans="1:13" x14ac:dyDescent="0.2">
      <c r="A180" s="71" t="s">
        <v>111</v>
      </c>
      <c r="B180" s="72">
        <v>5</v>
      </c>
      <c r="C180" s="72">
        <v>8</v>
      </c>
      <c r="D180" s="72">
        <v>2</v>
      </c>
      <c r="E180" s="72">
        <v>7</v>
      </c>
      <c r="F180" s="72">
        <v>3</v>
      </c>
      <c r="G180" s="72">
        <v>5</v>
      </c>
      <c r="H180" s="72">
        <v>3</v>
      </c>
      <c r="I180" s="72"/>
      <c r="J180" s="72">
        <v>33</v>
      </c>
      <c r="L180" t="s">
        <v>406</v>
      </c>
    </row>
    <row r="181" spans="1:13" x14ac:dyDescent="0.2">
      <c r="A181" s="71" t="s">
        <v>112</v>
      </c>
      <c r="B181" s="72">
        <v>3</v>
      </c>
      <c r="C181" s="72">
        <v>6</v>
      </c>
      <c r="D181" s="72">
        <v>3</v>
      </c>
      <c r="E181" s="72">
        <v>6</v>
      </c>
      <c r="F181" s="72">
        <v>7</v>
      </c>
      <c r="G181" s="72">
        <v>6</v>
      </c>
      <c r="H181" s="72">
        <v>7</v>
      </c>
      <c r="I181" s="72"/>
      <c r="J181" s="72">
        <v>38</v>
      </c>
    </row>
    <row r="182" spans="1:13" x14ac:dyDescent="0.2">
      <c r="A182" s="71" t="s">
        <v>12</v>
      </c>
      <c r="B182" s="72"/>
      <c r="C182" s="72"/>
      <c r="D182" s="72"/>
      <c r="E182" s="72"/>
      <c r="F182" s="72">
        <v>1</v>
      </c>
      <c r="G182" s="72"/>
      <c r="H182" s="72">
        <v>1</v>
      </c>
      <c r="I182" s="72"/>
      <c r="J182" s="72">
        <v>2</v>
      </c>
    </row>
    <row r="183" spans="1:13" x14ac:dyDescent="0.2">
      <c r="A183" s="71" t="s">
        <v>57</v>
      </c>
      <c r="B183" s="72">
        <v>5</v>
      </c>
      <c r="C183" s="72">
        <v>5</v>
      </c>
      <c r="D183" s="72">
        <v>4</v>
      </c>
      <c r="E183" s="72">
        <v>4</v>
      </c>
      <c r="F183" s="72">
        <v>2</v>
      </c>
      <c r="G183" s="72"/>
      <c r="H183" s="72"/>
      <c r="I183" s="72"/>
      <c r="J183" s="72">
        <v>20</v>
      </c>
    </row>
    <row r="184" spans="1:13" x14ac:dyDescent="0.2">
      <c r="A184" s="71" t="s">
        <v>113</v>
      </c>
      <c r="B184" s="72"/>
      <c r="C184" s="72"/>
      <c r="D184" s="72"/>
      <c r="E184" s="72"/>
      <c r="F184" s="72"/>
      <c r="G184" s="72">
        <v>1</v>
      </c>
      <c r="H184" s="72"/>
      <c r="I184" s="72"/>
      <c r="J184" s="72">
        <v>1</v>
      </c>
    </row>
    <row r="185" spans="1:13" x14ac:dyDescent="0.2">
      <c r="A185" s="71" t="s">
        <v>110</v>
      </c>
      <c r="B185" s="72"/>
      <c r="C185" s="72">
        <v>1</v>
      </c>
      <c r="D185" s="72"/>
      <c r="E185" s="72"/>
      <c r="F185" s="72"/>
      <c r="G185" s="72"/>
      <c r="H185" s="72"/>
      <c r="I185" s="72"/>
      <c r="J185" s="72">
        <v>1</v>
      </c>
    </row>
    <row r="186" spans="1:13" x14ac:dyDescent="0.2">
      <c r="A186" s="71" t="s">
        <v>393</v>
      </c>
      <c r="B186" s="72"/>
      <c r="C186" s="72"/>
      <c r="D186" s="72"/>
      <c r="E186" s="72"/>
      <c r="F186" s="72"/>
      <c r="G186" s="72"/>
      <c r="H186" s="72"/>
      <c r="I186" s="72"/>
      <c r="J186" s="72"/>
    </row>
    <row r="187" spans="1:13" x14ac:dyDescent="0.2">
      <c r="A187" s="71" t="s">
        <v>394</v>
      </c>
      <c r="B187" s="72">
        <v>14</v>
      </c>
      <c r="C187" s="72">
        <v>21</v>
      </c>
      <c r="D187" s="72">
        <v>10</v>
      </c>
      <c r="E187" s="72">
        <v>19</v>
      </c>
      <c r="F187" s="72">
        <v>15</v>
      </c>
      <c r="G187" s="72">
        <v>14</v>
      </c>
      <c r="H187" s="72">
        <v>12</v>
      </c>
      <c r="I187" s="72"/>
      <c r="J187" s="72">
        <v>105</v>
      </c>
    </row>
    <row r="189" spans="1:13" x14ac:dyDescent="0.2">
      <c r="A189" s="70" t="s">
        <v>405</v>
      </c>
      <c r="B189" s="70" t="s">
        <v>395</v>
      </c>
    </row>
    <row r="190" spans="1:13" x14ac:dyDescent="0.2">
      <c r="A190" s="70" t="s">
        <v>392</v>
      </c>
      <c r="B190" t="s">
        <v>129</v>
      </c>
      <c r="C190" t="s">
        <v>128</v>
      </c>
      <c r="D190" t="s">
        <v>393</v>
      </c>
      <c r="E190" t="s">
        <v>394</v>
      </c>
      <c r="L190" t="s">
        <v>434</v>
      </c>
      <c r="M190" t="s">
        <v>403</v>
      </c>
    </row>
    <row r="191" spans="1:13" x14ac:dyDescent="0.2">
      <c r="A191" s="71" t="s">
        <v>108</v>
      </c>
      <c r="B191" s="72">
        <v>6</v>
      </c>
      <c r="C191" s="72">
        <v>3</v>
      </c>
      <c r="D191" s="72"/>
      <c r="E191" s="72">
        <v>9</v>
      </c>
      <c r="H191" t="s">
        <v>426</v>
      </c>
      <c r="K191" t="s">
        <v>108</v>
      </c>
      <c r="L191" s="74">
        <f>6/74</f>
        <v>8.1081081081081086E-2</v>
      </c>
      <c r="M191" s="74">
        <f>3/30</f>
        <v>0.1</v>
      </c>
    </row>
    <row r="192" spans="1:13" x14ac:dyDescent="0.2">
      <c r="A192" s="71" t="s">
        <v>111</v>
      </c>
      <c r="B192" s="72">
        <v>23</v>
      </c>
      <c r="C192" s="72">
        <v>10</v>
      </c>
      <c r="D192" s="72"/>
      <c r="E192" s="72">
        <v>33</v>
      </c>
      <c r="H192" t="s">
        <v>431</v>
      </c>
      <c r="K192" t="s">
        <v>111</v>
      </c>
      <c r="L192" s="74">
        <f>23/74</f>
        <v>0.3108108108108108</v>
      </c>
      <c r="M192" s="74">
        <f>10/30</f>
        <v>0.33333333333333331</v>
      </c>
    </row>
    <row r="193" spans="1:14" x14ac:dyDescent="0.2">
      <c r="A193" s="71" t="s">
        <v>112</v>
      </c>
      <c r="B193" s="72">
        <v>23</v>
      </c>
      <c r="C193" s="72">
        <v>15</v>
      </c>
      <c r="D193" s="72"/>
      <c r="E193" s="72">
        <v>38</v>
      </c>
      <c r="H193" t="s">
        <v>432</v>
      </c>
      <c r="K193" t="s">
        <v>112</v>
      </c>
      <c r="L193" s="74">
        <f>23/74</f>
        <v>0.3108108108108108</v>
      </c>
      <c r="M193" s="74">
        <f>15/30</f>
        <v>0.5</v>
      </c>
    </row>
    <row r="194" spans="1:14" x14ac:dyDescent="0.2">
      <c r="A194" s="71" t="s">
        <v>12</v>
      </c>
      <c r="B194" s="72">
        <v>1</v>
      </c>
      <c r="C194" s="72">
        <v>1</v>
      </c>
      <c r="D194" s="72"/>
      <c r="E194" s="72">
        <v>2</v>
      </c>
      <c r="K194" t="s">
        <v>12</v>
      </c>
      <c r="L194" s="74">
        <f>1/74</f>
        <v>1.3513513513513514E-2</v>
      </c>
      <c r="M194" s="74">
        <f>1/30</f>
        <v>3.3333333333333333E-2</v>
      </c>
    </row>
    <row r="195" spans="1:14" x14ac:dyDescent="0.2">
      <c r="A195" s="71" t="s">
        <v>57</v>
      </c>
      <c r="B195" s="72">
        <v>20</v>
      </c>
      <c r="C195" s="72"/>
      <c r="D195" s="72"/>
      <c r="E195" s="72">
        <v>20</v>
      </c>
      <c r="K195" t="s">
        <v>57</v>
      </c>
      <c r="L195" s="74">
        <f>20/74</f>
        <v>0.27027027027027029</v>
      </c>
      <c r="M195" s="74">
        <f>0/30</f>
        <v>0</v>
      </c>
    </row>
    <row r="196" spans="1:14" x14ac:dyDescent="0.2">
      <c r="A196" s="71" t="s">
        <v>113</v>
      </c>
      <c r="B196" s="72"/>
      <c r="C196" s="72">
        <v>1</v>
      </c>
      <c r="D196" s="72"/>
      <c r="E196" s="72">
        <v>1</v>
      </c>
      <c r="K196" t="s">
        <v>113</v>
      </c>
      <c r="L196" s="74">
        <f>0/74</f>
        <v>0</v>
      </c>
      <c r="M196" s="74">
        <f>1/30</f>
        <v>3.3333333333333333E-2</v>
      </c>
    </row>
    <row r="197" spans="1:14" x14ac:dyDescent="0.2">
      <c r="A197" s="71" t="s">
        <v>110</v>
      </c>
      <c r="B197" s="72">
        <v>1</v>
      </c>
      <c r="C197" s="72"/>
      <c r="D197" s="72"/>
      <c r="E197" s="72">
        <v>1</v>
      </c>
      <c r="K197" t="s">
        <v>110</v>
      </c>
      <c r="L197" s="74">
        <f>1/74</f>
        <v>1.3513513513513514E-2</v>
      </c>
      <c r="M197" s="74">
        <f>0/30</f>
        <v>0</v>
      </c>
    </row>
    <row r="198" spans="1:14" x14ac:dyDescent="0.2">
      <c r="A198" s="71" t="s">
        <v>393</v>
      </c>
      <c r="B198" s="72"/>
      <c r="C198" s="72"/>
      <c r="D198" s="72"/>
      <c r="E198" s="72"/>
      <c r="L198" s="75">
        <f>SUM(L191:L197)</f>
        <v>0.99999999999999989</v>
      </c>
      <c r="M198" s="75">
        <f>SUM(M191:M197)</f>
        <v>1</v>
      </c>
    </row>
    <row r="199" spans="1:14" x14ac:dyDescent="0.2">
      <c r="A199" s="71" t="s">
        <v>394</v>
      </c>
      <c r="B199" s="72">
        <v>74</v>
      </c>
      <c r="C199" s="72">
        <v>30</v>
      </c>
      <c r="D199" s="72"/>
      <c r="E199" s="72">
        <v>104</v>
      </c>
    </row>
    <row r="201" spans="1:14" x14ac:dyDescent="0.2">
      <c r="A201" s="70" t="s">
        <v>407</v>
      </c>
      <c r="B201" s="70" t="s">
        <v>395</v>
      </c>
      <c r="L201" t="s">
        <v>389</v>
      </c>
      <c r="M201" t="s">
        <v>390</v>
      </c>
      <c r="N201" t="s">
        <v>391</v>
      </c>
    </row>
    <row r="202" spans="1:14" x14ac:dyDescent="0.2">
      <c r="A202" s="70" t="s">
        <v>392</v>
      </c>
      <c r="B202" t="s">
        <v>389</v>
      </c>
      <c r="C202" t="s">
        <v>390</v>
      </c>
      <c r="D202" t="s">
        <v>391</v>
      </c>
      <c r="E202" t="s">
        <v>393</v>
      </c>
      <c r="F202" t="s">
        <v>394</v>
      </c>
      <c r="K202" t="s">
        <v>108</v>
      </c>
      <c r="L202" s="74">
        <f>5/63</f>
        <v>7.9365079365079361E-2</v>
      </c>
      <c r="M202" s="74">
        <f>4/28</f>
        <v>0.14285714285714285</v>
      </c>
      <c r="N202" s="74">
        <f>0/13</f>
        <v>0</v>
      </c>
    </row>
    <row r="203" spans="1:14" x14ac:dyDescent="0.2">
      <c r="A203" s="71" t="s">
        <v>108</v>
      </c>
      <c r="B203" s="72">
        <v>5</v>
      </c>
      <c r="C203" s="72">
        <v>4</v>
      </c>
      <c r="D203" s="72"/>
      <c r="E203" s="72"/>
      <c r="F203" s="72">
        <v>9</v>
      </c>
      <c r="H203" t="s">
        <v>427</v>
      </c>
      <c r="K203" t="s">
        <v>111</v>
      </c>
      <c r="L203" s="74">
        <f>18/63</f>
        <v>0.2857142857142857</v>
      </c>
      <c r="M203" s="74">
        <f>10/28</f>
        <v>0.35714285714285715</v>
      </c>
      <c r="N203" s="74">
        <f>5/13</f>
        <v>0.38461538461538464</v>
      </c>
    </row>
    <row r="204" spans="1:14" x14ac:dyDescent="0.2">
      <c r="A204" s="71" t="s">
        <v>111</v>
      </c>
      <c r="B204" s="72">
        <v>18</v>
      </c>
      <c r="C204" s="72">
        <v>10</v>
      </c>
      <c r="D204" s="72">
        <v>5</v>
      </c>
      <c r="E204" s="72"/>
      <c r="F204" s="72">
        <v>33</v>
      </c>
      <c r="H204" t="s">
        <v>431</v>
      </c>
      <c r="K204" t="s">
        <v>112</v>
      </c>
      <c r="L204" s="74">
        <f>20/63</f>
        <v>0.31746031746031744</v>
      </c>
      <c r="M204" s="74">
        <f>10/28</f>
        <v>0.35714285714285715</v>
      </c>
      <c r="N204" s="74">
        <f>8/13</f>
        <v>0.61538461538461542</v>
      </c>
    </row>
    <row r="205" spans="1:14" x14ac:dyDescent="0.2">
      <c r="A205" s="71" t="s">
        <v>112</v>
      </c>
      <c r="B205" s="72">
        <v>20</v>
      </c>
      <c r="C205" s="72">
        <v>10</v>
      </c>
      <c r="D205" s="72">
        <v>8</v>
      </c>
      <c r="E205" s="72"/>
      <c r="F205" s="72">
        <v>38</v>
      </c>
      <c r="H205" t="s">
        <v>429</v>
      </c>
      <c r="K205" t="s">
        <v>12</v>
      </c>
      <c r="L205" s="74">
        <f>2/63</f>
        <v>3.1746031746031744E-2</v>
      </c>
      <c r="M205" s="74">
        <f>0/28</f>
        <v>0</v>
      </c>
      <c r="N205" s="74">
        <f>0/13</f>
        <v>0</v>
      </c>
    </row>
    <row r="206" spans="1:14" x14ac:dyDescent="0.2">
      <c r="A206" s="71" t="s">
        <v>12</v>
      </c>
      <c r="B206" s="72">
        <v>2</v>
      </c>
      <c r="C206" s="72"/>
      <c r="D206" s="72"/>
      <c r="E206" s="72"/>
      <c r="F206" s="72">
        <v>2</v>
      </c>
      <c r="K206" t="s">
        <v>57</v>
      </c>
      <c r="L206" s="74">
        <f>18/63</f>
        <v>0.2857142857142857</v>
      </c>
      <c r="M206" s="74">
        <f>2/28</f>
        <v>7.1428571428571425E-2</v>
      </c>
      <c r="N206" s="74">
        <f>0/13</f>
        <v>0</v>
      </c>
    </row>
    <row r="207" spans="1:14" x14ac:dyDescent="0.2">
      <c r="A207" s="71" t="s">
        <v>57</v>
      </c>
      <c r="B207" s="72">
        <v>18</v>
      </c>
      <c r="C207" s="72">
        <v>2</v>
      </c>
      <c r="D207" s="72"/>
      <c r="E207" s="72"/>
      <c r="F207" s="72">
        <v>20</v>
      </c>
      <c r="K207" t="s">
        <v>113</v>
      </c>
      <c r="L207" s="74">
        <f>0/63</f>
        <v>0</v>
      </c>
      <c r="M207" s="74">
        <f>1/28</f>
        <v>3.5714285714285712E-2</v>
      </c>
      <c r="N207" s="74">
        <f>0/13</f>
        <v>0</v>
      </c>
    </row>
    <row r="208" spans="1:14" x14ac:dyDescent="0.2">
      <c r="A208" s="71" t="s">
        <v>113</v>
      </c>
      <c r="B208" s="72"/>
      <c r="C208" s="72">
        <v>1</v>
      </c>
      <c r="D208" s="72"/>
      <c r="E208" s="72"/>
      <c r="F208" s="72">
        <v>1</v>
      </c>
      <c r="K208" t="s">
        <v>110</v>
      </c>
      <c r="L208" s="74">
        <f>0/63</f>
        <v>0</v>
      </c>
      <c r="M208" s="74">
        <f>1/28</f>
        <v>3.5714285714285712E-2</v>
      </c>
      <c r="N208" s="74">
        <f>0/13</f>
        <v>0</v>
      </c>
    </row>
    <row r="209" spans="1:14" x14ac:dyDescent="0.2">
      <c r="A209" s="71" t="s">
        <v>110</v>
      </c>
      <c r="B209" s="72"/>
      <c r="C209" s="72">
        <v>1</v>
      </c>
      <c r="D209" s="72"/>
      <c r="E209" s="72"/>
      <c r="F209" s="72">
        <v>1</v>
      </c>
      <c r="L209" s="75">
        <f>SUM(L202:L208)</f>
        <v>1</v>
      </c>
      <c r="M209" s="75">
        <f t="shared" ref="M209:N209" si="2">SUM(M202:M208)</f>
        <v>1</v>
      </c>
      <c r="N209" s="75">
        <f t="shared" si="2"/>
        <v>1</v>
      </c>
    </row>
    <row r="210" spans="1:14" x14ac:dyDescent="0.2">
      <c r="A210" s="71" t="s">
        <v>393</v>
      </c>
      <c r="B210" s="72"/>
      <c r="C210" s="72"/>
      <c r="D210" s="72"/>
      <c r="E210" s="72"/>
      <c r="F210" s="72"/>
    </row>
    <row r="211" spans="1:14" x14ac:dyDescent="0.2">
      <c r="A211" s="71" t="s">
        <v>394</v>
      </c>
      <c r="B211" s="72">
        <v>63</v>
      </c>
      <c r="C211" s="72">
        <v>28</v>
      </c>
      <c r="D211" s="72">
        <v>13</v>
      </c>
      <c r="E211" s="72"/>
      <c r="F211" s="72">
        <v>104</v>
      </c>
    </row>
    <row r="213" spans="1:14" x14ac:dyDescent="0.2">
      <c r="A213" s="70" t="s">
        <v>409</v>
      </c>
      <c r="B213" s="70" t="s">
        <v>395</v>
      </c>
    </row>
    <row r="214" spans="1:14" x14ac:dyDescent="0.2">
      <c r="A214" s="70" t="s">
        <v>392</v>
      </c>
      <c r="B214" t="s">
        <v>108</v>
      </c>
      <c r="C214" t="s">
        <v>111</v>
      </c>
      <c r="D214" t="s">
        <v>112</v>
      </c>
      <c r="E214" t="s">
        <v>12</v>
      </c>
      <c r="F214" t="s">
        <v>57</v>
      </c>
      <c r="G214" t="s">
        <v>113</v>
      </c>
      <c r="H214" t="s">
        <v>110</v>
      </c>
      <c r="I214" t="s">
        <v>393</v>
      </c>
      <c r="J214" t="s">
        <v>394</v>
      </c>
      <c r="L214" t="s">
        <v>428</v>
      </c>
    </row>
    <row r="215" spans="1:14" x14ac:dyDescent="0.2">
      <c r="A215" s="71" t="s">
        <v>108</v>
      </c>
      <c r="B215" s="72">
        <v>3</v>
      </c>
      <c r="C215" s="72">
        <v>7</v>
      </c>
      <c r="D215" s="72">
        <v>13</v>
      </c>
      <c r="E215" s="72"/>
      <c r="F215" s="72">
        <v>5</v>
      </c>
      <c r="G215" s="72">
        <v>1</v>
      </c>
      <c r="H215" s="72"/>
      <c r="I215" s="72"/>
      <c r="J215" s="72">
        <v>29</v>
      </c>
      <c r="L215" t="s">
        <v>406</v>
      </c>
    </row>
    <row r="216" spans="1:14" x14ac:dyDescent="0.2">
      <c r="A216" s="71" t="s">
        <v>106</v>
      </c>
      <c r="B216" s="72"/>
      <c r="C216" s="72"/>
      <c r="D216" s="72"/>
      <c r="E216" s="72"/>
      <c r="F216" s="72"/>
      <c r="G216" s="72"/>
      <c r="H216" s="72"/>
      <c r="I216" s="72"/>
      <c r="J216" s="72"/>
    </row>
    <row r="217" spans="1:14" x14ac:dyDescent="0.2">
      <c r="A217" s="71" t="s">
        <v>101</v>
      </c>
      <c r="B217" s="72"/>
      <c r="C217" s="72">
        <v>1</v>
      </c>
      <c r="D217" s="72">
        <v>6</v>
      </c>
      <c r="E217" s="72"/>
      <c r="F217" s="72">
        <v>4</v>
      </c>
      <c r="G217" s="72">
        <v>1</v>
      </c>
      <c r="H217" s="72">
        <v>1</v>
      </c>
      <c r="I217" s="72"/>
      <c r="J217" s="72">
        <v>13</v>
      </c>
    </row>
    <row r="218" spans="1:14" x14ac:dyDescent="0.2">
      <c r="A218" s="71" t="s">
        <v>165</v>
      </c>
      <c r="B218" s="72">
        <v>6</v>
      </c>
      <c r="C218" s="72">
        <v>23</v>
      </c>
      <c r="D218" s="72">
        <v>15</v>
      </c>
      <c r="E218" s="72">
        <v>2</v>
      </c>
      <c r="F218" s="72">
        <v>10</v>
      </c>
      <c r="G218" s="72"/>
      <c r="H218" s="72"/>
      <c r="I218" s="72"/>
      <c r="J218" s="72">
        <v>56</v>
      </c>
    </row>
    <row r="219" spans="1:14" x14ac:dyDescent="0.2">
      <c r="A219" s="71" t="s">
        <v>107</v>
      </c>
      <c r="B219" s="72"/>
      <c r="C219" s="72">
        <v>1</v>
      </c>
      <c r="D219" s="72">
        <v>2</v>
      </c>
      <c r="E219" s="72"/>
      <c r="F219" s="72">
        <v>1</v>
      </c>
      <c r="G219" s="72"/>
      <c r="H219" s="72"/>
      <c r="I219" s="72"/>
      <c r="J219" s="72">
        <v>4</v>
      </c>
    </row>
    <row r="220" spans="1:14" x14ac:dyDescent="0.2">
      <c r="A220" s="71" t="s">
        <v>103</v>
      </c>
      <c r="B220" s="72">
        <v>1</v>
      </c>
      <c r="C220" s="72">
        <v>1</v>
      </c>
      <c r="D220" s="72">
        <v>1</v>
      </c>
      <c r="E220" s="72"/>
      <c r="F220" s="72">
        <v>1</v>
      </c>
      <c r="G220" s="72"/>
      <c r="H220" s="72"/>
      <c r="I220" s="72"/>
      <c r="J220" s="72">
        <v>4</v>
      </c>
    </row>
    <row r="221" spans="1:14" x14ac:dyDescent="0.2">
      <c r="A221" s="71" t="s">
        <v>104</v>
      </c>
      <c r="B221" s="72"/>
      <c r="C221" s="72">
        <v>1</v>
      </c>
      <c r="D221" s="72">
        <v>1</v>
      </c>
      <c r="E221" s="72"/>
      <c r="F221" s="72"/>
      <c r="G221" s="72"/>
      <c r="H221" s="72"/>
      <c r="I221" s="72"/>
      <c r="J221" s="72">
        <v>2</v>
      </c>
    </row>
    <row r="222" spans="1:14" x14ac:dyDescent="0.2">
      <c r="A222" s="71" t="s">
        <v>105</v>
      </c>
      <c r="B222" s="72"/>
      <c r="C222" s="72"/>
      <c r="D222" s="72"/>
      <c r="E222" s="72"/>
      <c r="F222" s="72"/>
      <c r="G222" s="72"/>
      <c r="H222" s="72"/>
      <c r="I222" s="72"/>
      <c r="J222" s="72"/>
    </row>
    <row r="223" spans="1:14" x14ac:dyDescent="0.2">
      <c r="A223" s="71" t="s">
        <v>393</v>
      </c>
      <c r="B223" s="72">
        <v>1</v>
      </c>
      <c r="C223" s="72">
        <v>3</v>
      </c>
      <c r="D223" s="72">
        <v>4</v>
      </c>
      <c r="E223" s="72"/>
      <c r="F223" s="72"/>
      <c r="G223" s="72"/>
      <c r="H223" s="72"/>
      <c r="I223" s="72"/>
      <c r="J223" s="72">
        <v>8</v>
      </c>
    </row>
    <row r="224" spans="1:14" x14ac:dyDescent="0.2">
      <c r="A224" s="71" t="s">
        <v>394</v>
      </c>
      <c r="B224" s="72">
        <v>11</v>
      </c>
      <c r="C224" s="72">
        <v>37</v>
      </c>
      <c r="D224" s="72">
        <v>42</v>
      </c>
      <c r="E224" s="72">
        <v>2</v>
      </c>
      <c r="F224" s="72">
        <v>21</v>
      </c>
      <c r="G224" s="72">
        <v>2</v>
      </c>
      <c r="H224" s="72">
        <v>1</v>
      </c>
      <c r="I224" s="72"/>
      <c r="J224" s="72">
        <v>116</v>
      </c>
    </row>
    <row r="226" spans="1:12" x14ac:dyDescent="0.2">
      <c r="A226" s="70" t="s">
        <v>438</v>
      </c>
      <c r="B226" s="70" t="s">
        <v>395</v>
      </c>
      <c r="G226" s="70" t="s">
        <v>440</v>
      </c>
      <c r="H226" s="70" t="s">
        <v>395</v>
      </c>
    </row>
    <row r="227" spans="1:12" x14ac:dyDescent="0.2">
      <c r="A227" s="70" t="s">
        <v>392</v>
      </c>
      <c r="B227" t="s">
        <v>129</v>
      </c>
      <c r="C227" t="s">
        <v>128</v>
      </c>
      <c r="D227" t="s">
        <v>393</v>
      </c>
      <c r="E227" t="s">
        <v>394</v>
      </c>
      <c r="F227" t="s">
        <v>431</v>
      </c>
      <c r="G227" s="70" t="s">
        <v>392</v>
      </c>
      <c r="H227" t="s">
        <v>129</v>
      </c>
      <c r="I227" t="s">
        <v>128</v>
      </c>
      <c r="J227" t="s">
        <v>393</v>
      </c>
      <c r="K227" t="s">
        <v>394</v>
      </c>
      <c r="L227" t="s">
        <v>431</v>
      </c>
    </row>
    <row r="228" spans="1:12" x14ac:dyDescent="0.2">
      <c r="A228" s="71" t="s">
        <v>389</v>
      </c>
      <c r="B228" s="72">
        <v>29</v>
      </c>
      <c r="C228" s="72">
        <v>34</v>
      </c>
      <c r="D228" s="72"/>
      <c r="E228" s="72">
        <v>63</v>
      </c>
      <c r="F228" t="s">
        <v>433</v>
      </c>
      <c r="G228" s="71" t="s">
        <v>389</v>
      </c>
      <c r="H228" s="72">
        <v>48</v>
      </c>
      <c r="I228" s="72">
        <v>15</v>
      </c>
      <c r="J228" s="72"/>
      <c r="K228" s="72">
        <v>63</v>
      </c>
      <c r="L228" t="s">
        <v>433</v>
      </c>
    </row>
    <row r="229" spans="1:12" x14ac:dyDescent="0.2">
      <c r="A229" s="71" t="s">
        <v>390</v>
      </c>
      <c r="B229" s="72">
        <v>16</v>
      </c>
      <c r="C229" s="72">
        <v>12</v>
      </c>
      <c r="D229" s="72"/>
      <c r="E229" s="72">
        <v>28</v>
      </c>
      <c r="G229" s="71" t="s">
        <v>390</v>
      </c>
      <c r="H229" s="72">
        <v>20</v>
      </c>
      <c r="I229" s="72">
        <v>8</v>
      </c>
      <c r="J229" s="72"/>
      <c r="K229" s="72">
        <v>28</v>
      </c>
    </row>
    <row r="230" spans="1:12" x14ac:dyDescent="0.2">
      <c r="A230" s="71" t="s">
        <v>391</v>
      </c>
      <c r="B230" s="72">
        <v>6</v>
      </c>
      <c r="C230" s="72">
        <v>7</v>
      </c>
      <c r="D230" s="72"/>
      <c r="E230" s="72">
        <v>13</v>
      </c>
      <c r="G230" s="71" t="s">
        <v>391</v>
      </c>
      <c r="H230" s="72">
        <v>12</v>
      </c>
      <c r="I230" s="72">
        <v>1</v>
      </c>
      <c r="J230" s="72"/>
      <c r="K230" s="72">
        <v>13</v>
      </c>
    </row>
    <row r="231" spans="1:12" x14ac:dyDescent="0.2">
      <c r="A231" s="71" t="s">
        <v>393</v>
      </c>
      <c r="B231" s="72"/>
      <c r="C231" s="72">
        <v>2</v>
      </c>
      <c r="D231" s="72"/>
      <c r="E231" s="72">
        <v>2</v>
      </c>
      <c r="G231" s="71" t="s">
        <v>393</v>
      </c>
      <c r="H231" s="72">
        <v>2</v>
      </c>
      <c r="I231" s="72"/>
      <c r="J231" s="72"/>
      <c r="K231" s="72">
        <v>2</v>
      </c>
    </row>
    <row r="232" spans="1:12" x14ac:dyDescent="0.2">
      <c r="A232" s="71" t="s">
        <v>394</v>
      </c>
      <c r="B232" s="72">
        <v>51</v>
      </c>
      <c r="C232" s="72">
        <v>55</v>
      </c>
      <c r="D232" s="72"/>
      <c r="E232" s="72">
        <v>106</v>
      </c>
      <c r="G232" s="71" t="s">
        <v>394</v>
      </c>
      <c r="H232" s="72">
        <v>82</v>
      </c>
      <c r="I232" s="72">
        <v>24</v>
      </c>
      <c r="J232" s="72"/>
      <c r="K232" s="72">
        <v>106</v>
      </c>
    </row>
    <row r="234" spans="1:12" x14ac:dyDescent="0.2">
      <c r="A234" s="70" t="s">
        <v>439</v>
      </c>
      <c r="B234" s="70" t="s">
        <v>395</v>
      </c>
    </row>
    <row r="235" spans="1:12" x14ac:dyDescent="0.2">
      <c r="A235" s="70" t="s">
        <v>392</v>
      </c>
      <c r="B235" t="s">
        <v>129</v>
      </c>
      <c r="C235" t="s">
        <v>128</v>
      </c>
      <c r="D235" t="s">
        <v>393</v>
      </c>
      <c r="E235" t="s">
        <v>394</v>
      </c>
      <c r="F235" t="s">
        <v>431</v>
      </c>
    </row>
    <row r="236" spans="1:12" x14ac:dyDescent="0.2">
      <c r="A236" s="71" t="s">
        <v>389</v>
      </c>
      <c r="B236" s="72">
        <v>47</v>
      </c>
      <c r="C236" s="72">
        <v>16</v>
      </c>
      <c r="D236" s="72"/>
      <c r="E236" s="72">
        <v>63</v>
      </c>
      <c r="F236" t="s">
        <v>433</v>
      </c>
    </row>
    <row r="237" spans="1:12" x14ac:dyDescent="0.2">
      <c r="A237" s="71" t="s">
        <v>390</v>
      </c>
      <c r="B237" s="72">
        <v>23</v>
      </c>
      <c r="C237" s="72">
        <v>5</v>
      </c>
      <c r="D237" s="72"/>
      <c r="E237" s="72">
        <v>28</v>
      </c>
    </row>
    <row r="238" spans="1:12" x14ac:dyDescent="0.2">
      <c r="A238" s="71" t="s">
        <v>391</v>
      </c>
      <c r="B238" s="72">
        <v>10</v>
      </c>
      <c r="C238" s="72">
        <v>3</v>
      </c>
      <c r="D238" s="72"/>
      <c r="E238" s="72">
        <v>13</v>
      </c>
    </row>
    <row r="239" spans="1:12" x14ac:dyDescent="0.2">
      <c r="A239" s="71" t="s">
        <v>393</v>
      </c>
      <c r="B239" s="72">
        <v>2</v>
      </c>
      <c r="C239" s="72"/>
      <c r="D239" s="72"/>
      <c r="E239" s="72">
        <v>2</v>
      </c>
    </row>
    <row r="240" spans="1:12" x14ac:dyDescent="0.2">
      <c r="A240" s="71" t="s">
        <v>394</v>
      </c>
      <c r="B240" s="72">
        <v>82</v>
      </c>
      <c r="C240" s="72">
        <v>24</v>
      </c>
      <c r="D240" s="72"/>
      <c r="E240" s="72">
        <v>106</v>
      </c>
    </row>
    <row r="242" spans="1:10" x14ac:dyDescent="0.2">
      <c r="A242" s="70" t="s">
        <v>438</v>
      </c>
      <c r="B242" s="70" t="s">
        <v>395</v>
      </c>
    </row>
    <row r="243" spans="1:10" x14ac:dyDescent="0.2">
      <c r="A243" s="70" t="s">
        <v>392</v>
      </c>
      <c r="B243" t="s">
        <v>129</v>
      </c>
      <c r="C243" t="s">
        <v>128</v>
      </c>
      <c r="D243" t="s">
        <v>393</v>
      </c>
      <c r="E243" t="s">
        <v>394</v>
      </c>
      <c r="G243" s="74"/>
      <c r="H243" s="74" t="s">
        <v>441</v>
      </c>
      <c r="I243" s="74" t="s">
        <v>442</v>
      </c>
    </row>
    <row r="244" spans="1:10" x14ac:dyDescent="0.2">
      <c r="A244" s="71" t="s">
        <v>129</v>
      </c>
      <c r="B244" s="72">
        <v>29</v>
      </c>
      <c r="C244" s="72">
        <v>45</v>
      </c>
      <c r="D244" s="72"/>
      <c r="E244" s="72">
        <v>74</v>
      </c>
      <c r="F244" t="s">
        <v>431</v>
      </c>
      <c r="G244" s="74" t="s">
        <v>404</v>
      </c>
      <c r="H244" s="74">
        <f>45/55</f>
        <v>0.81818181818181823</v>
      </c>
      <c r="I244" s="74">
        <f>29/51</f>
        <v>0.56862745098039214</v>
      </c>
    </row>
    <row r="245" spans="1:10" x14ac:dyDescent="0.2">
      <c r="A245" s="71" t="s">
        <v>128</v>
      </c>
      <c r="B245" s="72">
        <v>22</v>
      </c>
      <c r="C245" s="72">
        <v>8</v>
      </c>
      <c r="D245" s="72"/>
      <c r="E245" s="72">
        <v>30</v>
      </c>
      <c r="F245" t="s">
        <v>432</v>
      </c>
      <c r="G245" s="74" t="s">
        <v>403</v>
      </c>
      <c r="H245" s="74">
        <f>8/55</f>
        <v>0.14545454545454545</v>
      </c>
      <c r="I245" s="74">
        <f>22/51</f>
        <v>0.43137254901960786</v>
      </c>
    </row>
    <row r="246" spans="1:10" x14ac:dyDescent="0.2">
      <c r="A246" s="71" t="s">
        <v>393</v>
      </c>
      <c r="B246" s="72"/>
      <c r="C246" s="72">
        <v>2</v>
      </c>
      <c r="D246" s="72"/>
      <c r="E246" s="72">
        <v>2</v>
      </c>
      <c r="G246" s="74" t="s">
        <v>435</v>
      </c>
      <c r="H246" s="74">
        <f>2/55</f>
        <v>3.6363636363636362E-2</v>
      </c>
      <c r="I246" s="74">
        <f>0/21</f>
        <v>0</v>
      </c>
    </row>
    <row r="247" spans="1:10" x14ac:dyDescent="0.2">
      <c r="A247" s="71" t="s">
        <v>394</v>
      </c>
      <c r="B247" s="72">
        <v>51</v>
      </c>
      <c r="C247" s="72">
        <v>55</v>
      </c>
      <c r="D247" s="72"/>
      <c r="E247" s="72">
        <v>106</v>
      </c>
      <c r="H247">
        <f>SUM(H244:H246)</f>
        <v>1</v>
      </c>
      <c r="I247">
        <f>SUM(I244:I246)</f>
        <v>1</v>
      </c>
    </row>
    <row r="248" spans="1:10" x14ac:dyDescent="0.2">
      <c r="G248" s="74"/>
      <c r="H248" s="74" t="s">
        <v>404</v>
      </c>
      <c r="I248" s="74" t="s">
        <v>403</v>
      </c>
      <c r="J248" t="s">
        <v>435</v>
      </c>
    </row>
    <row r="249" spans="1:10" x14ac:dyDescent="0.2">
      <c r="A249" s="70" t="s">
        <v>439</v>
      </c>
      <c r="B249" s="70" t="s">
        <v>395</v>
      </c>
      <c r="G249" s="74" t="s">
        <v>121</v>
      </c>
      <c r="H249" s="74">
        <f>45/74</f>
        <v>0.60810810810810811</v>
      </c>
      <c r="I249" s="74">
        <f>8/30</f>
        <v>0.26666666666666666</v>
      </c>
      <c r="J249" s="77"/>
    </row>
    <row r="250" spans="1:10" x14ac:dyDescent="0.2">
      <c r="A250" s="70" t="s">
        <v>392</v>
      </c>
      <c r="B250" t="s">
        <v>129</v>
      </c>
      <c r="C250" t="s">
        <v>128</v>
      </c>
      <c r="D250" t="s">
        <v>393</v>
      </c>
      <c r="E250" t="s">
        <v>394</v>
      </c>
      <c r="F250" t="s">
        <v>431</v>
      </c>
      <c r="G250" s="74" t="s">
        <v>442</v>
      </c>
      <c r="H250" s="74">
        <f>29/74</f>
        <v>0.39189189189189189</v>
      </c>
      <c r="I250" s="74">
        <f>22/30</f>
        <v>0.73333333333333328</v>
      </c>
      <c r="J250">
        <v>0</v>
      </c>
    </row>
    <row r="251" spans="1:10" x14ac:dyDescent="0.2">
      <c r="A251" s="71" t="s">
        <v>129</v>
      </c>
      <c r="B251" s="72">
        <v>58</v>
      </c>
      <c r="C251" s="72">
        <v>16</v>
      </c>
      <c r="D251" s="72"/>
      <c r="E251" s="72">
        <v>74</v>
      </c>
      <c r="F251" t="s">
        <v>433</v>
      </c>
    </row>
    <row r="252" spans="1:10" x14ac:dyDescent="0.2">
      <c r="A252" s="71" t="s">
        <v>128</v>
      </c>
      <c r="B252" s="72">
        <v>22</v>
      </c>
      <c r="C252" s="72">
        <v>8</v>
      </c>
      <c r="D252" s="72"/>
      <c r="E252" s="72">
        <v>30</v>
      </c>
    </row>
    <row r="253" spans="1:10" x14ac:dyDescent="0.2">
      <c r="A253" s="71" t="s">
        <v>393</v>
      </c>
      <c r="B253" s="72">
        <v>2</v>
      </c>
      <c r="C253" s="72"/>
      <c r="D253" s="72"/>
      <c r="E253" s="72">
        <v>2</v>
      </c>
    </row>
    <row r="254" spans="1:10" x14ac:dyDescent="0.2">
      <c r="A254" s="71" t="s">
        <v>394</v>
      </c>
      <c r="B254" s="72">
        <v>82</v>
      </c>
      <c r="C254" s="72">
        <v>24</v>
      </c>
      <c r="D254" s="72"/>
      <c r="E254" s="72">
        <v>106</v>
      </c>
    </row>
    <row r="256" spans="1:10" x14ac:dyDescent="0.2">
      <c r="A256" s="70" t="s">
        <v>440</v>
      </c>
      <c r="B256" s="70" t="s">
        <v>395</v>
      </c>
    </row>
    <row r="257" spans="1:6" x14ac:dyDescent="0.2">
      <c r="A257" s="70" t="s">
        <v>392</v>
      </c>
      <c r="B257" t="s">
        <v>129</v>
      </c>
      <c r="C257" t="s">
        <v>128</v>
      </c>
      <c r="D257" t="s">
        <v>393</v>
      </c>
      <c r="E257" t="s">
        <v>394</v>
      </c>
      <c r="F257" t="s">
        <v>431</v>
      </c>
    </row>
    <row r="258" spans="1:6" x14ac:dyDescent="0.2">
      <c r="A258" s="71" t="s">
        <v>129</v>
      </c>
      <c r="B258" s="72">
        <v>56</v>
      </c>
      <c r="C258" s="72">
        <v>18</v>
      </c>
      <c r="D258" s="72"/>
      <c r="E258" s="72">
        <v>74</v>
      </c>
      <c r="F258" t="s">
        <v>433</v>
      </c>
    </row>
    <row r="259" spans="1:6" x14ac:dyDescent="0.2">
      <c r="A259" s="71" t="s">
        <v>128</v>
      </c>
      <c r="B259" s="72">
        <v>24</v>
      </c>
      <c r="C259" s="72">
        <v>6</v>
      </c>
      <c r="D259" s="72"/>
      <c r="E259" s="72">
        <v>30</v>
      </c>
    </row>
    <row r="260" spans="1:6" x14ac:dyDescent="0.2">
      <c r="A260" s="71" t="s">
        <v>393</v>
      </c>
      <c r="B260" s="72">
        <v>2</v>
      </c>
      <c r="C260" s="72"/>
      <c r="D260" s="72"/>
      <c r="E260" s="72">
        <v>2</v>
      </c>
    </row>
    <row r="261" spans="1:6" x14ac:dyDescent="0.2">
      <c r="A261" s="71" t="s">
        <v>394</v>
      </c>
      <c r="B261" s="72">
        <v>82</v>
      </c>
      <c r="C261" s="72">
        <v>24</v>
      </c>
      <c r="D261" s="72"/>
      <c r="E261" s="72">
        <v>106</v>
      </c>
    </row>
  </sheetData>
  <pageMargins left="0.7" right="0.7" top="0.75" bottom="0.75" header="0.3" footer="0.3"/>
  <ignoredErrors>
    <ignoredError sqref="M19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160"/>
  <sheetViews>
    <sheetView topLeftCell="D1" workbookViewId="0">
      <selection activeCell="F16" sqref="A1:AC157"/>
    </sheetView>
  </sheetViews>
  <sheetFormatPr baseColWidth="10" defaultRowHeight="15" x14ac:dyDescent="0.25"/>
  <cols>
    <col min="1" max="3" width="9.875" style="11" customWidth="1"/>
    <col min="4" max="4" width="13" style="11" bestFit="1" customWidth="1"/>
    <col min="5" max="1027" width="9.875" style="11" customWidth="1"/>
  </cols>
  <sheetData>
    <row r="1" spans="1:1027" s="1" customFormat="1" x14ac:dyDescent="0.25">
      <c r="B1" s="54" t="s">
        <v>198</v>
      </c>
      <c r="C1" s="66" t="s">
        <v>199</v>
      </c>
      <c r="D1" s="66" t="s">
        <v>387</v>
      </c>
      <c r="E1" s="73" t="s">
        <v>403</v>
      </c>
      <c r="F1" s="2" t="s">
        <v>0</v>
      </c>
      <c r="G1" s="2" t="s">
        <v>281</v>
      </c>
      <c r="H1" s="2" t="s">
        <v>443</v>
      </c>
      <c r="I1" s="3" t="s">
        <v>1</v>
      </c>
      <c r="J1" s="4" t="s">
        <v>2</v>
      </c>
      <c r="K1" s="4" t="s">
        <v>3</v>
      </c>
      <c r="L1" s="5" t="s">
        <v>444</v>
      </c>
      <c r="M1" s="5" t="s">
        <v>5</v>
      </c>
      <c r="N1" s="5" t="s">
        <v>6</v>
      </c>
      <c r="O1" s="5" t="s">
        <v>7</v>
      </c>
      <c r="P1" s="5" t="s">
        <v>8</v>
      </c>
      <c r="Q1" s="5" t="s">
        <v>9</v>
      </c>
      <c r="R1" s="6" t="s">
        <v>10</v>
      </c>
      <c r="S1" s="6" t="s">
        <v>445</v>
      </c>
      <c r="T1" s="6" t="s">
        <v>12</v>
      </c>
      <c r="U1" s="7" t="s">
        <v>446</v>
      </c>
      <c r="V1" s="7" t="s">
        <v>13</v>
      </c>
      <c r="W1" s="7" t="s">
        <v>504</v>
      </c>
      <c r="X1" s="8" t="s">
        <v>447</v>
      </c>
      <c r="Y1" s="8" t="s">
        <v>16</v>
      </c>
      <c r="Z1" s="8" t="s">
        <v>17</v>
      </c>
      <c r="AA1" s="9" t="s">
        <v>18</v>
      </c>
      <c r="AB1" s="9" t="s">
        <v>497</v>
      </c>
      <c r="AC1" s="9" t="s">
        <v>448</v>
      </c>
      <c r="AD1" s="10"/>
      <c r="AE1" s="4" t="s">
        <v>449</v>
      </c>
      <c r="AF1" s="4" t="s">
        <v>450</v>
      </c>
      <c r="AG1" s="67" t="s">
        <v>451</v>
      </c>
      <c r="AH1" s="68" t="s">
        <v>184</v>
      </c>
    </row>
    <row r="2" spans="1:1027" x14ac:dyDescent="0.25">
      <c r="A2" s="11">
        <v>81</v>
      </c>
      <c r="B2" s="55" t="s">
        <v>200</v>
      </c>
      <c r="C2" s="55" t="s">
        <v>282</v>
      </c>
      <c r="D2" s="55" t="s">
        <v>390</v>
      </c>
      <c r="E2" s="55" t="s">
        <v>128</v>
      </c>
      <c r="F2" s="56" t="s">
        <v>163</v>
      </c>
      <c r="G2" s="56"/>
      <c r="H2" s="56">
        <v>77</v>
      </c>
      <c r="I2" s="57" t="s">
        <v>99</v>
      </c>
      <c r="J2" s="58" t="s">
        <v>452</v>
      </c>
      <c r="K2" s="58" t="s">
        <v>112</v>
      </c>
      <c r="L2" s="59" t="s">
        <v>128</v>
      </c>
      <c r="M2" s="59" t="s">
        <v>128</v>
      </c>
      <c r="N2" s="59" t="s">
        <v>128</v>
      </c>
      <c r="O2" s="59" t="s">
        <v>128</v>
      </c>
      <c r="P2" s="59" t="s">
        <v>129</v>
      </c>
      <c r="Q2" s="59" t="s">
        <v>129</v>
      </c>
      <c r="R2" s="60" t="s">
        <v>128</v>
      </c>
      <c r="S2" s="60" t="s">
        <v>128</v>
      </c>
      <c r="T2" s="60" t="s">
        <v>129</v>
      </c>
      <c r="U2" s="61" t="s">
        <v>114</v>
      </c>
      <c r="V2" s="61" t="s">
        <v>129</v>
      </c>
      <c r="W2" s="61" t="s">
        <v>128</v>
      </c>
      <c r="X2" s="62" t="s">
        <v>167</v>
      </c>
      <c r="Y2" s="62" t="s">
        <v>128</v>
      </c>
      <c r="Z2" s="62" t="s">
        <v>167</v>
      </c>
      <c r="AA2" s="63" t="s">
        <v>117</v>
      </c>
      <c r="AB2" s="63"/>
      <c r="AC2" s="63" t="s">
        <v>129</v>
      </c>
      <c r="AD2" s="64"/>
      <c r="AE2" s="58"/>
      <c r="AF2" s="58"/>
      <c r="AG2" s="61"/>
      <c r="AH2" s="65" t="s">
        <v>453</v>
      </c>
    </row>
    <row r="3" spans="1:1027" x14ac:dyDescent="0.25">
      <c r="A3" s="21" t="s">
        <v>79</v>
      </c>
      <c r="B3" s="21"/>
      <c r="C3" s="21"/>
      <c r="D3" s="21"/>
      <c r="E3" s="21"/>
      <c r="F3" s="22"/>
      <c r="G3" s="22"/>
      <c r="H3" s="22"/>
      <c r="I3" s="23"/>
      <c r="J3" s="24" t="s">
        <v>104</v>
      </c>
      <c r="K3" s="24"/>
      <c r="L3" s="25"/>
      <c r="M3" s="25"/>
      <c r="N3" s="25"/>
      <c r="O3" s="25"/>
      <c r="P3" s="25"/>
      <c r="Q3" s="25"/>
      <c r="R3" s="26"/>
      <c r="S3" s="26"/>
      <c r="T3" s="26"/>
      <c r="U3" s="27"/>
      <c r="V3" s="27"/>
      <c r="W3" s="27"/>
      <c r="X3" s="28"/>
      <c r="Y3" s="28"/>
      <c r="Z3" s="28"/>
      <c r="AA3" s="29"/>
      <c r="AB3" s="29"/>
      <c r="AC3" s="29"/>
      <c r="AD3" s="21"/>
      <c r="AE3" s="24"/>
      <c r="AF3" s="24"/>
      <c r="AG3" s="27"/>
      <c r="AH3" s="31"/>
    </row>
    <row r="4" spans="1:1027" x14ac:dyDescent="0.25">
      <c r="A4" s="11">
        <v>78</v>
      </c>
      <c r="B4" s="53" t="s">
        <v>201</v>
      </c>
      <c r="C4" s="53" t="s">
        <v>283</v>
      </c>
      <c r="D4" s="53" t="s">
        <v>390</v>
      </c>
      <c r="E4" s="53" t="s">
        <v>129</v>
      </c>
      <c r="F4" s="12" t="s">
        <v>163</v>
      </c>
      <c r="G4" s="12"/>
      <c r="H4" s="12">
        <v>82</v>
      </c>
      <c r="I4" s="13" t="s">
        <v>97</v>
      </c>
      <c r="J4" s="14" t="s">
        <v>108</v>
      </c>
      <c r="K4" s="14" t="s">
        <v>108</v>
      </c>
      <c r="L4" s="15" t="s">
        <v>128</v>
      </c>
      <c r="M4" s="15" t="s">
        <v>128</v>
      </c>
      <c r="N4" s="15" t="s">
        <v>128</v>
      </c>
      <c r="O4" s="15" t="s">
        <v>128</v>
      </c>
      <c r="P4" s="15" t="s">
        <v>129</v>
      </c>
      <c r="Q4" s="15" t="s">
        <v>129</v>
      </c>
      <c r="R4" s="16" t="s">
        <v>128</v>
      </c>
      <c r="S4" s="16" t="s">
        <v>129</v>
      </c>
      <c r="T4" s="16" t="s">
        <v>129</v>
      </c>
      <c r="U4" s="17" t="s">
        <v>115</v>
      </c>
      <c r="V4" s="17" t="s">
        <v>129</v>
      </c>
      <c r="W4" s="17" t="s">
        <v>128</v>
      </c>
      <c r="X4" s="18" t="s">
        <v>131</v>
      </c>
      <c r="Y4" s="18" t="s">
        <v>129</v>
      </c>
      <c r="Z4" s="18" t="s">
        <v>132</v>
      </c>
      <c r="AA4" s="19" t="s">
        <v>118</v>
      </c>
      <c r="AB4" s="19"/>
      <c r="AC4" s="19" t="s">
        <v>129</v>
      </c>
      <c r="AE4" s="14" t="s">
        <v>454</v>
      </c>
      <c r="AF4" s="14" t="s">
        <v>78</v>
      </c>
      <c r="AG4" s="17"/>
      <c r="AH4" s="52"/>
    </row>
    <row r="5" spans="1:1027" s="30" customFormat="1" x14ac:dyDescent="0.25">
      <c r="A5" s="11">
        <v>44</v>
      </c>
      <c r="B5" s="53" t="s">
        <v>202</v>
      </c>
      <c r="C5" s="53" t="s">
        <v>284</v>
      </c>
      <c r="D5" s="53" t="s">
        <v>455</v>
      </c>
      <c r="E5" s="53" t="s">
        <v>129</v>
      </c>
      <c r="F5" s="12" t="s">
        <v>163</v>
      </c>
      <c r="G5" s="12"/>
      <c r="H5" s="12">
        <v>89</v>
      </c>
      <c r="I5" s="13" t="s">
        <v>95</v>
      </c>
      <c r="J5" s="14" t="s">
        <v>452</v>
      </c>
      <c r="K5" s="14" t="s">
        <v>456</v>
      </c>
      <c r="L5" s="15" t="s">
        <v>128</v>
      </c>
      <c r="M5" s="15" t="s">
        <v>128</v>
      </c>
      <c r="N5" s="15" t="s">
        <v>128</v>
      </c>
      <c r="O5" s="15" t="s">
        <v>128</v>
      </c>
      <c r="P5" s="15" t="s">
        <v>129</v>
      </c>
      <c r="Q5" s="15" t="s">
        <v>129</v>
      </c>
      <c r="R5" s="16" t="s">
        <v>128</v>
      </c>
      <c r="S5" s="16" t="s">
        <v>129</v>
      </c>
      <c r="T5" s="16" t="s">
        <v>129</v>
      </c>
      <c r="U5" s="17" t="s">
        <v>115</v>
      </c>
      <c r="V5" s="17" t="s">
        <v>128</v>
      </c>
      <c r="W5" s="17" t="s">
        <v>128</v>
      </c>
      <c r="X5" s="18" t="s">
        <v>131</v>
      </c>
      <c r="Y5" s="18" t="s">
        <v>129</v>
      </c>
      <c r="Z5" s="18" t="s">
        <v>131</v>
      </c>
      <c r="AA5" s="19" t="s">
        <v>166</v>
      </c>
      <c r="AB5" s="19"/>
      <c r="AC5" s="19" t="s">
        <v>128</v>
      </c>
      <c r="AD5" s="11"/>
      <c r="AE5" s="14"/>
      <c r="AF5" s="14"/>
      <c r="AG5" s="17" t="s">
        <v>456</v>
      </c>
      <c r="AH5" s="52" t="s">
        <v>457</v>
      </c>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row>
    <row r="6" spans="1:1027" x14ac:dyDescent="0.25">
      <c r="A6" s="21" t="s">
        <v>58</v>
      </c>
      <c r="B6" s="21"/>
      <c r="C6" s="21"/>
      <c r="D6" s="21"/>
      <c r="E6" s="21"/>
      <c r="F6" s="22"/>
      <c r="G6" s="22"/>
      <c r="H6" s="22"/>
      <c r="I6" s="23"/>
      <c r="J6" s="24"/>
      <c r="K6" s="24"/>
      <c r="L6" s="25"/>
      <c r="M6" s="25"/>
      <c r="N6" s="25"/>
      <c r="O6" s="25"/>
      <c r="P6" s="25"/>
      <c r="Q6" s="25"/>
      <c r="R6" s="26"/>
      <c r="S6" s="26"/>
      <c r="T6" s="26"/>
      <c r="U6" s="27" t="s">
        <v>458</v>
      </c>
      <c r="V6" s="27"/>
      <c r="W6" s="27"/>
      <c r="X6" s="28"/>
      <c r="Y6" s="28"/>
      <c r="Z6" s="28"/>
      <c r="AA6" s="29"/>
      <c r="AB6" s="29"/>
      <c r="AC6" s="29"/>
      <c r="AD6" s="21"/>
      <c r="AE6" s="24"/>
      <c r="AF6" s="24"/>
      <c r="AG6" s="27"/>
      <c r="AH6" s="31"/>
    </row>
    <row r="7" spans="1:1027" x14ac:dyDescent="0.25">
      <c r="A7" s="11">
        <v>93</v>
      </c>
      <c r="B7" s="53" t="s">
        <v>203</v>
      </c>
      <c r="C7" s="53" t="s">
        <v>285</v>
      </c>
      <c r="D7" s="53" t="s">
        <v>391</v>
      </c>
      <c r="E7" s="53" t="s">
        <v>128</v>
      </c>
      <c r="F7" s="12" t="s">
        <v>163</v>
      </c>
      <c r="G7" s="12"/>
      <c r="H7" s="12">
        <v>81</v>
      </c>
      <c r="I7" s="13" t="s">
        <v>100</v>
      </c>
      <c r="J7" s="14" t="s">
        <v>452</v>
      </c>
      <c r="K7" s="14" t="s">
        <v>112</v>
      </c>
      <c r="L7" s="15" t="s">
        <v>128</v>
      </c>
      <c r="M7" s="15" t="s">
        <v>128</v>
      </c>
      <c r="N7" s="15" t="s">
        <v>128</v>
      </c>
      <c r="O7" s="15" t="s">
        <v>128</v>
      </c>
      <c r="P7" s="15" t="s">
        <v>128</v>
      </c>
      <c r="Q7" s="15" t="s">
        <v>129</v>
      </c>
      <c r="R7" s="16" t="s">
        <v>128</v>
      </c>
      <c r="S7" s="16" t="s">
        <v>129</v>
      </c>
      <c r="T7" s="16" t="s">
        <v>129</v>
      </c>
      <c r="U7" s="17" t="s">
        <v>115</v>
      </c>
      <c r="V7" s="17" t="s">
        <v>129</v>
      </c>
      <c r="W7" s="17" t="s">
        <v>128</v>
      </c>
      <c r="X7" s="18" t="s">
        <v>131</v>
      </c>
      <c r="Y7" s="18" t="s">
        <v>129</v>
      </c>
      <c r="Z7" s="18" t="s">
        <v>132</v>
      </c>
      <c r="AA7" s="19" t="s">
        <v>117</v>
      </c>
      <c r="AB7" s="19"/>
      <c r="AC7" s="19" t="s">
        <v>129</v>
      </c>
      <c r="AE7" s="14"/>
      <c r="AF7" s="14"/>
      <c r="AG7" s="17"/>
      <c r="AH7" s="52"/>
    </row>
    <row r="8" spans="1:1027" s="30" customFormat="1" x14ac:dyDescent="0.25">
      <c r="A8" s="21" t="s">
        <v>87</v>
      </c>
      <c r="B8" s="21"/>
      <c r="C8" s="21"/>
      <c r="D8" s="21"/>
      <c r="E8" s="21"/>
      <c r="F8" s="22"/>
      <c r="G8" s="22"/>
      <c r="H8" s="22"/>
      <c r="I8" s="23"/>
      <c r="J8" s="24" t="s">
        <v>104</v>
      </c>
      <c r="K8" s="24"/>
      <c r="L8" s="25"/>
      <c r="M8" s="25"/>
      <c r="N8" s="25"/>
      <c r="O8" s="25"/>
      <c r="P8" s="25"/>
      <c r="Q8" s="25"/>
      <c r="R8" s="26"/>
      <c r="S8" s="26"/>
      <c r="T8" s="26"/>
      <c r="U8" s="27"/>
      <c r="V8" s="27"/>
      <c r="W8" s="27"/>
      <c r="X8" s="28"/>
      <c r="Y8" s="28"/>
      <c r="Z8" s="28"/>
      <c r="AA8" s="29"/>
      <c r="AB8" s="29"/>
      <c r="AC8" s="29"/>
      <c r="AD8" s="21"/>
      <c r="AE8" s="24"/>
      <c r="AF8" s="24"/>
      <c r="AG8" s="27"/>
      <c r="AH8" s="3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c r="QD8" s="21"/>
      <c r="QE8" s="21"/>
      <c r="QF8" s="21"/>
      <c r="QG8" s="21"/>
      <c r="QH8" s="21"/>
      <c r="QI8" s="21"/>
      <c r="QJ8" s="21"/>
      <c r="QK8" s="21"/>
      <c r="QL8" s="21"/>
      <c r="QM8" s="21"/>
      <c r="QN8" s="21"/>
      <c r="QO8" s="21"/>
      <c r="QP8" s="21"/>
      <c r="QQ8" s="21"/>
      <c r="QR8" s="21"/>
      <c r="QS8" s="21"/>
      <c r="QT8" s="21"/>
      <c r="QU8" s="21"/>
      <c r="QV8" s="21"/>
      <c r="QW8" s="21"/>
      <c r="QX8" s="21"/>
      <c r="QY8" s="21"/>
      <c r="QZ8" s="21"/>
      <c r="RA8" s="21"/>
      <c r="RB8" s="21"/>
      <c r="RC8" s="21"/>
      <c r="RD8" s="21"/>
      <c r="RE8" s="21"/>
      <c r="RF8" s="21"/>
      <c r="RG8" s="21"/>
      <c r="RH8" s="21"/>
      <c r="RI8" s="21"/>
      <c r="RJ8" s="21"/>
      <c r="RK8" s="21"/>
      <c r="RL8" s="21"/>
      <c r="RM8" s="21"/>
      <c r="RN8" s="21"/>
      <c r="RO8" s="21"/>
      <c r="RP8" s="21"/>
      <c r="RQ8" s="21"/>
      <c r="RR8" s="21"/>
      <c r="RS8" s="21"/>
      <c r="RT8" s="21"/>
      <c r="RU8" s="21"/>
      <c r="RV8" s="21"/>
      <c r="RW8" s="21"/>
      <c r="RX8" s="21"/>
      <c r="RY8" s="21"/>
      <c r="RZ8" s="21"/>
      <c r="SA8" s="21"/>
      <c r="SB8" s="21"/>
      <c r="SC8" s="21"/>
      <c r="SD8" s="21"/>
      <c r="SE8" s="21"/>
      <c r="SF8" s="21"/>
      <c r="SG8" s="21"/>
      <c r="SH8" s="21"/>
      <c r="SI8" s="21"/>
      <c r="SJ8" s="21"/>
      <c r="SK8" s="21"/>
      <c r="SL8" s="21"/>
      <c r="SM8" s="21"/>
      <c r="SN8" s="21"/>
      <c r="SO8" s="21"/>
      <c r="SP8" s="21"/>
      <c r="SQ8" s="21"/>
      <c r="SR8" s="21"/>
      <c r="SS8" s="21"/>
      <c r="ST8" s="21"/>
      <c r="SU8" s="21"/>
      <c r="SV8" s="21"/>
      <c r="SW8" s="21"/>
      <c r="SX8" s="21"/>
      <c r="SY8" s="21"/>
      <c r="SZ8" s="21"/>
      <c r="TA8" s="21"/>
      <c r="TB8" s="21"/>
      <c r="TC8" s="21"/>
      <c r="TD8" s="21"/>
      <c r="TE8" s="21"/>
      <c r="TF8" s="21"/>
      <c r="TG8" s="21"/>
      <c r="TH8" s="21"/>
      <c r="TI8" s="21"/>
      <c r="TJ8" s="21"/>
      <c r="TK8" s="21"/>
      <c r="TL8" s="21"/>
      <c r="TM8" s="21"/>
      <c r="TN8" s="21"/>
      <c r="TO8" s="21"/>
      <c r="TP8" s="21"/>
      <c r="TQ8" s="21"/>
      <c r="TR8" s="21"/>
      <c r="TS8" s="21"/>
      <c r="TT8" s="21"/>
      <c r="TU8" s="21"/>
      <c r="TV8" s="21"/>
      <c r="TW8" s="21"/>
      <c r="TX8" s="21"/>
      <c r="TY8" s="21"/>
      <c r="TZ8" s="21"/>
      <c r="UA8" s="21"/>
      <c r="UB8" s="21"/>
      <c r="UC8" s="21"/>
      <c r="UD8" s="21"/>
      <c r="UE8" s="21"/>
      <c r="UF8" s="21"/>
      <c r="UG8" s="21"/>
      <c r="UH8" s="21"/>
      <c r="UI8" s="21"/>
      <c r="UJ8" s="21"/>
      <c r="UK8" s="21"/>
      <c r="UL8" s="21"/>
      <c r="UM8" s="21"/>
      <c r="UN8" s="21"/>
      <c r="UO8" s="21"/>
      <c r="UP8" s="21"/>
      <c r="UQ8" s="21"/>
      <c r="UR8" s="21"/>
      <c r="US8" s="21"/>
      <c r="UT8" s="21"/>
      <c r="UU8" s="21"/>
      <c r="UV8" s="21"/>
      <c r="UW8" s="21"/>
      <c r="UX8" s="21"/>
      <c r="UY8" s="21"/>
      <c r="UZ8" s="21"/>
      <c r="VA8" s="21"/>
      <c r="VB8" s="21"/>
      <c r="VC8" s="21"/>
      <c r="VD8" s="21"/>
      <c r="VE8" s="21"/>
      <c r="VF8" s="21"/>
      <c r="VG8" s="21"/>
      <c r="VH8" s="21"/>
      <c r="VI8" s="21"/>
      <c r="VJ8" s="21"/>
      <c r="VK8" s="21"/>
      <c r="VL8" s="21"/>
      <c r="VM8" s="21"/>
      <c r="VN8" s="21"/>
      <c r="VO8" s="21"/>
      <c r="VP8" s="21"/>
      <c r="VQ8" s="21"/>
      <c r="VR8" s="21"/>
      <c r="VS8" s="21"/>
      <c r="VT8" s="21"/>
      <c r="VU8" s="21"/>
      <c r="VV8" s="21"/>
      <c r="VW8" s="21"/>
      <c r="VX8" s="21"/>
      <c r="VY8" s="21"/>
      <c r="VZ8" s="21"/>
      <c r="WA8" s="21"/>
      <c r="WB8" s="21"/>
      <c r="WC8" s="21"/>
      <c r="WD8" s="21"/>
      <c r="WE8" s="21"/>
      <c r="WF8" s="21"/>
      <c r="WG8" s="21"/>
      <c r="WH8" s="21"/>
      <c r="WI8" s="21"/>
      <c r="WJ8" s="21"/>
      <c r="WK8" s="21"/>
      <c r="WL8" s="21"/>
      <c r="WM8" s="21"/>
      <c r="WN8" s="21"/>
      <c r="WO8" s="21"/>
      <c r="WP8" s="21"/>
      <c r="WQ8" s="21"/>
      <c r="WR8" s="21"/>
      <c r="WS8" s="21"/>
      <c r="WT8" s="21"/>
      <c r="WU8" s="21"/>
      <c r="WV8" s="21"/>
      <c r="WW8" s="21"/>
      <c r="WX8" s="21"/>
      <c r="WY8" s="21"/>
      <c r="WZ8" s="21"/>
      <c r="XA8" s="21"/>
      <c r="XB8" s="21"/>
      <c r="XC8" s="21"/>
      <c r="XD8" s="21"/>
      <c r="XE8" s="21"/>
      <c r="XF8" s="21"/>
      <c r="XG8" s="21"/>
      <c r="XH8" s="21"/>
      <c r="XI8" s="21"/>
      <c r="XJ8" s="21"/>
      <c r="XK8" s="21"/>
      <c r="XL8" s="21"/>
      <c r="XM8" s="21"/>
      <c r="XN8" s="21"/>
      <c r="XO8" s="21"/>
      <c r="XP8" s="21"/>
      <c r="XQ8" s="21"/>
      <c r="XR8" s="21"/>
      <c r="XS8" s="21"/>
      <c r="XT8" s="21"/>
      <c r="XU8" s="21"/>
      <c r="XV8" s="21"/>
      <c r="XW8" s="21"/>
      <c r="XX8" s="21"/>
      <c r="XY8" s="21"/>
      <c r="XZ8" s="21"/>
      <c r="YA8" s="21"/>
      <c r="YB8" s="21"/>
      <c r="YC8" s="21"/>
      <c r="YD8" s="21"/>
      <c r="YE8" s="21"/>
      <c r="YF8" s="21"/>
      <c r="YG8" s="21"/>
      <c r="YH8" s="21"/>
      <c r="YI8" s="21"/>
      <c r="YJ8" s="21"/>
      <c r="YK8" s="21"/>
      <c r="YL8" s="21"/>
      <c r="YM8" s="21"/>
      <c r="YN8" s="21"/>
      <c r="YO8" s="21"/>
      <c r="YP8" s="21"/>
      <c r="YQ8" s="21"/>
      <c r="YR8" s="21"/>
      <c r="YS8" s="21"/>
      <c r="YT8" s="21"/>
      <c r="YU8" s="21"/>
      <c r="YV8" s="21"/>
      <c r="YW8" s="21"/>
      <c r="YX8" s="21"/>
      <c r="YY8" s="21"/>
      <c r="YZ8" s="21"/>
      <c r="ZA8" s="21"/>
      <c r="ZB8" s="21"/>
      <c r="ZC8" s="21"/>
      <c r="ZD8" s="21"/>
      <c r="ZE8" s="21"/>
      <c r="ZF8" s="21"/>
      <c r="ZG8" s="21"/>
      <c r="ZH8" s="21"/>
      <c r="ZI8" s="21"/>
      <c r="ZJ8" s="21"/>
      <c r="ZK8" s="21"/>
      <c r="ZL8" s="21"/>
      <c r="ZM8" s="21"/>
      <c r="ZN8" s="21"/>
      <c r="ZO8" s="21"/>
      <c r="ZP8" s="21"/>
      <c r="ZQ8" s="21"/>
      <c r="ZR8" s="21"/>
      <c r="ZS8" s="21"/>
      <c r="ZT8" s="21"/>
      <c r="ZU8" s="21"/>
      <c r="ZV8" s="21"/>
      <c r="ZW8" s="21"/>
      <c r="ZX8" s="21"/>
      <c r="ZY8" s="21"/>
      <c r="ZZ8" s="21"/>
      <c r="AAA8" s="21"/>
      <c r="AAB8" s="21"/>
      <c r="AAC8" s="21"/>
      <c r="AAD8" s="21"/>
      <c r="AAE8" s="21"/>
      <c r="AAF8" s="21"/>
      <c r="AAG8" s="21"/>
      <c r="AAH8" s="21"/>
      <c r="AAI8" s="21"/>
      <c r="AAJ8" s="21"/>
      <c r="AAK8" s="21"/>
      <c r="AAL8" s="21"/>
      <c r="AAM8" s="21"/>
      <c r="AAN8" s="21"/>
      <c r="AAO8" s="21"/>
      <c r="AAP8" s="21"/>
      <c r="AAQ8" s="21"/>
      <c r="AAR8" s="21"/>
      <c r="AAS8" s="21"/>
      <c r="AAT8" s="21"/>
      <c r="AAU8" s="21"/>
      <c r="AAV8" s="21"/>
      <c r="AAW8" s="21"/>
      <c r="AAX8" s="21"/>
      <c r="AAY8" s="21"/>
      <c r="AAZ8" s="21"/>
      <c r="ABA8" s="21"/>
      <c r="ABB8" s="21"/>
      <c r="ABC8" s="21"/>
      <c r="ABD8" s="21"/>
      <c r="ABE8" s="21"/>
      <c r="ABF8" s="21"/>
      <c r="ABG8" s="21"/>
      <c r="ABH8" s="21"/>
      <c r="ABI8" s="21"/>
      <c r="ABJ8" s="21"/>
      <c r="ABK8" s="21"/>
      <c r="ABL8" s="21"/>
      <c r="ABM8" s="21"/>
      <c r="ABN8" s="21"/>
      <c r="ABO8" s="21"/>
      <c r="ABP8" s="21"/>
      <c r="ABQ8" s="21"/>
      <c r="ABR8" s="21"/>
      <c r="ABS8" s="21"/>
      <c r="ABT8" s="21"/>
      <c r="ABU8" s="21"/>
      <c r="ABV8" s="21"/>
      <c r="ABW8" s="21"/>
      <c r="ABX8" s="21"/>
      <c r="ABY8" s="21"/>
      <c r="ABZ8" s="21"/>
      <c r="ACA8" s="21"/>
      <c r="ACB8" s="21"/>
      <c r="ACC8" s="21"/>
      <c r="ACD8" s="21"/>
      <c r="ACE8" s="21"/>
      <c r="ACF8" s="21"/>
      <c r="ACG8" s="21"/>
      <c r="ACH8" s="21"/>
      <c r="ACI8" s="21"/>
      <c r="ACJ8" s="21"/>
      <c r="ACK8" s="21"/>
      <c r="ACL8" s="21"/>
      <c r="ACM8" s="21"/>
      <c r="ACN8" s="21"/>
      <c r="ACO8" s="21"/>
      <c r="ACP8" s="21"/>
      <c r="ACQ8" s="21"/>
      <c r="ACR8" s="21"/>
      <c r="ACS8" s="21"/>
      <c r="ACT8" s="21"/>
      <c r="ACU8" s="21"/>
      <c r="ACV8" s="21"/>
      <c r="ACW8" s="21"/>
      <c r="ACX8" s="21"/>
      <c r="ACY8" s="21"/>
      <c r="ACZ8" s="21"/>
      <c r="ADA8" s="21"/>
      <c r="ADB8" s="21"/>
      <c r="ADC8" s="21"/>
      <c r="ADD8" s="21"/>
      <c r="ADE8" s="21"/>
      <c r="ADF8" s="21"/>
      <c r="ADG8" s="21"/>
      <c r="ADH8" s="21"/>
      <c r="ADI8" s="21"/>
      <c r="ADJ8" s="21"/>
      <c r="ADK8" s="21"/>
      <c r="ADL8" s="21"/>
      <c r="ADM8" s="21"/>
      <c r="ADN8" s="21"/>
      <c r="ADO8" s="21"/>
      <c r="ADP8" s="21"/>
      <c r="ADQ8" s="21"/>
      <c r="ADR8" s="21"/>
      <c r="ADS8" s="21"/>
      <c r="ADT8" s="21"/>
      <c r="ADU8" s="21"/>
      <c r="ADV8" s="21"/>
      <c r="ADW8" s="21"/>
      <c r="ADX8" s="21"/>
      <c r="ADY8" s="21"/>
      <c r="ADZ8" s="21"/>
      <c r="AEA8" s="21"/>
      <c r="AEB8" s="21"/>
      <c r="AEC8" s="21"/>
      <c r="AED8" s="21"/>
      <c r="AEE8" s="21"/>
      <c r="AEF8" s="21"/>
      <c r="AEG8" s="21"/>
      <c r="AEH8" s="21"/>
      <c r="AEI8" s="21"/>
      <c r="AEJ8" s="21"/>
      <c r="AEK8" s="21"/>
      <c r="AEL8" s="21"/>
      <c r="AEM8" s="21"/>
      <c r="AEN8" s="21"/>
      <c r="AEO8" s="21"/>
      <c r="AEP8" s="21"/>
      <c r="AEQ8" s="21"/>
      <c r="AER8" s="21"/>
      <c r="AES8" s="21"/>
      <c r="AET8" s="21"/>
      <c r="AEU8" s="21"/>
      <c r="AEV8" s="21"/>
      <c r="AEW8" s="21"/>
      <c r="AEX8" s="21"/>
      <c r="AEY8" s="21"/>
      <c r="AEZ8" s="21"/>
      <c r="AFA8" s="21"/>
      <c r="AFB8" s="21"/>
      <c r="AFC8" s="21"/>
      <c r="AFD8" s="21"/>
      <c r="AFE8" s="21"/>
      <c r="AFF8" s="21"/>
      <c r="AFG8" s="21"/>
      <c r="AFH8" s="21"/>
      <c r="AFI8" s="21"/>
      <c r="AFJ8" s="21"/>
      <c r="AFK8" s="21"/>
      <c r="AFL8" s="21"/>
      <c r="AFM8" s="21"/>
      <c r="AFN8" s="21"/>
      <c r="AFO8" s="21"/>
      <c r="AFP8" s="21"/>
      <c r="AFQ8" s="21"/>
      <c r="AFR8" s="21"/>
      <c r="AFS8" s="21"/>
      <c r="AFT8" s="21"/>
      <c r="AFU8" s="21"/>
      <c r="AFV8" s="21"/>
      <c r="AFW8" s="21"/>
      <c r="AFX8" s="21"/>
      <c r="AFY8" s="21"/>
      <c r="AFZ8" s="21"/>
      <c r="AGA8" s="21"/>
      <c r="AGB8" s="21"/>
      <c r="AGC8" s="21"/>
      <c r="AGD8" s="21"/>
      <c r="AGE8" s="21"/>
      <c r="AGF8" s="21"/>
      <c r="AGG8" s="21"/>
      <c r="AGH8" s="21"/>
      <c r="AGI8" s="21"/>
      <c r="AGJ8" s="21"/>
      <c r="AGK8" s="21"/>
      <c r="AGL8" s="21"/>
      <c r="AGM8" s="21"/>
      <c r="AGN8" s="21"/>
      <c r="AGO8" s="21"/>
      <c r="AGP8" s="21"/>
      <c r="AGQ8" s="21"/>
      <c r="AGR8" s="21"/>
      <c r="AGS8" s="21"/>
      <c r="AGT8" s="21"/>
      <c r="AGU8" s="21"/>
      <c r="AGV8" s="21"/>
      <c r="AGW8" s="21"/>
      <c r="AGX8" s="21"/>
      <c r="AGY8" s="21"/>
      <c r="AGZ8" s="21"/>
      <c r="AHA8" s="21"/>
      <c r="AHB8" s="21"/>
      <c r="AHC8" s="21"/>
      <c r="AHD8" s="21"/>
      <c r="AHE8" s="21"/>
      <c r="AHF8" s="21"/>
      <c r="AHG8" s="21"/>
      <c r="AHH8" s="21"/>
      <c r="AHI8" s="21"/>
      <c r="AHJ8" s="21"/>
      <c r="AHK8" s="21"/>
      <c r="AHL8" s="21"/>
      <c r="AHM8" s="21"/>
      <c r="AHN8" s="21"/>
      <c r="AHO8" s="21"/>
      <c r="AHP8" s="21"/>
      <c r="AHQ8" s="21"/>
      <c r="AHR8" s="21"/>
      <c r="AHS8" s="21"/>
      <c r="AHT8" s="21"/>
      <c r="AHU8" s="21"/>
      <c r="AHV8" s="21"/>
      <c r="AHW8" s="21"/>
      <c r="AHX8" s="21"/>
      <c r="AHY8" s="21"/>
      <c r="AHZ8" s="21"/>
      <c r="AIA8" s="21"/>
      <c r="AIB8" s="21"/>
      <c r="AIC8" s="21"/>
      <c r="AID8" s="21"/>
      <c r="AIE8" s="21"/>
      <c r="AIF8" s="21"/>
      <c r="AIG8" s="21"/>
      <c r="AIH8" s="21"/>
      <c r="AII8" s="21"/>
      <c r="AIJ8" s="21"/>
      <c r="AIK8" s="21"/>
      <c r="AIL8" s="21"/>
      <c r="AIM8" s="21"/>
      <c r="AIN8" s="21"/>
      <c r="AIO8" s="21"/>
      <c r="AIP8" s="21"/>
      <c r="AIQ8" s="21"/>
      <c r="AIR8" s="21"/>
      <c r="AIS8" s="21"/>
      <c r="AIT8" s="21"/>
      <c r="AIU8" s="21"/>
      <c r="AIV8" s="21"/>
      <c r="AIW8" s="21"/>
      <c r="AIX8" s="21"/>
      <c r="AIY8" s="21"/>
      <c r="AIZ8" s="21"/>
      <c r="AJA8" s="21"/>
      <c r="AJB8" s="21"/>
      <c r="AJC8" s="21"/>
      <c r="AJD8" s="21"/>
      <c r="AJE8" s="21"/>
      <c r="AJF8" s="21"/>
      <c r="AJG8" s="21"/>
      <c r="AJH8" s="21"/>
      <c r="AJI8" s="21"/>
      <c r="AJJ8" s="21"/>
      <c r="AJK8" s="21"/>
      <c r="AJL8" s="21"/>
      <c r="AJM8" s="21"/>
      <c r="AJN8" s="21"/>
      <c r="AJO8" s="21"/>
      <c r="AJP8" s="21"/>
      <c r="AJQ8" s="21"/>
      <c r="AJR8" s="21"/>
      <c r="AJS8" s="21"/>
      <c r="AJT8" s="21"/>
      <c r="AJU8" s="21"/>
      <c r="AJV8" s="21"/>
      <c r="AJW8" s="21"/>
      <c r="AJX8" s="21"/>
      <c r="AJY8" s="21"/>
      <c r="AJZ8" s="21"/>
      <c r="AKA8" s="21"/>
      <c r="AKB8" s="21"/>
      <c r="AKC8" s="21"/>
      <c r="AKD8" s="21"/>
      <c r="AKE8" s="21"/>
      <c r="AKF8" s="21"/>
      <c r="AKG8" s="21"/>
      <c r="AKH8" s="21"/>
      <c r="AKI8" s="21"/>
      <c r="AKJ8" s="21"/>
      <c r="AKK8" s="21"/>
      <c r="AKL8" s="21"/>
      <c r="AKM8" s="21"/>
      <c r="AKN8" s="21"/>
      <c r="AKO8" s="21"/>
      <c r="AKP8" s="21"/>
      <c r="AKQ8" s="21"/>
      <c r="AKR8" s="21"/>
      <c r="AKS8" s="21"/>
      <c r="AKT8" s="21"/>
      <c r="AKU8" s="21"/>
      <c r="AKV8" s="21"/>
      <c r="AKW8" s="21"/>
      <c r="AKX8" s="21"/>
      <c r="AKY8" s="21"/>
      <c r="AKZ8" s="21"/>
      <c r="ALA8" s="21"/>
      <c r="ALB8" s="21"/>
      <c r="ALC8" s="21"/>
      <c r="ALD8" s="21"/>
      <c r="ALE8" s="21"/>
      <c r="ALF8" s="21"/>
      <c r="ALG8" s="21"/>
      <c r="ALH8" s="21"/>
      <c r="ALI8" s="21"/>
      <c r="ALJ8" s="21"/>
      <c r="ALK8" s="21"/>
      <c r="ALL8" s="21"/>
      <c r="ALM8" s="21"/>
      <c r="ALN8" s="21"/>
      <c r="ALO8" s="21"/>
      <c r="ALP8" s="21"/>
      <c r="ALQ8" s="21"/>
      <c r="ALR8" s="21"/>
      <c r="ALS8" s="21"/>
      <c r="ALT8" s="21"/>
      <c r="ALU8" s="21"/>
      <c r="ALV8" s="21"/>
      <c r="ALW8" s="21"/>
      <c r="ALX8" s="21"/>
      <c r="ALY8" s="21"/>
      <c r="ALZ8" s="21"/>
      <c r="AMA8" s="21"/>
      <c r="AMB8" s="21"/>
      <c r="AMC8" s="21"/>
      <c r="AMD8" s="21"/>
      <c r="AME8" s="21"/>
      <c r="AMF8" s="21"/>
      <c r="AMG8" s="21"/>
      <c r="AMH8" s="21"/>
      <c r="AMI8" s="21"/>
      <c r="AMJ8" s="21"/>
      <c r="AMK8" s="21"/>
      <c r="AML8" s="21"/>
      <c r="AMM8" s="21"/>
    </row>
    <row r="9" spans="1:1027" x14ac:dyDescent="0.25">
      <c r="A9" s="11">
        <v>97</v>
      </c>
      <c r="B9" s="53" t="s">
        <v>204</v>
      </c>
      <c r="C9" s="53" t="s">
        <v>286</v>
      </c>
      <c r="D9" s="53" t="s">
        <v>390</v>
      </c>
      <c r="E9" s="53" t="s">
        <v>128</v>
      </c>
      <c r="F9" s="12" t="s">
        <v>164</v>
      </c>
      <c r="G9" s="12"/>
      <c r="H9" s="12">
        <v>93</v>
      </c>
      <c r="I9" s="13" t="s">
        <v>100</v>
      </c>
      <c r="J9" s="14" t="s">
        <v>108</v>
      </c>
      <c r="K9" s="14" t="s">
        <v>112</v>
      </c>
      <c r="L9" s="15" t="s">
        <v>128</v>
      </c>
      <c r="M9" s="15" t="s">
        <v>128</v>
      </c>
      <c r="N9" s="15" t="s">
        <v>128</v>
      </c>
      <c r="O9" s="15" t="s">
        <v>129</v>
      </c>
      <c r="P9" s="15" t="s">
        <v>129</v>
      </c>
      <c r="Q9" s="15" t="s">
        <v>129</v>
      </c>
      <c r="R9" s="16" t="s">
        <v>128</v>
      </c>
      <c r="S9" s="16" t="s">
        <v>129</v>
      </c>
      <c r="T9" s="16" t="s">
        <v>129</v>
      </c>
      <c r="U9" s="17" t="s">
        <v>115</v>
      </c>
      <c r="V9" s="17" t="s">
        <v>128</v>
      </c>
      <c r="W9" s="17" t="s">
        <v>128</v>
      </c>
      <c r="X9" s="18" t="s">
        <v>131</v>
      </c>
      <c r="Y9" s="18" t="s">
        <v>129</v>
      </c>
      <c r="Z9" s="18" t="s">
        <v>132</v>
      </c>
      <c r="AA9" s="19" t="s">
        <v>118</v>
      </c>
      <c r="AB9" s="19"/>
      <c r="AC9" s="19" t="s">
        <v>129</v>
      </c>
      <c r="AE9" s="14" t="s">
        <v>62</v>
      </c>
      <c r="AF9" s="14"/>
      <c r="AG9" s="17"/>
      <c r="AH9" s="52"/>
    </row>
    <row r="10" spans="1:1027" x14ac:dyDescent="0.25">
      <c r="A10" s="11">
        <v>90</v>
      </c>
      <c r="B10" s="53" t="s">
        <v>275</v>
      </c>
      <c r="C10" s="53" t="s">
        <v>383</v>
      </c>
      <c r="D10" s="53" t="s">
        <v>455</v>
      </c>
      <c r="E10" s="53" t="s">
        <v>129</v>
      </c>
      <c r="F10" s="12" t="s">
        <v>163</v>
      </c>
      <c r="G10" s="12"/>
      <c r="H10" s="12">
        <v>89</v>
      </c>
      <c r="I10" s="13" t="s">
        <v>98</v>
      </c>
      <c r="J10" s="14" t="s">
        <v>108</v>
      </c>
      <c r="K10" s="14" t="s">
        <v>112</v>
      </c>
      <c r="L10" s="15" t="s">
        <v>128</v>
      </c>
      <c r="M10" s="15" t="s">
        <v>128</v>
      </c>
      <c r="N10" s="15" t="s">
        <v>128</v>
      </c>
      <c r="O10" s="15" t="s">
        <v>128</v>
      </c>
      <c r="P10" s="15" t="s">
        <v>129</v>
      </c>
      <c r="Q10" s="15" t="s">
        <v>129</v>
      </c>
      <c r="R10" s="16" t="s">
        <v>128</v>
      </c>
      <c r="S10" s="16" t="s">
        <v>129</v>
      </c>
      <c r="T10" s="16" t="s">
        <v>129</v>
      </c>
      <c r="U10" s="17" t="s">
        <v>115</v>
      </c>
      <c r="V10" s="17" t="s">
        <v>128</v>
      </c>
      <c r="W10" s="17" t="s">
        <v>128</v>
      </c>
      <c r="X10" s="18" t="s">
        <v>132</v>
      </c>
      <c r="Y10" s="18" t="s">
        <v>128</v>
      </c>
      <c r="Z10" s="18" t="s">
        <v>133</v>
      </c>
      <c r="AA10" s="19" t="s">
        <v>497</v>
      </c>
      <c r="AB10" s="19" t="s">
        <v>131</v>
      </c>
      <c r="AC10" s="19" t="s">
        <v>129</v>
      </c>
      <c r="AE10" s="14" t="s">
        <v>84</v>
      </c>
      <c r="AF10" s="14"/>
      <c r="AG10" s="17"/>
      <c r="AH10" s="52"/>
    </row>
    <row r="11" spans="1:1027" s="30" customFormat="1" x14ac:dyDescent="0.25">
      <c r="A11" s="11">
        <v>54</v>
      </c>
      <c r="B11" s="53" t="s">
        <v>205</v>
      </c>
      <c r="C11" s="53" t="s">
        <v>287</v>
      </c>
      <c r="D11" s="53" t="s">
        <v>455</v>
      </c>
      <c r="E11" s="53" t="s">
        <v>129</v>
      </c>
      <c r="F11" s="12" t="s">
        <v>164</v>
      </c>
      <c r="G11" s="12"/>
      <c r="H11" s="12">
        <v>91</v>
      </c>
      <c r="I11" s="13" t="s">
        <v>97</v>
      </c>
      <c r="J11" s="14" t="s">
        <v>452</v>
      </c>
      <c r="K11" s="14" t="s">
        <v>111</v>
      </c>
      <c r="L11" s="15" t="s">
        <v>128</v>
      </c>
      <c r="M11" s="15" t="s">
        <v>128</v>
      </c>
      <c r="N11" s="15" t="s">
        <v>128</v>
      </c>
      <c r="O11" s="15" t="s">
        <v>128</v>
      </c>
      <c r="P11" s="15" t="s">
        <v>129</v>
      </c>
      <c r="Q11" s="15" t="s">
        <v>129</v>
      </c>
      <c r="R11" s="16" t="s">
        <v>128</v>
      </c>
      <c r="S11" s="16" t="s">
        <v>129</v>
      </c>
      <c r="T11" s="16" t="s">
        <v>129</v>
      </c>
      <c r="U11" s="17" t="s">
        <v>115</v>
      </c>
      <c r="V11" s="17" t="s">
        <v>128</v>
      </c>
      <c r="W11" s="17" t="s">
        <v>128</v>
      </c>
      <c r="X11" s="18" t="s">
        <v>133</v>
      </c>
      <c r="Y11" s="18" t="s">
        <v>128</v>
      </c>
      <c r="Z11" s="18" t="s">
        <v>133</v>
      </c>
      <c r="AA11" s="19" t="s">
        <v>118</v>
      </c>
      <c r="AB11" s="19"/>
      <c r="AC11" s="19" t="s">
        <v>129</v>
      </c>
      <c r="AD11" s="11"/>
      <c r="AE11" s="14"/>
      <c r="AF11" s="14"/>
      <c r="AG11" s="17"/>
      <c r="AH11" s="52" t="s">
        <v>459</v>
      </c>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c r="TI11" s="21"/>
      <c r="TJ11" s="21"/>
      <c r="TK11" s="21"/>
      <c r="TL11" s="21"/>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c r="UL11" s="21"/>
      <c r="UM11" s="21"/>
      <c r="UN11" s="21"/>
      <c r="UO11" s="21"/>
      <c r="UP11" s="21"/>
      <c r="UQ11" s="21"/>
      <c r="UR11" s="21"/>
      <c r="US11" s="21"/>
      <c r="UT11" s="21"/>
      <c r="UU11" s="21"/>
      <c r="UV11" s="21"/>
      <c r="UW11" s="21"/>
      <c r="UX11" s="21"/>
      <c r="UY11" s="21"/>
      <c r="UZ11" s="21"/>
      <c r="VA11" s="21"/>
      <c r="VB11" s="21"/>
      <c r="VC11" s="21"/>
      <c r="VD11" s="21"/>
      <c r="VE11" s="21"/>
      <c r="VF11" s="21"/>
      <c r="VG11" s="21"/>
      <c r="VH11" s="21"/>
      <c r="VI11" s="21"/>
      <c r="VJ11" s="21"/>
      <c r="VK11" s="21"/>
      <c r="VL11" s="21"/>
      <c r="VM11" s="21"/>
      <c r="VN11" s="21"/>
      <c r="VO11" s="21"/>
      <c r="VP11" s="21"/>
      <c r="VQ11" s="21"/>
      <c r="VR11" s="21"/>
      <c r="VS11" s="21"/>
      <c r="VT11" s="21"/>
      <c r="VU11" s="21"/>
      <c r="VV11" s="21"/>
      <c r="VW11" s="21"/>
      <c r="VX11" s="21"/>
      <c r="VY11" s="21"/>
      <c r="VZ11" s="21"/>
      <c r="WA11" s="21"/>
      <c r="WB11" s="21"/>
      <c r="WC11" s="21"/>
      <c r="WD11" s="21"/>
      <c r="WE11" s="21"/>
      <c r="WF11" s="21"/>
      <c r="WG11" s="21"/>
      <c r="WH11" s="21"/>
      <c r="WI11" s="21"/>
      <c r="WJ11" s="21"/>
      <c r="WK11" s="21"/>
      <c r="WL11" s="21"/>
      <c r="WM11" s="21"/>
      <c r="WN11" s="21"/>
      <c r="WO11" s="21"/>
      <c r="WP11" s="21"/>
      <c r="WQ11" s="21"/>
      <c r="WR11" s="21"/>
      <c r="WS11" s="21"/>
      <c r="WT11" s="21"/>
      <c r="WU11" s="21"/>
      <c r="WV11" s="21"/>
      <c r="WW11" s="21"/>
      <c r="WX11" s="21"/>
      <c r="WY11" s="21"/>
      <c r="WZ11" s="21"/>
      <c r="XA11" s="21"/>
      <c r="XB11" s="21"/>
      <c r="XC11" s="21"/>
      <c r="XD11" s="21"/>
      <c r="XE11" s="21"/>
      <c r="XF11" s="21"/>
      <c r="XG11" s="21"/>
      <c r="XH11" s="21"/>
      <c r="XI11" s="21"/>
      <c r="XJ11" s="21"/>
      <c r="XK11" s="21"/>
      <c r="XL11" s="21"/>
      <c r="XM11" s="21"/>
      <c r="XN11" s="21"/>
      <c r="XO11" s="21"/>
      <c r="XP11" s="21"/>
      <c r="XQ11" s="21"/>
      <c r="XR11" s="21"/>
      <c r="XS11" s="21"/>
      <c r="XT11" s="21"/>
      <c r="XU11" s="21"/>
      <c r="XV11" s="21"/>
      <c r="XW11" s="21"/>
      <c r="XX11" s="21"/>
      <c r="XY11" s="21"/>
      <c r="XZ11" s="21"/>
      <c r="YA11" s="21"/>
      <c r="YB11" s="21"/>
      <c r="YC11" s="21"/>
      <c r="YD11" s="21"/>
      <c r="YE11" s="21"/>
      <c r="YF11" s="21"/>
      <c r="YG11" s="21"/>
      <c r="YH11" s="21"/>
      <c r="YI11" s="21"/>
      <c r="YJ11" s="21"/>
      <c r="YK11" s="21"/>
      <c r="YL11" s="21"/>
      <c r="YM11" s="21"/>
      <c r="YN11" s="21"/>
      <c r="YO11" s="21"/>
      <c r="YP11" s="21"/>
      <c r="YQ11" s="21"/>
      <c r="YR11" s="21"/>
      <c r="YS11" s="21"/>
      <c r="YT11" s="21"/>
      <c r="YU11" s="21"/>
      <c r="YV11" s="21"/>
      <c r="YW11" s="21"/>
      <c r="YX11" s="21"/>
      <c r="YY11" s="21"/>
      <c r="YZ11" s="21"/>
      <c r="ZA11" s="21"/>
      <c r="ZB11" s="21"/>
      <c r="ZC11" s="21"/>
      <c r="ZD11" s="21"/>
      <c r="ZE11" s="21"/>
      <c r="ZF11" s="21"/>
      <c r="ZG11" s="21"/>
      <c r="ZH11" s="21"/>
      <c r="ZI11" s="21"/>
      <c r="ZJ11" s="21"/>
      <c r="ZK11" s="21"/>
      <c r="ZL11" s="21"/>
      <c r="ZM11" s="21"/>
      <c r="ZN11" s="21"/>
      <c r="ZO11" s="21"/>
      <c r="ZP11" s="21"/>
      <c r="ZQ11" s="21"/>
      <c r="ZR11" s="21"/>
      <c r="ZS11" s="21"/>
      <c r="ZT11" s="21"/>
      <c r="ZU11" s="21"/>
      <c r="ZV11" s="21"/>
      <c r="ZW11" s="21"/>
      <c r="ZX11" s="21"/>
      <c r="ZY11" s="21"/>
      <c r="ZZ11" s="21"/>
      <c r="AAA11" s="21"/>
      <c r="AAB11" s="21"/>
      <c r="AAC11" s="21"/>
      <c r="AAD11" s="21"/>
      <c r="AAE11" s="21"/>
      <c r="AAF11" s="21"/>
      <c r="AAG11" s="21"/>
      <c r="AAH11" s="21"/>
      <c r="AAI11" s="21"/>
      <c r="AAJ11" s="21"/>
      <c r="AAK11" s="21"/>
      <c r="AAL11" s="21"/>
      <c r="AAM11" s="21"/>
      <c r="AAN11" s="21"/>
      <c r="AAO11" s="21"/>
      <c r="AAP11" s="21"/>
      <c r="AAQ11" s="21"/>
      <c r="AAR11" s="21"/>
      <c r="AAS11" s="21"/>
      <c r="AAT11" s="21"/>
      <c r="AAU11" s="21"/>
      <c r="AAV11" s="21"/>
      <c r="AAW11" s="21"/>
      <c r="AAX11" s="21"/>
      <c r="AAY11" s="21"/>
      <c r="AAZ11" s="21"/>
      <c r="ABA11" s="21"/>
      <c r="ABB11" s="21"/>
      <c r="ABC11" s="21"/>
      <c r="ABD11" s="21"/>
      <c r="ABE11" s="21"/>
      <c r="ABF11" s="21"/>
      <c r="ABG11" s="21"/>
      <c r="ABH11" s="21"/>
      <c r="ABI11" s="21"/>
      <c r="ABJ11" s="21"/>
      <c r="ABK11" s="21"/>
      <c r="ABL11" s="21"/>
      <c r="ABM11" s="21"/>
      <c r="ABN11" s="21"/>
      <c r="ABO11" s="21"/>
      <c r="ABP11" s="21"/>
      <c r="ABQ11" s="21"/>
      <c r="ABR11" s="21"/>
      <c r="ABS11" s="21"/>
      <c r="ABT11" s="21"/>
      <c r="ABU11" s="21"/>
      <c r="ABV11" s="21"/>
      <c r="ABW11" s="21"/>
      <c r="ABX11" s="21"/>
      <c r="ABY11" s="21"/>
      <c r="ABZ11" s="21"/>
      <c r="ACA11" s="21"/>
      <c r="ACB11" s="21"/>
      <c r="ACC11" s="21"/>
      <c r="ACD11" s="21"/>
      <c r="ACE11" s="21"/>
      <c r="ACF11" s="21"/>
      <c r="ACG11" s="21"/>
      <c r="ACH11" s="21"/>
      <c r="ACI11" s="21"/>
      <c r="ACJ11" s="21"/>
      <c r="ACK11" s="21"/>
      <c r="ACL11" s="21"/>
      <c r="ACM11" s="21"/>
      <c r="ACN11" s="21"/>
      <c r="ACO11" s="21"/>
      <c r="ACP11" s="21"/>
      <c r="ACQ11" s="21"/>
      <c r="ACR11" s="21"/>
      <c r="ACS11" s="21"/>
      <c r="ACT11" s="21"/>
      <c r="ACU11" s="21"/>
      <c r="ACV11" s="21"/>
      <c r="ACW11" s="21"/>
      <c r="ACX11" s="21"/>
      <c r="ACY11" s="21"/>
      <c r="ACZ11" s="21"/>
      <c r="ADA11" s="21"/>
      <c r="ADB11" s="21"/>
      <c r="ADC11" s="21"/>
      <c r="ADD11" s="21"/>
      <c r="ADE11" s="21"/>
      <c r="ADF11" s="21"/>
      <c r="ADG11" s="21"/>
      <c r="ADH11" s="21"/>
      <c r="ADI11" s="21"/>
      <c r="ADJ11" s="21"/>
      <c r="ADK11" s="21"/>
      <c r="ADL11" s="21"/>
      <c r="ADM11" s="21"/>
      <c r="ADN11" s="21"/>
      <c r="ADO11" s="21"/>
      <c r="ADP11" s="21"/>
      <c r="ADQ11" s="21"/>
      <c r="ADR11" s="21"/>
      <c r="ADS11" s="21"/>
      <c r="ADT11" s="21"/>
      <c r="ADU11" s="21"/>
      <c r="ADV11" s="21"/>
      <c r="ADW11" s="21"/>
      <c r="ADX11" s="21"/>
      <c r="ADY11" s="21"/>
      <c r="ADZ11" s="21"/>
      <c r="AEA11" s="21"/>
      <c r="AEB11" s="21"/>
      <c r="AEC11" s="21"/>
      <c r="AED11" s="21"/>
      <c r="AEE11" s="21"/>
      <c r="AEF11" s="21"/>
      <c r="AEG11" s="21"/>
      <c r="AEH11" s="21"/>
      <c r="AEI11" s="21"/>
      <c r="AEJ11" s="21"/>
      <c r="AEK11" s="21"/>
      <c r="AEL11" s="21"/>
      <c r="AEM11" s="21"/>
      <c r="AEN11" s="21"/>
      <c r="AEO11" s="21"/>
      <c r="AEP11" s="21"/>
      <c r="AEQ11" s="21"/>
      <c r="AER11" s="21"/>
      <c r="AES11" s="21"/>
      <c r="AET11" s="21"/>
      <c r="AEU11" s="21"/>
      <c r="AEV11" s="21"/>
      <c r="AEW11" s="21"/>
      <c r="AEX11" s="21"/>
      <c r="AEY11" s="21"/>
      <c r="AEZ11" s="21"/>
      <c r="AFA11" s="21"/>
      <c r="AFB11" s="21"/>
      <c r="AFC11" s="21"/>
      <c r="AFD11" s="21"/>
      <c r="AFE11" s="21"/>
      <c r="AFF11" s="21"/>
      <c r="AFG11" s="21"/>
      <c r="AFH11" s="21"/>
      <c r="AFI11" s="21"/>
      <c r="AFJ11" s="21"/>
      <c r="AFK11" s="21"/>
      <c r="AFL11" s="21"/>
      <c r="AFM11" s="21"/>
      <c r="AFN11" s="21"/>
      <c r="AFO11" s="21"/>
      <c r="AFP11" s="21"/>
      <c r="AFQ11" s="21"/>
      <c r="AFR11" s="21"/>
      <c r="AFS11" s="21"/>
      <c r="AFT11" s="21"/>
      <c r="AFU11" s="21"/>
      <c r="AFV11" s="21"/>
      <c r="AFW11" s="21"/>
      <c r="AFX11" s="21"/>
      <c r="AFY11" s="21"/>
      <c r="AFZ11" s="21"/>
      <c r="AGA11" s="21"/>
      <c r="AGB11" s="21"/>
      <c r="AGC11" s="21"/>
      <c r="AGD11" s="21"/>
      <c r="AGE11" s="21"/>
      <c r="AGF11" s="21"/>
      <c r="AGG11" s="21"/>
      <c r="AGH11" s="21"/>
      <c r="AGI11" s="21"/>
      <c r="AGJ11" s="21"/>
      <c r="AGK11" s="21"/>
      <c r="AGL11" s="21"/>
      <c r="AGM11" s="21"/>
      <c r="AGN11" s="21"/>
      <c r="AGO11" s="21"/>
      <c r="AGP11" s="21"/>
      <c r="AGQ11" s="21"/>
      <c r="AGR11" s="21"/>
      <c r="AGS11" s="21"/>
      <c r="AGT11" s="21"/>
      <c r="AGU11" s="21"/>
      <c r="AGV11" s="21"/>
      <c r="AGW11" s="21"/>
      <c r="AGX11" s="21"/>
      <c r="AGY11" s="21"/>
      <c r="AGZ11" s="21"/>
      <c r="AHA11" s="21"/>
      <c r="AHB11" s="21"/>
      <c r="AHC11" s="21"/>
      <c r="AHD11" s="21"/>
      <c r="AHE11" s="21"/>
      <c r="AHF11" s="21"/>
      <c r="AHG11" s="21"/>
      <c r="AHH11" s="21"/>
      <c r="AHI11" s="21"/>
      <c r="AHJ11" s="21"/>
      <c r="AHK11" s="21"/>
      <c r="AHL11" s="21"/>
      <c r="AHM11" s="21"/>
      <c r="AHN11" s="21"/>
      <c r="AHO11" s="21"/>
      <c r="AHP11" s="21"/>
      <c r="AHQ11" s="21"/>
      <c r="AHR11" s="21"/>
      <c r="AHS11" s="21"/>
      <c r="AHT11" s="21"/>
      <c r="AHU11" s="21"/>
      <c r="AHV11" s="21"/>
      <c r="AHW11" s="21"/>
      <c r="AHX11" s="21"/>
      <c r="AHY11" s="21"/>
      <c r="AHZ11" s="21"/>
      <c r="AIA11" s="21"/>
      <c r="AIB11" s="21"/>
      <c r="AIC11" s="21"/>
      <c r="AID11" s="21"/>
      <c r="AIE11" s="21"/>
      <c r="AIF11" s="21"/>
      <c r="AIG11" s="21"/>
      <c r="AIH11" s="21"/>
      <c r="AII11" s="21"/>
      <c r="AIJ11" s="21"/>
      <c r="AIK11" s="21"/>
      <c r="AIL11" s="21"/>
      <c r="AIM11" s="21"/>
      <c r="AIN11" s="21"/>
      <c r="AIO11" s="21"/>
      <c r="AIP11" s="21"/>
      <c r="AIQ11" s="21"/>
      <c r="AIR11" s="21"/>
      <c r="AIS11" s="21"/>
      <c r="AIT11" s="21"/>
      <c r="AIU11" s="21"/>
      <c r="AIV11" s="21"/>
      <c r="AIW11" s="21"/>
      <c r="AIX11" s="21"/>
      <c r="AIY11" s="21"/>
      <c r="AIZ11" s="21"/>
      <c r="AJA11" s="21"/>
      <c r="AJB11" s="21"/>
      <c r="AJC11" s="21"/>
      <c r="AJD11" s="21"/>
      <c r="AJE11" s="21"/>
      <c r="AJF11" s="21"/>
      <c r="AJG11" s="21"/>
      <c r="AJH11" s="21"/>
      <c r="AJI11" s="21"/>
      <c r="AJJ11" s="21"/>
      <c r="AJK11" s="21"/>
      <c r="AJL11" s="21"/>
      <c r="AJM11" s="21"/>
      <c r="AJN11" s="21"/>
      <c r="AJO11" s="21"/>
      <c r="AJP11" s="21"/>
      <c r="AJQ11" s="21"/>
      <c r="AJR11" s="21"/>
      <c r="AJS11" s="21"/>
      <c r="AJT11" s="21"/>
      <c r="AJU11" s="21"/>
      <c r="AJV11" s="21"/>
      <c r="AJW11" s="21"/>
      <c r="AJX11" s="21"/>
      <c r="AJY11" s="21"/>
      <c r="AJZ11" s="21"/>
      <c r="AKA11" s="21"/>
      <c r="AKB11" s="21"/>
      <c r="AKC11" s="21"/>
      <c r="AKD11" s="21"/>
      <c r="AKE11" s="21"/>
      <c r="AKF11" s="21"/>
      <c r="AKG11" s="21"/>
      <c r="AKH11" s="21"/>
      <c r="AKI11" s="21"/>
      <c r="AKJ11" s="21"/>
      <c r="AKK11" s="21"/>
      <c r="AKL11" s="21"/>
      <c r="AKM11" s="21"/>
      <c r="AKN11" s="21"/>
      <c r="AKO11" s="21"/>
      <c r="AKP11" s="21"/>
      <c r="AKQ11" s="21"/>
      <c r="AKR11" s="21"/>
      <c r="AKS11" s="21"/>
      <c r="AKT11" s="21"/>
      <c r="AKU11" s="21"/>
      <c r="AKV11" s="21"/>
      <c r="AKW11" s="21"/>
      <c r="AKX11" s="21"/>
      <c r="AKY11" s="21"/>
      <c r="AKZ11" s="21"/>
      <c r="ALA11" s="21"/>
      <c r="ALB11" s="21"/>
      <c r="ALC11" s="21"/>
      <c r="ALD11" s="21"/>
      <c r="ALE11" s="21"/>
      <c r="ALF11" s="21"/>
      <c r="ALG11" s="21"/>
      <c r="ALH11" s="21"/>
      <c r="ALI11" s="21"/>
      <c r="ALJ11" s="21"/>
      <c r="ALK11" s="21"/>
      <c r="ALL11" s="21"/>
      <c r="ALM11" s="21"/>
      <c r="ALN11" s="21"/>
      <c r="ALO11" s="21"/>
      <c r="ALP11" s="21"/>
      <c r="ALQ11" s="21"/>
      <c r="ALR11" s="21"/>
      <c r="ALS11" s="21"/>
      <c r="ALT11" s="21"/>
      <c r="ALU11" s="21"/>
      <c r="ALV11" s="21"/>
      <c r="ALW11" s="21"/>
      <c r="ALX11" s="21"/>
      <c r="ALY11" s="21"/>
      <c r="ALZ11" s="21"/>
      <c r="AMA11" s="21"/>
      <c r="AMB11" s="21"/>
      <c r="AMC11" s="21"/>
      <c r="AMD11" s="21"/>
      <c r="AME11" s="21"/>
      <c r="AMF11" s="21"/>
      <c r="AMG11" s="21"/>
      <c r="AMH11" s="21"/>
      <c r="AMI11" s="21"/>
      <c r="AMJ11" s="21"/>
      <c r="AMK11" s="21"/>
      <c r="AML11" s="21"/>
      <c r="AMM11" s="21"/>
    </row>
    <row r="12" spans="1:1027" x14ac:dyDescent="0.25">
      <c r="A12" s="11">
        <v>26</v>
      </c>
      <c r="B12" s="53" t="s">
        <v>206</v>
      </c>
      <c r="C12" s="53" t="s">
        <v>288</v>
      </c>
      <c r="D12" s="53" t="s">
        <v>390</v>
      </c>
      <c r="E12" s="53" t="s">
        <v>128</v>
      </c>
      <c r="F12" s="12" t="s">
        <v>164</v>
      </c>
      <c r="G12" s="12"/>
      <c r="H12" s="12">
        <v>94</v>
      </c>
      <c r="I12" s="13" t="s">
        <v>99</v>
      </c>
      <c r="J12" s="14" t="s">
        <v>101</v>
      </c>
      <c r="K12" s="14" t="s">
        <v>112</v>
      </c>
      <c r="L12" s="15" t="s">
        <v>128</v>
      </c>
      <c r="M12" s="15" t="s">
        <v>128</v>
      </c>
      <c r="N12" s="15" t="s">
        <v>128</v>
      </c>
      <c r="O12" s="15" t="s">
        <v>129</v>
      </c>
      <c r="P12" s="15" t="s">
        <v>129</v>
      </c>
      <c r="Q12" s="15" t="s">
        <v>129</v>
      </c>
      <c r="R12" s="16" t="s">
        <v>129</v>
      </c>
      <c r="S12" s="16" t="s">
        <v>129</v>
      </c>
      <c r="T12" s="16" t="s">
        <v>129</v>
      </c>
      <c r="U12" s="17" t="s">
        <v>115</v>
      </c>
      <c r="V12" s="17" t="s">
        <v>128</v>
      </c>
      <c r="W12" s="17" t="s">
        <v>128</v>
      </c>
      <c r="X12" s="18" t="s">
        <v>131</v>
      </c>
      <c r="Y12" s="18" t="s">
        <v>128</v>
      </c>
      <c r="Z12" s="18" t="s">
        <v>132</v>
      </c>
      <c r="AA12" s="19" t="s">
        <v>117</v>
      </c>
      <c r="AB12" s="19"/>
      <c r="AC12" s="19" t="s">
        <v>129</v>
      </c>
      <c r="AE12" s="14"/>
      <c r="AF12" s="14"/>
      <c r="AG12" s="17"/>
      <c r="AH12" s="52" t="s">
        <v>460</v>
      </c>
    </row>
    <row r="13" spans="1:1027" s="30" customFormat="1" x14ac:dyDescent="0.25">
      <c r="A13" s="11">
        <v>45</v>
      </c>
      <c r="B13" s="53" t="s">
        <v>207</v>
      </c>
      <c r="C13" s="53" t="s">
        <v>289</v>
      </c>
      <c r="D13" s="53" t="s">
        <v>455</v>
      </c>
      <c r="E13" s="53" t="s">
        <v>128</v>
      </c>
      <c r="F13" s="12" t="s">
        <v>163</v>
      </c>
      <c r="G13" s="12"/>
      <c r="H13" s="12">
        <v>93</v>
      </c>
      <c r="I13" s="13" t="s">
        <v>100</v>
      </c>
      <c r="J13" s="14" t="s">
        <v>452</v>
      </c>
      <c r="K13" s="14" t="s">
        <v>111</v>
      </c>
      <c r="L13" s="15" t="s">
        <v>128</v>
      </c>
      <c r="M13" s="15" t="s">
        <v>128</v>
      </c>
      <c r="N13" s="15" t="s">
        <v>128</v>
      </c>
      <c r="O13" s="15" t="s">
        <v>129</v>
      </c>
      <c r="P13" s="15" t="s">
        <v>128</v>
      </c>
      <c r="Q13" s="15" t="s">
        <v>129</v>
      </c>
      <c r="R13" s="16" t="s">
        <v>128</v>
      </c>
      <c r="S13" s="16" t="s">
        <v>129</v>
      </c>
      <c r="T13" s="16" t="s">
        <v>129</v>
      </c>
      <c r="U13" s="17" t="s">
        <v>115</v>
      </c>
      <c r="V13" s="17" t="s">
        <v>128</v>
      </c>
      <c r="W13" s="17" t="s">
        <v>128</v>
      </c>
      <c r="X13" s="18" t="s">
        <v>131</v>
      </c>
      <c r="Y13" s="18" t="s">
        <v>128</v>
      </c>
      <c r="Z13" s="18" t="s">
        <v>131</v>
      </c>
      <c r="AA13" s="19" t="s">
        <v>166</v>
      </c>
      <c r="AB13" s="19"/>
      <c r="AC13" s="19" t="s">
        <v>129</v>
      </c>
      <c r="AD13" s="11"/>
      <c r="AE13" s="14"/>
      <c r="AF13" s="14"/>
      <c r="AG13" s="17"/>
      <c r="AH13" s="52" t="s">
        <v>461</v>
      </c>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c r="QD13" s="21"/>
      <c r="QE13" s="21"/>
      <c r="QF13" s="21"/>
      <c r="QG13" s="21"/>
      <c r="QH13" s="21"/>
      <c r="QI13" s="21"/>
      <c r="QJ13" s="21"/>
      <c r="QK13" s="21"/>
      <c r="QL13" s="21"/>
      <c r="QM13" s="21"/>
      <c r="QN13" s="21"/>
      <c r="QO13" s="21"/>
      <c r="QP13" s="21"/>
      <c r="QQ13" s="21"/>
      <c r="QR13" s="21"/>
      <c r="QS13" s="21"/>
      <c r="QT13" s="21"/>
      <c r="QU13" s="21"/>
      <c r="QV13" s="21"/>
      <c r="QW13" s="21"/>
      <c r="QX13" s="21"/>
      <c r="QY13" s="21"/>
      <c r="QZ13" s="21"/>
      <c r="RA13" s="21"/>
      <c r="RB13" s="21"/>
      <c r="RC13" s="21"/>
      <c r="RD13" s="21"/>
      <c r="RE13" s="21"/>
      <c r="RF13" s="21"/>
      <c r="RG13" s="21"/>
      <c r="RH13" s="21"/>
      <c r="RI13" s="21"/>
      <c r="RJ13" s="21"/>
      <c r="RK13" s="21"/>
      <c r="RL13" s="21"/>
      <c r="RM13" s="21"/>
      <c r="RN13" s="21"/>
      <c r="RO13" s="21"/>
      <c r="RP13" s="21"/>
      <c r="RQ13" s="21"/>
      <c r="RR13" s="21"/>
      <c r="RS13" s="21"/>
      <c r="RT13" s="21"/>
      <c r="RU13" s="21"/>
      <c r="RV13" s="21"/>
      <c r="RW13" s="21"/>
      <c r="RX13" s="21"/>
      <c r="RY13" s="21"/>
      <c r="RZ13" s="21"/>
      <c r="SA13" s="21"/>
      <c r="SB13" s="21"/>
      <c r="SC13" s="21"/>
      <c r="SD13" s="21"/>
      <c r="SE13" s="21"/>
      <c r="SF13" s="21"/>
      <c r="SG13" s="21"/>
      <c r="SH13" s="21"/>
      <c r="SI13" s="21"/>
      <c r="SJ13" s="21"/>
      <c r="SK13" s="21"/>
      <c r="SL13" s="21"/>
      <c r="SM13" s="21"/>
      <c r="SN13" s="21"/>
      <c r="SO13" s="21"/>
      <c r="SP13" s="21"/>
      <c r="SQ13" s="21"/>
      <c r="SR13" s="21"/>
      <c r="SS13" s="21"/>
      <c r="ST13" s="21"/>
      <c r="SU13" s="21"/>
      <c r="SV13" s="21"/>
      <c r="SW13" s="21"/>
      <c r="SX13" s="21"/>
      <c r="SY13" s="21"/>
      <c r="SZ13" s="21"/>
      <c r="TA13" s="21"/>
      <c r="TB13" s="21"/>
      <c r="TC13" s="21"/>
      <c r="TD13" s="21"/>
      <c r="TE13" s="21"/>
      <c r="TF13" s="21"/>
      <c r="TG13" s="21"/>
      <c r="TH13" s="21"/>
      <c r="TI13" s="21"/>
      <c r="TJ13" s="21"/>
      <c r="TK13" s="21"/>
      <c r="TL13" s="21"/>
      <c r="TM13" s="21"/>
      <c r="TN13" s="21"/>
      <c r="TO13" s="21"/>
      <c r="TP13" s="21"/>
      <c r="TQ13" s="21"/>
      <c r="TR13" s="21"/>
      <c r="TS13" s="21"/>
      <c r="TT13" s="21"/>
      <c r="TU13" s="21"/>
      <c r="TV13" s="21"/>
      <c r="TW13" s="21"/>
      <c r="TX13" s="21"/>
      <c r="TY13" s="21"/>
      <c r="TZ13" s="21"/>
      <c r="UA13" s="21"/>
      <c r="UB13" s="21"/>
      <c r="UC13" s="21"/>
      <c r="UD13" s="21"/>
      <c r="UE13" s="21"/>
      <c r="UF13" s="21"/>
      <c r="UG13" s="21"/>
      <c r="UH13" s="21"/>
      <c r="UI13" s="21"/>
      <c r="UJ13" s="21"/>
      <c r="UK13" s="21"/>
      <c r="UL13" s="21"/>
      <c r="UM13" s="21"/>
      <c r="UN13" s="21"/>
      <c r="UO13" s="21"/>
      <c r="UP13" s="21"/>
      <c r="UQ13" s="21"/>
      <c r="UR13" s="21"/>
      <c r="US13" s="21"/>
      <c r="UT13" s="21"/>
      <c r="UU13" s="21"/>
      <c r="UV13" s="21"/>
      <c r="UW13" s="21"/>
      <c r="UX13" s="21"/>
      <c r="UY13" s="21"/>
      <c r="UZ13" s="21"/>
      <c r="VA13" s="21"/>
      <c r="VB13" s="21"/>
      <c r="VC13" s="21"/>
      <c r="VD13" s="21"/>
      <c r="VE13" s="21"/>
      <c r="VF13" s="21"/>
      <c r="VG13" s="21"/>
      <c r="VH13" s="21"/>
      <c r="VI13" s="21"/>
      <c r="VJ13" s="21"/>
      <c r="VK13" s="21"/>
      <c r="VL13" s="21"/>
      <c r="VM13" s="21"/>
      <c r="VN13" s="21"/>
      <c r="VO13" s="21"/>
      <c r="VP13" s="21"/>
      <c r="VQ13" s="21"/>
      <c r="VR13" s="21"/>
      <c r="VS13" s="21"/>
      <c r="VT13" s="21"/>
      <c r="VU13" s="21"/>
      <c r="VV13" s="21"/>
      <c r="VW13" s="21"/>
      <c r="VX13" s="21"/>
      <c r="VY13" s="21"/>
      <c r="VZ13" s="21"/>
      <c r="WA13" s="21"/>
      <c r="WB13" s="21"/>
      <c r="WC13" s="21"/>
      <c r="WD13" s="21"/>
      <c r="WE13" s="21"/>
      <c r="WF13" s="21"/>
      <c r="WG13" s="21"/>
      <c r="WH13" s="21"/>
      <c r="WI13" s="21"/>
      <c r="WJ13" s="21"/>
      <c r="WK13" s="21"/>
      <c r="WL13" s="21"/>
      <c r="WM13" s="21"/>
      <c r="WN13" s="21"/>
      <c r="WO13" s="21"/>
      <c r="WP13" s="21"/>
      <c r="WQ13" s="21"/>
      <c r="WR13" s="21"/>
      <c r="WS13" s="21"/>
      <c r="WT13" s="21"/>
      <c r="WU13" s="21"/>
      <c r="WV13" s="21"/>
      <c r="WW13" s="21"/>
      <c r="WX13" s="21"/>
      <c r="WY13" s="21"/>
      <c r="WZ13" s="21"/>
      <c r="XA13" s="21"/>
      <c r="XB13" s="21"/>
      <c r="XC13" s="21"/>
      <c r="XD13" s="21"/>
      <c r="XE13" s="21"/>
      <c r="XF13" s="21"/>
      <c r="XG13" s="21"/>
      <c r="XH13" s="21"/>
      <c r="XI13" s="21"/>
      <c r="XJ13" s="21"/>
      <c r="XK13" s="21"/>
      <c r="XL13" s="21"/>
      <c r="XM13" s="21"/>
      <c r="XN13" s="21"/>
      <c r="XO13" s="21"/>
      <c r="XP13" s="21"/>
      <c r="XQ13" s="21"/>
      <c r="XR13" s="21"/>
      <c r="XS13" s="21"/>
      <c r="XT13" s="21"/>
      <c r="XU13" s="21"/>
      <c r="XV13" s="21"/>
      <c r="XW13" s="21"/>
      <c r="XX13" s="21"/>
      <c r="XY13" s="21"/>
      <c r="XZ13" s="21"/>
      <c r="YA13" s="21"/>
      <c r="YB13" s="21"/>
      <c r="YC13" s="21"/>
      <c r="YD13" s="21"/>
      <c r="YE13" s="21"/>
      <c r="YF13" s="21"/>
      <c r="YG13" s="21"/>
      <c r="YH13" s="21"/>
      <c r="YI13" s="21"/>
      <c r="YJ13" s="21"/>
      <c r="YK13" s="21"/>
      <c r="YL13" s="21"/>
      <c r="YM13" s="21"/>
      <c r="YN13" s="21"/>
      <c r="YO13" s="21"/>
      <c r="YP13" s="21"/>
      <c r="YQ13" s="21"/>
      <c r="YR13" s="21"/>
      <c r="YS13" s="21"/>
      <c r="YT13" s="21"/>
      <c r="YU13" s="21"/>
      <c r="YV13" s="21"/>
      <c r="YW13" s="21"/>
      <c r="YX13" s="21"/>
      <c r="YY13" s="21"/>
      <c r="YZ13" s="21"/>
      <c r="ZA13" s="21"/>
      <c r="ZB13" s="21"/>
      <c r="ZC13" s="21"/>
      <c r="ZD13" s="21"/>
      <c r="ZE13" s="21"/>
      <c r="ZF13" s="21"/>
      <c r="ZG13" s="21"/>
      <c r="ZH13" s="21"/>
      <c r="ZI13" s="21"/>
      <c r="ZJ13" s="21"/>
      <c r="ZK13" s="21"/>
      <c r="ZL13" s="21"/>
      <c r="ZM13" s="21"/>
      <c r="ZN13" s="21"/>
      <c r="ZO13" s="21"/>
      <c r="ZP13" s="21"/>
      <c r="ZQ13" s="21"/>
      <c r="ZR13" s="21"/>
      <c r="ZS13" s="21"/>
      <c r="ZT13" s="21"/>
      <c r="ZU13" s="21"/>
      <c r="ZV13" s="21"/>
      <c r="ZW13" s="21"/>
      <c r="ZX13" s="21"/>
      <c r="ZY13" s="21"/>
      <c r="ZZ13" s="21"/>
      <c r="AAA13" s="21"/>
      <c r="AAB13" s="21"/>
      <c r="AAC13" s="21"/>
      <c r="AAD13" s="21"/>
      <c r="AAE13" s="21"/>
      <c r="AAF13" s="21"/>
      <c r="AAG13" s="21"/>
      <c r="AAH13" s="21"/>
      <c r="AAI13" s="21"/>
      <c r="AAJ13" s="21"/>
      <c r="AAK13" s="21"/>
      <c r="AAL13" s="21"/>
      <c r="AAM13" s="21"/>
      <c r="AAN13" s="21"/>
      <c r="AAO13" s="21"/>
      <c r="AAP13" s="21"/>
      <c r="AAQ13" s="21"/>
      <c r="AAR13" s="21"/>
      <c r="AAS13" s="21"/>
      <c r="AAT13" s="21"/>
      <c r="AAU13" s="21"/>
      <c r="AAV13" s="21"/>
      <c r="AAW13" s="21"/>
      <c r="AAX13" s="21"/>
      <c r="AAY13" s="21"/>
      <c r="AAZ13" s="21"/>
      <c r="ABA13" s="21"/>
      <c r="ABB13" s="21"/>
      <c r="ABC13" s="21"/>
      <c r="ABD13" s="21"/>
      <c r="ABE13" s="21"/>
      <c r="ABF13" s="21"/>
      <c r="ABG13" s="21"/>
      <c r="ABH13" s="21"/>
      <c r="ABI13" s="21"/>
      <c r="ABJ13" s="21"/>
      <c r="ABK13" s="21"/>
      <c r="ABL13" s="21"/>
      <c r="ABM13" s="21"/>
      <c r="ABN13" s="21"/>
      <c r="ABO13" s="21"/>
      <c r="ABP13" s="21"/>
      <c r="ABQ13" s="21"/>
      <c r="ABR13" s="21"/>
      <c r="ABS13" s="21"/>
      <c r="ABT13" s="21"/>
      <c r="ABU13" s="21"/>
      <c r="ABV13" s="21"/>
      <c r="ABW13" s="21"/>
      <c r="ABX13" s="21"/>
      <c r="ABY13" s="21"/>
      <c r="ABZ13" s="21"/>
      <c r="ACA13" s="21"/>
      <c r="ACB13" s="21"/>
      <c r="ACC13" s="21"/>
      <c r="ACD13" s="21"/>
      <c r="ACE13" s="21"/>
      <c r="ACF13" s="21"/>
      <c r="ACG13" s="21"/>
      <c r="ACH13" s="21"/>
      <c r="ACI13" s="21"/>
      <c r="ACJ13" s="21"/>
      <c r="ACK13" s="21"/>
      <c r="ACL13" s="21"/>
      <c r="ACM13" s="21"/>
      <c r="ACN13" s="21"/>
      <c r="ACO13" s="21"/>
      <c r="ACP13" s="21"/>
      <c r="ACQ13" s="21"/>
      <c r="ACR13" s="21"/>
      <c r="ACS13" s="21"/>
      <c r="ACT13" s="21"/>
      <c r="ACU13" s="21"/>
      <c r="ACV13" s="21"/>
      <c r="ACW13" s="21"/>
      <c r="ACX13" s="21"/>
      <c r="ACY13" s="21"/>
      <c r="ACZ13" s="21"/>
      <c r="ADA13" s="21"/>
      <c r="ADB13" s="21"/>
      <c r="ADC13" s="21"/>
      <c r="ADD13" s="21"/>
      <c r="ADE13" s="21"/>
      <c r="ADF13" s="21"/>
      <c r="ADG13" s="21"/>
      <c r="ADH13" s="21"/>
      <c r="ADI13" s="21"/>
      <c r="ADJ13" s="21"/>
      <c r="ADK13" s="21"/>
      <c r="ADL13" s="21"/>
      <c r="ADM13" s="21"/>
      <c r="ADN13" s="21"/>
      <c r="ADO13" s="21"/>
      <c r="ADP13" s="21"/>
      <c r="ADQ13" s="21"/>
      <c r="ADR13" s="21"/>
      <c r="ADS13" s="21"/>
      <c r="ADT13" s="21"/>
      <c r="ADU13" s="21"/>
      <c r="ADV13" s="21"/>
      <c r="ADW13" s="21"/>
      <c r="ADX13" s="21"/>
      <c r="ADY13" s="21"/>
      <c r="ADZ13" s="21"/>
      <c r="AEA13" s="21"/>
      <c r="AEB13" s="21"/>
      <c r="AEC13" s="21"/>
      <c r="AED13" s="21"/>
      <c r="AEE13" s="21"/>
      <c r="AEF13" s="21"/>
      <c r="AEG13" s="21"/>
      <c r="AEH13" s="21"/>
      <c r="AEI13" s="21"/>
      <c r="AEJ13" s="21"/>
      <c r="AEK13" s="21"/>
      <c r="AEL13" s="21"/>
      <c r="AEM13" s="21"/>
      <c r="AEN13" s="21"/>
      <c r="AEO13" s="21"/>
      <c r="AEP13" s="21"/>
      <c r="AEQ13" s="21"/>
      <c r="AER13" s="21"/>
      <c r="AES13" s="21"/>
      <c r="AET13" s="21"/>
      <c r="AEU13" s="21"/>
      <c r="AEV13" s="21"/>
      <c r="AEW13" s="21"/>
      <c r="AEX13" s="21"/>
      <c r="AEY13" s="21"/>
      <c r="AEZ13" s="21"/>
      <c r="AFA13" s="21"/>
      <c r="AFB13" s="21"/>
      <c r="AFC13" s="21"/>
      <c r="AFD13" s="21"/>
      <c r="AFE13" s="21"/>
      <c r="AFF13" s="21"/>
      <c r="AFG13" s="21"/>
      <c r="AFH13" s="21"/>
      <c r="AFI13" s="21"/>
      <c r="AFJ13" s="21"/>
      <c r="AFK13" s="21"/>
      <c r="AFL13" s="21"/>
      <c r="AFM13" s="21"/>
      <c r="AFN13" s="21"/>
      <c r="AFO13" s="21"/>
      <c r="AFP13" s="21"/>
      <c r="AFQ13" s="21"/>
      <c r="AFR13" s="21"/>
      <c r="AFS13" s="21"/>
      <c r="AFT13" s="21"/>
      <c r="AFU13" s="21"/>
      <c r="AFV13" s="21"/>
      <c r="AFW13" s="21"/>
      <c r="AFX13" s="21"/>
      <c r="AFY13" s="21"/>
      <c r="AFZ13" s="21"/>
      <c r="AGA13" s="21"/>
      <c r="AGB13" s="21"/>
      <c r="AGC13" s="21"/>
      <c r="AGD13" s="21"/>
      <c r="AGE13" s="21"/>
      <c r="AGF13" s="21"/>
      <c r="AGG13" s="21"/>
      <c r="AGH13" s="21"/>
      <c r="AGI13" s="21"/>
      <c r="AGJ13" s="21"/>
      <c r="AGK13" s="21"/>
      <c r="AGL13" s="21"/>
      <c r="AGM13" s="21"/>
      <c r="AGN13" s="21"/>
      <c r="AGO13" s="21"/>
      <c r="AGP13" s="21"/>
      <c r="AGQ13" s="21"/>
      <c r="AGR13" s="21"/>
      <c r="AGS13" s="21"/>
      <c r="AGT13" s="21"/>
      <c r="AGU13" s="21"/>
      <c r="AGV13" s="21"/>
      <c r="AGW13" s="21"/>
      <c r="AGX13" s="21"/>
      <c r="AGY13" s="21"/>
      <c r="AGZ13" s="21"/>
      <c r="AHA13" s="21"/>
      <c r="AHB13" s="21"/>
      <c r="AHC13" s="21"/>
      <c r="AHD13" s="21"/>
      <c r="AHE13" s="21"/>
      <c r="AHF13" s="21"/>
      <c r="AHG13" s="21"/>
      <c r="AHH13" s="21"/>
      <c r="AHI13" s="21"/>
      <c r="AHJ13" s="21"/>
      <c r="AHK13" s="21"/>
      <c r="AHL13" s="21"/>
      <c r="AHM13" s="21"/>
      <c r="AHN13" s="21"/>
      <c r="AHO13" s="21"/>
      <c r="AHP13" s="21"/>
      <c r="AHQ13" s="21"/>
      <c r="AHR13" s="21"/>
      <c r="AHS13" s="21"/>
      <c r="AHT13" s="21"/>
      <c r="AHU13" s="21"/>
      <c r="AHV13" s="21"/>
      <c r="AHW13" s="21"/>
      <c r="AHX13" s="21"/>
      <c r="AHY13" s="21"/>
      <c r="AHZ13" s="21"/>
      <c r="AIA13" s="21"/>
      <c r="AIB13" s="21"/>
      <c r="AIC13" s="21"/>
      <c r="AID13" s="21"/>
      <c r="AIE13" s="21"/>
      <c r="AIF13" s="21"/>
      <c r="AIG13" s="21"/>
      <c r="AIH13" s="21"/>
      <c r="AII13" s="21"/>
      <c r="AIJ13" s="21"/>
      <c r="AIK13" s="21"/>
      <c r="AIL13" s="21"/>
      <c r="AIM13" s="21"/>
      <c r="AIN13" s="21"/>
      <c r="AIO13" s="21"/>
      <c r="AIP13" s="21"/>
      <c r="AIQ13" s="21"/>
      <c r="AIR13" s="21"/>
      <c r="AIS13" s="21"/>
      <c r="AIT13" s="21"/>
      <c r="AIU13" s="21"/>
      <c r="AIV13" s="21"/>
      <c r="AIW13" s="21"/>
      <c r="AIX13" s="21"/>
      <c r="AIY13" s="21"/>
      <c r="AIZ13" s="21"/>
      <c r="AJA13" s="21"/>
      <c r="AJB13" s="21"/>
      <c r="AJC13" s="21"/>
      <c r="AJD13" s="21"/>
      <c r="AJE13" s="21"/>
      <c r="AJF13" s="21"/>
      <c r="AJG13" s="21"/>
      <c r="AJH13" s="21"/>
      <c r="AJI13" s="21"/>
      <c r="AJJ13" s="21"/>
      <c r="AJK13" s="21"/>
      <c r="AJL13" s="21"/>
      <c r="AJM13" s="21"/>
      <c r="AJN13" s="21"/>
      <c r="AJO13" s="21"/>
      <c r="AJP13" s="21"/>
      <c r="AJQ13" s="21"/>
      <c r="AJR13" s="21"/>
      <c r="AJS13" s="21"/>
      <c r="AJT13" s="21"/>
      <c r="AJU13" s="21"/>
      <c r="AJV13" s="21"/>
      <c r="AJW13" s="21"/>
      <c r="AJX13" s="21"/>
      <c r="AJY13" s="21"/>
      <c r="AJZ13" s="21"/>
      <c r="AKA13" s="21"/>
      <c r="AKB13" s="21"/>
      <c r="AKC13" s="21"/>
      <c r="AKD13" s="21"/>
      <c r="AKE13" s="21"/>
      <c r="AKF13" s="21"/>
      <c r="AKG13" s="21"/>
      <c r="AKH13" s="21"/>
      <c r="AKI13" s="21"/>
      <c r="AKJ13" s="21"/>
      <c r="AKK13" s="21"/>
      <c r="AKL13" s="21"/>
      <c r="AKM13" s="21"/>
      <c r="AKN13" s="21"/>
      <c r="AKO13" s="21"/>
      <c r="AKP13" s="21"/>
      <c r="AKQ13" s="21"/>
      <c r="AKR13" s="21"/>
      <c r="AKS13" s="21"/>
      <c r="AKT13" s="21"/>
      <c r="AKU13" s="21"/>
      <c r="AKV13" s="21"/>
      <c r="AKW13" s="21"/>
      <c r="AKX13" s="21"/>
      <c r="AKY13" s="21"/>
      <c r="AKZ13" s="21"/>
      <c r="ALA13" s="21"/>
      <c r="ALB13" s="21"/>
      <c r="ALC13" s="21"/>
      <c r="ALD13" s="21"/>
      <c r="ALE13" s="21"/>
      <c r="ALF13" s="21"/>
      <c r="ALG13" s="21"/>
      <c r="ALH13" s="21"/>
      <c r="ALI13" s="21"/>
      <c r="ALJ13" s="21"/>
      <c r="ALK13" s="21"/>
      <c r="ALL13" s="21"/>
      <c r="ALM13" s="21"/>
      <c r="ALN13" s="21"/>
      <c r="ALO13" s="21"/>
      <c r="ALP13" s="21"/>
      <c r="ALQ13" s="21"/>
      <c r="ALR13" s="21"/>
      <c r="ALS13" s="21"/>
      <c r="ALT13" s="21"/>
      <c r="ALU13" s="21"/>
      <c r="ALV13" s="21"/>
      <c r="ALW13" s="21"/>
      <c r="ALX13" s="21"/>
      <c r="ALY13" s="21"/>
      <c r="ALZ13" s="21"/>
      <c r="AMA13" s="21"/>
      <c r="AMB13" s="21"/>
      <c r="AMC13" s="21"/>
      <c r="AMD13" s="21"/>
      <c r="AME13" s="21"/>
      <c r="AMF13" s="21"/>
      <c r="AMG13" s="21"/>
      <c r="AMH13" s="21"/>
      <c r="AMI13" s="21"/>
      <c r="AMJ13" s="21"/>
      <c r="AMK13" s="21"/>
      <c r="AML13" s="21"/>
      <c r="AMM13" s="21"/>
    </row>
    <row r="14" spans="1:1027" x14ac:dyDescent="0.25">
      <c r="A14" s="21" t="s">
        <v>59</v>
      </c>
      <c r="B14" s="21"/>
      <c r="C14" s="21"/>
      <c r="D14" s="21"/>
      <c r="E14" s="21"/>
      <c r="F14" s="22"/>
      <c r="G14" s="22"/>
      <c r="H14" s="22"/>
      <c r="I14" s="23"/>
      <c r="J14" s="24"/>
      <c r="K14" s="24" t="s">
        <v>112</v>
      </c>
      <c r="L14" s="25"/>
      <c r="M14" s="25"/>
      <c r="N14" s="25"/>
      <c r="O14" s="25"/>
      <c r="P14" s="25"/>
      <c r="Q14" s="25"/>
      <c r="R14" s="26"/>
      <c r="S14" s="26"/>
      <c r="T14" s="26"/>
      <c r="U14" s="27"/>
      <c r="V14" s="27"/>
      <c r="W14" s="27"/>
      <c r="X14" s="28"/>
      <c r="Y14" s="28"/>
      <c r="Z14" s="28"/>
      <c r="AA14" s="29"/>
      <c r="AB14" s="29"/>
      <c r="AC14" s="29"/>
      <c r="AD14" s="21"/>
      <c r="AE14" s="24"/>
      <c r="AF14" s="24"/>
      <c r="AG14" s="27"/>
      <c r="AH14" s="31"/>
    </row>
    <row r="15" spans="1:1027" s="30" customFormat="1" x14ac:dyDescent="0.25">
      <c r="A15" s="11">
        <v>83</v>
      </c>
      <c r="B15" s="53" t="s">
        <v>208</v>
      </c>
      <c r="C15" s="53" t="s">
        <v>290</v>
      </c>
      <c r="D15" s="53" t="s">
        <v>455</v>
      </c>
      <c r="E15" s="53" t="s">
        <v>129</v>
      </c>
      <c r="F15" s="12" t="s">
        <v>164</v>
      </c>
      <c r="G15" s="12"/>
      <c r="H15" s="12">
        <v>89</v>
      </c>
      <c r="I15" s="13" t="s">
        <v>94</v>
      </c>
      <c r="J15" s="14" t="s">
        <v>108</v>
      </c>
      <c r="K15" s="14" t="s">
        <v>111</v>
      </c>
      <c r="L15" s="15" t="s">
        <v>128</v>
      </c>
      <c r="M15" s="15" t="s">
        <v>128</v>
      </c>
      <c r="N15" s="15" t="s">
        <v>128</v>
      </c>
      <c r="O15" s="15" t="s">
        <v>128</v>
      </c>
      <c r="P15" s="15" t="s">
        <v>129</v>
      </c>
      <c r="Q15" s="15" t="s">
        <v>129</v>
      </c>
      <c r="R15" s="16" t="s">
        <v>128</v>
      </c>
      <c r="S15" s="16" t="s">
        <v>129</v>
      </c>
      <c r="T15" s="16" t="s">
        <v>129</v>
      </c>
      <c r="U15" s="17" t="s">
        <v>115</v>
      </c>
      <c r="V15" s="17" t="s">
        <v>128</v>
      </c>
      <c r="W15" s="17" t="s">
        <v>128</v>
      </c>
      <c r="X15" s="18" t="s">
        <v>131</v>
      </c>
      <c r="Y15" s="18" t="s">
        <v>128</v>
      </c>
      <c r="Z15" s="18" t="s">
        <v>131</v>
      </c>
      <c r="AA15" s="19" t="s">
        <v>117</v>
      </c>
      <c r="AB15" s="19"/>
      <c r="AC15" s="19" t="s">
        <v>129</v>
      </c>
      <c r="AD15" s="11"/>
      <c r="AE15" s="14" t="s">
        <v>462</v>
      </c>
      <c r="AF15" s="14"/>
      <c r="AG15" s="17"/>
      <c r="AH15" s="52"/>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1"/>
      <c r="SV15" s="21"/>
      <c r="SW15" s="21"/>
      <c r="SX15" s="21"/>
      <c r="SY15" s="21"/>
      <c r="SZ15" s="21"/>
      <c r="TA15" s="21"/>
      <c r="TB15" s="21"/>
      <c r="TC15" s="21"/>
      <c r="TD15" s="21"/>
      <c r="TE15" s="21"/>
      <c r="TF15" s="21"/>
      <c r="TG15" s="21"/>
      <c r="TH15" s="21"/>
      <c r="TI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c r="UQ15" s="21"/>
      <c r="UR15" s="21"/>
      <c r="US15" s="21"/>
      <c r="UT15" s="21"/>
      <c r="UU15" s="21"/>
      <c r="UV15" s="21"/>
      <c r="UW15" s="21"/>
      <c r="UX15" s="21"/>
      <c r="UY15" s="21"/>
      <c r="UZ15" s="21"/>
      <c r="VA15" s="21"/>
      <c r="VB15" s="21"/>
      <c r="VC15" s="21"/>
      <c r="VD15" s="21"/>
      <c r="VE15" s="21"/>
      <c r="VF15" s="21"/>
      <c r="VG15" s="21"/>
      <c r="VH15" s="21"/>
      <c r="VI15" s="21"/>
      <c r="VJ15" s="21"/>
      <c r="VK15" s="21"/>
      <c r="VL15" s="21"/>
      <c r="VM15" s="21"/>
      <c r="VN15" s="21"/>
      <c r="VO15" s="21"/>
      <c r="VP15" s="21"/>
      <c r="VQ15" s="21"/>
      <c r="VR15" s="21"/>
      <c r="VS15" s="21"/>
      <c r="VT15" s="21"/>
      <c r="VU15" s="21"/>
      <c r="VV15" s="21"/>
      <c r="VW15" s="21"/>
      <c r="VX15" s="21"/>
      <c r="VY15" s="21"/>
      <c r="VZ15" s="21"/>
      <c r="WA15" s="21"/>
      <c r="WB15" s="21"/>
      <c r="WC15" s="21"/>
      <c r="WD15" s="21"/>
      <c r="WE15" s="21"/>
      <c r="WF15" s="21"/>
      <c r="WG15" s="21"/>
      <c r="WH15" s="21"/>
      <c r="WI15" s="21"/>
      <c r="WJ15" s="21"/>
      <c r="WK15" s="21"/>
      <c r="WL15" s="21"/>
      <c r="WM15" s="21"/>
      <c r="WN15" s="21"/>
      <c r="WO15" s="21"/>
      <c r="WP15" s="21"/>
      <c r="WQ15" s="21"/>
      <c r="WR15" s="21"/>
      <c r="WS15" s="21"/>
      <c r="WT15" s="21"/>
      <c r="WU15" s="21"/>
      <c r="WV15" s="21"/>
      <c r="WW15" s="21"/>
      <c r="WX15" s="21"/>
      <c r="WY15" s="21"/>
      <c r="WZ15" s="21"/>
      <c r="XA15" s="21"/>
      <c r="XB15" s="21"/>
      <c r="XC15" s="21"/>
      <c r="XD15" s="21"/>
      <c r="XE15" s="21"/>
      <c r="XF15" s="21"/>
      <c r="XG15" s="21"/>
      <c r="XH15" s="21"/>
      <c r="XI15" s="21"/>
      <c r="XJ15" s="21"/>
      <c r="XK15" s="21"/>
      <c r="XL15" s="21"/>
      <c r="XM15" s="21"/>
      <c r="XN15" s="21"/>
      <c r="XO15" s="21"/>
      <c r="XP15" s="21"/>
      <c r="XQ15" s="21"/>
      <c r="XR15" s="21"/>
      <c r="XS15" s="21"/>
      <c r="XT15" s="21"/>
      <c r="XU15" s="21"/>
      <c r="XV15" s="21"/>
      <c r="XW15" s="21"/>
      <c r="XX15" s="21"/>
      <c r="XY15" s="21"/>
      <c r="XZ15" s="21"/>
      <c r="YA15" s="21"/>
      <c r="YB15" s="21"/>
      <c r="YC15" s="21"/>
      <c r="YD15" s="21"/>
      <c r="YE15" s="21"/>
      <c r="YF15" s="21"/>
      <c r="YG15" s="21"/>
      <c r="YH15" s="21"/>
      <c r="YI15" s="21"/>
      <c r="YJ15" s="21"/>
      <c r="YK15" s="21"/>
      <c r="YL15" s="21"/>
      <c r="YM15" s="21"/>
      <c r="YN15" s="21"/>
      <c r="YO15" s="21"/>
      <c r="YP15" s="21"/>
      <c r="YQ15" s="21"/>
      <c r="YR15" s="21"/>
      <c r="YS15" s="21"/>
      <c r="YT15" s="21"/>
      <c r="YU15" s="21"/>
      <c r="YV15" s="21"/>
      <c r="YW15" s="21"/>
      <c r="YX15" s="21"/>
      <c r="YY15" s="21"/>
      <c r="YZ15" s="21"/>
      <c r="ZA15" s="21"/>
      <c r="ZB15" s="21"/>
      <c r="ZC15" s="21"/>
      <c r="ZD15" s="21"/>
      <c r="ZE15" s="21"/>
      <c r="ZF15" s="21"/>
      <c r="ZG15" s="21"/>
      <c r="ZH15" s="21"/>
      <c r="ZI15" s="21"/>
      <c r="ZJ15" s="21"/>
      <c r="ZK15" s="21"/>
      <c r="ZL15" s="21"/>
      <c r="ZM15" s="21"/>
      <c r="ZN15" s="21"/>
      <c r="ZO15" s="21"/>
      <c r="ZP15" s="21"/>
      <c r="ZQ15" s="21"/>
      <c r="ZR15" s="21"/>
      <c r="ZS15" s="21"/>
      <c r="ZT15" s="21"/>
      <c r="ZU15" s="21"/>
      <c r="ZV15" s="21"/>
      <c r="ZW15" s="21"/>
      <c r="ZX15" s="21"/>
      <c r="ZY15" s="21"/>
      <c r="ZZ15" s="21"/>
      <c r="AAA15" s="21"/>
      <c r="AAB15" s="21"/>
      <c r="AAC15" s="21"/>
      <c r="AAD15" s="21"/>
      <c r="AAE15" s="21"/>
      <c r="AAF15" s="21"/>
      <c r="AAG15" s="21"/>
      <c r="AAH15" s="21"/>
      <c r="AAI15" s="21"/>
      <c r="AAJ15" s="21"/>
      <c r="AAK15" s="21"/>
      <c r="AAL15" s="21"/>
      <c r="AAM15" s="21"/>
      <c r="AAN15" s="21"/>
      <c r="AAO15" s="21"/>
      <c r="AAP15" s="21"/>
      <c r="AAQ15" s="21"/>
      <c r="AAR15" s="21"/>
      <c r="AAS15" s="21"/>
      <c r="AAT15" s="21"/>
      <c r="AAU15" s="21"/>
      <c r="AAV15" s="21"/>
      <c r="AAW15" s="21"/>
      <c r="AAX15" s="21"/>
      <c r="AAY15" s="21"/>
      <c r="AAZ15" s="21"/>
      <c r="ABA15" s="21"/>
      <c r="ABB15" s="21"/>
      <c r="ABC15" s="21"/>
      <c r="ABD15" s="21"/>
      <c r="ABE15" s="21"/>
      <c r="ABF15" s="21"/>
      <c r="ABG15" s="21"/>
      <c r="ABH15" s="21"/>
      <c r="ABI15" s="21"/>
      <c r="ABJ15" s="21"/>
      <c r="ABK15" s="21"/>
      <c r="ABL15" s="21"/>
      <c r="ABM15" s="21"/>
      <c r="ABN15" s="21"/>
      <c r="ABO15" s="21"/>
      <c r="ABP15" s="21"/>
      <c r="ABQ15" s="21"/>
      <c r="ABR15" s="21"/>
      <c r="ABS15" s="21"/>
      <c r="ABT15" s="21"/>
      <c r="ABU15" s="21"/>
      <c r="ABV15" s="21"/>
      <c r="ABW15" s="21"/>
      <c r="ABX15" s="21"/>
      <c r="ABY15" s="21"/>
      <c r="ABZ15" s="21"/>
      <c r="ACA15" s="21"/>
      <c r="ACB15" s="21"/>
      <c r="ACC15" s="21"/>
      <c r="ACD15" s="21"/>
      <c r="ACE15" s="21"/>
      <c r="ACF15" s="21"/>
      <c r="ACG15" s="21"/>
      <c r="ACH15" s="21"/>
      <c r="ACI15" s="21"/>
      <c r="ACJ15" s="21"/>
      <c r="ACK15" s="21"/>
      <c r="ACL15" s="21"/>
      <c r="ACM15" s="21"/>
      <c r="ACN15" s="21"/>
      <c r="ACO15" s="21"/>
      <c r="ACP15" s="21"/>
      <c r="ACQ15" s="21"/>
      <c r="ACR15" s="21"/>
      <c r="ACS15" s="21"/>
      <c r="ACT15" s="21"/>
      <c r="ACU15" s="21"/>
      <c r="ACV15" s="21"/>
      <c r="ACW15" s="21"/>
      <c r="ACX15" s="21"/>
      <c r="ACY15" s="21"/>
      <c r="ACZ15" s="21"/>
      <c r="ADA15" s="21"/>
      <c r="ADB15" s="21"/>
      <c r="ADC15" s="21"/>
      <c r="ADD15" s="21"/>
      <c r="ADE15" s="21"/>
      <c r="ADF15" s="21"/>
      <c r="ADG15" s="21"/>
      <c r="ADH15" s="21"/>
      <c r="ADI15" s="21"/>
      <c r="ADJ15" s="21"/>
      <c r="ADK15" s="21"/>
      <c r="ADL15" s="21"/>
      <c r="ADM15" s="21"/>
      <c r="ADN15" s="21"/>
      <c r="ADO15" s="21"/>
      <c r="ADP15" s="21"/>
      <c r="ADQ15" s="21"/>
      <c r="ADR15" s="21"/>
      <c r="ADS15" s="21"/>
      <c r="ADT15" s="21"/>
      <c r="ADU15" s="21"/>
      <c r="ADV15" s="21"/>
      <c r="ADW15" s="21"/>
      <c r="ADX15" s="21"/>
      <c r="ADY15" s="21"/>
      <c r="ADZ15" s="21"/>
      <c r="AEA15" s="21"/>
      <c r="AEB15" s="21"/>
      <c r="AEC15" s="21"/>
      <c r="AED15" s="21"/>
      <c r="AEE15" s="21"/>
      <c r="AEF15" s="21"/>
      <c r="AEG15" s="21"/>
      <c r="AEH15" s="21"/>
      <c r="AEI15" s="21"/>
      <c r="AEJ15" s="21"/>
      <c r="AEK15" s="21"/>
      <c r="AEL15" s="21"/>
      <c r="AEM15" s="21"/>
      <c r="AEN15" s="21"/>
      <c r="AEO15" s="21"/>
      <c r="AEP15" s="21"/>
      <c r="AEQ15" s="21"/>
      <c r="AER15" s="21"/>
      <c r="AES15" s="21"/>
      <c r="AET15" s="21"/>
      <c r="AEU15" s="21"/>
      <c r="AEV15" s="21"/>
      <c r="AEW15" s="21"/>
      <c r="AEX15" s="21"/>
      <c r="AEY15" s="21"/>
      <c r="AEZ15" s="21"/>
      <c r="AFA15" s="21"/>
      <c r="AFB15" s="21"/>
      <c r="AFC15" s="21"/>
      <c r="AFD15" s="21"/>
      <c r="AFE15" s="21"/>
      <c r="AFF15" s="21"/>
      <c r="AFG15" s="21"/>
      <c r="AFH15" s="21"/>
      <c r="AFI15" s="21"/>
      <c r="AFJ15" s="21"/>
      <c r="AFK15" s="21"/>
      <c r="AFL15" s="21"/>
      <c r="AFM15" s="21"/>
      <c r="AFN15" s="21"/>
      <c r="AFO15" s="21"/>
      <c r="AFP15" s="21"/>
      <c r="AFQ15" s="21"/>
      <c r="AFR15" s="21"/>
      <c r="AFS15" s="21"/>
      <c r="AFT15" s="21"/>
      <c r="AFU15" s="21"/>
      <c r="AFV15" s="21"/>
      <c r="AFW15" s="21"/>
      <c r="AFX15" s="21"/>
      <c r="AFY15" s="21"/>
      <c r="AFZ15" s="21"/>
      <c r="AGA15" s="21"/>
      <c r="AGB15" s="21"/>
      <c r="AGC15" s="21"/>
      <c r="AGD15" s="21"/>
      <c r="AGE15" s="21"/>
      <c r="AGF15" s="21"/>
      <c r="AGG15" s="21"/>
      <c r="AGH15" s="21"/>
      <c r="AGI15" s="21"/>
      <c r="AGJ15" s="21"/>
      <c r="AGK15" s="21"/>
      <c r="AGL15" s="21"/>
      <c r="AGM15" s="21"/>
      <c r="AGN15" s="21"/>
      <c r="AGO15" s="21"/>
      <c r="AGP15" s="21"/>
      <c r="AGQ15" s="21"/>
      <c r="AGR15" s="21"/>
      <c r="AGS15" s="21"/>
      <c r="AGT15" s="21"/>
      <c r="AGU15" s="21"/>
      <c r="AGV15" s="21"/>
      <c r="AGW15" s="21"/>
      <c r="AGX15" s="21"/>
      <c r="AGY15" s="21"/>
      <c r="AGZ15" s="21"/>
      <c r="AHA15" s="21"/>
      <c r="AHB15" s="21"/>
      <c r="AHC15" s="21"/>
      <c r="AHD15" s="21"/>
      <c r="AHE15" s="21"/>
      <c r="AHF15" s="21"/>
      <c r="AHG15" s="21"/>
      <c r="AHH15" s="21"/>
      <c r="AHI15" s="21"/>
      <c r="AHJ15" s="21"/>
      <c r="AHK15" s="21"/>
      <c r="AHL15" s="21"/>
      <c r="AHM15" s="21"/>
      <c r="AHN15" s="21"/>
      <c r="AHO15" s="21"/>
      <c r="AHP15" s="21"/>
      <c r="AHQ15" s="21"/>
      <c r="AHR15" s="21"/>
      <c r="AHS15" s="21"/>
      <c r="AHT15" s="21"/>
      <c r="AHU15" s="21"/>
      <c r="AHV15" s="21"/>
      <c r="AHW15" s="21"/>
      <c r="AHX15" s="21"/>
      <c r="AHY15" s="21"/>
      <c r="AHZ15" s="21"/>
      <c r="AIA15" s="21"/>
      <c r="AIB15" s="21"/>
      <c r="AIC15" s="21"/>
      <c r="AID15" s="21"/>
      <c r="AIE15" s="21"/>
      <c r="AIF15" s="21"/>
      <c r="AIG15" s="21"/>
      <c r="AIH15" s="21"/>
      <c r="AII15" s="21"/>
      <c r="AIJ15" s="21"/>
      <c r="AIK15" s="21"/>
      <c r="AIL15" s="21"/>
      <c r="AIM15" s="21"/>
      <c r="AIN15" s="21"/>
      <c r="AIO15" s="21"/>
      <c r="AIP15" s="21"/>
      <c r="AIQ15" s="21"/>
      <c r="AIR15" s="21"/>
      <c r="AIS15" s="21"/>
      <c r="AIT15" s="21"/>
      <c r="AIU15" s="21"/>
      <c r="AIV15" s="21"/>
      <c r="AIW15" s="21"/>
      <c r="AIX15" s="21"/>
      <c r="AIY15" s="21"/>
      <c r="AIZ15" s="21"/>
      <c r="AJA15" s="21"/>
      <c r="AJB15" s="21"/>
      <c r="AJC15" s="21"/>
      <c r="AJD15" s="21"/>
      <c r="AJE15" s="21"/>
      <c r="AJF15" s="21"/>
      <c r="AJG15" s="21"/>
      <c r="AJH15" s="21"/>
      <c r="AJI15" s="21"/>
      <c r="AJJ15" s="21"/>
      <c r="AJK15" s="21"/>
      <c r="AJL15" s="21"/>
      <c r="AJM15" s="21"/>
      <c r="AJN15" s="21"/>
      <c r="AJO15" s="21"/>
      <c r="AJP15" s="21"/>
      <c r="AJQ15" s="21"/>
      <c r="AJR15" s="21"/>
      <c r="AJS15" s="21"/>
      <c r="AJT15" s="21"/>
      <c r="AJU15" s="21"/>
      <c r="AJV15" s="21"/>
      <c r="AJW15" s="21"/>
      <c r="AJX15" s="21"/>
      <c r="AJY15" s="21"/>
      <c r="AJZ15" s="21"/>
      <c r="AKA15" s="21"/>
      <c r="AKB15" s="21"/>
      <c r="AKC15" s="21"/>
      <c r="AKD15" s="21"/>
      <c r="AKE15" s="21"/>
      <c r="AKF15" s="21"/>
      <c r="AKG15" s="21"/>
      <c r="AKH15" s="21"/>
      <c r="AKI15" s="21"/>
      <c r="AKJ15" s="21"/>
      <c r="AKK15" s="21"/>
      <c r="AKL15" s="21"/>
      <c r="AKM15" s="21"/>
      <c r="AKN15" s="21"/>
      <c r="AKO15" s="21"/>
      <c r="AKP15" s="21"/>
      <c r="AKQ15" s="21"/>
      <c r="AKR15" s="21"/>
      <c r="AKS15" s="21"/>
      <c r="AKT15" s="21"/>
      <c r="AKU15" s="21"/>
      <c r="AKV15" s="21"/>
      <c r="AKW15" s="21"/>
      <c r="AKX15" s="21"/>
      <c r="AKY15" s="21"/>
      <c r="AKZ15" s="21"/>
      <c r="ALA15" s="21"/>
      <c r="ALB15" s="21"/>
      <c r="ALC15" s="21"/>
      <c r="ALD15" s="21"/>
      <c r="ALE15" s="21"/>
      <c r="ALF15" s="21"/>
      <c r="ALG15" s="21"/>
      <c r="ALH15" s="21"/>
      <c r="ALI15" s="21"/>
      <c r="ALJ15" s="21"/>
      <c r="ALK15" s="21"/>
      <c r="ALL15" s="21"/>
      <c r="ALM15" s="21"/>
      <c r="ALN15" s="21"/>
      <c r="ALO15" s="21"/>
      <c r="ALP15" s="21"/>
      <c r="ALQ15" s="21"/>
      <c r="ALR15" s="21"/>
      <c r="ALS15" s="21"/>
      <c r="ALT15" s="21"/>
      <c r="ALU15" s="21"/>
      <c r="ALV15" s="21"/>
      <c r="ALW15" s="21"/>
      <c r="ALX15" s="21"/>
      <c r="ALY15" s="21"/>
      <c r="ALZ15" s="21"/>
      <c r="AMA15" s="21"/>
      <c r="AMB15" s="21"/>
      <c r="AMC15" s="21"/>
      <c r="AMD15" s="21"/>
      <c r="AME15" s="21"/>
      <c r="AMF15" s="21"/>
      <c r="AMG15" s="21"/>
      <c r="AMH15" s="21"/>
      <c r="AMI15" s="21"/>
      <c r="AMJ15" s="21"/>
      <c r="AMK15" s="21"/>
      <c r="AML15" s="21"/>
      <c r="AMM15" s="21"/>
    </row>
    <row r="16" spans="1:1027" x14ac:dyDescent="0.25">
      <c r="A16" s="11">
        <v>94</v>
      </c>
      <c r="B16" s="53" t="s">
        <v>209</v>
      </c>
      <c r="C16" s="53" t="s">
        <v>291</v>
      </c>
      <c r="D16" s="53" t="s">
        <v>390</v>
      </c>
      <c r="E16" s="53" t="s">
        <v>128</v>
      </c>
      <c r="F16" s="12" t="s">
        <v>163</v>
      </c>
      <c r="G16" s="12"/>
      <c r="H16" s="12">
        <v>87</v>
      </c>
      <c r="I16" s="13" t="s">
        <v>99</v>
      </c>
      <c r="J16" s="14" t="s">
        <v>452</v>
      </c>
      <c r="K16" s="14" t="s">
        <v>111</v>
      </c>
      <c r="L16" s="15" t="s">
        <v>128</v>
      </c>
      <c r="M16" s="15" t="s">
        <v>128</v>
      </c>
      <c r="N16" s="15" t="s">
        <v>128</v>
      </c>
      <c r="O16" s="15" t="s">
        <v>128</v>
      </c>
      <c r="P16" s="15" t="s">
        <v>128</v>
      </c>
      <c r="Q16" s="15" t="s">
        <v>128</v>
      </c>
      <c r="R16" s="16" t="s">
        <v>128</v>
      </c>
      <c r="S16" s="16" t="s">
        <v>129</v>
      </c>
      <c r="T16" s="16" t="s">
        <v>129</v>
      </c>
      <c r="U16" s="17" t="s">
        <v>115</v>
      </c>
      <c r="V16" s="17" t="s">
        <v>128</v>
      </c>
      <c r="W16" s="17" t="s">
        <v>128</v>
      </c>
      <c r="X16" s="18" t="s">
        <v>133</v>
      </c>
      <c r="Y16" s="18" t="s">
        <v>128</v>
      </c>
      <c r="Z16" s="18" t="s">
        <v>133</v>
      </c>
      <c r="AA16" s="19" t="s">
        <v>117</v>
      </c>
      <c r="AB16" s="19"/>
      <c r="AC16" s="19" t="s">
        <v>129</v>
      </c>
      <c r="AE16" s="14"/>
      <c r="AF16" s="14"/>
      <c r="AG16" s="17"/>
      <c r="AH16" s="52"/>
    </row>
    <row r="17" spans="1:1027" x14ac:dyDescent="0.25">
      <c r="A17" s="31" t="s">
        <v>154</v>
      </c>
      <c r="B17" s="31"/>
      <c r="C17" s="31"/>
      <c r="D17" s="31"/>
      <c r="E17" s="31"/>
      <c r="F17" s="32"/>
      <c r="G17" s="32"/>
      <c r="H17" s="32"/>
      <c r="I17" s="33"/>
      <c r="J17" s="34" t="s">
        <v>104</v>
      </c>
      <c r="K17" s="34"/>
      <c r="L17" s="35"/>
      <c r="M17" s="35"/>
      <c r="N17" s="35"/>
      <c r="O17" s="35"/>
      <c r="P17" s="35"/>
      <c r="Q17" s="35"/>
      <c r="R17" s="36"/>
      <c r="S17" s="36"/>
      <c r="T17" s="36"/>
      <c r="U17" s="37"/>
      <c r="V17" s="37"/>
      <c r="W17" s="37"/>
      <c r="X17" s="38"/>
      <c r="Y17" s="38"/>
      <c r="Z17" s="38"/>
      <c r="AA17" s="39"/>
      <c r="AB17" s="39"/>
      <c r="AC17" s="39"/>
      <c r="AD17" s="31"/>
      <c r="AE17" s="34"/>
      <c r="AF17" s="34"/>
      <c r="AG17" s="37"/>
      <c r="AH17" s="31"/>
    </row>
    <row r="18" spans="1:1027" s="30" customFormat="1" x14ac:dyDescent="0.25">
      <c r="A18" s="11">
        <v>70</v>
      </c>
      <c r="B18" s="53" t="s">
        <v>202</v>
      </c>
      <c r="C18" s="53" t="s">
        <v>292</v>
      </c>
      <c r="D18" s="53" t="s">
        <v>455</v>
      </c>
      <c r="E18" s="53" t="s">
        <v>129</v>
      </c>
      <c r="F18" s="12" t="s">
        <v>163</v>
      </c>
      <c r="G18" s="12"/>
      <c r="H18" s="12">
        <v>81</v>
      </c>
      <c r="I18" s="13" t="s">
        <v>95</v>
      </c>
      <c r="J18" s="14" t="s">
        <v>108</v>
      </c>
      <c r="K18" s="14" t="s">
        <v>112</v>
      </c>
      <c r="L18" s="15" t="s">
        <v>128</v>
      </c>
      <c r="M18" s="15" t="s">
        <v>128</v>
      </c>
      <c r="N18" s="15" t="s">
        <v>128</v>
      </c>
      <c r="O18" s="15" t="s">
        <v>128</v>
      </c>
      <c r="P18" s="15" t="s">
        <v>129</v>
      </c>
      <c r="Q18" s="15" t="s">
        <v>129</v>
      </c>
      <c r="R18" s="16" t="s">
        <v>128</v>
      </c>
      <c r="S18" s="16" t="s">
        <v>129</v>
      </c>
      <c r="T18" s="16" t="s">
        <v>129</v>
      </c>
      <c r="U18" s="17" t="s">
        <v>115</v>
      </c>
      <c r="V18" s="17" t="s">
        <v>128</v>
      </c>
      <c r="W18" s="17" t="s">
        <v>128</v>
      </c>
      <c r="X18" s="18" t="s">
        <v>131</v>
      </c>
      <c r="Y18" s="18" t="s">
        <v>128</v>
      </c>
      <c r="Z18" s="18" t="s">
        <v>131</v>
      </c>
      <c r="AA18" s="19" t="s">
        <v>166</v>
      </c>
      <c r="AB18" s="19"/>
      <c r="AC18" s="19" t="s">
        <v>129</v>
      </c>
      <c r="AD18" s="11"/>
      <c r="AE18" s="14" t="s">
        <v>62</v>
      </c>
      <c r="AF18" s="14"/>
      <c r="AG18" s="17"/>
      <c r="AH18" s="52" t="s">
        <v>187</v>
      </c>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c r="JT18" s="21"/>
      <c r="JU18" s="21"/>
      <c r="JV18" s="21"/>
      <c r="JW18" s="21"/>
      <c r="JX18" s="21"/>
      <c r="JY18" s="21"/>
      <c r="JZ18" s="21"/>
      <c r="KA18" s="21"/>
      <c r="KB18" s="21"/>
      <c r="KC18" s="21"/>
      <c r="KD18" s="21"/>
      <c r="KE18" s="21"/>
      <c r="KF18" s="21"/>
      <c r="KG18" s="21"/>
      <c r="KH18" s="21"/>
      <c r="KI18" s="21"/>
      <c r="KJ18" s="21"/>
      <c r="KK18" s="21"/>
      <c r="KL18" s="21"/>
      <c r="KM18" s="21"/>
      <c r="KN18" s="21"/>
      <c r="KO18" s="21"/>
      <c r="KP18" s="21"/>
      <c r="KQ18" s="21"/>
      <c r="KR18" s="21"/>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c r="QD18" s="21"/>
      <c r="QE18" s="21"/>
      <c r="QF18" s="21"/>
      <c r="QG18" s="21"/>
      <c r="QH18" s="21"/>
      <c r="QI18" s="21"/>
      <c r="QJ18" s="21"/>
      <c r="QK18" s="21"/>
      <c r="QL18" s="21"/>
      <c r="QM18" s="21"/>
      <c r="QN18" s="21"/>
      <c r="QO18" s="21"/>
      <c r="QP18" s="21"/>
      <c r="QQ18" s="21"/>
      <c r="QR18" s="21"/>
      <c r="QS18" s="21"/>
      <c r="QT18" s="21"/>
      <c r="QU18" s="21"/>
      <c r="QV18" s="21"/>
      <c r="QW18" s="21"/>
      <c r="QX18" s="21"/>
      <c r="QY18" s="21"/>
      <c r="QZ18" s="21"/>
      <c r="RA18" s="21"/>
      <c r="RB18" s="21"/>
      <c r="RC18" s="21"/>
      <c r="RD18" s="21"/>
      <c r="RE18" s="21"/>
      <c r="RF18" s="21"/>
      <c r="RG18" s="21"/>
      <c r="RH18" s="21"/>
      <c r="RI18" s="21"/>
      <c r="RJ18" s="21"/>
      <c r="RK18" s="21"/>
      <c r="RL18" s="21"/>
      <c r="RM18" s="21"/>
      <c r="RN18" s="21"/>
      <c r="RO18" s="21"/>
      <c r="RP18" s="21"/>
      <c r="RQ18" s="21"/>
      <c r="RR18" s="21"/>
      <c r="RS18" s="21"/>
      <c r="RT18" s="21"/>
      <c r="RU18" s="21"/>
      <c r="RV18" s="21"/>
      <c r="RW18" s="21"/>
      <c r="RX18" s="21"/>
      <c r="RY18" s="21"/>
      <c r="RZ18" s="21"/>
      <c r="SA18" s="21"/>
      <c r="SB18" s="21"/>
      <c r="SC18" s="21"/>
      <c r="SD18" s="21"/>
      <c r="SE18" s="21"/>
      <c r="SF18" s="21"/>
      <c r="SG18" s="21"/>
      <c r="SH18" s="21"/>
      <c r="SI18" s="21"/>
      <c r="SJ18" s="21"/>
      <c r="SK18" s="21"/>
      <c r="SL18" s="21"/>
      <c r="SM18" s="21"/>
      <c r="SN18" s="21"/>
      <c r="SO18" s="21"/>
      <c r="SP18" s="21"/>
      <c r="SQ18" s="21"/>
      <c r="SR18" s="21"/>
      <c r="SS18" s="21"/>
      <c r="ST18" s="21"/>
      <c r="SU18" s="21"/>
      <c r="SV18" s="21"/>
      <c r="SW18" s="21"/>
      <c r="SX18" s="21"/>
      <c r="SY18" s="21"/>
      <c r="SZ18" s="21"/>
      <c r="TA18" s="21"/>
      <c r="TB18" s="21"/>
      <c r="TC18" s="21"/>
      <c r="TD18" s="21"/>
      <c r="TE18" s="21"/>
      <c r="TF18" s="21"/>
      <c r="TG18" s="21"/>
      <c r="TH18" s="21"/>
      <c r="TI18" s="21"/>
      <c r="TJ18" s="21"/>
      <c r="TK18" s="21"/>
      <c r="TL18" s="21"/>
      <c r="TM18" s="21"/>
      <c r="TN18" s="21"/>
      <c r="TO18" s="21"/>
      <c r="TP18" s="21"/>
      <c r="TQ18" s="21"/>
      <c r="TR18" s="21"/>
      <c r="TS18" s="21"/>
      <c r="TT18" s="21"/>
      <c r="TU18" s="21"/>
      <c r="TV18" s="21"/>
      <c r="TW18" s="21"/>
      <c r="TX18" s="21"/>
      <c r="TY18" s="21"/>
      <c r="TZ18" s="21"/>
      <c r="UA18" s="21"/>
      <c r="UB18" s="21"/>
      <c r="UC18" s="21"/>
      <c r="UD18" s="21"/>
      <c r="UE18" s="21"/>
      <c r="UF18" s="21"/>
      <c r="UG18" s="21"/>
      <c r="UH18" s="21"/>
      <c r="UI18" s="21"/>
      <c r="UJ18" s="21"/>
      <c r="UK18" s="21"/>
      <c r="UL18" s="21"/>
      <c r="UM18" s="21"/>
      <c r="UN18" s="21"/>
      <c r="UO18" s="21"/>
      <c r="UP18" s="21"/>
      <c r="UQ18" s="21"/>
      <c r="UR18" s="21"/>
      <c r="US18" s="21"/>
      <c r="UT18" s="21"/>
      <c r="UU18" s="21"/>
      <c r="UV18" s="21"/>
      <c r="UW18" s="21"/>
      <c r="UX18" s="21"/>
      <c r="UY18" s="21"/>
      <c r="UZ18" s="21"/>
      <c r="VA18" s="21"/>
      <c r="VB18" s="21"/>
      <c r="VC18" s="21"/>
      <c r="VD18" s="21"/>
      <c r="VE18" s="21"/>
      <c r="VF18" s="21"/>
      <c r="VG18" s="21"/>
      <c r="VH18" s="21"/>
      <c r="VI18" s="21"/>
      <c r="VJ18" s="21"/>
      <c r="VK18" s="21"/>
      <c r="VL18" s="21"/>
      <c r="VM18" s="21"/>
      <c r="VN18" s="21"/>
      <c r="VO18" s="21"/>
      <c r="VP18" s="21"/>
      <c r="VQ18" s="21"/>
      <c r="VR18" s="21"/>
      <c r="VS18" s="21"/>
      <c r="VT18" s="21"/>
      <c r="VU18" s="21"/>
      <c r="VV18" s="21"/>
      <c r="VW18" s="21"/>
      <c r="VX18" s="21"/>
      <c r="VY18" s="21"/>
      <c r="VZ18" s="21"/>
      <c r="WA18" s="21"/>
      <c r="WB18" s="21"/>
      <c r="WC18" s="21"/>
      <c r="WD18" s="21"/>
      <c r="WE18" s="21"/>
      <c r="WF18" s="21"/>
      <c r="WG18" s="21"/>
      <c r="WH18" s="21"/>
      <c r="WI18" s="21"/>
      <c r="WJ18" s="21"/>
      <c r="WK18" s="21"/>
      <c r="WL18" s="21"/>
      <c r="WM18" s="21"/>
      <c r="WN18" s="21"/>
      <c r="WO18" s="21"/>
      <c r="WP18" s="21"/>
      <c r="WQ18" s="21"/>
      <c r="WR18" s="21"/>
      <c r="WS18" s="21"/>
      <c r="WT18" s="21"/>
      <c r="WU18" s="21"/>
      <c r="WV18" s="21"/>
      <c r="WW18" s="21"/>
      <c r="WX18" s="21"/>
      <c r="WY18" s="21"/>
      <c r="WZ18" s="21"/>
      <c r="XA18" s="21"/>
      <c r="XB18" s="21"/>
      <c r="XC18" s="21"/>
      <c r="XD18" s="21"/>
      <c r="XE18" s="21"/>
      <c r="XF18" s="21"/>
      <c r="XG18" s="21"/>
      <c r="XH18" s="21"/>
      <c r="XI18" s="21"/>
      <c r="XJ18" s="21"/>
      <c r="XK18" s="21"/>
      <c r="XL18" s="21"/>
      <c r="XM18" s="21"/>
      <c r="XN18" s="21"/>
      <c r="XO18" s="21"/>
      <c r="XP18" s="21"/>
      <c r="XQ18" s="21"/>
      <c r="XR18" s="21"/>
      <c r="XS18" s="21"/>
      <c r="XT18" s="21"/>
      <c r="XU18" s="21"/>
      <c r="XV18" s="21"/>
      <c r="XW18" s="21"/>
      <c r="XX18" s="21"/>
      <c r="XY18" s="21"/>
      <c r="XZ18" s="21"/>
      <c r="YA18" s="21"/>
      <c r="YB18" s="21"/>
      <c r="YC18" s="21"/>
      <c r="YD18" s="21"/>
      <c r="YE18" s="21"/>
      <c r="YF18" s="21"/>
      <c r="YG18" s="21"/>
      <c r="YH18" s="21"/>
      <c r="YI18" s="21"/>
      <c r="YJ18" s="21"/>
      <c r="YK18" s="21"/>
      <c r="YL18" s="21"/>
      <c r="YM18" s="21"/>
      <c r="YN18" s="21"/>
      <c r="YO18" s="21"/>
      <c r="YP18" s="21"/>
      <c r="YQ18" s="21"/>
      <c r="YR18" s="21"/>
      <c r="YS18" s="21"/>
      <c r="YT18" s="21"/>
      <c r="YU18" s="21"/>
      <c r="YV18" s="21"/>
      <c r="YW18" s="21"/>
      <c r="YX18" s="21"/>
      <c r="YY18" s="21"/>
      <c r="YZ18" s="21"/>
      <c r="ZA18" s="21"/>
      <c r="ZB18" s="21"/>
      <c r="ZC18" s="21"/>
      <c r="ZD18" s="21"/>
      <c r="ZE18" s="21"/>
      <c r="ZF18" s="21"/>
      <c r="ZG18" s="21"/>
      <c r="ZH18" s="21"/>
      <c r="ZI18" s="21"/>
      <c r="ZJ18" s="21"/>
      <c r="ZK18" s="21"/>
      <c r="ZL18" s="21"/>
      <c r="ZM18" s="21"/>
      <c r="ZN18" s="21"/>
      <c r="ZO18" s="21"/>
      <c r="ZP18" s="21"/>
      <c r="ZQ18" s="21"/>
      <c r="ZR18" s="21"/>
      <c r="ZS18" s="21"/>
      <c r="ZT18" s="21"/>
      <c r="ZU18" s="21"/>
      <c r="ZV18" s="21"/>
      <c r="ZW18" s="21"/>
      <c r="ZX18" s="21"/>
      <c r="ZY18" s="21"/>
      <c r="ZZ18" s="21"/>
      <c r="AAA18" s="21"/>
      <c r="AAB18" s="21"/>
      <c r="AAC18" s="21"/>
      <c r="AAD18" s="21"/>
      <c r="AAE18" s="21"/>
      <c r="AAF18" s="21"/>
      <c r="AAG18" s="21"/>
      <c r="AAH18" s="21"/>
      <c r="AAI18" s="21"/>
      <c r="AAJ18" s="21"/>
      <c r="AAK18" s="21"/>
      <c r="AAL18" s="21"/>
      <c r="AAM18" s="21"/>
      <c r="AAN18" s="21"/>
      <c r="AAO18" s="21"/>
      <c r="AAP18" s="21"/>
      <c r="AAQ18" s="21"/>
      <c r="AAR18" s="21"/>
      <c r="AAS18" s="21"/>
      <c r="AAT18" s="21"/>
      <c r="AAU18" s="21"/>
      <c r="AAV18" s="21"/>
      <c r="AAW18" s="21"/>
      <c r="AAX18" s="21"/>
      <c r="AAY18" s="21"/>
      <c r="AAZ18" s="21"/>
      <c r="ABA18" s="21"/>
      <c r="ABB18" s="21"/>
      <c r="ABC18" s="21"/>
      <c r="ABD18" s="21"/>
      <c r="ABE18" s="21"/>
      <c r="ABF18" s="21"/>
      <c r="ABG18" s="21"/>
      <c r="ABH18" s="21"/>
      <c r="ABI18" s="21"/>
      <c r="ABJ18" s="21"/>
      <c r="ABK18" s="21"/>
      <c r="ABL18" s="21"/>
      <c r="ABM18" s="21"/>
      <c r="ABN18" s="21"/>
      <c r="ABO18" s="21"/>
      <c r="ABP18" s="21"/>
      <c r="ABQ18" s="21"/>
      <c r="ABR18" s="21"/>
      <c r="ABS18" s="21"/>
      <c r="ABT18" s="21"/>
      <c r="ABU18" s="21"/>
      <c r="ABV18" s="21"/>
      <c r="ABW18" s="21"/>
      <c r="ABX18" s="21"/>
      <c r="ABY18" s="21"/>
      <c r="ABZ18" s="21"/>
      <c r="ACA18" s="21"/>
      <c r="ACB18" s="21"/>
      <c r="ACC18" s="21"/>
      <c r="ACD18" s="21"/>
      <c r="ACE18" s="21"/>
      <c r="ACF18" s="21"/>
      <c r="ACG18" s="21"/>
      <c r="ACH18" s="21"/>
      <c r="ACI18" s="21"/>
      <c r="ACJ18" s="21"/>
      <c r="ACK18" s="21"/>
      <c r="ACL18" s="21"/>
      <c r="ACM18" s="21"/>
      <c r="ACN18" s="21"/>
      <c r="ACO18" s="21"/>
      <c r="ACP18" s="21"/>
      <c r="ACQ18" s="21"/>
      <c r="ACR18" s="21"/>
      <c r="ACS18" s="21"/>
      <c r="ACT18" s="21"/>
      <c r="ACU18" s="21"/>
      <c r="ACV18" s="21"/>
      <c r="ACW18" s="21"/>
      <c r="ACX18" s="21"/>
      <c r="ACY18" s="21"/>
      <c r="ACZ18" s="21"/>
      <c r="ADA18" s="21"/>
      <c r="ADB18" s="21"/>
      <c r="ADC18" s="21"/>
      <c r="ADD18" s="21"/>
      <c r="ADE18" s="21"/>
      <c r="ADF18" s="21"/>
      <c r="ADG18" s="21"/>
      <c r="ADH18" s="21"/>
      <c r="ADI18" s="21"/>
      <c r="ADJ18" s="21"/>
      <c r="ADK18" s="21"/>
      <c r="ADL18" s="21"/>
      <c r="ADM18" s="21"/>
      <c r="ADN18" s="21"/>
      <c r="ADO18" s="21"/>
      <c r="ADP18" s="21"/>
      <c r="ADQ18" s="21"/>
      <c r="ADR18" s="21"/>
      <c r="ADS18" s="21"/>
      <c r="ADT18" s="21"/>
      <c r="ADU18" s="21"/>
      <c r="ADV18" s="21"/>
      <c r="ADW18" s="21"/>
      <c r="ADX18" s="21"/>
      <c r="ADY18" s="21"/>
      <c r="ADZ18" s="21"/>
      <c r="AEA18" s="21"/>
      <c r="AEB18" s="21"/>
      <c r="AEC18" s="21"/>
      <c r="AED18" s="21"/>
      <c r="AEE18" s="21"/>
      <c r="AEF18" s="21"/>
      <c r="AEG18" s="21"/>
      <c r="AEH18" s="21"/>
      <c r="AEI18" s="21"/>
      <c r="AEJ18" s="21"/>
      <c r="AEK18" s="21"/>
      <c r="AEL18" s="21"/>
      <c r="AEM18" s="21"/>
      <c r="AEN18" s="21"/>
      <c r="AEO18" s="21"/>
      <c r="AEP18" s="21"/>
      <c r="AEQ18" s="21"/>
      <c r="AER18" s="21"/>
      <c r="AES18" s="21"/>
      <c r="AET18" s="21"/>
      <c r="AEU18" s="21"/>
      <c r="AEV18" s="21"/>
      <c r="AEW18" s="21"/>
      <c r="AEX18" s="21"/>
      <c r="AEY18" s="21"/>
      <c r="AEZ18" s="21"/>
      <c r="AFA18" s="21"/>
      <c r="AFB18" s="21"/>
      <c r="AFC18" s="21"/>
      <c r="AFD18" s="21"/>
      <c r="AFE18" s="21"/>
      <c r="AFF18" s="21"/>
      <c r="AFG18" s="21"/>
      <c r="AFH18" s="21"/>
      <c r="AFI18" s="21"/>
      <c r="AFJ18" s="21"/>
      <c r="AFK18" s="21"/>
      <c r="AFL18" s="21"/>
      <c r="AFM18" s="21"/>
      <c r="AFN18" s="21"/>
      <c r="AFO18" s="21"/>
      <c r="AFP18" s="21"/>
      <c r="AFQ18" s="21"/>
      <c r="AFR18" s="21"/>
      <c r="AFS18" s="21"/>
      <c r="AFT18" s="21"/>
      <c r="AFU18" s="21"/>
      <c r="AFV18" s="21"/>
      <c r="AFW18" s="21"/>
      <c r="AFX18" s="21"/>
      <c r="AFY18" s="21"/>
      <c r="AFZ18" s="21"/>
      <c r="AGA18" s="21"/>
      <c r="AGB18" s="21"/>
      <c r="AGC18" s="21"/>
      <c r="AGD18" s="21"/>
      <c r="AGE18" s="21"/>
      <c r="AGF18" s="21"/>
      <c r="AGG18" s="21"/>
      <c r="AGH18" s="21"/>
      <c r="AGI18" s="21"/>
      <c r="AGJ18" s="21"/>
      <c r="AGK18" s="21"/>
      <c r="AGL18" s="21"/>
      <c r="AGM18" s="21"/>
      <c r="AGN18" s="21"/>
      <c r="AGO18" s="21"/>
      <c r="AGP18" s="21"/>
      <c r="AGQ18" s="21"/>
      <c r="AGR18" s="21"/>
      <c r="AGS18" s="21"/>
      <c r="AGT18" s="21"/>
      <c r="AGU18" s="21"/>
      <c r="AGV18" s="21"/>
      <c r="AGW18" s="21"/>
      <c r="AGX18" s="21"/>
      <c r="AGY18" s="21"/>
      <c r="AGZ18" s="21"/>
      <c r="AHA18" s="21"/>
      <c r="AHB18" s="21"/>
      <c r="AHC18" s="21"/>
      <c r="AHD18" s="21"/>
      <c r="AHE18" s="21"/>
      <c r="AHF18" s="21"/>
      <c r="AHG18" s="21"/>
      <c r="AHH18" s="21"/>
      <c r="AHI18" s="21"/>
      <c r="AHJ18" s="21"/>
      <c r="AHK18" s="21"/>
      <c r="AHL18" s="21"/>
      <c r="AHM18" s="21"/>
      <c r="AHN18" s="21"/>
      <c r="AHO18" s="21"/>
      <c r="AHP18" s="21"/>
      <c r="AHQ18" s="21"/>
      <c r="AHR18" s="21"/>
      <c r="AHS18" s="21"/>
      <c r="AHT18" s="21"/>
      <c r="AHU18" s="21"/>
      <c r="AHV18" s="21"/>
      <c r="AHW18" s="21"/>
      <c r="AHX18" s="21"/>
      <c r="AHY18" s="21"/>
      <c r="AHZ18" s="21"/>
      <c r="AIA18" s="21"/>
      <c r="AIB18" s="21"/>
      <c r="AIC18" s="21"/>
      <c r="AID18" s="21"/>
      <c r="AIE18" s="21"/>
      <c r="AIF18" s="21"/>
      <c r="AIG18" s="21"/>
      <c r="AIH18" s="21"/>
      <c r="AII18" s="21"/>
      <c r="AIJ18" s="21"/>
      <c r="AIK18" s="21"/>
      <c r="AIL18" s="21"/>
      <c r="AIM18" s="21"/>
      <c r="AIN18" s="21"/>
      <c r="AIO18" s="21"/>
      <c r="AIP18" s="21"/>
      <c r="AIQ18" s="21"/>
      <c r="AIR18" s="21"/>
      <c r="AIS18" s="21"/>
      <c r="AIT18" s="21"/>
      <c r="AIU18" s="21"/>
      <c r="AIV18" s="21"/>
      <c r="AIW18" s="21"/>
      <c r="AIX18" s="21"/>
      <c r="AIY18" s="21"/>
      <c r="AIZ18" s="21"/>
      <c r="AJA18" s="21"/>
      <c r="AJB18" s="21"/>
      <c r="AJC18" s="21"/>
      <c r="AJD18" s="21"/>
      <c r="AJE18" s="21"/>
      <c r="AJF18" s="21"/>
      <c r="AJG18" s="21"/>
      <c r="AJH18" s="21"/>
      <c r="AJI18" s="21"/>
      <c r="AJJ18" s="21"/>
      <c r="AJK18" s="21"/>
      <c r="AJL18" s="21"/>
      <c r="AJM18" s="21"/>
      <c r="AJN18" s="21"/>
      <c r="AJO18" s="21"/>
      <c r="AJP18" s="21"/>
      <c r="AJQ18" s="21"/>
      <c r="AJR18" s="21"/>
      <c r="AJS18" s="21"/>
      <c r="AJT18" s="21"/>
      <c r="AJU18" s="21"/>
      <c r="AJV18" s="21"/>
      <c r="AJW18" s="21"/>
      <c r="AJX18" s="21"/>
      <c r="AJY18" s="21"/>
      <c r="AJZ18" s="21"/>
      <c r="AKA18" s="21"/>
      <c r="AKB18" s="21"/>
      <c r="AKC18" s="21"/>
      <c r="AKD18" s="21"/>
      <c r="AKE18" s="21"/>
      <c r="AKF18" s="21"/>
      <c r="AKG18" s="21"/>
      <c r="AKH18" s="21"/>
      <c r="AKI18" s="21"/>
      <c r="AKJ18" s="21"/>
      <c r="AKK18" s="21"/>
      <c r="AKL18" s="21"/>
      <c r="AKM18" s="21"/>
      <c r="AKN18" s="21"/>
      <c r="AKO18" s="21"/>
      <c r="AKP18" s="21"/>
      <c r="AKQ18" s="21"/>
      <c r="AKR18" s="21"/>
      <c r="AKS18" s="21"/>
      <c r="AKT18" s="21"/>
      <c r="AKU18" s="21"/>
      <c r="AKV18" s="21"/>
      <c r="AKW18" s="21"/>
      <c r="AKX18" s="21"/>
      <c r="AKY18" s="21"/>
      <c r="AKZ18" s="21"/>
      <c r="ALA18" s="21"/>
      <c r="ALB18" s="21"/>
      <c r="ALC18" s="21"/>
      <c r="ALD18" s="21"/>
      <c r="ALE18" s="21"/>
      <c r="ALF18" s="21"/>
      <c r="ALG18" s="21"/>
      <c r="ALH18" s="21"/>
      <c r="ALI18" s="21"/>
      <c r="ALJ18" s="21"/>
      <c r="ALK18" s="21"/>
      <c r="ALL18" s="21"/>
      <c r="ALM18" s="21"/>
      <c r="ALN18" s="21"/>
      <c r="ALO18" s="21"/>
      <c r="ALP18" s="21"/>
      <c r="ALQ18" s="21"/>
      <c r="ALR18" s="21"/>
      <c r="ALS18" s="21"/>
      <c r="ALT18" s="21"/>
      <c r="ALU18" s="21"/>
      <c r="ALV18" s="21"/>
      <c r="ALW18" s="21"/>
      <c r="ALX18" s="21"/>
      <c r="ALY18" s="21"/>
      <c r="ALZ18" s="21"/>
      <c r="AMA18" s="21"/>
      <c r="AMB18" s="21"/>
      <c r="AMC18" s="21"/>
      <c r="AMD18" s="21"/>
      <c r="AME18" s="21"/>
      <c r="AMF18" s="21"/>
      <c r="AMG18" s="21"/>
      <c r="AMH18" s="21"/>
      <c r="AMI18" s="21"/>
      <c r="AMJ18" s="21"/>
      <c r="AMK18" s="21"/>
      <c r="AML18" s="21"/>
      <c r="AMM18" s="21"/>
    </row>
    <row r="19" spans="1:1027" x14ac:dyDescent="0.25">
      <c r="A19" s="21" t="s">
        <v>74</v>
      </c>
      <c r="B19" s="21"/>
      <c r="C19" s="21"/>
      <c r="D19" s="21"/>
      <c r="E19" s="21"/>
      <c r="F19" s="22"/>
      <c r="G19" s="22"/>
      <c r="H19" s="22"/>
      <c r="I19" s="23"/>
      <c r="J19" s="24"/>
      <c r="K19" s="24"/>
      <c r="L19" s="25"/>
      <c r="M19" s="25"/>
      <c r="N19" s="25"/>
      <c r="O19" s="25"/>
      <c r="P19" s="25"/>
      <c r="Q19" s="25"/>
      <c r="R19" s="26"/>
      <c r="S19" s="26"/>
      <c r="T19" s="26"/>
      <c r="U19" s="27" t="s">
        <v>458</v>
      </c>
      <c r="V19" s="27"/>
      <c r="W19" s="27"/>
      <c r="X19" s="28"/>
      <c r="Y19" s="28"/>
      <c r="Z19" s="28"/>
      <c r="AA19" s="29"/>
      <c r="AB19" s="29"/>
      <c r="AC19" s="29"/>
      <c r="AD19" s="21"/>
      <c r="AE19" s="24"/>
      <c r="AF19" s="24"/>
      <c r="AG19" s="27"/>
      <c r="AH19" s="31"/>
    </row>
    <row r="20" spans="1:1027" x14ac:dyDescent="0.25">
      <c r="A20" s="11">
        <v>99</v>
      </c>
      <c r="B20" s="53" t="s">
        <v>210</v>
      </c>
      <c r="C20" s="53" t="s">
        <v>293</v>
      </c>
      <c r="D20" s="53" t="s">
        <v>455</v>
      </c>
      <c r="E20" s="53" t="s">
        <v>129</v>
      </c>
      <c r="F20" s="12" t="s">
        <v>163</v>
      </c>
      <c r="G20" s="12"/>
      <c r="H20" s="12">
        <v>73</v>
      </c>
      <c r="I20" s="13" t="s">
        <v>94</v>
      </c>
      <c r="J20" s="14" t="s">
        <v>101</v>
      </c>
      <c r="K20" s="14" t="s">
        <v>456</v>
      </c>
      <c r="L20" s="15" t="s">
        <v>128</v>
      </c>
      <c r="M20" s="15" t="s">
        <v>128</v>
      </c>
      <c r="N20" s="15" t="s">
        <v>128</v>
      </c>
      <c r="O20" s="15" t="s">
        <v>129</v>
      </c>
      <c r="P20" s="15" t="s">
        <v>129</v>
      </c>
      <c r="Q20" s="15" t="s">
        <v>129</v>
      </c>
      <c r="R20" s="16" t="s">
        <v>128</v>
      </c>
      <c r="S20" s="16" t="s">
        <v>129</v>
      </c>
      <c r="T20" s="16" t="s">
        <v>129</v>
      </c>
      <c r="U20" s="17" t="s">
        <v>115</v>
      </c>
      <c r="V20" s="17" t="s">
        <v>128</v>
      </c>
      <c r="W20" s="17" t="s">
        <v>128</v>
      </c>
      <c r="X20" s="18" t="s">
        <v>132</v>
      </c>
      <c r="Y20" s="18" t="s">
        <v>128</v>
      </c>
      <c r="Z20" s="18" t="s">
        <v>133</v>
      </c>
      <c r="AA20" s="19" t="s">
        <v>118</v>
      </c>
      <c r="AB20" s="19"/>
      <c r="AC20" s="19" t="s">
        <v>129</v>
      </c>
      <c r="AE20" s="14"/>
      <c r="AF20" s="14"/>
      <c r="AG20" s="17"/>
      <c r="AH20" s="52" t="s">
        <v>463</v>
      </c>
    </row>
    <row r="21" spans="1:1027" x14ac:dyDescent="0.25">
      <c r="A21" s="31" t="s">
        <v>147</v>
      </c>
      <c r="B21" s="31"/>
      <c r="C21" s="31"/>
      <c r="D21" s="31"/>
      <c r="E21" s="31"/>
      <c r="F21" s="32"/>
      <c r="G21" s="32"/>
      <c r="H21" s="32"/>
      <c r="I21" s="33"/>
      <c r="J21" s="34"/>
      <c r="K21" s="34"/>
      <c r="L21" s="35"/>
      <c r="M21" s="35"/>
      <c r="N21" s="35"/>
      <c r="O21" s="35"/>
      <c r="P21" s="35"/>
      <c r="Q21" s="35"/>
      <c r="R21" s="36"/>
      <c r="S21" s="36"/>
      <c r="T21" s="36"/>
      <c r="U21" s="37" t="s">
        <v>458</v>
      </c>
      <c r="V21" s="37"/>
      <c r="W21" s="37"/>
      <c r="X21" s="38"/>
      <c r="Y21" s="38"/>
      <c r="Z21" s="38"/>
      <c r="AA21" s="39"/>
      <c r="AB21" s="39"/>
      <c r="AC21" s="39"/>
      <c r="AD21" s="31"/>
      <c r="AE21" s="34"/>
      <c r="AF21" s="34"/>
      <c r="AG21" s="37" t="s">
        <v>34</v>
      </c>
      <c r="AH21" s="31"/>
    </row>
    <row r="22" spans="1:1027" s="30" customFormat="1" x14ac:dyDescent="0.25">
      <c r="A22" s="11">
        <v>53</v>
      </c>
      <c r="B22" s="53" t="s">
        <v>211</v>
      </c>
      <c r="C22" s="53" t="s">
        <v>294</v>
      </c>
      <c r="D22" s="53" t="s">
        <v>391</v>
      </c>
      <c r="E22" s="53" t="s">
        <v>129</v>
      </c>
      <c r="F22" s="12" t="s">
        <v>163</v>
      </c>
      <c r="G22" s="12"/>
      <c r="H22" s="12">
        <v>74</v>
      </c>
      <c r="I22" s="13" t="s">
        <v>97</v>
      </c>
      <c r="J22" s="14" t="s">
        <v>452</v>
      </c>
      <c r="K22" s="14" t="s">
        <v>111</v>
      </c>
      <c r="L22" s="15" t="s">
        <v>128</v>
      </c>
      <c r="M22" s="15" t="s">
        <v>128</v>
      </c>
      <c r="N22" s="15" t="s">
        <v>128</v>
      </c>
      <c r="O22" s="15" t="s">
        <v>129</v>
      </c>
      <c r="P22" s="15" t="s">
        <v>129</v>
      </c>
      <c r="Q22" s="15" t="s">
        <v>129</v>
      </c>
      <c r="R22" s="16" t="s">
        <v>129</v>
      </c>
      <c r="S22" s="16" t="s">
        <v>129</v>
      </c>
      <c r="T22" s="16" t="s">
        <v>129</v>
      </c>
      <c r="U22" s="17" t="s">
        <v>115</v>
      </c>
      <c r="V22" s="17" t="s">
        <v>128</v>
      </c>
      <c r="W22" s="17" t="s">
        <v>128</v>
      </c>
      <c r="X22" s="18" t="s">
        <v>167</v>
      </c>
      <c r="Y22" s="18" t="s">
        <v>128</v>
      </c>
      <c r="Z22" s="18" t="s">
        <v>167</v>
      </c>
      <c r="AA22" s="19" t="s">
        <v>497</v>
      </c>
      <c r="AB22" s="19" t="s">
        <v>167</v>
      </c>
      <c r="AC22" s="19" t="s">
        <v>128</v>
      </c>
      <c r="AD22" s="11"/>
      <c r="AE22" s="14"/>
      <c r="AF22" s="14"/>
      <c r="AG22" s="17"/>
      <c r="AH22" s="52" t="s">
        <v>498</v>
      </c>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c r="JT22" s="21"/>
      <c r="JU22" s="21"/>
      <c r="JV22" s="21"/>
      <c r="JW22" s="21"/>
      <c r="JX22" s="21"/>
      <c r="JY22" s="21"/>
      <c r="JZ22" s="21"/>
      <c r="KA22" s="21"/>
      <c r="KB22" s="21"/>
      <c r="KC22" s="21"/>
      <c r="KD22" s="21"/>
      <c r="KE22" s="21"/>
      <c r="KF22" s="21"/>
      <c r="KG22" s="21"/>
      <c r="KH22" s="21"/>
      <c r="KI22" s="21"/>
      <c r="KJ22" s="21"/>
      <c r="KK22" s="21"/>
      <c r="KL22" s="21"/>
      <c r="KM22" s="21"/>
      <c r="KN22" s="21"/>
      <c r="KO22" s="21"/>
      <c r="KP22" s="21"/>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c r="QD22" s="21"/>
      <c r="QE22" s="21"/>
      <c r="QF22" s="21"/>
      <c r="QG22" s="21"/>
      <c r="QH22" s="21"/>
      <c r="QI22" s="21"/>
      <c r="QJ22" s="21"/>
      <c r="QK22" s="21"/>
      <c r="QL22" s="21"/>
      <c r="QM22" s="21"/>
      <c r="QN22" s="21"/>
      <c r="QO22" s="21"/>
      <c r="QP22" s="21"/>
      <c r="QQ22" s="21"/>
      <c r="QR22" s="21"/>
      <c r="QS22" s="21"/>
      <c r="QT22" s="21"/>
      <c r="QU22" s="21"/>
      <c r="QV22" s="21"/>
      <c r="QW22" s="21"/>
      <c r="QX22" s="21"/>
      <c r="QY22" s="21"/>
      <c r="QZ22" s="21"/>
      <c r="RA22" s="21"/>
      <c r="RB22" s="21"/>
      <c r="RC22" s="21"/>
      <c r="RD22" s="21"/>
      <c r="RE22" s="21"/>
      <c r="RF22" s="21"/>
      <c r="RG22" s="21"/>
      <c r="RH22" s="21"/>
      <c r="RI22" s="21"/>
      <c r="RJ22" s="21"/>
      <c r="RK22" s="21"/>
      <c r="RL22" s="21"/>
      <c r="RM22" s="21"/>
      <c r="RN22" s="21"/>
      <c r="RO22" s="21"/>
      <c r="RP22" s="21"/>
      <c r="RQ22" s="21"/>
      <c r="RR22" s="21"/>
      <c r="RS22" s="21"/>
      <c r="RT22" s="21"/>
      <c r="RU22" s="21"/>
      <c r="RV22" s="21"/>
      <c r="RW22" s="21"/>
      <c r="RX22" s="21"/>
      <c r="RY22" s="21"/>
      <c r="RZ22" s="21"/>
      <c r="SA22" s="21"/>
      <c r="SB22" s="21"/>
      <c r="SC22" s="21"/>
      <c r="SD22" s="21"/>
      <c r="SE22" s="21"/>
      <c r="SF22" s="21"/>
      <c r="SG22" s="21"/>
      <c r="SH22" s="21"/>
      <c r="SI22" s="21"/>
      <c r="SJ22" s="21"/>
      <c r="SK22" s="21"/>
      <c r="SL22" s="21"/>
      <c r="SM22" s="21"/>
      <c r="SN22" s="21"/>
      <c r="SO22" s="21"/>
      <c r="SP22" s="21"/>
      <c r="SQ22" s="21"/>
      <c r="SR22" s="21"/>
      <c r="SS22" s="21"/>
      <c r="ST22" s="21"/>
      <c r="SU22" s="21"/>
      <c r="SV22" s="21"/>
      <c r="SW22" s="21"/>
      <c r="SX22" s="21"/>
      <c r="SY22" s="21"/>
      <c r="SZ22" s="21"/>
      <c r="TA22" s="21"/>
      <c r="TB22" s="21"/>
      <c r="TC22" s="21"/>
      <c r="TD22" s="21"/>
      <c r="TE22" s="21"/>
      <c r="TF22" s="21"/>
      <c r="TG22" s="21"/>
      <c r="TH22" s="21"/>
      <c r="TI22" s="21"/>
      <c r="TJ22" s="21"/>
      <c r="TK22" s="21"/>
      <c r="TL22" s="21"/>
      <c r="TM22" s="21"/>
      <c r="TN22" s="21"/>
      <c r="TO22" s="21"/>
      <c r="TP22" s="21"/>
      <c r="TQ22" s="21"/>
      <c r="TR22" s="21"/>
      <c r="TS22" s="21"/>
      <c r="TT22" s="21"/>
      <c r="TU22" s="21"/>
      <c r="TV22" s="21"/>
      <c r="TW22" s="21"/>
      <c r="TX22" s="21"/>
      <c r="TY22" s="21"/>
      <c r="TZ22" s="21"/>
      <c r="UA22" s="21"/>
      <c r="UB22" s="21"/>
      <c r="UC22" s="21"/>
      <c r="UD22" s="21"/>
      <c r="UE22" s="21"/>
      <c r="UF22" s="21"/>
      <c r="UG22" s="21"/>
      <c r="UH22" s="21"/>
      <c r="UI22" s="21"/>
      <c r="UJ22" s="21"/>
      <c r="UK22" s="21"/>
      <c r="UL22" s="21"/>
      <c r="UM22" s="21"/>
      <c r="UN22" s="21"/>
      <c r="UO22" s="21"/>
      <c r="UP22" s="21"/>
      <c r="UQ22" s="21"/>
      <c r="UR22" s="21"/>
      <c r="US22" s="21"/>
      <c r="UT22" s="21"/>
      <c r="UU22" s="21"/>
      <c r="UV22" s="21"/>
      <c r="UW22" s="21"/>
      <c r="UX22" s="21"/>
      <c r="UY22" s="21"/>
      <c r="UZ22" s="21"/>
      <c r="VA22" s="21"/>
      <c r="VB22" s="21"/>
      <c r="VC22" s="21"/>
      <c r="VD22" s="21"/>
      <c r="VE22" s="21"/>
      <c r="VF22" s="21"/>
      <c r="VG22" s="21"/>
      <c r="VH22" s="21"/>
      <c r="VI22" s="21"/>
      <c r="VJ22" s="21"/>
      <c r="VK22" s="21"/>
      <c r="VL22" s="21"/>
      <c r="VM22" s="21"/>
      <c r="VN22" s="21"/>
      <c r="VO22" s="21"/>
      <c r="VP22" s="21"/>
      <c r="VQ22" s="21"/>
      <c r="VR22" s="21"/>
      <c r="VS22" s="21"/>
      <c r="VT22" s="21"/>
      <c r="VU22" s="21"/>
      <c r="VV22" s="21"/>
      <c r="VW22" s="21"/>
      <c r="VX22" s="21"/>
      <c r="VY22" s="21"/>
      <c r="VZ22" s="21"/>
      <c r="WA22" s="21"/>
      <c r="WB22" s="21"/>
      <c r="WC22" s="21"/>
      <c r="WD22" s="21"/>
      <c r="WE22" s="21"/>
      <c r="WF22" s="21"/>
      <c r="WG22" s="21"/>
      <c r="WH22" s="21"/>
      <c r="WI22" s="21"/>
      <c r="WJ22" s="21"/>
      <c r="WK22" s="21"/>
      <c r="WL22" s="21"/>
      <c r="WM22" s="21"/>
      <c r="WN22" s="21"/>
      <c r="WO22" s="21"/>
      <c r="WP22" s="21"/>
      <c r="WQ22" s="21"/>
      <c r="WR22" s="21"/>
      <c r="WS22" s="21"/>
      <c r="WT22" s="21"/>
      <c r="WU22" s="21"/>
      <c r="WV22" s="21"/>
      <c r="WW22" s="21"/>
      <c r="WX22" s="21"/>
      <c r="WY22" s="21"/>
      <c r="WZ22" s="21"/>
      <c r="XA22" s="21"/>
      <c r="XB22" s="21"/>
      <c r="XC22" s="21"/>
      <c r="XD22" s="21"/>
      <c r="XE22" s="21"/>
      <c r="XF22" s="21"/>
      <c r="XG22" s="21"/>
      <c r="XH22" s="21"/>
      <c r="XI22" s="21"/>
      <c r="XJ22" s="21"/>
      <c r="XK22" s="21"/>
      <c r="XL22" s="21"/>
      <c r="XM22" s="21"/>
      <c r="XN22" s="21"/>
      <c r="XO22" s="21"/>
      <c r="XP22" s="21"/>
      <c r="XQ22" s="21"/>
      <c r="XR22" s="21"/>
      <c r="XS22" s="21"/>
      <c r="XT22" s="21"/>
      <c r="XU22" s="21"/>
      <c r="XV22" s="21"/>
      <c r="XW22" s="21"/>
      <c r="XX22" s="21"/>
      <c r="XY22" s="21"/>
      <c r="XZ22" s="21"/>
      <c r="YA22" s="21"/>
      <c r="YB22" s="21"/>
      <c r="YC22" s="21"/>
      <c r="YD22" s="21"/>
      <c r="YE22" s="21"/>
      <c r="YF22" s="21"/>
      <c r="YG22" s="21"/>
      <c r="YH22" s="21"/>
      <c r="YI22" s="21"/>
      <c r="YJ22" s="21"/>
      <c r="YK22" s="21"/>
      <c r="YL22" s="21"/>
      <c r="YM22" s="21"/>
      <c r="YN22" s="21"/>
      <c r="YO22" s="21"/>
      <c r="YP22" s="21"/>
      <c r="YQ22" s="21"/>
      <c r="YR22" s="21"/>
      <c r="YS22" s="21"/>
      <c r="YT22" s="21"/>
      <c r="YU22" s="21"/>
      <c r="YV22" s="21"/>
      <c r="YW22" s="21"/>
      <c r="YX22" s="21"/>
      <c r="YY22" s="21"/>
      <c r="YZ22" s="21"/>
      <c r="ZA22" s="21"/>
      <c r="ZB22" s="21"/>
      <c r="ZC22" s="21"/>
      <c r="ZD22" s="21"/>
      <c r="ZE22" s="21"/>
      <c r="ZF22" s="21"/>
      <c r="ZG22" s="21"/>
      <c r="ZH22" s="21"/>
      <c r="ZI22" s="21"/>
      <c r="ZJ22" s="21"/>
      <c r="ZK22" s="21"/>
      <c r="ZL22" s="21"/>
      <c r="ZM22" s="21"/>
      <c r="ZN22" s="21"/>
      <c r="ZO22" s="21"/>
      <c r="ZP22" s="21"/>
      <c r="ZQ22" s="21"/>
      <c r="ZR22" s="21"/>
      <c r="ZS22" s="21"/>
      <c r="ZT22" s="21"/>
      <c r="ZU22" s="21"/>
      <c r="ZV22" s="21"/>
      <c r="ZW22" s="21"/>
      <c r="ZX22" s="21"/>
      <c r="ZY22" s="21"/>
      <c r="ZZ22" s="21"/>
      <c r="AAA22" s="21"/>
      <c r="AAB22" s="21"/>
      <c r="AAC22" s="21"/>
      <c r="AAD22" s="21"/>
      <c r="AAE22" s="21"/>
      <c r="AAF22" s="21"/>
      <c r="AAG22" s="21"/>
      <c r="AAH22" s="21"/>
      <c r="AAI22" s="21"/>
      <c r="AAJ22" s="21"/>
      <c r="AAK22" s="21"/>
      <c r="AAL22" s="21"/>
      <c r="AAM22" s="21"/>
      <c r="AAN22" s="21"/>
      <c r="AAO22" s="21"/>
      <c r="AAP22" s="21"/>
      <c r="AAQ22" s="21"/>
      <c r="AAR22" s="21"/>
      <c r="AAS22" s="21"/>
      <c r="AAT22" s="21"/>
      <c r="AAU22" s="21"/>
      <c r="AAV22" s="21"/>
      <c r="AAW22" s="21"/>
      <c r="AAX22" s="21"/>
      <c r="AAY22" s="21"/>
      <c r="AAZ22" s="21"/>
      <c r="ABA22" s="21"/>
      <c r="ABB22" s="21"/>
      <c r="ABC22" s="21"/>
      <c r="ABD22" s="21"/>
      <c r="ABE22" s="21"/>
      <c r="ABF22" s="21"/>
      <c r="ABG22" s="21"/>
      <c r="ABH22" s="21"/>
      <c r="ABI22" s="21"/>
      <c r="ABJ22" s="21"/>
      <c r="ABK22" s="21"/>
      <c r="ABL22" s="21"/>
      <c r="ABM22" s="21"/>
      <c r="ABN22" s="21"/>
      <c r="ABO22" s="21"/>
      <c r="ABP22" s="21"/>
      <c r="ABQ22" s="21"/>
      <c r="ABR22" s="21"/>
      <c r="ABS22" s="21"/>
      <c r="ABT22" s="21"/>
      <c r="ABU22" s="21"/>
      <c r="ABV22" s="21"/>
      <c r="ABW22" s="21"/>
      <c r="ABX22" s="21"/>
      <c r="ABY22" s="21"/>
      <c r="ABZ22" s="21"/>
      <c r="ACA22" s="21"/>
      <c r="ACB22" s="21"/>
      <c r="ACC22" s="21"/>
      <c r="ACD22" s="21"/>
      <c r="ACE22" s="21"/>
      <c r="ACF22" s="21"/>
      <c r="ACG22" s="21"/>
      <c r="ACH22" s="21"/>
      <c r="ACI22" s="21"/>
      <c r="ACJ22" s="21"/>
      <c r="ACK22" s="21"/>
      <c r="ACL22" s="21"/>
      <c r="ACM22" s="21"/>
      <c r="ACN22" s="21"/>
      <c r="ACO22" s="21"/>
      <c r="ACP22" s="21"/>
      <c r="ACQ22" s="21"/>
      <c r="ACR22" s="21"/>
      <c r="ACS22" s="21"/>
      <c r="ACT22" s="21"/>
      <c r="ACU22" s="21"/>
      <c r="ACV22" s="21"/>
      <c r="ACW22" s="21"/>
      <c r="ACX22" s="21"/>
      <c r="ACY22" s="21"/>
      <c r="ACZ22" s="21"/>
      <c r="ADA22" s="21"/>
      <c r="ADB22" s="21"/>
      <c r="ADC22" s="21"/>
      <c r="ADD22" s="21"/>
      <c r="ADE22" s="21"/>
      <c r="ADF22" s="21"/>
      <c r="ADG22" s="21"/>
      <c r="ADH22" s="21"/>
      <c r="ADI22" s="21"/>
      <c r="ADJ22" s="21"/>
      <c r="ADK22" s="21"/>
      <c r="ADL22" s="21"/>
      <c r="ADM22" s="21"/>
      <c r="ADN22" s="21"/>
      <c r="ADO22" s="21"/>
      <c r="ADP22" s="21"/>
      <c r="ADQ22" s="21"/>
      <c r="ADR22" s="21"/>
      <c r="ADS22" s="21"/>
      <c r="ADT22" s="21"/>
      <c r="ADU22" s="21"/>
      <c r="ADV22" s="21"/>
      <c r="ADW22" s="21"/>
      <c r="ADX22" s="21"/>
      <c r="ADY22" s="21"/>
      <c r="ADZ22" s="21"/>
      <c r="AEA22" s="21"/>
      <c r="AEB22" s="21"/>
      <c r="AEC22" s="21"/>
      <c r="AED22" s="21"/>
      <c r="AEE22" s="21"/>
      <c r="AEF22" s="21"/>
      <c r="AEG22" s="21"/>
      <c r="AEH22" s="21"/>
      <c r="AEI22" s="21"/>
      <c r="AEJ22" s="21"/>
      <c r="AEK22" s="21"/>
      <c r="AEL22" s="21"/>
      <c r="AEM22" s="21"/>
      <c r="AEN22" s="21"/>
      <c r="AEO22" s="21"/>
      <c r="AEP22" s="21"/>
      <c r="AEQ22" s="21"/>
      <c r="AER22" s="21"/>
      <c r="AES22" s="21"/>
      <c r="AET22" s="21"/>
      <c r="AEU22" s="21"/>
      <c r="AEV22" s="21"/>
      <c r="AEW22" s="21"/>
      <c r="AEX22" s="21"/>
      <c r="AEY22" s="21"/>
      <c r="AEZ22" s="21"/>
      <c r="AFA22" s="21"/>
      <c r="AFB22" s="21"/>
      <c r="AFC22" s="21"/>
      <c r="AFD22" s="21"/>
      <c r="AFE22" s="21"/>
      <c r="AFF22" s="21"/>
      <c r="AFG22" s="21"/>
      <c r="AFH22" s="21"/>
      <c r="AFI22" s="21"/>
      <c r="AFJ22" s="21"/>
      <c r="AFK22" s="21"/>
      <c r="AFL22" s="21"/>
      <c r="AFM22" s="21"/>
      <c r="AFN22" s="21"/>
      <c r="AFO22" s="21"/>
      <c r="AFP22" s="21"/>
      <c r="AFQ22" s="21"/>
      <c r="AFR22" s="21"/>
      <c r="AFS22" s="21"/>
      <c r="AFT22" s="21"/>
      <c r="AFU22" s="21"/>
      <c r="AFV22" s="21"/>
      <c r="AFW22" s="21"/>
      <c r="AFX22" s="21"/>
      <c r="AFY22" s="21"/>
      <c r="AFZ22" s="21"/>
      <c r="AGA22" s="21"/>
      <c r="AGB22" s="21"/>
      <c r="AGC22" s="21"/>
      <c r="AGD22" s="21"/>
      <c r="AGE22" s="21"/>
      <c r="AGF22" s="21"/>
      <c r="AGG22" s="21"/>
      <c r="AGH22" s="21"/>
      <c r="AGI22" s="21"/>
      <c r="AGJ22" s="21"/>
      <c r="AGK22" s="21"/>
      <c r="AGL22" s="21"/>
      <c r="AGM22" s="21"/>
      <c r="AGN22" s="21"/>
      <c r="AGO22" s="21"/>
      <c r="AGP22" s="21"/>
      <c r="AGQ22" s="21"/>
      <c r="AGR22" s="21"/>
      <c r="AGS22" s="21"/>
      <c r="AGT22" s="21"/>
      <c r="AGU22" s="21"/>
      <c r="AGV22" s="21"/>
      <c r="AGW22" s="21"/>
      <c r="AGX22" s="21"/>
      <c r="AGY22" s="21"/>
      <c r="AGZ22" s="21"/>
      <c r="AHA22" s="21"/>
      <c r="AHB22" s="21"/>
      <c r="AHC22" s="21"/>
      <c r="AHD22" s="21"/>
      <c r="AHE22" s="21"/>
      <c r="AHF22" s="21"/>
      <c r="AHG22" s="21"/>
      <c r="AHH22" s="21"/>
      <c r="AHI22" s="21"/>
      <c r="AHJ22" s="21"/>
      <c r="AHK22" s="21"/>
      <c r="AHL22" s="21"/>
      <c r="AHM22" s="21"/>
      <c r="AHN22" s="21"/>
      <c r="AHO22" s="21"/>
      <c r="AHP22" s="21"/>
      <c r="AHQ22" s="21"/>
      <c r="AHR22" s="21"/>
      <c r="AHS22" s="21"/>
      <c r="AHT22" s="21"/>
      <c r="AHU22" s="21"/>
      <c r="AHV22" s="21"/>
      <c r="AHW22" s="21"/>
      <c r="AHX22" s="21"/>
      <c r="AHY22" s="21"/>
      <c r="AHZ22" s="21"/>
      <c r="AIA22" s="21"/>
      <c r="AIB22" s="21"/>
      <c r="AIC22" s="21"/>
      <c r="AID22" s="21"/>
      <c r="AIE22" s="21"/>
      <c r="AIF22" s="21"/>
      <c r="AIG22" s="21"/>
      <c r="AIH22" s="21"/>
      <c r="AII22" s="21"/>
      <c r="AIJ22" s="21"/>
      <c r="AIK22" s="21"/>
      <c r="AIL22" s="21"/>
      <c r="AIM22" s="21"/>
      <c r="AIN22" s="21"/>
      <c r="AIO22" s="21"/>
      <c r="AIP22" s="21"/>
      <c r="AIQ22" s="21"/>
      <c r="AIR22" s="21"/>
      <c r="AIS22" s="21"/>
      <c r="AIT22" s="21"/>
      <c r="AIU22" s="21"/>
      <c r="AIV22" s="21"/>
      <c r="AIW22" s="21"/>
      <c r="AIX22" s="21"/>
      <c r="AIY22" s="21"/>
      <c r="AIZ22" s="21"/>
      <c r="AJA22" s="21"/>
      <c r="AJB22" s="21"/>
      <c r="AJC22" s="21"/>
      <c r="AJD22" s="21"/>
      <c r="AJE22" s="21"/>
      <c r="AJF22" s="21"/>
      <c r="AJG22" s="21"/>
      <c r="AJH22" s="21"/>
      <c r="AJI22" s="21"/>
      <c r="AJJ22" s="21"/>
      <c r="AJK22" s="21"/>
      <c r="AJL22" s="21"/>
      <c r="AJM22" s="21"/>
      <c r="AJN22" s="21"/>
      <c r="AJO22" s="21"/>
      <c r="AJP22" s="21"/>
      <c r="AJQ22" s="21"/>
      <c r="AJR22" s="21"/>
      <c r="AJS22" s="21"/>
      <c r="AJT22" s="21"/>
      <c r="AJU22" s="21"/>
      <c r="AJV22" s="21"/>
      <c r="AJW22" s="21"/>
      <c r="AJX22" s="21"/>
      <c r="AJY22" s="21"/>
      <c r="AJZ22" s="21"/>
      <c r="AKA22" s="21"/>
      <c r="AKB22" s="21"/>
      <c r="AKC22" s="21"/>
      <c r="AKD22" s="21"/>
      <c r="AKE22" s="21"/>
      <c r="AKF22" s="21"/>
      <c r="AKG22" s="21"/>
      <c r="AKH22" s="21"/>
      <c r="AKI22" s="21"/>
      <c r="AKJ22" s="21"/>
      <c r="AKK22" s="21"/>
      <c r="AKL22" s="21"/>
      <c r="AKM22" s="21"/>
      <c r="AKN22" s="21"/>
      <c r="AKO22" s="21"/>
      <c r="AKP22" s="21"/>
      <c r="AKQ22" s="21"/>
      <c r="AKR22" s="21"/>
      <c r="AKS22" s="21"/>
      <c r="AKT22" s="21"/>
      <c r="AKU22" s="21"/>
      <c r="AKV22" s="21"/>
      <c r="AKW22" s="21"/>
      <c r="AKX22" s="21"/>
      <c r="AKY22" s="21"/>
      <c r="AKZ22" s="21"/>
      <c r="ALA22" s="21"/>
      <c r="ALB22" s="21"/>
      <c r="ALC22" s="21"/>
      <c r="ALD22" s="21"/>
      <c r="ALE22" s="21"/>
      <c r="ALF22" s="21"/>
      <c r="ALG22" s="21"/>
      <c r="ALH22" s="21"/>
      <c r="ALI22" s="21"/>
      <c r="ALJ22" s="21"/>
      <c r="ALK22" s="21"/>
      <c r="ALL22" s="21"/>
      <c r="ALM22" s="21"/>
      <c r="ALN22" s="21"/>
      <c r="ALO22" s="21"/>
      <c r="ALP22" s="21"/>
      <c r="ALQ22" s="21"/>
      <c r="ALR22" s="21"/>
      <c r="ALS22" s="21"/>
      <c r="ALT22" s="21"/>
      <c r="ALU22" s="21"/>
      <c r="ALV22" s="21"/>
      <c r="ALW22" s="21"/>
      <c r="ALX22" s="21"/>
      <c r="ALY22" s="21"/>
      <c r="ALZ22" s="21"/>
      <c r="AMA22" s="21"/>
      <c r="AMB22" s="21"/>
      <c r="AMC22" s="21"/>
      <c r="AMD22" s="21"/>
      <c r="AME22" s="21"/>
      <c r="AMF22" s="21"/>
      <c r="AMG22" s="21"/>
      <c r="AMH22" s="21"/>
      <c r="AMI22" s="21"/>
      <c r="AMJ22" s="21"/>
      <c r="AMK22" s="21"/>
      <c r="AML22" s="21"/>
      <c r="AMM22" s="21"/>
    </row>
    <row r="23" spans="1:1027" x14ac:dyDescent="0.25">
      <c r="A23" s="11">
        <v>48</v>
      </c>
      <c r="B23" s="53" t="s">
        <v>212</v>
      </c>
      <c r="C23" s="53" t="s">
        <v>295</v>
      </c>
      <c r="D23" s="53" t="s">
        <v>390</v>
      </c>
      <c r="E23" s="53" t="s">
        <v>128</v>
      </c>
      <c r="F23" s="12" t="s">
        <v>164</v>
      </c>
      <c r="G23" s="12"/>
      <c r="H23" s="12">
        <v>86</v>
      </c>
      <c r="I23" s="13" t="s">
        <v>98</v>
      </c>
      <c r="J23" s="14" t="s">
        <v>104</v>
      </c>
      <c r="K23" s="14" t="s">
        <v>112</v>
      </c>
      <c r="L23" s="15" t="s">
        <v>128</v>
      </c>
      <c r="M23" s="15" t="s">
        <v>128</v>
      </c>
      <c r="N23" s="15" t="s">
        <v>128</v>
      </c>
      <c r="O23" s="15" t="s">
        <v>129</v>
      </c>
      <c r="P23" s="15" t="s">
        <v>129</v>
      </c>
      <c r="Q23" s="15" t="s">
        <v>129</v>
      </c>
      <c r="R23" s="16" t="s">
        <v>128</v>
      </c>
      <c r="S23" s="16" t="s">
        <v>129</v>
      </c>
      <c r="T23" s="16" t="s">
        <v>128</v>
      </c>
      <c r="U23" s="17" t="s">
        <v>115</v>
      </c>
      <c r="V23" s="17" t="s">
        <v>128</v>
      </c>
      <c r="W23" s="17" t="s">
        <v>128</v>
      </c>
      <c r="X23" s="18" t="s">
        <v>132</v>
      </c>
      <c r="Y23" s="18" t="s">
        <v>129</v>
      </c>
      <c r="Z23" s="18" t="s">
        <v>132</v>
      </c>
      <c r="AA23" s="19" t="s">
        <v>117</v>
      </c>
      <c r="AB23" s="19"/>
      <c r="AC23" s="19" t="s">
        <v>129</v>
      </c>
      <c r="AE23" s="14"/>
      <c r="AF23" s="14"/>
      <c r="AG23" s="17" t="s">
        <v>464</v>
      </c>
      <c r="AH23" s="52"/>
    </row>
    <row r="24" spans="1:1027" x14ac:dyDescent="0.25">
      <c r="A24" s="21" t="s">
        <v>61</v>
      </c>
      <c r="B24" s="21"/>
      <c r="C24" s="21"/>
      <c r="D24" s="21"/>
      <c r="E24" s="21"/>
      <c r="F24" s="22"/>
      <c r="G24" s="22"/>
      <c r="H24" s="22"/>
      <c r="I24" s="23"/>
      <c r="J24" s="24"/>
      <c r="K24" s="24"/>
      <c r="L24" s="25"/>
      <c r="M24" s="25"/>
      <c r="N24" s="25"/>
      <c r="O24" s="25"/>
      <c r="P24" s="25"/>
      <c r="Q24" s="25"/>
      <c r="R24" s="26"/>
      <c r="S24" s="26"/>
      <c r="T24" s="26"/>
      <c r="U24" s="27" t="s">
        <v>458</v>
      </c>
      <c r="V24" s="27"/>
      <c r="W24" s="27"/>
      <c r="X24" s="28"/>
      <c r="Y24" s="28"/>
      <c r="Z24" s="28"/>
      <c r="AA24" s="29"/>
      <c r="AB24" s="29"/>
      <c r="AC24" s="29"/>
      <c r="AD24" s="21"/>
      <c r="AE24" s="24"/>
      <c r="AF24" s="24"/>
      <c r="AG24" s="27"/>
      <c r="AH24" s="31"/>
    </row>
    <row r="25" spans="1:1027" x14ac:dyDescent="0.25">
      <c r="A25" s="11">
        <v>33</v>
      </c>
      <c r="B25" s="53" t="s">
        <v>212</v>
      </c>
      <c r="C25" s="53" t="s">
        <v>296</v>
      </c>
      <c r="D25" s="53" t="s">
        <v>455</v>
      </c>
      <c r="E25" s="53" t="s">
        <v>129</v>
      </c>
      <c r="F25" s="12" t="s">
        <v>163</v>
      </c>
      <c r="G25" s="12"/>
      <c r="H25" s="12">
        <v>68</v>
      </c>
      <c r="I25" s="13" t="s">
        <v>98</v>
      </c>
      <c r="J25" s="14" t="s">
        <v>452</v>
      </c>
      <c r="K25" s="14" t="s">
        <v>456</v>
      </c>
      <c r="L25" s="15" t="s">
        <v>128</v>
      </c>
      <c r="M25" s="15" t="s">
        <v>128</v>
      </c>
      <c r="N25" s="15" t="s">
        <v>128</v>
      </c>
      <c r="O25" s="15" t="s">
        <v>129</v>
      </c>
      <c r="P25" s="15" t="s">
        <v>129</v>
      </c>
      <c r="Q25" s="15" t="s">
        <v>128</v>
      </c>
      <c r="R25" s="16" t="s">
        <v>128</v>
      </c>
      <c r="S25" s="16" t="s">
        <v>129</v>
      </c>
      <c r="T25" s="16" t="s">
        <v>129</v>
      </c>
      <c r="U25" s="17" t="s">
        <v>115</v>
      </c>
      <c r="V25" s="17" t="s">
        <v>128</v>
      </c>
      <c r="W25" s="17" t="s">
        <v>128</v>
      </c>
      <c r="X25" s="18" t="s">
        <v>167</v>
      </c>
      <c r="Y25" s="18" t="s">
        <v>128</v>
      </c>
      <c r="Z25" s="18" t="s">
        <v>131</v>
      </c>
      <c r="AA25" s="19" t="s">
        <v>117</v>
      </c>
      <c r="AB25" s="19"/>
      <c r="AC25" s="19" t="s">
        <v>128</v>
      </c>
      <c r="AE25" s="14"/>
      <c r="AF25" s="14"/>
      <c r="AG25" s="17" t="s">
        <v>24</v>
      </c>
      <c r="AH25" s="52" t="s">
        <v>186</v>
      </c>
    </row>
    <row r="26" spans="1:1027" x14ac:dyDescent="0.25">
      <c r="A26" s="21" t="s">
        <v>47</v>
      </c>
      <c r="B26" s="21"/>
      <c r="C26" s="21"/>
      <c r="D26" s="21"/>
      <c r="E26" s="21"/>
      <c r="F26" s="22"/>
      <c r="G26" s="22"/>
      <c r="H26" s="22"/>
      <c r="I26" s="23"/>
      <c r="J26" s="24" t="s">
        <v>107</v>
      </c>
      <c r="K26" s="24"/>
      <c r="L26" s="25"/>
      <c r="M26" s="25"/>
      <c r="N26" s="25"/>
      <c r="O26" s="25"/>
      <c r="P26" s="25"/>
      <c r="Q26" s="25"/>
      <c r="R26" s="26"/>
      <c r="S26" s="26"/>
      <c r="T26" s="26"/>
      <c r="U26" s="27" t="s">
        <v>458</v>
      </c>
      <c r="V26" s="27"/>
      <c r="W26" s="27"/>
      <c r="X26" s="28"/>
      <c r="Y26" s="28"/>
      <c r="Z26" s="28"/>
      <c r="AA26" s="29"/>
      <c r="AB26" s="29"/>
      <c r="AC26" s="29"/>
      <c r="AD26" s="21"/>
      <c r="AE26" s="24"/>
      <c r="AF26" s="24"/>
      <c r="AG26" s="27" t="s">
        <v>45</v>
      </c>
      <c r="AH26" s="31"/>
    </row>
    <row r="27" spans="1:1027" x14ac:dyDescent="0.25">
      <c r="A27" s="11">
        <v>50</v>
      </c>
      <c r="B27" s="53" t="s">
        <v>213</v>
      </c>
      <c r="C27" s="53" t="s">
        <v>297</v>
      </c>
      <c r="D27" s="53" t="s">
        <v>391</v>
      </c>
      <c r="E27" s="53" t="s">
        <v>128</v>
      </c>
      <c r="F27" s="12" t="s">
        <v>164</v>
      </c>
      <c r="G27" s="12"/>
      <c r="H27" s="12">
        <v>91</v>
      </c>
      <c r="I27" s="13" t="s">
        <v>98</v>
      </c>
      <c r="J27" s="14" t="s">
        <v>452</v>
      </c>
      <c r="K27" s="14" t="s">
        <v>112</v>
      </c>
      <c r="L27" s="15" t="s">
        <v>128</v>
      </c>
      <c r="M27" s="15" t="s">
        <v>128</v>
      </c>
      <c r="N27" s="15" t="s">
        <v>128</v>
      </c>
      <c r="O27" s="15" t="s">
        <v>129</v>
      </c>
      <c r="P27" s="15" t="s">
        <v>129</v>
      </c>
      <c r="Q27" s="15" t="s">
        <v>129</v>
      </c>
      <c r="R27" s="16" t="s">
        <v>128</v>
      </c>
      <c r="S27" s="16" t="s">
        <v>129</v>
      </c>
      <c r="T27" s="16" t="s">
        <v>129</v>
      </c>
      <c r="U27" s="17" t="s">
        <v>458</v>
      </c>
      <c r="V27" s="17" t="s">
        <v>128</v>
      </c>
      <c r="W27" s="17" t="s">
        <v>128</v>
      </c>
      <c r="X27" s="18" t="s">
        <v>131</v>
      </c>
      <c r="Y27" s="18" t="s">
        <v>128</v>
      </c>
      <c r="Z27" s="18" t="s">
        <v>131</v>
      </c>
      <c r="AA27" s="19" t="s">
        <v>117</v>
      </c>
      <c r="AB27" s="19"/>
      <c r="AC27" s="19" t="s">
        <v>129</v>
      </c>
      <c r="AE27" s="14"/>
      <c r="AF27" s="14"/>
      <c r="AG27" s="17" t="s">
        <v>26</v>
      </c>
      <c r="AH27" s="52" t="s">
        <v>185</v>
      </c>
    </row>
    <row r="28" spans="1:1027" x14ac:dyDescent="0.25">
      <c r="A28" s="11">
        <v>72</v>
      </c>
      <c r="B28" s="53" t="s">
        <v>214</v>
      </c>
      <c r="C28" s="69"/>
      <c r="D28" s="69"/>
      <c r="E28" s="69"/>
      <c r="F28" s="12" t="s">
        <v>164</v>
      </c>
      <c r="G28" s="12"/>
      <c r="H28" s="12">
        <v>69</v>
      </c>
      <c r="I28" s="13" t="s">
        <v>98</v>
      </c>
      <c r="J28" s="14" t="s">
        <v>452</v>
      </c>
      <c r="K28" s="14" t="s">
        <v>108</v>
      </c>
      <c r="L28" s="15" t="s">
        <v>128</v>
      </c>
      <c r="M28" s="15" t="s">
        <v>128</v>
      </c>
      <c r="N28" s="15" t="s">
        <v>128</v>
      </c>
      <c r="O28" s="15" t="s">
        <v>128</v>
      </c>
      <c r="P28" s="15" t="s">
        <v>129</v>
      </c>
      <c r="Q28" s="15" t="s">
        <v>129</v>
      </c>
      <c r="R28" s="16" t="s">
        <v>128</v>
      </c>
      <c r="S28" s="16" t="s">
        <v>129</v>
      </c>
      <c r="T28" s="16" t="s">
        <v>129</v>
      </c>
      <c r="U28" s="17" t="s">
        <v>458</v>
      </c>
      <c r="V28" s="17" t="s">
        <v>128</v>
      </c>
      <c r="W28" s="17" t="s">
        <v>128</v>
      </c>
      <c r="X28" s="18" t="s">
        <v>131</v>
      </c>
      <c r="Y28" s="18" t="s">
        <v>129</v>
      </c>
      <c r="Z28" s="18" t="s">
        <v>133</v>
      </c>
      <c r="AA28" s="19" t="s">
        <v>118</v>
      </c>
      <c r="AB28" s="19"/>
      <c r="AC28" s="19" t="s">
        <v>129</v>
      </c>
      <c r="AE28" s="14"/>
      <c r="AF28" s="14" t="s">
        <v>68</v>
      </c>
      <c r="AG28" s="17" t="s">
        <v>464</v>
      </c>
      <c r="AH28" s="52"/>
    </row>
    <row r="29" spans="1:1027" x14ac:dyDescent="0.25">
      <c r="A29" s="11">
        <v>66</v>
      </c>
      <c r="B29" s="53" t="s">
        <v>215</v>
      </c>
      <c r="C29" s="53" t="s">
        <v>298</v>
      </c>
      <c r="D29" s="53" t="s">
        <v>455</v>
      </c>
      <c r="E29" s="53" t="s">
        <v>129</v>
      </c>
      <c r="F29" s="12" t="s">
        <v>163</v>
      </c>
      <c r="G29" s="12"/>
      <c r="H29" s="12">
        <v>87</v>
      </c>
      <c r="I29" s="13" t="s">
        <v>94</v>
      </c>
      <c r="J29" s="14" t="s">
        <v>108</v>
      </c>
      <c r="K29" s="14" t="s">
        <v>456</v>
      </c>
      <c r="L29" s="15" t="s">
        <v>128</v>
      </c>
      <c r="M29" s="15" t="s">
        <v>128</v>
      </c>
      <c r="N29" s="15" t="s">
        <v>128</v>
      </c>
      <c r="O29" s="15" t="s">
        <v>128</v>
      </c>
      <c r="P29" s="15" t="s">
        <v>129</v>
      </c>
      <c r="Q29" s="15" t="s">
        <v>129</v>
      </c>
      <c r="R29" s="16" t="s">
        <v>128</v>
      </c>
      <c r="S29" s="16" t="s">
        <v>129</v>
      </c>
      <c r="T29" s="16" t="s">
        <v>129</v>
      </c>
      <c r="U29" s="17" t="s">
        <v>458</v>
      </c>
      <c r="V29" s="17" t="s">
        <v>128</v>
      </c>
      <c r="W29" s="17" t="s">
        <v>128</v>
      </c>
      <c r="X29" s="18" t="s">
        <v>132</v>
      </c>
      <c r="Y29" s="18" t="s">
        <v>128</v>
      </c>
      <c r="Z29" s="18" t="s">
        <v>132</v>
      </c>
      <c r="AA29" s="19" t="s">
        <v>117</v>
      </c>
      <c r="AB29" s="19"/>
      <c r="AC29" s="19" t="s">
        <v>129</v>
      </c>
      <c r="AE29" s="14" t="s">
        <v>72</v>
      </c>
      <c r="AF29" s="14"/>
      <c r="AG29" s="17" t="s">
        <v>73</v>
      </c>
      <c r="AH29" s="52" t="s">
        <v>465</v>
      </c>
    </row>
    <row r="30" spans="1:1027" x14ac:dyDescent="0.25">
      <c r="A30" s="11">
        <v>16</v>
      </c>
      <c r="B30" s="53" t="s">
        <v>216</v>
      </c>
      <c r="C30" s="53" t="s">
        <v>299</v>
      </c>
      <c r="D30" s="53" t="s">
        <v>455</v>
      </c>
      <c r="E30" s="53" t="s">
        <v>129</v>
      </c>
      <c r="F30" s="12" t="s">
        <v>164</v>
      </c>
      <c r="G30" s="12"/>
      <c r="H30" s="12">
        <v>93</v>
      </c>
      <c r="I30" s="13" t="s">
        <v>94</v>
      </c>
      <c r="J30" s="14" t="s">
        <v>452</v>
      </c>
      <c r="K30" s="14" t="s">
        <v>111</v>
      </c>
      <c r="L30" s="15" t="s">
        <v>128</v>
      </c>
      <c r="M30" s="15" t="s">
        <v>128</v>
      </c>
      <c r="N30" s="15" t="s">
        <v>128</v>
      </c>
      <c r="O30" s="15" t="s">
        <v>129</v>
      </c>
      <c r="P30" s="15" t="s">
        <v>129</v>
      </c>
      <c r="Q30" s="15" t="s">
        <v>129</v>
      </c>
      <c r="R30" s="16" t="s">
        <v>128</v>
      </c>
      <c r="S30" s="16" t="s">
        <v>129</v>
      </c>
      <c r="T30" s="16" t="s">
        <v>129</v>
      </c>
      <c r="U30" s="17" t="s">
        <v>115</v>
      </c>
      <c r="V30" s="17" t="s">
        <v>128</v>
      </c>
      <c r="W30" s="17" t="s">
        <v>128</v>
      </c>
      <c r="X30" s="18" t="s">
        <v>132</v>
      </c>
      <c r="Y30" s="18" t="s">
        <v>128</v>
      </c>
      <c r="Z30" s="18" t="s">
        <v>168</v>
      </c>
      <c r="AA30" s="19" t="s">
        <v>117</v>
      </c>
      <c r="AB30" s="19"/>
      <c r="AC30" s="19" t="s">
        <v>129</v>
      </c>
      <c r="AE30" s="14"/>
      <c r="AF30" s="14"/>
      <c r="AG30" s="17"/>
      <c r="AH30" s="52"/>
    </row>
    <row r="31" spans="1:1027" x14ac:dyDescent="0.25">
      <c r="A31" s="11">
        <v>20</v>
      </c>
      <c r="B31" s="53" t="s">
        <v>216</v>
      </c>
      <c r="C31" s="53" t="s">
        <v>300</v>
      </c>
      <c r="D31" s="53" t="s">
        <v>455</v>
      </c>
      <c r="E31" s="53" t="s">
        <v>129</v>
      </c>
      <c r="F31" s="12" t="s">
        <v>163</v>
      </c>
      <c r="G31" s="12"/>
      <c r="H31" s="12">
        <v>85</v>
      </c>
      <c r="I31" s="13" t="s">
        <v>94</v>
      </c>
      <c r="J31" s="14" t="s">
        <v>108</v>
      </c>
      <c r="K31" s="14" t="s">
        <v>456</v>
      </c>
      <c r="L31" s="15" t="s">
        <v>128</v>
      </c>
      <c r="M31" s="15" t="s">
        <v>128</v>
      </c>
      <c r="N31" s="15" t="s">
        <v>128</v>
      </c>
      <c r="O31" s="15" t="s">
        <v>129</v>
      </c>
      <c r="P31" s="15" t="s">
        <v>129</v>
      </c>
      <c r="Q31" s="15" t="s">
        <v>129</v>
      </c>
      <c r="R31" s="16" t="s">
        <v>128</v>
      </c>
      <c r="S31" s="16" t="s">
        <v>129</v>
      </c>
      <c r="T31" s="16" t="s">
        <v>129</v>
      </c>
      <c r="U31" s="17" t="s">
        <v>115</v>
      </c>
      <c r="V31" s="17" t="s">
        <v>128</v>
      </c>
      <c r="W31" s="17" t="s">
        <v>128</v>
      </c>
      <c r="X31" s="18" t="s">
        <v>132</v>
      </c>
      <c r="Y31" s="18" t="s">
        <v>128</v>
      </c>
      <c r="Z31" s="18" t="s">
        <v>133</v>
      </c>
      <c r="AA31" s="19" t="s">
        <v>118</v>
      </c>
      <c r="AB31" s="19"/>
      <c r="AC31" s="19" t="s">
        <v>129</v>
      </c>
      <c r="AE31" s="14" t="s">
        <v>466</v>
      </c>
      <c r="AF31" s="14"/>
      <c r="AG31" s="17"/>
      <c r="AH31" s="52"/>
    </row>
    <row r="32" spans="1:1027" x14ac:dyDescent="0.25">
      <c r="A32" s="11">
        <v>100</v>
      </c>
      <c r="B32" s="53" t="s">
        <v>217</v>
      </c>
      <c r="C32" s="53" t="s">
        <v>301</v>
      </c>
      <c r="D32" s="53" t="s">
        <v>455</v>
      </c>
      <c r="E32" s="53" t="s">
        <v>129</v>
      </c>
      <c r="F32" s="12" t="s">
        <v>164</v>
      </c>
      <c r="G32" s="12"/>
      <c r="H32" s="12">
        <v>92</v>
      </c>
      <c r="I32" s="13" t="s">
        <v>95</v>
      </c>
      <c r="J32" s="14" t="s">
        <v>108</v>
      </c>
      <c r="K32" s="14" t="s">
        <v>112</v>
      </c>
      <c r="L32" s="15" t="s">
        <v>128</v>
      </c>
      <c r="M32" s="15" t="s">
        <v>128</v>
      </c>
      <c r="N32" s="15" t="s">
        <v>128</v>
      </c>
      <c r="O32" s="15" t="s">
        <v>129</v>
      </c>
      <c r="P32" s="15" t="s">
        <v>129</v>
      </c>
      <c r="Q32" s="15" t="s">
        <v>129</v>
      </c>
      <c r="R32" s="16" t="s">
        <v>128</v>
      </c>
      <c r="S32" s="16" t="s">
        <v>129</v>
      </c>
      <c r="T32" s="16" t="s">
        <v>129</v>
      </c>
      <c r="U32" s="17" t="s">
        <v>115</v>
      </c>
      <c r="V32" s="17" t="s">
        <v>128</v>
      </c>
      <c r="W32" s="17" t="s">
        <v>128</v>
      </c>
      <c r="X32" s="18" t="s">
        <v>131</v>
      </c>
      <c r="Y32" s="18" t="s">
        <v>128</v>
      </c>
      <c r="Z32" s="18" t="s">
        <v>131</v>
      </c>
      <c r="AA32" s="19" t="s">
        <v>117</v>
      </c>
      <c r="AB32" s="19"/>
      <c r="AC32" s="19" t="s">
        <v>129</v>
      </c>
      <c r="AE32" s="14" t="s">
        <v>462</v>
      </c>
      <c r="AF32" s="14"/>
      <c r="AG32" s="17"/>
      <c r="AH32" s="52"/>
    </row>
    <row r="33" spans="1:1027" s="30" customFormat="1" x14ac:dyDescent="0.25">
      <c r="A33" s="11">
        <v>87</v>
      </c>
      <c r="B33" s="53" t="s">
        <v>222</v>
      </c>
      <c r="C33" s="53" t="s">
        <v>302</v>
      </c>
      <c r="D33" s="53" t="s">
        <v>455</v>
      </c>
      <c r="E33" s="53" t="s">
        <v>129</v>
      </c>
      <c r="F33" s="12" t="s">
        <v>164</v>
      </c>
      <c r="G33" s="12"/>
      <c r="H33" s="12">
        <v>93</v>
      </c>
      <c r="I33" s="13" t="s">
        <v>94</v>
      </c>
      <c r="J33" s="14" t="s">
        <v>108</v>
      </c>
      <c r="K33" s="14" t="s">
        <v>111</v>
      </c>
      <c r="L33" s="15" t="s">
        <v>128</v>
      </c>
      <c r="M33" s="15" t="s">
        <v>128</v>
      </c>
      <c r="N33" s="15" t="s">
        <v>128</v>
      </c>
      <c r="O33" s="15" t="s">
        <v>128</v>
      </c>
      <c r="P33" s="15" t="s">
        <v>129</v>
      </c>
      <c r="Q33" s="15" t="s">
        <v>129</v>
      </c>
      <c r="R33" s="16" t="s">
        <v>128</v>
      </c>
      <c r="S33" s="16" t="s">
        <v>129</v>
      </c>
      <c r="T33" s="16" t="s">
        <v>129</v>
      </c>
      <c r="U33" s="17" t="s">
        <v>458</v>
      </c>
      <c r="V33" s="17" t="s">
        <v>128</v>
      </c>
      <c r="W33" s="17" t="s">
        <v>128</v>
      </c>
      <c r="X33" s="18" t="s">
        <v>131</v>
      </c>
      <c r="Y33" s="18" t="s">
        <v>128</v>
      </c>
      <c r="Z33" s="18" t="s">
        <v>132</v>
      </c>
      <c r="AA33" s="19" t="s">
        <v>117</v>
      </c>
      <c r="AB33" s="19"/>
      <c r="AC33" s="19" t="s">
        <v>129</v>
      </c>
      <c r="AD33" s="11"/>
      <c r="AE33" s="14" t="s">
        <v>82</v>
      </c>
      <c r="AF33" s="14"/>
      <c r="AG33" s="17" t="s">
        <v>73</v>
      </c>
      <c r="AH33" s="52" t="s">
        <v>188</v>
      </c>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c r="IR33" s="21"/>
      <c r="IS33" s="21"/>
      <c r="IT33" s="21"/>
      <c r="IU33" s="21"/>
      <c r="IV33" s="21"/>
      <c r="IW33" s="21"/>
      <c r="IX33" s="21"/>
      <c r="IY33" s="21"/>
      <c r="IZ33" s="21"/>
      <c r="JA33" s="21"/>
      <c r="JB33" s="21"/>
      <c r="JC33" s="21"/>
      <c r="JD33" s="21"/>
      <c r="JE33" s="21"/>
      <c r="JF33" s="21"/>
      <c r="JG33" s="21"/>
      <c r="JH33" s="21"/>
      <c r="JI33" s="21"/>
      <c r="JJ33" s="21"/>
      <c r="JK33" s="21"/>
      <c r="JL33" s="21"/>
      <c r="JM33" s="21"/>
      <c r="JN33" s="21"/>
      <c r="JO33" s="21"/>
      <c r="JP33" s="21"/>
      <c r="JQ33" s="21"/>
      <c r="JR33" s="21"/>
      <c r="JS33" s="21"/>
      <c r="JT33" s="21"/>
      <c r="JU33" s="21"/>
      <c r="JV33" s="21"/>
      <c r="JW33" s="21"/>
      <c r="JX33" s="21"/>
      <c r="JY33" s="21"/>
      <c r="JZ33" s="21"/>
      <c r="KA33" s="21"/>
      <c r="KB33" s="21"/>
      <c r="KC33" s="21"/>
      <c r="KD33" s="21"/>
      <c r="KE33" s="21"/>
      <c r="KF33" s="21"/>
      <c r="KG33" s="21"/>
      <c r="KH33" s="21"/>
      <c r="KI33" s="21"/>
      <c r="KJ33" s="21"/>
      <c r="KK33" s="21"/>
      <c r="KL33" s="21"/>
      <c r="KM33" s="21"/>
      <c r="KN33" s="21"/>
      <c r="KO33" s="21"/>
      <c r="KP33" s="21"/>
      <c r="KQ33" s="21"/>
      <c r="KR33" s="21"/>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c r="OI33" s="21"/>
      <c r="OJ33" s="21"/>
      <c r="OK33" s="21"/>
      <c r="OL33" s="21"/>
      <c r="OM33" s="21"/>
      <c r="ON33" s="21"/>
      <c r="OO33" s="21"/>
      <c r="OP33" s="21"/>
      <c r="OQ33" s="21"/>
      <c r="OR33" s="21"/>
      <c r="OS33" s="21"/>
      <c r="OT33" s="21"/>
      <c r="OU33" s="21"/>
      <c r="OV33" s="21"/>
      <c r="OW33" s="21"/>
      <c r="OX33" s="21"/>
      <c r="OY33" s="21"/>
      <c r="OZ33" s="21"/>
      <c r="PA33" s="21"/>
      <c r="PB33" s="21"/>
      <c r="PC33" s="21"/>
      <c r="PD33" s="21"/>
      <c r="PE33" s="21"/>
      <c r="PF33" s="21"/>
      <c r="PG33" s="21"/>
      <c r="PH33" s="21"/>
      <c r="PI33" s="21"/>
      <c r="PJ33" s="21"/>
      <c r="PK33" s="21"/>
      <c r="PL33" s="21"/>
      <c r="PM33" s="21"/>
      <c r="PN33" s="21"/>
      <c r="PO33" s="21"/>
      <c r="PP33" s="21"/>
      <c r="PQ33" s="21"/>
      <c r="PR33" s="21"/>
      <c r="PS33" s="21"/>
      <c r="PT33" s="21"/>
      <c r="PU33" s="21"/>
      <c r="PV33" s="21"/>
      <c r="PW33" s="21"/>
      <c r="PX33" s="21"/>
      <c r="PY33" s="21"/>
      <c r="PZ33" s="21"/>
      <c r="QA33" s="21"/>
      <c r="QB33" s="21"/>
      <c r="QC33" s="21"/>
      <c r="QD33" s="21"/>
      <c r="QE33" s="21"/>
      <c r="QF33" s="21"/>
      <c r="QG33" s="21"/>
      <c r="QH33" s="21"/>
      <c r="QI33" s="21"/>
      <c r="QJ33" s="21"/>
      <c r="QK33" s="21"/>
      <c r="QL33" s="21"/>
      <c r="QM33" s="21"/>
      <c r="QN33" s="21"/>
      <c r="QO33" s="21"/>
      <c r="QP33" s="21"/>
      <c r="QQ33" s="21"/>
      <c r="QR33" s="21"/>
      <c r="QS33" s="21"/>
      <c r="QT33" s="21"/>
      <c r="QU33" s="21"/>
      <c r="QV33" s="21"/>
      <c r="QW33" s="21"/>
      <c r="QX33" s="21"/>
      <c r="QY33" s="21"/>
      <c r="QZ33" s="21"/>
      <c r="RA33" s="21"/>
      <c r="RB33" s="21"/>
      <c r="RC33" s="21"/>
      <c r="RD33" s="21"/>
      <c r="RE33" s="21"/>
      <c r="RF33" s="21"/>
      <c r="RG33" s="21"/>
      <c r="RH33" s="21"/>
      <c r="RI33" s="21"/>
      <c r="RJ33" s="21"/>
      <c r="RK33" s="21"/>
      <c r="RL33" s="21"/>
      <c r="RM33" s="21"/>
      <c r="RN33" s="21"/>
      <c r="RO33" s="21"/>
      <c r="RP33" s="21"/>
      <c r="RQ33" s="21"/>
      <c r="RR33" s="21"/>
      <c r="RS33" s="21"/>
      <c r="RT33" s="21"/>
      <c r="RU33" s="21"/>
      <c r="RV33" s="21"/>
      <c r="RW33" s="21"/>
      <c r="RX33" s="21"/>
      <c r="RY33" s="21"/>
      <c r="RZ33" s="21"/>
      <c r="SA33" s="21"/>
      <c r="SB33" s="21"/>
      <c r="SC33" s="21"/>
      <c r="SD33" s="21"/>
      <c r="SE33" s="21"/>
      <c r="SF33" s="21"/>
      <c r="SG33" s="21"/>
      <c r="SH33" s="21"/>
      <c r="SI33" s="21"/>
      <c r="SJ33" s="21"/>
      <c r="SK33" s="21"/>
      <c r="SL33" s="21"/>
      <c r="SM33" s="21"/>
      <c r="SN33" s="21"/>
      <c r="SO33" s="21"/>
      <c r="SP33" s="21"/>
      <c r="SQ33" s="21"/>
      <c r="SR33" s="21"/>
      <c r="SS33" s="21"/>
      <c r="ST33" s="21"/>
      <c r="SU33" s="21"/>
      <c r="SV33" s="21"/>
      <c r="SW33" s="21"/>
      <c r="SX33" s="21"/>
      <c r="SY33" s="21"/>
      <c r="SZ33" s="21"/>
      <c r="TA33" s="21"/>
      <c r="TB33" s="21"/>
      <c r="TC33" s="21"/>
      <c r="TD33" s="21"/>
      <c r="TE33" s="21"/>
      <c r="TF33" s="21"/>
      <c r="TG33" s="21"/>
      <c r="TH33" s="21"/>
      <c r="TI33" s="21"/>
      <c r="TJ33" s="21"/>
      <c r="TK33" s="21"/>
      <c r="TL33" s="21"/>
      <c r="TM33" s="21"/>
      <c r="TN33" s="21"/>
      <c r="TO33" s="21"/>
      <c r="TP33" s="21"/>
      <c r="TQ33" s="21"/>
      <c r="TR33" s="21"/>
      <c r="TS33" s="21"/>
      <c r="TT33" s="21"/>
      <c r="TU33" s="21"/>
      <c r="TV33" s="21"/>
      <c r="TW33" s="21"/>
      <c r="TX33" s="21"/>
      <c r="TY33" s="21"/>
      <c r="TZ33" s="21"/>
      <c r="UA33" s="21"/>
      <c r="UB33" s="21"/>
      <c r="UC33" s="21"/>
      <c r="UD33" s="21"/>
      <c r="UE33" s="21"/>
      <c r="UF33" s="21"/>
      <c r="UG33" s="21"/>
      <c r="UH33" s="21"/>
      <c r="UI33" s="21"/>
      <c r="UJ33" s="21"/>
      <c r="UK33" s="21"/>
      <c r="UL33" s="21"/>
      <c r="UM33" s="21"/>
      <c r="UN33" s="21"/>
      <c r="UO33" s="21"/>
      <c r="UP33" s="21"/>
      <c r="UQ33" s="21"/>
      <c r="UR33" s="21"/>
      <c r="US33" s="21"/>
      <c r="UT33" s="21"/>
      <c r="UU33" s="21"/>
      <c r="UV33" s="21"/>
      <c r="UW33" s="21"/>
      <c r="UX33" s="21"/>
      <c r="UY33" s="21"/>
      <c r="UZ33" s="21"/>
      <c r="VA33" s="21"/>
      <c r="VB33" s="21"/>
      <c r="VC33" s="21"/>
      <c r="VD33" s="21"/>
      <c r="VE33" s="21"/>
      <c r="VF33" s="21"/>
      <c r="VG33" s="21"/>
      <c r="VH33" s="21"/>
      <c r="VI33" s="21"/>
      <c r="VJ33" s="21"/>
      <c r="VK33" s="21"/>
      <c r="VL33" s="21"/>
      <c r="VM33" s="21"/>
      <c r="VN33" s="21"/>
      <c r="VO33" s="21"/>
      <c r="VP33" s="21"/>
      <c r="VQ33" s="21"/>
      <c r="VR33" s="21"/>
      <c r="VS33" s="21"/>
      <c r="VT33" s="21"/>
      <c r="VU33" s="21"/>
      <c r="VV33" s="21"/>
      <c r="VW33" s="21"/>
      <c r="VX33" s="21"/>
      <c r="VY33" s="21"/>
      <c r="VZ33" s="21"/>
      <c r="WA33" s="21"/>
      <c r="WB33" s="21"/>
      <c r="WC33" s="21"/>
      <c r="WD33" s="21"/>
      <c r="WE33" s="21"/>
      <c r="WF33" s="21"/>
      <c r="WG33" s="21"/>
      <c r="WH33" s="21"/>
      <c r="WI33" s="21"/>
      <c r="WJ33" s="21"/>
      <c r="WK33" s="21"/>
      <c r="WL33" s="21"/>
      <c r="WM33" s="21"/>
      <c r="WN33" s="21"/>
      <c r="WO33" s="21"/>
      <c r="WP33" s="21"/>
      <c r="WQ33" s="21"/>
      <c r="WR33" s="21"/>
      <c r="WS33" s="21"/>
      <c r="WT33" s="21"/>
      <c r="WU33" s="21"/>
      <c r="WV33" s="21"/>
      <c r="WW33" s="21"/>
      <c r="WX33" s="21"/>
      <c r="WY33" s="21"/>
      <c r="WZ33" s="21"/>
      <c r="XA33" s="21"/>
      <c r="XB33" s="21"/>
      <c r="XC33" s="21"/>
      <c r="XD33" s="21"/>
      <c r="XE33" s="21"/>
      <c r="XF33" s="21"/>
      <c r="XG33" s="21"/>
      <c r="XH33" s="21"/>
      <c r="XI33" s="21"/>
      <c r="XJ33" s="21"/>
      <c r="XK33" s="21"/>
      <c r="XL33" s="21"/>
      <c r="XM33" s="21"/>
      <c r="XN33" s="21"/>
      <c r="XO33" s="21"/>
      <c r="XP33" s="21"/>
      <c r="XQ33" s="21"/>
      <c r="XR33" s="21"/>
      <c r="XS33" s="21"/>
      <c r="XT33" s="21"/>
      <c r="XU33" s="21"/>
      <c r="XV33" s="21"/>
      <c r="XW33" s="21"/>
      <c r="XX33" s="21"/>
      <c r="XY33" s="21"/>
      <c r="XZ33" s="21"/>
      <c r="YA33" s="21"/>
      <c r="YB33" s="21"/>
      <c r="YC33" s="21"/>
      <c r="YD33" s="21"/>
      <c r="YE33" s="21"/>
      <c r="YF33" s="21"/>
      <c r="YG33" s="21"/>
      <c r="YH33" s="21"/>
      <c r="YI33" s="21"/>
      <c r="YJ33" s="21"/>
      <c r="YK33" s="21"/>
      <c r="YL33" s="21"/>
      <c r="YM33" s="21"/>
      <c r="YN33" s="21"/>
      <c r="YO33" s="21"/>
      <c r="YP33" s="21"/>
      <c r="YQ33" s="21"/>
      <c r="YR33" s="21"/>
      <c r="YS33" s="21"/>
      <c r="YT33" s="21"/>
      <c r="YU33" s="21"/>
      <c r="YV33" s="21"/>
      <c r="YW33" s="21"/>
      <c r="YX33" s="21"/>
      <c r="YY33" s="21"/>
      <c r="YZ33" s="21"/>
      <c r="ZA33" s="21"/>
      <c r="ZB33" s="21"/>
      <c r="ZC33" s="21"/>
      <c r="ZD33" s="21"/>
      <c r="ZE33" s="21"/>
      <c r="ZF33" s="21"/>
      <c r="ZG33" s="21"/>
      <c r="ZH33" s="21"/>
      <c r="ZI33" s="21"/>
      <c r="ZJ33" s="21"/>
      <c r="ZK33" s="21"/>
      <c r="ZL33" s="21"/>
      <c r="ZM33" s="21"/>
      <c r="ZN33" s="21"/>
      <c r="ZO33" s="21"/>
      <c r="ZP33" s="21"/>
      <c r="ZQ33" s="21"/>
      <c r="ZR33" s="21"/>
      <c r="ZS33" s="21"/>
      <c r="ZT33" s="21"/>
      <c r="ZU33" s="21"/>
      <c r="ZV33" s="21"/>
      <c r="ZW33" s="21"/>
      <c r="ZX33" s="21"/>
      <c r="ZY33" s="21"/>
      <c r="ZZ33" s="21"/>
      <c r="AAA33" s="21"/>
      <c r="AAB33" s="21"/>
      <c r="AAC33" s="21"/>
      <c r="AAD33" s="21"/>
      <c r="AAE33" s="21"/>
      <c r="AAF33" s="21"/>
      <c r="AAG33" s="21"/>
      <c r="AAH33" s="21"/>
      <c r="AAI33" s="21"/>
      <c r="AAJ33" s="21"/>
      <c r="AAK33" s="21"/>
      <c r="AAL33" s="21"/>
      <c r="AAM33" s="21"/>
      <c r="AAN33" s="21"/>
      <c r="AAO33" s="21"/>
      <c r="AAP33" s="21"/>
      <c r="AAQ33" s="21"/>
      <c r="AAR33" s="21"/>
      <c r="AAS33" s="21"/>
      <c r="AAT33" s="21"/>
      <c r="AAU33" s="21"/>
      <c r="AAV33" s="21"/>
      <c r="AAW33" s="21"/>
      <c r="AAX33" s="21"/>
      <c r="AAY33" s="21"/>
      <c r="AAZ33" s="21"/>
      <c r="ABA33" s="21"/>
      <c r="ABB33" s="21"/>
      <c r="ABC33" s="21"/>
      <c r="ABD33" s="21"/>
      <c r="ABE33" s="21"/>
      <c r="ABF33" s="21"/>
      <c r="ABG33" s="21"/>
      <c r="ABH33" s="21"/>
      <c r="ABI33" s="21"/>
      <c r="ABJ33" s="21"/>
      <c r="ABK33" s="21"/>
      <c r="ABL33" s="21"/>
      <c r="ABM33" s="21"/>
      <c r="ABN33" s="21"/>
      <c r="ABO33" s="21"/>
      <c r="ABP33" s="21"/>
      <c r="ABQ33" s="21"/>
      <c r="ABR33" s="21"/>
      <c r="ABS33" s="21"/>
      <c r="ABT33" s="21"/>
      <c r="ABU33" s="21"/>
      <c r="ABV33" s="21"/>
      <c r="ABW33" s="21"/>
      <c r="ABX33" s="21"/>
      <c r="ABY33" s="21"/>
      <c r="ABZ33" s="21"/>
      <c r="ACA33" s="21"/>
      <c r="ACB33" s="21"/>
      <c r="ACC33" s="21"/>
      <c r="ACD33" s="21"/>
      <c r="ACE33" s="21"/>
      <c r="ACF33" s="21"/>
      <c r="ACG33" s="21"/>
      <c r="ACH33" s="21"/>
      <c r="ACI33" s="21"/>
      <c r="ACJ33" s="21"/>
      <c r="ACK33" s="21"/>
      <c r="ACL33" s="21"/>
      <c r="ACM33" s="21"/>
      <c r="ACN33" s="21"/>
      <c r="ACO33" s="21"/>
      <c r="ACP33" s="21"/>
      <c r="ACQ33" s="21"/>
      <c r="ACR33" s="21"/>
      <c r="ACS33" s="21"/>
      <c r="ACT33" s="21"/>
      <c r="ACU33" s="21"/>
      <c r="ACV33" s="21"/>
      <c r="ACW33" s="21"/>
      <c r="ACX33" s="21"/>
      <c r="ACY33" s="21"/>
      <c r="ACZ33" s="21"/>
      <c r="ADA33" s="21"/>
      <c r="ADB33" s="21"/>
      <c r="ADC33" s="21"/>
      <c r="ADD33" s="21"/>
      <c r="ADE33" s="21"/>
      <c r="ADF33" s="21"/>
      <c r="ADG33" s="21"/>
      <c r="ADH33" s="21"/>
      <c r="ADI33" s="21"/>
      <c r="ADJ33" s="21"/>
      <c r="ADK33" s="21"/>
      <c r="ADL33" s="21"/>
      <c r="ADM33" s="21"/>
      <c r="ADN33" s="21"/>
      <c r="ADO33" s="21"/>
      <c r="ADP33" s="21"/>
      <c r="ADQ33" s="21"/>
      <c r="ADR33" s="21"/>
      <c r="ADS33" s="21"/>
      <c r="ADT33" s="21"/>
      <c r="ADU33" s="21"/>
      <c r="ADV33" s="21"/>
      <c r="ADW33" s="21"/>
      <c r="ADX33" s="21"/>
      <c r="ADY33" s="21"/>
      <c r="ADZ33" s="21"/>
      <c r="AEA33" s="21"/>
      <c r="AEB33" s="21"/>
      <c r="AEC33" s="21"/>
      <c r="AED33" s="21"/>
      <c r="AEE33" s="21"/>
      <c r="AEF33" s="21"/>
      <c r="AEG33" s="21"/>
      <c r="AEH33" s="21"/>
      <c r="AEI33" s="21"/>
      <c r="AEJ33" s="21"/>
      <c r="AEK33" s="21"/>
      <c r="AEL33" s="21"/>
      <c r="AEM33" s="21"/>
      <c r="AEN33" s="21"/>
      <c r="AEO33" s="21"/>
      <c r="AEP33" s="21"/>
      <c r="AEQ33" s="21"/>
      <c r="AER33" s="21"/>
      <c r="AES33" s="21"/>
      <c r="AET33" s="21"/>
      <c r="AEU33" s="21"/>
      <c r="AEV33" s="21"/>
      <c r="AEW33" s="21"/>
      <c r="AEX33" s="21"/>
      <c r="AEY33" s="21"/>
      <c r="AEZ33" s="21"/>
      <c r="AFA33" s="21"/>
      <c r="AFB33" s="21"/>
      <c r="AFC33" s="21"/>
      <c r="AFD33" s="21"/>
      <c r="AFE33" s="21"/>
      <c r="AFF33" s="21"/>
      <c r="AFG33" s="21"/>
      <c r="AFH33" s="21"/>
      <c r="AFI33" s="21"/>
      <c r="AFJ33" s="21"/>
      <c r="AFK33" s="21"/>
      <c r="AFL33" s="21"/>
      <c r="AFM33" s="21"/>
      <c r="AFN33" s="21"/>
      <c r="AFO33" s="21"/>
      <c r="AFP33" s="21"/>
      <c r="AFQ33" s="21"/>
      <c r="AFR33" s="21"/>
      <c r="AFS33" s="21"/>
      <c r="AFT33" s="21"/>
      <c r="AFU33" s="21"/>
      <c r="AFV33" s="21"/>
      <c r="AFW33" s="21"/>
      <c r="AFX33" s="21"/>
      <c r="AFY33" s="21"/>
      <c r="AFZ33" s="21"/>
      <c r="AGA33" s="21"/>
      <c r="AGB33" s="21"/>
      <c r="AGC33" s="21"/>
      <c r="AGD33" s="21"/>
      <c r="AGE33" s="21"/>
      <c r="AGF33" s="21"/>
      <c r="AGG33" s="21"/>
      <c r="AGH33" s="21"/>
      <c r="AGI33" s="21"/>
      <c r="AGJ33" s="21"/>
      <c r="AGK33" s="21"/>
      <c r="AGL33" s="21"/>
      <c r="AGM33" s="21"/>
      <c r="AGN33" s="21"/>
      <c r="AGO33" s="21"/>
      <c r="AGP33" s="21"/>
      <c r="AGQ33" s="21"/>
      <c r="AGR33" s="21"/>
      <c r="AGS33" s="21"/>
      <c r="AGT33" s="21"/>
      <c r="AGU33" s="21"/>
      <c r="AGV33" s="21"/>
      <c r="AGW33" s="21"/>
      <c r="AGX33" s="21"/>
      <c r="AGY33" s="21"/>
      <c r="AGZ33" s="21"/>
      <c r="AHA33" s="21"/>
      <c r="AHB33" s="21"/>
      <c r="AHC33" s="21"/>
      <c r="AHD33" s="21"/>
      <c r="AHE33" s="21"/>
      <c r="AHF33" s="21"/>
      <c r="AHG33" s="21"/>
      <c r="AHH33" s="21"/>
      <c r="AHI33" s="21"/>
      <c r="AHJ33" s="21"/>
      <c r="AHK33" s="21"/>
      <c r="AHL33" s="21"/>
      <c r="AHM33" s="21"/>
      <c r="AHN33" s="21"/>
      <c r="AHO33" s="21"/>
      <c r="AHP33" s="21"/>
      <c r="AHQ33" s="21"/>
      <c r="AHR33" s="21"/>
      <c r="AHS33" s="21"/>
      <c r="AHT33" s="21"/>
      <c r="AHU33" s="21"/>
      <c r="AHV33" s="21"/>
      <c r="AHW33" s="21"/>
      <c r="AHX33" s="21"/>
      <c r="AHY33" s="21"/>
      <c r="AHZ33" s="21"/>
      <c r="AIA33" s="21"/>
      <c r="AIB33" s="21"/>
      <c r="AIC33" s="21"/>
      <c r="AID33" s="21"/>
      <c r="AIE33" s="21"/>
      <c r="AIF33" s="21"/>
      <c r="AIG33" s="21"/>
      <c r="AIH33" s="21"/>
      <c r="AII33" s="21"/>
      <c r="AIJ33" s="21"/>
      <c r="AIK33" s="21"/>
      <c r="AIL33" s="21"/>
      <c r="AIM33" s="21"/>
      <c r="AIN33" s="21"/>
      <c r="AIO33" s="21"/>
      <c r="AIP33" s="21"/>
      <c r="AIQ33" s="21"/>
      <c r="AIR33" s="21"/>
      <c r="AIS33" s="21"/>
      <c r="AIT33" s="21"/>
      <c r="AIU33" s="21"/>
      <c r="AIV33" s="21"/>
      <c r="AIW33" s="21"/>
      <c r="AIX33" s="21"/>
      <c r="AIY33" s="21"/>
      <c r="AIZ33" s="21"/>
      <c r="AJA33" s="21"/>
      <c r="AJB33" s="21"/>
      <c r="AJC33" s="21"/>
      <c r="AJD33" s="21"/>
      <c r="AJE33" s="21"/>
      <c r="AJF33" s="21"/>
      <c r="AJG33" s="21"/>
      <c r="AJH33" s="21"/>
      <c r="AJI33" s="21"/>
      <c r="AJJ33" s="21"/>
      <c r="AJK33" s="21"/>
      <c r="AJL33" s="21"/>
      <c r="AJM33" s="21"/>
      <c r="AJN33" s="21"/>
      <c r="AJO33" s="21"/>
      <c r="AJP33" s="21"/>
      <c r="AJQ33" s="21"/>
      <c r="AJR33" s="21"/>
      <c r="AJS33" s="21"/>
      <c r="AJT33" s="21"/>
      <c r="AJU33" s="21"/>
      <c r="AJV33" s="21"/>
      <c r="AJW33" s="21"/>
      <c r="AJX33" s="21"/>
      <c r="AJY33" s="21"/>
      <c r="AJZ33" s="21"/>
      <c r="AKA33" s="21"/>
      <c r="AKB33" s="21"/>
      <c r="AKC33" s="21"/>
      <c r="AKD33" s="21"/>
      <c r="AKE33" s="21"/>
      <c r="AKF33" s="21"/>
      <c r="AKG33" s="21"/>
      <c r="AKH33" s="21"/>
      <c r="AKI33" s="21"/>
      <c r="AKJ33" s="21"/>
      <c r="AKK33" s="21"/>
      <c r="AKL33" s="21"/>
      <c r="AKM33" s="21"/>
      <c r="AKN33" s="21"/>
      <c r="AKO33" s="21"/>
      <c r="AKP33" s="21"/>
      <c r="AKQ33" s="21"/>
      <c r="AKR33" s="21"/>
      <c r="AKS33" s="21"/>
      <c r="AKT33" s="21"/>
      <c r="AKU33" s="21"/>
      <c r="AKV33" s="21"/>
      <c r="AKW33" s="21"/>
      <c r="AKX33" s="21"/>
      <c r="AKY33" s="21"/>
      <c r="AKZ33" s="21"/>
      <c r="ALA33" s="21"/>
      <c r="ALB33" s="21"/>
      <c r="ALC33" s="21"/>
      <c r="ALD33" s="21"/>
      <c r="ALE33" s="21"/>
      <c r="ALF33" s="21"/>
      <c r="ALG33" s="21"/>
      <c r="ALH33" s="21"/>
      <c r="ALI33" s="21"/>
      <c r="ALJ33" s="21"/>
      <c r="ALK33" s="21"/>
      <c r="ALL33" s="21"/>
      <c r="ALM33" s="21"/>
      <c r="ALN33" s="21"/>
      <c r="ALO33" s="21"/>
      <c r="ALP33" s="21"/>
      <c r="ALQ33" s="21"/>
      <c r="ALR33" s="21"/>
      <c r="ALS33" s="21"/>
      <c r="ALT33" s="21"/>
      <c r="ALU33" s="21"/>
      <c r="ALV33" s="21"/>
      <c r="ALW33" s="21"/>
      <c r="ALX33" s="21"/>
      <c r="ALY33" s="21"/>
      <c r="ALZ33" s="21"/>
      <c r="AMA33" s="21"/>
      <c r="AMB33" s="21"/>
      <c r="AMC33" s="21"/>
      <c r="AMD33" s="21"/>
      <c r="AME33" s="21"/>
      <c r="AMF33" s="21"/>
      <c r="AMG33" s="21"/>
      <c r="AMH33" s="21"/>
      <c r="AMI33" s="21"/>
      <c r="AMJ33" s="21"/>
      <c r="AMK33" s="21"/>
      <c r="AML33" s="21"/>
      <c r="AMM33" s="21"/>
    </row>
    <row r="34" spans="1:1027" s="30" customFormat="1" x14ac:dyDescent="0.25">
      <c r="A34" s="11">
        <v>3</v>
      </c>
      <c r="B34" s="53" t="s">
        <v>218</v>
      </c>
      <c r="C34" s="53" t="s">
        <v>303</v>
      </c>
      <c r="D34" s="53" t="s">
        <v>390</v>
      </c>
      <c r="E34" s="53" t="s">
        <v>128</v>
      </c>
      <c r="F34" s="12" t="s">
        <v>163</v>
      </c>
      <c r="G34" s="12"/>
      <c r="H34" s="12">
        <v>94</v>
      </c>
      <c r="I34" s="13" t="s">
        <v>99</v>
      </c>
      <c r="J34" s="14" t="s">
        <v>452</v>
      </c>
      <c r="K34" s="14" t="s">
        <v>111</v>
      </c>
      <c r="L34" s="15" t="s">
        <v>128</v>
      </c>
      <c r="M34" s="15" t="s">
        <v>128</v>
      </c>
      <c r="N34" s="15" t="s">
        <v>129</v>
      </c>
      <c r="O34" s="15" t="s">
        <v>129</v>
      </c>
      <c r="P34" s="15" t="s">
        <v>129</v>
      </c>
      <c r="Q34" s="15" t="s">
        <v>129</v>
      </c>
      <c r="R34" s="16" t="s">
        <v>128</v>
      </c>
      <c r="S34" s="16" t="s">
        <v>129</v>
      </c>
      <c r="T34" s="16" t="s">
        <v>129</v>
      </c>
      <c r="U34" s="17" t="s">
        <v>114</v>
      </c>
      <c r="V34" s="17" t="s">
        <v>128</v>
      </c>
      <c r="W34" s="17" t="s">
        <v>129</v>
      </c>
      <c r="X34" s="18" t="s">
        <v>167</v>
      </c>
      <c r="Y34" s="18" t="s">
        <v>128</v>
      </c>
      <c r="Z34" s="18" t="s">
        <v>132</v>
      </c>
      <c r="AA34" s="19" t="s">
        <v>497</v>
      </c>
      <c r="AB34" s="19" t="s">
        <v>131</v>
      </c>
      <c r="AC34" s="19" t="s">
        <v>128</v>
      </c>
      <c r="AD34" s="11"/>
      <c r="AE34" s="14" t="s">
        <v>467</v>
      </c>
      <c r="AF34" s="14"/>
      <c r="AG34" s="17"/>
      <c r="AH34" s="52" t="s">
        <v>468</v>
      </c>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c r="HP34" s="21"/>
      <c r="HQ34" s="21"/>
      <c r="HR34" s="21"/>
      <c r="HS34" s="21"/>
      <c r="HT34" s="21"/>
      <c r="HU34" s="21"/>
      <c r="HV34" s="21"/>
      <c r="HW34" s="21"/>
      <c r="HX34" s="21"/>
      <c r="HY34" s="21"/>
      <c r="HZ34" s="21"/>
      <c r="IA34" s="21"/>
      <c r="IB34" s="21"/>
      <c r="IC34" s="21"/>
      <c r="ID34" s="21"/>
      <c r="IE34" s="21"/>
      <c r="IF34" s="21"/>
      <c r="IG34" s="21"/>
      <c r="IH34" s="21"/>
      <c r="II34" s="21"/>
      <c r="IJ34" s="21"/>
      <c r="IK34" s="21"/>
      <c r="IL34" s="21"/>
      <c r="IM34" s="21"/>
      <c r="IN34" s="21"/>
      <c r="IO34" s="21"/>
      <c r="IP34" s="21"/>
      <c r="IQ34" s="21"/>
      <c r="IR34" s="21"/>
      <c r="IS34" s="21"/>
      <c r="IT34" s="21"/>
      <c r="IU34" s="21"/>
      <c r="IV34" s="21"/>
      <c r="IW34" s="21"/>
      <c r="IX34" s="21"/>
      <c r="IY34" s="21"/>
      <c r="IZ34" s="21"/>
      <c r="JA34" s="21"/>
      <c r="JB34" s="21"/>
      <c r="JC34" s="21"/>
      <c r="JD34" s="21"/>
      <c r="JE34" s="21"/>
      <c r="JF34" s="21"/>
      <c r="JG34" s="21"/>
      <c r="JH34" s="21"/>
      <c r="JI34" s="21"/>
      <c r="JJ34" s="21"/>
      <c r="JK34" s="21"/>
      <c r="JL34" s="21"/>
      <c r="JM34" s="21"/>
      <c r="JN34" s="21"/>
      <c r="JO34" s="21"/>
      <c r="JP34" s="21"/>
      <c r="JQ34" s="21"/>
      <c r="JR34" s="21"/>
      <c r="JS34" s="21"/>
      <c r="JT34" s="21"/>
      <c r="JU34" s="21"/>
      <c r="JV34" s="21"/>
      <c r="JW34" s="21"/>
      <c r="JX34" s="21"/>
      <c r="JY34" s="21"/>
      <c r="JZ34" s="21"/>
      <c r="KA34" s="21"/>
      <c r="KB34" s="21"/>
      <c r="KC34" s="21"/>
      <c r="KD34" s="21"/>
      <c r="KE34" s="21"/>
      <c r="KF34" s="21"/>
      <c r="KG34" s="21"/>
      <c r="KH34" s="21"/>
      <c r="KI34" s="21"/>
      <c r="KJ34" s="21"/>
      <c r="KK34" s="21"/>
      <c r="KL34" s="21"/>
      <c r="KM34" s="21"/>
      <c r="KN34" s="21"/>
      <c r="KO34" s="21"/>
      <c r="KP34" s="21"/>
      <c r="KQ34" s="21"/>
      <c r="KR34" s="21"/>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c r="QD34" s="21"/>
      <c r="QE34" s="21"/>
      <c r="QF34" s="21"/>
      <c r="QG34" s="21"/>
      <c r="QH34" s="21"/>
      <c r="QI34" s="21"/>
      <c r="QJ34" s="21"/>
      <c r="QK34" s="21"/>
      <c r="QL34" s="21"/>
      <c r="QM34" s="21"/>
      <c r="QN34" s="21"/>
      <c r="QO34" s="21"/>
      <c r="QP34" s="21"/>
      <c r="QQ34" s="21"/>
      <c r="QR34" s="21"/>
      <c r="QS34" s="21"/>
      <c r="QT34" s="21"/>
      <c r="QU34" s="21"/>
      <c r="QV34" s="21"/>
      <c r="QW34" s="21"/>
      <c r="QX34" s="21"/>
      <c r="QY34" s="21"/>
      <c r="QZ34" s="21"/>
      <c r="RA34" s="21"/>
      <c r="RB34" s="21"/>
      <c r="RC34" s="21"/>
      <c r="RD34" s="21"/>
      <c r="RE34" s="21"/>
      <c r="RF34" s="21"/>
      <c r="RG34" s="21"/>
      <c r="RH34" s="21"/>
      <c r="RI34" s="21"/>
      <c r="RJ34" s="21"/>
      <c r="RK34" s="21"/>
      <c r="RL34" s="21"/>
      <c r="RM34" s="21"/>
      <c r="RN34" s="21"/>
      <c r="RO34" s="21"/>
      <c r="RP34" s="21"/>
      <c r="RQ34" s="21"/>
      <c r="RR34" s="21"/>
      <c r="RS34" s="21"/>
      <c r="RT34" s="21"/>
      <c r="RU34" s="21"/>
      <c r="RV34" s="21"/>
      <c r="RW34" s="21"/>
      <c r="RX34" s="21"/>
      <c r="RY34" s="21"/>
      <c r="RZ34" s="21"/>
      <c r="SA34" s="21"/>
      <c r="SB34" s="21"/>
      <c r="SC34" s="21"/>
      <c r="SD34" s="21"/>
      <c r="SE34" s="21"/>
      <c r="SF34" s="21"/>
      <c r="SG34" s="21"/>
      <c r="SH34" s="21"/>
      <c r="SI34" s="21"/>
      <c r="SJ34" s="21"/>
      <c r="SK34" s="21"/>
      <c r="SL34" s="21"/>
      <c r="SM34" s="21"/>
      <c r="SN34" s="21"/>
      <c r="SO34" s="21"/>
      <c r="SP34" s="21"/>
      <c r="SQ34" s="21"/>
      <c r="SR34" s="21"/>
      <c r="SS34" s="21"/>
      <c r="ST34" s="21"/>
      <c r="SU34" s="21"/>
      <c r="SV34" s="21"/>
      <c r="SW34" s="21"/>
      <c r="SX34" s="21"/>
      <c r="SY34" s="21"/>
      <c r="SZ34" s="21"/>
      <c r="TA34" s="21"/>
      <c r="TB34" s="21"/>
      <c r="TC34" s="21"/>
      <c r="TD34" s="21"/>
      <c r="TE34" s="21"/>
      <c r="TF34" s="21"/>
      <c r="TG34" s="21"/>
      <c r="TH34" s="21"/>
      <c r="TI34" s="21"/>
      <c r="TJ34" s="21"/>
      <c r="TK34" s="21"/>
      <c r="TL34" s="21"/>
      <c r="TM34" s="21"/>
      <c r="TN34" s="21"/>
      <c r="TO34" s="21"/>
      <c r="TP34" s="21"/>
      <c r="TQ34" s="21"/>
      <c r="TR34" s="21"/>
      <c r="TS34" s="21"/>
      <c r="TT34" s="21"/>
      <c r="TU34" s="21"/>
      <c r="TV34" s="21"/>
      <c r="TW34" s="21"/>
      <c r="TX34" s="21"/>
      <c r="TY34" s="21"/>
      <c r="TZ34" s="21"/>
      <c r="UA34" s="21"/>
      <c r="UB34" s="21"/>
      <c r="UC34" s="21"/>
      <c r="UD34" s="21"/>
      <c r="UE34" s="21"/>
      <c r="UF34" s="21"/>
      <c r="UG34" s="21"/>
      <c r="UH34" s="21"/>
      <c r="UI34" s="21"/>
      <c r="UJ34" s="21"/>
      <c r="UK34" s="21"/>
      <c r="UL34" s="21"/>
      <c r="UM34" s="21"/>
      <c r="UN34" s="21"/>
      <c r="UO34" s="21"/>
      <c r="UP34" s="21"/>
      <c r="UQ34" s="21"/>
      <c r="UR34" s="21"/>
      <c r="US34" s="21"/>
      <c r="UT34" s="21"/>
      <c r="UU34" s="21"/>
      <c r="UV34" s="21"/>
      <c r="UW34" s="21"/>
      <c r="UX34" s="21"/>
      <c r="UY34" s="21"/>
      <c r="UZ34" s="21"/>
      <c r="VA34" s="21"/>
      <c r="VB34" s="21"/>
      <c r="VC34" s="21"/>
      <c r="VD34" s="21"/>
      <c r="VE34" s="21"/>
      <c r="VF34" s="21"/>
      <c r="VG34" s="21"/>
      <c r="VH34" s="21"/>
      <c r="VI34" s="21"/>
      <c r="VJ34" s="21"/>
      <c r="VK34" s="21"/>
      <c r="VL34" s="21"/>
      <c r="VM34" s="21"/>
      <c r="VN34" s="21"/>
      <c r="VO34" s="21"/>
      <c r="VP34" s="21"/>
      <c r="VQ34" s="21"/>
      <c r="VR34" s="21"/>
      <c r="VS34" s="21"/>
      <c r="VT34" s="21"/>
      <c r="VU34" s="21"/>
      <c r="VV34" s="21"/>
      <c r="VW34" s="21"/>
      <c r="VX34" s="21"/>
      <c r="VY34" s="21"/>
      <c r="VZ34" s="21"/>
      <c r="WA34" s="21"/>
      <c r="WB34" s="21"/>
      <c r="WC34" s="21"/>
      <c r="WD34" s="21"/>
      <c r="WE34" s="21"/>
      <c r="WF34" s="21"/>
      <c r="WG34" s="21"/>
      <c r="WH34" s="21"/>
      <c r="WI34" s="21"/>
      <c r="WJ34" s="21"/>
      <c r="WK34" s="21"/>
      <c r="WL34" s="21"/>
      <c r="WM34" s="21"/>
      <c r="WN34" s="21"/>
      <c r="WO34" s="21"/>
      <c r="WP34" s="21"/>
      <c r="WQ34" s="21"/>
      <c r="WR34" s="21"/>
      <c r="WS34" s="21"/>
      <c r="WT34" s="21"/>
      <c r="WU34" s="21"/>
      <c r="WV34" s="21"/>
      <c r="WW34" s="21"/>
      <c r="WX34" s="21"/>
      <c r="WY34" s="21"/>
      <c r="WZ34" s="21"/>
      <c r="XA34" s="21"/>
      <c r="XB34" s="21"/>
      <c r="XC34" s="21"/>
      <c r="XD34" s="21"/>
      <c r="XE34" s="21"/>
      <c r="XF34" s="21"/>
      <c r="XG34" s="21"/>
      <c r="XH34" s="21"/>
      <c r="XI34" s="21"/>
      <c r="XJ34" s="21"/>
      <c r="XK34" s="21"/>
      <c r="XL34" s="21"/>
      <c r="XM34" s="21"/>
      <c r="XN34" s="21"/>
      <c r="XO34" s="21"/>
      <c r="XP34" s="21"/>
      <c r="XQ34" s="21"/>
      <c r="XR34" s="21"/>
      <c r="XS34" s="21"/>
      <c r="XT34" s="21"/>
      <c r="XU34" s="21"/>
      <c r="XV34" s="21"/>
      <c r="XW34" s="21"/>
      <c r="XX34" s="21"/>
      <c r="XY34" s="21"/>
      <c r="XZ34" s="21"/>
      <c r="YA34" s="21"/>
      <c r="YB34" s="21"/>
      <c r="YC34" s="21"/>
      <c r="YD34" s="21"/>
      <c r="YE34" s="21"/>
      <c r="YF34" s="21"/>
      <c r="YG34" s="21"/>
      <c r="YH34" s="21"/>
      <c r="YI34" s="21"/>
      <c r="YJ34" s="21"/>
      <c r="YK34" s="21"/>
      <c r="YL34" s="21"/>
      <c r="YM34" s="21"/>
      <c r="YN34" s="21"/>
      <c r="YO34" s="21"/>
      <c r="YP34" s="21"/>
      <c r="YQ34" s="21"/>
      <c r="YR34" s="21"/>
      <c r="YS34" s="21"/>
      <c r="YT34" s="21"/>
      <c r="YU34" s="21"/>
      <c r="YV34" s="21"/>
      <c r="YW34" s="21"/>
      <c r="YX34" s="21"/>
      <c r="YY34" s="21"/>
      <c r="YZ34" s="21"/>
      <c r="ZA34" s="21"/>
      <c r="ZB34" s="21"/>
      <c r="ZC34" s="21"/>
      <c r="ZD34" s="21"/>
      <c r="ZE34" s="21"/>
      <c r="ZF34" s="21"/>
      <c r="ZG34" s="21"/>
      <c r="ZH34" s="21"/>
      <c r="ZI34" s="21"/>
      <c r="ZJ34" s="21"/>
      <c r="ZK34" s="21"/>
      <c r="ZL34" s="21"/>
      <c r="ZM34" s="21"/>
      <c r="ZN34" s="21"/>
      <c r="ZO34" s="21"/>
      <c r="ZP34" s="21"/>
      <c r="ZQ34" s="21"/>
      <c r="ZR34" s="21"/>
      <c r="ZS34" s="21"/>
      <c r="ZT34" s="21"/>
      <c r="ZU34" s="21"/>
      <c r="ZV34" s="21"/>
      <c r="ZW34" s="21"/>
      <c r="ZX34" s="21"/>
      <c r="ZY34" s="21"/>
      <c r="ZZ34" s="21"/>
      <c r="AAA34" s="21"/>
      <c r="AAB34" s="21"/>
      <c r="AAC34" s="21"/>
      <c r="AAD34" s="21"/>
      <c r="AAE34" s="21"/>
      <c r="AAF34" s="21"/>
      <c r="AAG34" s="21"/>
      <c r="AAH34" s="21"/>
      <c r="AAI34" s="21"/>
      <c r="AAJ34" s="21"/>
      <c r="AAK34" s="21"/>
      <c r="AAL34" s="21"/>
      <c r="AAM34" s="21"/>
      <c r="AAN34" s="21"/>
      <c r="AAO34" s="21"/>
      <c r="AAP34" s="21"/>
      <c r="AAQ34" s="21"/>
      <c r="AAR34" s="21"/>
      <c r="AAS34" s="21"/>
      <c r="AAT34" s="21"/>
      <c r="AAU34" s="21"/>
      <c r="AAV34" s="21"/>
      <c r="AAW34" s="21"/>
      <c r="AAX34" s="21"/>
      <c r="AAY34" s="21"/>
      <c r="AAZ34" s="21"/>
      <c r="ABA34" s="21"/>
      <c r="ABB34" s="21"/>
      <c r="ABC34" s="21"/>
      <c r="ABD34" s="21"/>
      <c r="ABE34" s="21"/>
      <c r="ABF34" s="21"/>
      <c r="ABG34" s="21"/>
      <c r="ABH34" s="21"/>
      <c r="ABI34" s="21"/>
      <c r="ABJ34" s="21"/>
      <c r="ABK34" s="21"/>
      <c r="ABL34" s="21"/>
      <c r="ABM34" s="21"/>
      <c r="ABN34" s="21"/>
      <c r="ABO34" s="21"/>
      <c r="ABP34" s="21"/>
      <c r="ABQ34" s="21"/>
      <c r="ABR34" s="21"/>
      <c r="ABS34" s="21"/>
      <c r="ABT34" s="21"/>
      <c r="ABU34" s="21"/>
      <c r="ABV34" s="21"/>
      <c r="ABW34" s="21"/>
      <c r="ABX34" s="21"/>
      <c r="ABY34" s="21"/>
      <c r="ABZ34" s="21"/>
      <c r="ACA34" s="21"/>
      <c r="ACB34" s="21"/>
      <c r="ACC34" s="21"/>
      <c r="ACD34" s="21"/>
      <c r="ACE34" s="21"/>
      <c r="ACF34" s="21"/>
      <c r="ACG34" s="21"/>
      <c r="ACH34" s="21"/>
      <c r="ACI34" s="21"/>
      <c r="ACJ34" s="21"/>
      <c r="ACK34" s="21"/>
      <c r="ACL34" s="21"/>
      <c r="ACM34" s="21"/>
      <c r="ACN34" s="21"/>
      <c r="ACO34" s="21"/>
      <c r="ACP34" s="21"/>
      <c r="ACQ34" s="21"/>
      <c r="ACR34" s="21"/>
      <c r="ACS34" s="21"/>
      <c r="ACT34" s="21"/>
      <c r="ACU34" s="21"/>
      <c r="ACV34" s="21"/>
      <c r="ACW34" s="21"/>
      <c r="ACX34" s="21"/>
      <c r="ACY34" s="21"/>
      <c r="ACZ34" s="21"/>
      <c r="ADA34" s="21"/>
      <c r="ADB34" s="21"/>
      <c r="ADC34" s="21"/>
      <c r="ADD34" s="21"/>
      <c r="ADE34" s="21"/>
      <c r="ADF34" s="21"/>
      <c r="ADG34" s="21"/>
      <c r="ADH34" s="21"/>
      <c r="ADI34" s="21"/>
      <c r="ADJ34" s="21"/>
      <c r="ADK34" s="21"/>
      <c r="ADL34" s="21"/>
      <c r="ADM34" s="21"/>
      <c r="ADN34" s="21"/>
      <c r="ADO34" s="21"/>
      <c r="ADP34" s="21"/>
      <c r="ADQ34" s="21"/>
      <c r="ADR34" s="21"/>
      <c r="ADS34" s="21"/>
      <c r="ADT34" s="21"/>
      <c r="ADU34" s="21"/>
      <c r="ADV34" s="21"/>
      <c r="ADW34" s="21"/>
      <c r="ADX34" s="21"/>
      <c r="ADY34" s="21"/>
      <c r="ADZ34" s="21"/>
      <c r="AEA34" s="21"/>
      <c r="AEB34" s="21"/>
      <c r="AEC34" s="21"/>
      <c r="AED34" s="21"/>
      <c r="AEE34" s="21"/>
      <c r="AEF34" s="21"/>
      <c r="AEG34" s="21"/>
      <c r="AEH34" s="21"/>
      <c r="AEI34" s="21"/>
      <c r="AEJ34" s="21"/>
      <c r="AEK34" s="21"/>
      <c r="AEL34" s="21"/>
      <c r="AEM34" s="21"/>
      <c r="AEN34" s="21"/>
      <c r="AEO34" s="21"/>
      <c r="AEP34" s="21"/>
      <c r="AEQ34" s="21"/>
      <c r="AER34" s="21"/>
      <c r="AES34" s="21"/>
      <c r="AET34" s="21"/>
      <c r="AEU34" s="21"/>
      <c r="AEV34" s="21"/>
      <c r="AEW34" s="21"/>
      <c r="AEX34" s="21"/>
      <c r="AEY34" s="21"/>
      <c r="AEZ34" s="21"/>
      <c r="AFA34" s="21"/>
      <c r="AFB34" s="21"/>
      <c r="AFC34" s="21"/>
      <c r="AFD34" s="21"/>
      <c r="AFE34" s="21"/>
      <c r="AFF34" s="21"/>
      <c r="AFG34" s="21"/>
      <c r="AFH34" s="21"/>
      <c r="AFI34" s="21"/>
      <c r="AFJ34" s="21"/>
      <c r="AFK34" s="21"/>
      <c r="AFL34" s="21"/>
      <c r="AFM34" s="21"/>
      <c r="AFN34" s="21"/>
      <c r="AFO34" s="21"/>
      <c r="AFP34" s="21"/>
      <c r="AFQ34" s="21"/>
      <c r="AFR34" s="21"/>
      <c r="AFS34" s="21"/>
      <c r="AFT34" s="21"/>
      <c r="AFU34" s="21"/>
      <c r="AFV34" s="21"/>
      <c r="AFW34" s="21"/>
      <c r="AFX34" s="21"/>
      <c r="AFY34" s="21"/>
      <c r="AFZ34" s="21"/>
      <c r="AGA34" s="21"/>
      <c r="AGB34" s="21"/>
      <c r="AGC34" s="21"/>
      <c r="AGD34" s="21"/>
      <c r="AGE34" s="21"/>
      <c r="AGF34" s="21"/>
      <c r="AGG34" s="21"/>
      <c r="AGH34" s="21"/>
      <c r="AGI34" s="21"/>
      <c r="AGJ34" s="21"/>
      <c r="AGK34" s="21"/>
      <c r="AGL34" s="21"/>
      <c r="AGM34" s="21"/>
      <c r="AGN34" s="21"/>
      <c r="AGO34" s="21"/>
      <c r="AGP34" s="21"/>
      <c r="AGQ34" s="21"/>
      <c r="AGR34" s="21"/>
      <c r="AGS34" s="21"/>
      <c r="AGT34" s="21"/>
      <c r="AGU34" s="21"/>
      <c r="AGV34" s="21"/>
      <c r="AGW34" s="21"/>
      <c r="AGX34" s="21"/>
      <c r="AGY34" s="21"/>
      <c r="AGZ34" s="21"/>
      <c r="AHA34" s="21"/>
      <c r="AHB34" s="21"/>
      <c r="AHC34" s="21"/>
      <c r="AHD34" s="21"/>
      <c r="AHE34" s="21"/>
      <c r="AHF34" s="21"/>
      <c r="AHG34" s="21"/>
      <c r="AHH34" s="21"/>
      <c r="AHI34" s="21"/>
      <c r="AHJ34" s="21"/>
      <c r="AHK34" s="21"/>
      <c r="AHL34" s="21"/>
      <c r="AHM34" s="21"/>
      <c r="AHN34" s="21"/>
      <c r="AHO34" s="21"/>
      <c r="AHP34" s="21"/>
      <c r="AHQ34" s="21"/>
      <c r="AHR34" s="21"/>
      <c r="AHS34" s="21"/>
      <c r="AHT34" s="21"/>
      <c r="AHU34" s="21"/>
      <c r="AHV34" s="21"/>
      <c r="AHW34" s="21"/>
      <c r="AHX34" s="21"/>
      <c r="AHY34" s="21"/>
      <c r="AHZ34" s="21"/>
      <c r="AIA34" s="21"/>
      <c r="AIB34" s="21"/>
      <c r="AIC34" s="21"/>
      <c r="AID34" s="21"/>
      <c r="AIE34" s="21"/>
      <c r="AIF34" s="21"/>
      <c r="AIG34" s="21"/>
      <c r="AIH34" s="21"/>
      <c r="AII34" s="21"/>
      <c r="AIJ34" s="21"/>
      <c r="AIK34" s="21"/>
      <c r="AIL34" s="21"/>
      <c r="AIM34" s="21"/>
      <c r="AIN34" s="21"/>
      <c r="AIO34" s="21"/>
      <c r="AIP34" s="21"/>
      <c r="AIQ34" s="21"/>
      <c r="AIR34" s="21"/>
      <c r="AIS34" s="21"/>
      <c r="AIT34" s="21"/>
      <c r="AIU34" s="21"/>
      <c r="AIV34" s="21"/>
      <c r="AIW34" s="21"/>
      <c r="AIX34" s="21"/>
      <c r="AIY34" s="21"/>
      <c r="AIZ34" s="21"/>
      <c r="AJA34" s="21"/>
      <c r="AJB34" s="21"/>
      <c r="AJC34" s="21"/>
      <c r="AJD34" s="21"/>
      <c r="AJE34" s="21"/>
      <c r="AJF34" s="21"/>
      <c r="AJG34" s="21"/>
      <c r="AJH34" s="21"/>
      <c r="AJI34" s="21"/>
      <c r="AJJ34" s="21"/>
      <c r="AJK34" s="21"/>
      <c r="AJL34" s="21"/>
      <c r="AJM34" s="21"/>
      <c r="AJN34" s="21"/>
      <c r="AJO34" s="21"/>
      <c r="AJP34" s="21"/>
      <c r="AJQ34" s="21"/>
      <c r="AJR34" s="21"/>
      <c r="AJS34" s="21"/>
      <c r="AJT34" s="21"/>
      <c r="AJU34" s="21"/>
      <c r="AJV34" s="21"/>
      <c r="AJW34" s="21"/>
      <c r="AJX34" s="21"/>
      <c r="AJY34" s="21"/>
      <c r="AJZ34" s="21"/>
      <c r="AKA34" s="21"/>
      <c r="AKB34" s="21"/>
      <c r="AKC34" s="21"/>
      <c r="AKD34" s="21"/>
      <c r="AKE34" s="21"/>
      <c r="AKF34" s="21"/>
      <c r="AKG34" s="21"/>
      <c r="AKH34" s="21"/>
      <c r="AKI34" s="21"/>
      <c r="AKJ34" s="21"/>
      <c r="AKK34" s="21"/>
      <c r="AKL34" s="21"/>
      <c r="AKM34" s="21"/>
      <c r="AKN34" s="21"/>
      <c r="AKO34" s="21"/>
      <c r="AKP34" s="21"/>
      <c r="AKQ34" s="21"/>
      <c r="AKR34" s="21"/>
      <c r="AKS34" s="21"/>
      <c r="AKT34" s="21"/>
      <c r="AKU34" s="21"/>
      <c r="AKV34" s="21"/>
      <c r="AKW34" s="21"/>
      <c r="AKX34" s="21"/>
      <c r="AKY34" s="21"/>
      <c r="AKZ34" s="21"/>
      <c r="ALA34" s="21"/>
      <c r="ALB34" s="21"/>
      <c r="ALC34" s="21"/>
      <c r="ALD34" s="21"/>
      <c r="ALE34" s="21"/>
      <c r="ALF34" s="21"/>
      <c r="ALG34" s="21"/>
      <c r="ALH34" s="21"/>
      <c r="ALI34" s="21"/>
      <c r="ALJ34" s="21"/>
      <c r="ALK34" s="21"/>
      <c r="ALL34" s="21"/>
      <c r="ALM34" s="21"/>
      <c r="ALN34" s="21"/>
      <c r="ALO34" s="21"/>
      <c r="ALP34" s="21"/>
      <c r="ALQ34" s="21"/>
      <c r="ALR34" s="21"/>
      <c r="ALS34" s="21"/>
      <c r="ALT34" s="21"/>
      <c r="ALU34" s="21"/>
      <c r="ALV34" s="21"/>
      <c r="ALW34" s="21"/>
      <c r="ALX34" s="21"/>
      <c r="ALY34" s="21"/>
      <c r="ALZ34" s="21"/>
      <c r="AMA34" s="21"/>
      <c r="AMB34" s="21"/>
      <c r="AMC34" s="21"/>
      <c r="AMD34" s="21"/>
      <c r="AME34" s="21"/>
      <c r="AMF34" s="21"/>
      <c r="AMG34" s="21"/>
      <c r="AMH34" s="21"/>
      <c r="AMI34" s="21"/>
      <c r="AMJ34" s="21"/>
      <c r="AMK34" s="21"/>
      <c r="AML34" s="21"/>
      <c r="AMM34" s="21"/>
    </row>
    <row r="35" spans="1:1027" s="30" customFormat="1" x14ac:dyDescent="0.25">
      <c r="A35" s="21" t="s">
        <v>20</v>
      </c>
      <c r="B35" s="21"/>
      <c r="C35" s="21"/>
      <c r="D35" s="21"/>
      <c r="E35" s="21"/>
      <c r="F35" s="22"/>
      <c r="G35" s="22"/>
      <c r="H35" s="22"/>
      <c r="I35" s="23"/>
      <c r="J35" s="24" t="s">
        <v>108</v>
      </c>
      <c r="K35" s="24"/>
      <c r="L35" s="25"/>
      <c r="M35" s="25"/>
      <c r="N35" s="25"/>
      <c r="O35" s="25"/>
      <c r="P35" s="25"/>
      <c r="Q35" s="25"/>
      <c r="R35" s="26"/>
      <c r="S35" s="26"/>
      <c r="T35" s="26"/>
      <c r="U35" s="27"/>
      <c r="V35" s="27"/>
      <c r="W35" s="27"/>
      <c r="X35" s="28"/>
      <c r="Y35" s="28"/>
      <c r="Z35" s="28"/>
      <c r="AA35" s="29"/>
      <c r="AB35" s="29"/>
      <c r="AC35" s="29"/>
      <c r="AD35" s="21"/>
      <c r="AE35" s="24"/>
      <c r="AF35" s="24"/>
      <c r="AG35" s="27"/>
      <c r="AH35" s="3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c r="IR35" s="21"/>
      <c r="IS35" s="21"/>
      <c r="IT35" s="21"/>
      <c r="IU35" s="21"/>
      <c r="IV35" s="21"/>
      <c r="IW35" s="21"/>
      <c r="IX35" s="21"/>
      <c r="IY35" s="21"/>
      <c r="IZ35" s="21"/>
      <c r="JA35" s="21"/>
      <c r="JB35" s="21"/>
      <c r="JC35" s="21"/>
      <c r="JD35" s="21"/>
      <c r="JE35" s="21"/>
      <c r="JF35" s="21"/>
      <c r="JG35" s="21"/>
      <c r="JH35" s="21"/>
      <c r="JI35" s="21"/>
      <c r="JJ35" s="21"/>
      <c r="JK35" s="21"/>
      <c r="JL35" s="21"/>
      <c r="JM35" s="21"/>
      <c r="JN35" s="21"/>
      <c r="JO35" s="21"/>
      <c r="JP35" s="21"/>
      <c r="JQ35" s="21"/>
      <c r="JR35" s="21"/>
      <c r="JS35" s="21"/>
      <c r="JT35" s="21"/>
      <c r="JU35" s="21"/>
      <c r="JV35" s="21"/>
      <c r="JW35" s="21"/>
      <c r="JX35" s="21"/>
      <c r="JY35" s="21"/>
      <c r="JZ35" s="21"/>
      <c r="KA35" s="21"/>
      <c r="KB35" s="21"/>
      <c r="KC35" s="21"/>
      <c r="KD35" s="21"/>
      <c r="KE35" s="21"/>
      <c r="KF35" s="21"/>
      <c r="KG35" s="21"/>
      <c r="KH35" s="21"/>
      <c r="KI35" s="21"/>
      <c r="KJ35" s="21"/>
      <c r="KK35" s="21"/>
      <c r="KL35" s="21"/>
      <c r="KM35" s="21"/>
      <c r="KN35" s="21"/>
      <c r="KO35" s="21"/>
      <c r="KP35" s="21"/>
      <c r="KQ35" s="21"/>
      <c r="KR35" s="21"/>
      <c r="KS35" s="21"/>
      <c r="KT35" s="21"/>
      <c r="KU35" s="21"/>
      <c r="KV35" s="21"/>
      <c r="KW35" s="21"/>
      <c r="KX35" s="21"/>
      <c r="KY35" s="21"/>
      <c r="KZ35" s="21"/>
      <c r="LA35" s="21"/>
      <c r="LB35" s="21"/>
      <c r="LC35" s="21"/>
      <c r="LD35" s="21"/>
      <c r="LE35" s="21"/>
      <c r="LF35" s="21"/>
      <c r="LG35" s="21"/>
      <c r="LH35" s="21"/>
      <c r="LI35" s="21"/>
      <c r="LJ35" s="21"/>
      <c r="LK35" s="21"/>
      <c r="LL35" s="21"/>
      <c r="LM35" s="21"/>
      <c r="LN35" s="21"/>
      <c r="LO35" s="21"/>
      <c r="LP35" s="21"/>
      <c r="LQ35" s="21"/>
      <c r="LR35" s="21"/>
      <c r="LS35" s="21"/>
      <c r="LT35" s="21"/>
      <c r="LU35" s="21"/>
      <c r="LV35" s="21"/>
      <c r="LW35" s="21"/>
      <c r="LX35" s="21"/>
      <c r="LY35" s="21"/>
      <c r="LZ35" s="21"/>
      <c r="MA35" s="21"/>
      <c r="MB35" s="21"/>
      <c r="MC35" s="21"/>
      <c r="MD35" s="21"/>
      <c r="ME35" s="21"/>
      <c r="MF35" s="21"/>
      <c r="MG35" s="21"/>
      <c r="MH35" s="21"/>
      <c r="MI35" s="21"/>
      <c r="MJ35" s="21"/>
      <c r="MK35" s="21"/>
      <c r="ML35" s="21"/>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c r="OE35" s="21"/>
      <c r="OF35" s="21"/>
      <c r="OG35" s="21"/>
      <c r="OH35" s="21"/>
      <c r="OI35" s="21"/>
      <c r="OJ35" s="21"/>
      <c r="OK35" s="21"/>
      <c r="OL35" s="21"/>
      <c r="OM35" s="21"/>
      <c r="ON35" s="21"/>
      <c r="OO35" s="21"/>
      <c r="OP35" s="21"/>
      <c r="OQ35" s="21"/>
      <c r="OR35" s="21"/>
      <c r="OS35" s="21"/>
      <c r="OT35" s="21"/>
      <c r="OU35" s="21"/>
      <c r="OV35" s="21"/>
      <c r="OW35" s="21"/>
      <c r="OX35" s="21"/>
      <c r="OY35" s="21"/>
      <c r="OZ35" s="21"/>
      <c r="PA35" s="21"/>
      <c r="PB35" s="21"/>
      <c r="PC35" s="21"/>
      <c r="PD35" s="21"/>
      <c r="PE35" s="21"/>
      <c r="PF35" s="21"/>
      <c r="PG35" s="21"/>
      <c r="PH35" s="21"/>
      <c r="PI35" s="21"/>
      <c r="PJ35" s="21"/>
      <c r="PK35" s="21"/>
      <c r="PL35" s="21"/>
      <c r="PM35" s="21"/>
      <c r="PN35" s="21"/>
      <c r="PO35" s="21"/>
      <c r="PP35" s="21"/>
      <c r="PQ35" s="21"/>
      <c r="PR35" s="21"/>
      <c r="PS35" s="21"/>
      <c r="PT35" s="21"/>
      <c r="PU35" s="21"/>
      <c r="PV35" s="21"/>
      <c r="PW35" s="21"/>
      <c r="PX35" s="21"/>
      <c r="PY35" s="21"/>
      <c r="PZ35" s="21"/>
      <c r="QA35" s="21"/>
      <c r="QB35" s="21"/>
      <c r="QC35" s="21"/>
      <c r="QD35" s="21"/>
      <c r="QE35" s="21"/>
      <c r="QF35" s="21"/>
      <c r="QG35" s="21"/>
      <c r="QH35" s="21"/>
      <c r="QI35" s="21"/>
      <c r="QJ35" s="21"/>
      <c r="QK35" s="21"/>
      <c r="QL35" s="21"/>
      <c r="QM35" s="21"/>
      <c r="QN35" s="21"/>
      <c r="QO35" s="21"/>
      <c r="QP35" s="21"/>
      <c r="QQ35" s="21"/>
      <c r="QR35" s="21"/>
      <c r="QS35" s="21"/>
      <c r="QT35" s="21"/>
      <c r="QU35" s="21"/>
      <c r="QV35" s="21"/>
      <c r="QW35" s="21"/>
      <c r="QX35" s="21"/>
      <c r="QY35" s="21"/>
      <c r="QZ35" s="21"/>
      <c r="RA35" s="21"/>
      <c r="RB35" s="21"/>
      <c r="RC35" s="21"/>
      <c r="RD35" s="21"/>
      <c r="RE35" s="21"/>
      <c r="RF35" s="21"/>
      <c r="RG35" s="21"/>
      <c r="RH35" s="21"/>
      <c r="RI35" s="21"/>
      <c r="RJ35" s="21"/>
      <c r="RK35" s="21"/>
      <c r="RL35" s="21"/>
      <c r="RM35" s="21"/>
      <c r="RN35" s="21"/>
      <c r="RO35" s="21"/>
      <c r="RP35" s="21"/>
      <c r="RQ35" s="21"/>
      <c r="RR35" s="21"/>
      <c r="RS35" s="21"/>
      <c r="RT35" s="21"/>
      <c r="RU35" s="21"/>
      <c r="RV35" s="21"/>
      <c r="RW35" s="21"/>
      <c r="RX35" s="21"/>
      <c r="RY35" s="21"/>
      <c r="RZ35" s="21"/>
      <c r="SA35" s="21"/>
      <c r="SB35" s="21"/>
      <c r="SC35" s="21"/>
      <c r="SD35" s="21"/>
      <c r="SE35" s="21"/>
      <c r="SF35" s="21"/>
      <c r="SG35" s="21"/>
      <c r="SH35" s="21"/>
      <c r="SI35" s="21"/>
      <c r="SJ35" s="21"/>
      <c r="SK35" s="21"/>
      <c r="SL35" s="21"/>
      <c r="SM35" s="21"/>
      <c r="SN35" s="21"/>
      <c r="SO35" s="21"/>
      <c r="SP35" s="21"/>
      <c r="SQ35" s="21"/>
      <c r="SR35" s="21"/>
      <c r="SS35" s="21"/>
      <c r="ST35" s="21"/>
      <c r="SU35" s="21"/>
      <c r="SV35" s="21"/>
      <c r="SW35" s="21"/>
      <c r="SX35" s="21"/>
      <c r="SY35" s="21"/>
      <c r="SZ35" s="21"/>
      <c r="TA35" s="21"/>
      <c r="TB35" s="21"/>
      <c r="TC35" s="21"/>
      <c r="TD35" s="21"/>
      <c r="TE35" s="21"/>
      <c r="TF35" s="21"/>
      <c r="TG35" s="21"/>
      <c r="TH35" s="21"/>
      <c r="TI35" s="21"/>
      <c r="TJ35" s="21"/>
      <c r="TK35" s="21"/>
      <c r="TL35" s="21"/>
      <c r="TM35" s="21"/>
      <c r="TN35" s="21"/>
      <c r="TO35" s="21"/>
      <c r="TP35" s="21"/>
      <c r="TQ35" s="21"/>
      <c r="TR35" s="21"/>
      <c r="TS35" s="21"/>
      <c r="TT35" s="21"/>
      <c r="TU35" s="21"/>
      <c r="TV35" s="21"/>
      <c r="TW35" s="21"/>
      <c r="TX35" s="21"/>
      <c r="TY35" s="21"/>
      <c r="TZ35" s="21"/>
      <c r="UA35" s="21"/>
      <c r="UB35" s="21"/>
      <c r="UC35" s="21"/>
      <c r="UD35" s="21"/>
      <c r="UE35" s="21"/>
      <c r="UF35" s="21"/>
      <c r="UG35" s="21"/>
      <c r="UH35" s="21"/>
      <c r="UI35" s="21"/>
      <c r="UJ35" s="21"/>
      <c r="UK35" s="21"/>
      <c r="UL35" s="21"/>
      <c r="UM35" s="21"/>
      <c r="UN35" s="21"/>
      <c r="UO35" s="21"/>
      <c r="UP35" s="21"/>
      <c r="UQ35" s="21"/>
      <c r="UR35" s="21"/>
      <c r="US35" s="21"/>
      <c r="UT35" s="21"/>
      <c r="UU35" s="21"/>
      <c r="UV35" s="21"/>
      <c r="UW35" s="21"/>
      <c r="UX35" s="21"/>
      <c r="UY35" s="21"/>
      <c r="UZ35" s="21"/>
      <c r="VA35" s="21"/>
      <c r="VB35" s="21"/>
      <c r="VC35" s="21"/>
      <c r="VD35" s="21"/>
      <c r="VE35" s="21"/>
      <c r="VF35" s="21"/>
      <c r="VG35" s="21"/>
      <c r="VH35" s="21"/>
      <c r="VI35" s="21"/>
      <c r="VJ35" s="21"/>
      <c r="VK35" s="21"/>
      <c r="VL35" s="21"/>
      <c r="VM35" s="21"/>
      <c r="VN35" s="21"/>
      <c r="VO35" s="21"/>
      <c r="VP35" s="21"/>
      <c r="VQ35" s="21"/>
      <c r="VR35" s="21"/>
      <c r="VS35" s="21"/>
      <c r="VT35" s="21"/>
      <c r="VU35" s="21"/>
      <c r="VV35" s="21"/>
      <c r="VW35" s="21"/>
      <c r="VX35" s="21"/>
      <c r="VY35" s="21"/>
      <c r="VZ35" s="21"/>
      <c r="WA35" s="21"/>
      <c r="WB35" s="21"/>
      <c r="WC35" s="21"/>
      <c r="WD35" s="21"/>
      <c r="WE35" s="21"/>
      <c r="WF35" s="21"/>
      <c r="WG35" s="21"/>
      <c r="WH35" s="21"/>
      <c r="WI35" s="21"/>
      <c r="WJ35" s="21"/>
      <c r="WK35" s="21"/>
      <c r="WL35" s="21"/>
      <c r="WM35" s="21"/>
      <c r="WN35" s="21"/>
      <c r="WO35" s="21"/>
      <c r="WP35" s="21"/>
      <c r="WQ35" s="21"/>
      <c r="WR35" s="21"/>
      <c r="WS35" s="21"/>
      <c r="WT35" s="21"/>
      <c r="WU35" s="21"/>
      <c r="WV35" s="21"/>
      <c r="WW35" s="21"/>
      <c r="WX35" s="21"/>
      <c r="WY35" s="21"/>
      <c r="WZ35" s="21"/>
      <c r="XA35" s="21"/>
      <c r="XB35" s="21"/>
      <c r="XC35" s="21"/>
      <c r="XD35" s="21"/>
      <c r="XE35" s="21"/>
      <c r="XF35" s="21"/>
      <c r="XG35" s="21"/>
      <c r="XH35" s="21"/>
      <c r="XI35" s="21"/>
      <c r="XJ35" s="21"/>
      <c r="XK35" s="21"/>
      <c r="XL35" s="21"/>
      <c r="XM35" s="21"/>
      <c r="XN35" s="21"/>
      <c r="XO35" s="21"/>
      <c r="XP35" s="21"/>
      <c r="XQ35" s="21"/>
      <c r="XR35" s="21"/>
      <c r="XS35" s="21"/>
      <c r="XT35" s="21"/>
      <c r="XU35" s="21"/>
      <c r="XV35" s="21"/>
      <c r="XW35" s="21"/>
      <c r="XX35" s="21"/>
      <c r="XY35" s="21"/>
      <c r="XZ35" s="21"/>
      <c r="YA35" s="21"/>
      <c r="YB35" s="21"/>
      <c r="YC35" s="21"/>
      <c r="YD35" s="21"/>
      <c r="YE35" s="21"/>
      <c r="YF35" s="21"/>
      <c r="YG35" s="21"/>
      <c r="YH35" s="21"/>
      <c r="YI35" s="21"/>
      <c r="YJ35" s="21"/>
      <c r="YK35" s="21"/>
      <c r="YL35" s="21"/>
      <c r="YM35" s="21"/>
      <c r="YN35" s="21"/>
      <c r="YO35" s="21"/>
      <c r="YP35" s="21"/>
      <c r="YQ35" s="21"/>
      <c r="YR35" s="21"/>
      <c r="YS35" s="21"/>
      <c r="YT35" s="21"/>
      <c r="YU35" s="21"/>
      <c r="YV35" s="21"/>
      <c r="YW35" s="21"/>
      <c r="YX35" s="21"/>
      <c r="YY35" s="21"/>
      <c r="YZ35" s="21"/>
      <c r="ZA35" s="21"/>
      <c r="ZB35" s="21"/>
      <c r="ZC35" s="21"/>
      <c r="ZD35" s="21"/>
      <c r="ZE35" s="21"/>
      <c r="ZF35" s="21"/>
      <c r="ZG35" s="21"/>
      <c r="ZH35" s="21"/>
      <c r="ZI35" s="21"/>
      <c r="ZJ35" s="21"/>
      <c r="ZK35" s="21"/>
      <c r="ZL35" s="21"/>
      <c r="ZM35" s="21"/>
      <c r="ZN35" s="21"/>
      <c r="ZO35" s="21"/>
      <c r="ZP35" s="21"/>
      <c r="ZQ35" s="21"/>
      <c r="ZR35" s="21"/>
      <c r="ZS35" s="21"/>
      <c r="ZT35" s="21"/>
      <c r="ZU35" s="21"/>
      <c r="ZV35" s="21"/>
      <c r="ZW35" s="21"/>
      <c r="ZX35" s="21"/>
      <c r="ZY35" s="21"/>
      <c r="ZZ35" s="21"/>
      <c r="AAA35" s="21"/>
      <c r="AAB35" s="21"/>
      <c r="AAC35" s="21"/>
      <c r="AAD35" s="21"/>
      <c r="AAE35" s="21"/>
      <c r="AAF35" s="21"/>
      <c r="AAG35" s="21"/>
      <c r="AAH35" s="21"/>
      <c r="AAI35" s="21"/>
      <c r="AAJ35" s="21"/>
      <c r="AAK35" s="21"/>
      <c r="AAL35" s="21"/>
      <c r="AAM35" s="21"/>
      <c r="AAN35" s="21"/>
      <c r="AAO35" s="21"/>
      <c r="AAP35" s="21"/>
      <c r="AAQ35" s="21"/>
      <c r="AAR35" s="21"/>
      <c r="AAS35" s="21"/>
      <c r="AAT35" s="21"/>
      <c r="AAU35" s="21"/>
      <c r="AAV35" s="21"/>
      <c r="AAW35" s="21"/>
      <c r="AAX35" s="21"/>
      <c r="AAY35" s="21"/>
      <c r="AAZ35" s="21"/>
      <c r="ABA35" s="21"/>
      <c r="ABB35" s="21"/>
      <c r="ABC35" s="21"/>
      <c r="ABD35" s="21"/>
      <c r="ABE35" s="21"/>
      <c r="ABF35" s="21"/>
      <c r="ABG35" s="21"/>
      <c r="ABH35" s="21"/>
      <c r="ABI35" s="21"/>
      <c r="ABJ35" s="21"/>
      <c r="ABK35" s="21"/>
      <c r="ABL35" s="21"/>
      <c r="ABM35" s="21"/>
      <c r="ABN35" s="21"/>
      <c r="ABO35" s="21"/>
      <c r="ABP35" s="21"/>
      <c r="ABQ35" s="21"/>
      <c r="ABR35" s="21"/>
      <c r="ABS35" s="21"/>
      <c r="ABT35" s="21"/>
      <c r="ABU35" s="21"/>
      <c r="ABV35" s="21"/>
      <c r="ABW35" s="21"/>
      <c r="ABX35" s="21"/>
      <c r="ABY35" s="21"/>
      <c r="ABZ35" s="21"/>
      <c r="ACA35" s="21"/>
      <c r="ACB35" s="21"/>
      <c r="ACC35" s="21"/>
      <c r="ACD35" s="21"/>
      <c r="ACE35" s="21"/>
      <c r="ACF35" s="21"/>
      <c r="ACG35" s="21"/>
      <c r="ACH35" s="21"/>
      <c r="ACI35" s="21"/>
      <c r="ACJ35" s="21"/>
      <c r="ACK35" s="21"/>
      <c r="ACL35" s="21"/>
      <c r="ACM35" s="21"/>
      <c r="ACN35" s="21"/>
      <c r="ACO35" s="21"/>
      <c r="ACP35" s="21"/>
      <c r="ACQ35" s="21"/>
      <c r="ACR35" s="21"/>
      <c r="ACS35" s="21"/>
      <c r="ACT35" s="21"/>
      <c r="ACU35" s="21"/>
      <c r="ACV35" s="21"/>
      <c r="ACW35" s="21"/>
      <c r="ACX35" s="21"/>
      <c r="ACY35" s="21"/>
      <c r="ACZ35" s="21"/>
      <c r="ADA35" s="21"/>
      <c r="ADB35" s="21"/>
      <c r="ADC35" s="21"/>
      <c r="ADD35" s="21"/>
      <c r="ADE35" s="21"/>
      <c r="ADF35" s="21"/>
      <c r="ADG35" s="21"/>
      <c r="ADH35" s="21"/>
      <c r="ADI35" s="21"/>
      <c r="ADJ35" s="21"/>
      <c r="ADK35" s="21"/>
      <c r="ADL35" s="21"/>
      <c r="ADM35" s="21"/>
      <c r="ADN35" s="21"/>
      <c r="ADO35" s="21"/>
      <c r="ADP35" s="21"/>
      <c r="ADQ35" s="21"/>
      <c r="ADR35" s="21"/>
      <c r="ADS35" s="21"/>
      <c r="ADT35" s="21"/>
      <c r="ADU35" s="21"/>
      <c r="ADV35" s="21"/>
      <c r="ADW35" s="21"/>
      <c r="ADX35" s="21"/>
      <c r="ADY35" s="21"/>
      <c r="ADZ35" s="21"/>
      <c r="AEA35" s="21"/>
      <c r="AEB35" s="21"/>
      <c r="AEC35" s="21"/>
      <c r="AED35" s="21"/>
      <c r="AEE35" s="21"/>
      <c r="AEF35" s="21"/>
      <c r="AEG35" s="21"/>
      <c r="AEH35" s="21"/>
      <c r="AEI35" s="21"/>
      <c r="AEJ35" s="21"/>
      <c r="AEK35" s="21"/>
      <c r="AEL35" s="21"/>
      <c r="AEM35" s="21"/>
      <c r="AEN35" s="21"/>
      <c r="AEO35" s="21"/>
      <c r="AEP35" s="21"/>
      <c r="AEQ35" s="21"/>
      <c r="AER35" s="21"/>
      <c r="AES35" s="21"/>
      <c r="AET35" s="21"/>
      <c r="AEU35" s="21"/>
      <c r="AEV35" s="21"/>
      <c r="AEW35" s="21"/>
      <c r="AEX35" s="21"/>
      <c r="AEY35" s="21"/>
      <c r="AEZ35" s="21"/>
      <c r="AFA35" s="21"/>
      <c r="AFB35" s="21"/>
      <c r="AFC35" s="21"/>
      <c r="AFD35" s="21"/>
      <c r="AFE35" s="21"/>
      <c r="AFF35" s="21"/>
      <c r="AFG35" s="21"/>
      <c r="AFH35" s="21"/>
      <c r="AFI35" s="21"/>
      <c r="AFJ35" s="21"/>
      <c r="AFK35" s="21"/>
      <c r="AFL35" s="21"/>
      <c r="AFM35" s="21"/>
      <c r="AFN35" s="21"/>
      <c r="AFO35" s="21"/>
      <c r="AFP35" s="21"/>
      <c r="AFQ35" s="21"/>
      <c r="AFR35" s="21"/>
      <c r="AFS35" s="21"/>
      <c r="AFT35" s="21"/>
      <c r="AFU35" s="21"/>
      <c r="AFV35" s="21"/>
      <c r="AFW35" s="21"/>
      <c r="AFX35" s="21"/>
      <c r="AFY35" s="21"/>
      <c r="AFZ35" s="21"/>
      <c r="AGA35" s="21"/>
      <c r="AGB35" s="21"/>
      <c r="AGC35" s="21"/>
      <c r="AGD35" s="21"/>
      <c r="AGE35" s="21"/>
      <c r="AGF35" s="21"/>
      <c r="AGG35" s="21"/>
      <c r="AGH35" s="21"/>
      <c r="AGI35" s="21"/>
      <c r="AGJ35" s="21"/>
      <c r="AGK35" s="21"/>
      <c r="AGL35" s="21"/>
      <c r="AGM35" s="21"/>
      <c r="AGN35" s="21"/>
      <c r="AGO35" s="21"/>
      <c r="AGP35" s="21"/>
      <c r="AGQ35" s="21"/>
      <c r="AGR35" s="21"/>
      <c r="AGS35" s="21"/>
      <c r="AGT35" s="21"/>
      <c r="AGU35" s="21"/>
      <c r="AGV35" s="21"/>
      <c r="AGW35" s="21"/>
      <c r="AGX35" s="21"/>
      <c r="AGY35" s="21"/>
      <c r="AGZ35" s="21"/>
      <c r="AHA35" s="21"/>
      <c r="AHB35" s="21"/>
      <c r="AHC35" s="21"/>
      <c r="AHD35" s="21"/>
      <c r="AHE35" s="21"/>
      <c r="AHF35" s="21"/>
      <c r="AHG35" s="21"/>
      <c r="AHH35" s="21"/>
      <c r="AHI35" s="21"/>
      <c r="AHJ35" s="21"/>
      <c r="AHK35" s="21"/>
      <c r="AHL35" s="21"/>
      <c r="AHM35" s="21"/>
      <c r="AHN35" s="21"/>
      <c r="AHO35" s="21"/>
      <c r="AHP35" s="21"/>
      <c r="AHQ35" s="21"/>
      <c r="AHR35" s="21"/>
      <c r="AHS35" s="21"/>
      <c r="AHT35" s="21"/>
      <c r="AHU35" s="21"/>
      <c r="AHV35" s="21"/>
      <c r="AHW35" s="21"/>
      <c r="AHX35" s="21"/>
      <c r="AHY35" s="21"/>
      <c r="AHZ35" s="21"/>
      <c r="AIA35" s="21"/>
      <c r="AIB35" s="21"/>
      <c r="AIC35" s="21"/>
      <c r="AID35" s="21"/>
      <c r="AIE35" s="21"/>
      <c r="AIF35" s="21"/>
      <c r="AIG35" s="21"/>
      <c r="AIH35" s="21"/>
      <c r="AII35" s="21"/>
      <c r="AIJ35" s="21"/>
      <c r="AIK35" s="21"/>
      <c r="AIL35" s="21"/>
      <c r="AIM35" s="21"/>
      <c r="AIN35" s="21"/>
      <c r="AIO35" s="21"/>
      <c r="AIP35" s="21"/>
      <c r="AIQ35" s="21"/>
      <c r="AIR35" s="21"/>
      <c r="AIS35" s="21"/>
      <c r="AIT35" s="21"/>
      <c r="AIU35" s="21"/>
      <c r="AIV35" s="21"/>
      <c r="AIW35" s="21"/>
      <c r="AIX35" s="21"/>
      <c r="AIY35" s="21"/>
      <c r="AIZ35" s="21"/>
      <c r="AJA35" s="21"/>
      <c r="AJB35" s="21"/>
      <c r="AJC35" s="21"/>
      <c r="AJD35" s="21"/>
      <c r="AJE35" s="21"/>
      <c r="AJF35" s="21"/>
      <c r="AJG35" s="21"/>
      <c r="AJH35" s="21"/>
      <c r="AJI35" s="21"/>
      <c r="AJJ35" s="21"/>
      <c r="AJK35" s="21"/>
      <c r="AJL35" s="21"/>
      <c r="AJM35" s="21"/>
      <c r="AJN35" s="21"/>
      <c r="AJO35" s="21"/>
      <c r="AJP35" s="21"/>
      <c r="AJQ35" s="21"/>
      <c r="AJR35" s="21"/>
      <c r="AJS35" s="21"/>
      <c r="AJT35" s="21"/>
      <c r="AJU35" s="21"/>
      <c r="AJV35" s="21"/>
      <c r="AJW35" s="21"/>
      <c r="AJX35" s="21"/>
      <c r="AJY35" s="21"/>
      <c r="AJZ35" s="21"/>
      <c r="AKA35" s="21"/>
      <c r="AKB35" s="21"/>
      <c r="AKC35" s="21"/>
      <c r="AKD35" s="21"/>
      <c r="AKE35" s="21"/>
      <c r="AKF35" s="21"/>
      <c r="AKG35" s="21"/>
      <c r="AKH35" s="21"/>
      <c r="AKI35" s="21"/>
      <c r="AKJ35" s="21"/>
      <c r="AKK35" s="21"/>
      <c r="AKL35" s="21"/>
      <c r="AKM35" s="21"/>
      <c r="AKN35" s="21"/>
      <c r="AKO35" s="21"/>
      <c r="AKP35" s="21"/>
      <c r="AKQ35" s="21"/>
      <c r="AKR35" s="21"/>
      <c r="AKS35" s="21"/>
      <c r="AKT35" s="21"/>
      <c r="AKU35" s="21"/>
      <c r="AKV35" s="21"/>
      <c r="AKW35" s="21"/>
      <c r="AKX35" s="21"/>
      <c r="AKY35" s="21"/>
      <c r="AKZ35" s="21"/>
      <c r="ALA35" s="21"/>
      <c r="ALB35" s="21"/>
      <c r="ALC35" s="21"/>
      <c r="ALD35" s="21"/>
      <c r="ALE35" s="21"/>
      <c r="ALF35" s="21"/>
      <c r="ALG35" s="21"/>
      <c r="ALH35" s="21"/>
      <c r="ALI35" s="21"/>
      <c r="ALJ35" s="21"/>
      <c r="ALK35" s="21"/>
      <c r="ALL35" s="21"/>
      <c r="ALM35" s="21"/>
      <c r="ALN35" s="21"/>
      <c r="ALO35" s="21"/>
      <c r="ALP35" s="21"/>
      <c r="ALQ35" s="21"/>
      <c r="ALR35" s="21"/>
      <c r="ALS35" s="21"/>
      <c r="ALT35" s="21"/>
      <c r="ALU35" s="21"/>
      <c r="ALV35" s="21"/>
      <c r="ALW35" s="21"/>
      <c r="ALX35" s="21"/>
      <c r="ALY35" s="21"/>
      <c r="ALZ35" s="21"/>
      <c r="AMA35" s="21"/>
      <c r="AMB35" s="21"/>
      <c r="AMC35" s="21"/>
      <c r="AMD35" s="21"/>
      <c r="AME35" s="21"/>
      <c r="AMF35" s="21"/>
      <c r="AMG35" s="21"/>
      <c r="AMH35" s="21"/>
      <c r="AMI35" s="21"/>
      <c r="AMJ35" s="21"/>
      <c r="AMK35" s="21"/>
      <c r="AML35" s="21"/>
      <c r="AMM35" s="21"/>
    </row>
    <row r="36" spans="1:1027" x14ac:dyDescent="0.25">
      <c r="A36" s="11">
        <v>79</v>
      </c>
      <c r="B36" s="53" t="s">
        <v>219</v>
      </c>
      <c r="C36" s="53" t="s">
        <v>304</v>
      </c>
      <c r="D36" s="53" t="s">
        <v>455</v>
      </c>
      <c r="E36" s="53" t="s">
        <v>128</v>
      </c>
      <c r="F36" s="12" t="s">
        <v>164</v>
      </c>
      <c r="G36" s="12"/>
      <c r="H36" s="12">
        <v>89</v>
      </c>
      <c r="I36" s="13" t="s">
        <v>100</v>
      </c>
      <c r="J36" s="14" t="s">
        <v>452</v>
      </c>
      <c r="K36" s="14" t="s">
        <v>112</v>
      </c>
      <c r="L36" s="15" t="s">
        <v>128</v>
      </c>
      <c r="M36" s="15" t="s">
        <v>128</v>
      </c>
      <c r="N36" s="15" t="s">
        <v>128</v>
      </c>
      <c r="O36" s="15" t="s">
        <v>129</v>
      </c>
      <c r="P36" s="15" t="s">
        <v>128</v>
      </c>
      <c r="Q36" s="15" t="s">
        <v>128</v>
      </c>
      <c r="R36" s="16" t="s">
        <v>128</v>
      </c>
      <c r="S36" s="16" t="s">
        <v>129</v>
      </c>
      <c r="T36" s="16" t="s">
        <v>128</v>
      </c>
      <c r="U36" s="17" t="s">
        <v>115</v>
      </c>
      <c r="V36" s="17" t="s">
        <v>128</v>
      </c>
      <c r="W36" s="17" t="s">
        <v>128</v>
      </c>
      <c r="X36" s="18" t="s">
        <v>167</v>
      </c>
      <c r="Y36" s="18" t="s">
        <v>129</v>
      </c>
      <c r="Z36" s="18" t="s">
        <v>167</v>
      </c>
      <c r="AA36" s="19" t="s">
        <v>497</v>
      </c>
      <c r="AB36" s="19" t="s">
        <v>167</v>
      </c>
      <c r="AC36" s="19" t="s">
        <v>129</v>
      </c>
      <c r="AE36" s="14"/>
      <c r="AF36" s="14"/>
      <c r="AG36" s="17"/>
      <c r="AH36" s="52" t="s">
        <v>189</v>
      </c>
    </row>
    <row r="37" spans="1:1027" x14ac:dyDescent="0.25">
      <c r="A37" s="11">
        <v>34</v>
      </c>
      <c r="B37" s="53" t="s">
        <v>220</v>
      </c>
      <c r="C37" s="53" t="s">
        <v>305</v>
      </c>
      <c r="D37" s="53" t="s">
        <v>391</v>
      </c>
      <c r="E37" s="53" t="s">
        <v>129</v>
      </c>
      <c r="F37" s="12" t="s">
        <v>164</v>
      </c>
      <c r="G37" s="12"/>
      <c r="H37" s="12">
        <v>94</v>
      </c>
      <c r="I37" s="13" t="s">
        <v>95</v>
      </c>
      <c r="J37" s="14" t="s">
        <v>452</v>
      </c>
      <c r="K37" s="14" t="s">
        <v>111</v>
      </c>
      <c r="L37" s="15" t="s">
        <v>128</v>
      </c>
      <c r="M37" s="15" t="s">
        <v>128</v>
      </c>
      <c r="N37" s="15" t="s">
        <v>128</v>
      </c>
      <c r="O37" s="15" t="s">
        <v>128</v>
      </c>
      <c r="P37" s="15" t="s">
        <v>129</v>
      </c>
      <c r="Q37" s="15" t="s">
        <v>129</v>
      </c>
      <c r="R37" s="16" t="s">
        <v>128</v>
      </c>
      <c r="S37" s="16" t="s">
        <v>129</v>
      </c>
      <c r="T37" s="16" t="s">
        <v>129</v>
      </c>
      <c r="U37" s="17" t="s">
        <v>115</v>
      </c>
      <c r="V37" s="17" t="s">
        <v>128</v>
      </c>
      <c r="W37" s="17" t="s">
        <v>128</v>
      </c>
      <c r="X37" s="18" t="s">
        <v>132</v>
      </c>
      <c r="Y37" s="18" t="s">
        <v>128</v>
      </c>
      <c r="Z37" s="18" t="s">
        <v>132</v>
      </c>
      <c r="AA37" s="19" t="s">
        <v>118</v>
      </c>
      <c r="AB37" s="19"/>
      <c r="AC37" s="19" t="s">
        <v>129</v>
      </c>
      <c r="AE37" s="14"/>
      <c r="AF37" s="14"/>
      <c r="AG37" s="17"/>
      <c r="AH37" s="52"/>
    </row>
    <row r="38" spans="1:1027" s="30" customFormat="1" x14ac:dyDescent="0.25">
      <c r="A38" s="21" t="s">
        <v>48</v>
      </c>
      <c r="B38" s="21"/>
      <c r="C38" s="21"/>
      <c r="D38" s="21"/>
      <c r="E38" s="21"/>
      <c r="F38" s="22"/>
      <c r="G38" s="22"/>
      <c r="H38" s="22"/>
      <c r="I38" s="23"/>
      <c r="J38" s="24" t="s">
        <v>104</v>
      </c>
      <c r="K38" s="24"/>
      <c r="L38" s="25"/>
      <c r="M38" s="25"/>
      <c r="N38" s="25"/>
      <c r="O38" s="25"/>
      <c r="P38" s="25"/>
      <c r="Q38" s="25"/>
      <c r="R38" s="26"/>
      <c r="S38" s="26"/>
      <c r="T38" s="26"/>
      <c r="U38" s="27"/>
      <c r="V38" s="27"/>
      <c r="W38" s="27"/>
      <c r="X38" s="28"/>
      <c r="Y38" s="28"/>
      <c r="Z38" s="28"/>
      <c r="AA38" s="29"/>
      <c r="AB38" s="29"/>
      <c r="AC38" s="29"/>
      <c r="AD38" s="21"/>
      <c r="AE38" s="24"/>
      <c r="AF38" s="24"/>
      <c r="AG38" s="27"/>
      <c r="AH38" s="3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c r="IV38" s="21"/>
      <c r="IW38" s="21"/>
      <c r="IX38" s="21"/>
      <c r="IY38" s="21"/>
      <c r="IZ38" s="21"/>
      <c r="JA38" s="21"/>
      <c r="JB38" s="21"/>
      <c r="JC38" s="21"/>
      <c r="JD38" s="21"/>
      <c r="JE38" s="21"/>
      <c r="JF38" s="21"/>
      <c r="JG38" s="21"/>
      <c r="JH38" s="21"/>
      <c r="JI38" s="21"/>
      <c r="JJ38" s="21"/>
      <c r="JK38" s="21"/>
      <c r="JL38" s="21"/>
      <c r="JM38" s="21"/>
      <c r="JN38" s="21"/>
      <c r="JO38" s="21"/>
      <c r="JP38" s="21"/>
      <c r="JQ38" s="21"/>
      <c r="JR38" s="21"/>
      <c r="JS38" s="21"/>
      <c r="JT38" s="21"/>
      <c r="JU38" s="21"/>
      <c r="JV38" s="21"/>
      <c r="JW38" s="21"/>
      <c r="JX38" s="21"/>
      <c r="JY38" s="21"/>
      <c r="JZ38" s="21"/>
      <c r="KA38" s="21"/>
      <c r="KB38" s="21"/>
      <c r="KC38" s="21"/>
      <c r="KD38" s="21"/>
      <c r="KE38" s="21"/>
      <c r="KF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c r="RS38" s="21"/>
      <c r="RT38" s="21"/>
      <c r="RU38" s="21"/>
      <c r="RV38" s="21"/>
      <c r="RW38" s="21"/>
      <c r="RX38" s="21"/>
      <c r="RY38" s="21"/>
      <c r="RZ38" s="21"/>
      <c r="SA38" s="21"/>
      <c r="SB38" s="21"/>
      <c r="SC38" s="21"/>
      <c r="SD38" s="21"/>
      <c r="SE38" s="21"/>
      <c r="SF38" s="21"/>
      <c r="SG38" s="21"/>
      <c r="SH38" s="21"/>
      <c r="SI38" s="21"/>
      <c r="SJ38" s="21"/>
      <c r="SK38" s="21"/>
      <c r="SL38" s="21"/>
      <c r="SM38" s="21"/>
      <c r="SN38" s="21"/>
      <c r="SO38" s="21"/>
      <c r="SP38" s="21"/>
      <c r="SQ38" s="21"/>
      <c r="SR38" s="21"/>
      <c r="SS38" s="21"/>
      <c r="ST38" s="21"/>
      <c r="SU38" s="21"/>
      <c r="SV38" s="21"/>
      <c r="SW38" s="21"/>
      <c r="SX38" s="21"/>
      <c r="SY38" s="21"/>
      <c r="SZ38" s="21"/>
      <c r="TA38" s="21"/>
      <c r="TB38" s="21"/>
      <c r="TC38" s="21"/>
      <c r="TD38" s="21"/>
      <c r="TE38" s="21"/>
      <c r="TF38" s="21"/>
      <c r="TG38" s="21"/>
      <c r="TH38" s="21"/>
      <c r="TI38" s="21"/>
      <c r="TJ38" s="21"/>
      <c r="TK38" s="21"/>
      <c r="TL38" s="21"/>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c r="UL38" s="21"/>
      <c r="UM38" s="21"/>
      <c r="UN38" s="21"/>
      <c r="UO38" s="21"/>
      <c r="UP38" s="21"/>
      <c r="UQ38" s="21"/>
      <c r="UR38" s="21"/>
      <c r="US38" s="21"/>
      <c r="UT38" s="21"/>
      <c r="UU38" s="21"/>
      <c r="UV38" s="21"/>
      <c r="UW38" s="21"/>
      <c r="UX38" s="21"/>
      <c r="UY38" s="21"/>
      <c r="UZ38" s="21"/>
      <c r="VA38" s="21"/>
      <c r="VB38" s="21"/>
      <c r="VC38" s="21"/>
      <c r="VD38" s="21"/>
      <c r="VE38" s="21"/>
      <c r="VF38" s="21"/>
      <c r="VG38" s="21"/>
      <c r="VH38" s="21"/>
      <c r="VI38" s="21"/>
      <c r="VJ38" s="21"/>
      <c r="VK38" s="21"/>
      <c r="VL38" s="21"/>
      <c r="VM38" s="21"/>
      <c r="VN38" s="21"/>
      <c r="VO38" s="21"/>
      <c r="VP38" s="21"/>
      <c r="VQ38" s="21"/>
      <c r="VR38" s="21"/>
      <c r="VS38" s="21"/>
      <c r="VT38" s="21"/>
      <c r="VU38" s="21"/>
      <c r="VV38" s="21"/>
      <c r="VW38" s="21"/>
      <c r="VX38" s="21"/>
      <c r="VY38" s="21"/>
      <c r="VZ38" s="21"/>
      <c r="WA38" s="21"/>
      <c r="WB38" s="21"/>
      <c r="WC38" s="21"/>
      <c r="WD38" s="21"/>
      <c r="WE38" s="21"/>
      <c r="WF38" s="21"/>
      <c r="WG38" s="21"/>
      <c r="WH38" s="21"/>
      <c r="WI38" s="21"/>
      <c r="WJ38" s="21"/>
      <c r="WK38" s="21"/>
      <c r="WL38" s="21"/>
      <c r="WM38" s="21"/>
      <c r="WN38" s="21"/>
      <c r="WO38" s="21"/>
      <c r="WP38" s="21"/>
      <c r="WQ38" s="21"/>
      <c r="WR38" s="21"/>
      <c r="WS38" s="21"/>
      <c r="WT38" s="21"/>
      <c r="WU38" s="21"/>
      <c r="WV38" s="21"/>
      <c r="WW38" s="21"/>
      <c r="WX38" s="21"/>
      <c r="WY38" s="21"/>
      <c r="WZ38" s="21"/>
      <c r="XA38" s="21"/>
      <c r="XB38" s="21"/>
      <c r="XC38" s="21"/>
      <c r="XD38" s="21"/>
      <c r="XE38" s="21"/>
      <c r="XF38" s="21"/>
      <c r="XG38" s="21"/>
      <c r="XH38" s="21"/>
      <c r="XI38" s="21"/>
      <c r="XJ38" s="21"/>
      <c r="XK38" s="21"/>
      <c r="XL38" s="21"/>
      <c r="XM38" s="21"/>
      <c r="XN38" s="21"/>
      <c r="XO38" s="21"/>
      <c r="XP38" s="21"/>
      <c r="XQ38" s="21"/>
      <c r="XR38" s="21"/>
      <c r="XS38" s="21"/>
      <c r="XT38" s="21"/>
      <c r="XU38" s="21"/>
      <c r="XV38" s="21"/>
      <c r="XW38" s="21"/>
      <c r="XX38" s="21"/>
      <c r="XY38" s="21"/>
      <c r="XZ38" s="21"/>
      <c r="YA38" s="21"/>
      <c r="YB38" s="21"/>
      <c r="YC38" s="21"/>
      <c r="YD38" s="21"/>
      <c r="YE38" s="21"/>
      <c r="YF38" s="21"/>
      <c r="YG38" s="21"/>
      <c r="YH38" s="21"/>
      <c r="YI38" s="21"/>
      <c r="YJ38" s="21"/>
      <c r="YK38" s="21"/>
      <c r="YL38" s="21"/>
      <c r="YM38" s="21"/>
      <c r="YN38" s="21"/>
      <c r="YO38" s="21"/>
      <c r="YP38" s="21"/>
      <c r="YQ38" s="21"/>
      <c r="YR38" s="21"/>
      <c r="YS38" s="21"/>
      <c r="YT38" s="21"/>
      <c r="YU38" s="21"/>
      <c r="YV38" s="21"/>
      <c r="YW38" s="21"/>
      <c r="YX38" s="21"/>
      <c r="YY38" s="21"/>
      <c r="YZ38" s="21"/>
      <c r="ZA38" s="21"/>
      <c r="ZB38" s="21"/>
      <c r="ZC38" s="21"/>
      <c r="ZD38" s="21"/>
      <c r="ZE38" s="21"/>
      <c r="ZF38" s="21"/>
      <c r="ZG38" s="21"/>
      <c r="ZH38" s="21"/>
      <c r="ZI38" s="21"/>
      <c r="ZJ38" s="21"/>
      <c r="ZK38" s="21"/>
      <c r="ZL38" s="21"/>
      <c r="ZM38" s="21"/>
      <c r="ZN38" s="21"/>
      <c r="ZO38" s="21"/>
      <c r="ZP38" s="21"/>
      <c r="ZQ38" s="21"/>
      <c r="ZR38" s="21"/>
      <c r="ZS38" s="21"/>
      <c r="ZT38" s="21"/>
      <c r="ZU38" s="21"/>
      <c r="ZV38" s="21"/>
      <c r="ZW38" s="21"/>
      <c r="ZX38" s="21"/>
      <c r="ZY38" s="21"/>
      <c r="ZZ38" s="21"/>
      <c r="AAA38" s="21"/>
      <c r="AAB38" s="21"/>
      <c r="AAC38" s="21"/>
      <c r="AAD38" s="21"/>
      <c r="AAE38" s="21"/>
      <c r="AAF38" s="21"/>
      <c r="AAG38" s="21"/>
      <c r="AAH38" s="21"/>
      <c r="AAI38" s="21"/>
      <c r="AAJ38" s="21"/>
      <c r="AAK38" s="21"/>
      <c r="AAL38" s="21"/>
      <c r="AAM38" s="21"/>
      <c r="AAN38" s="21"/>
      <c r="AAO38" s="21"/>
      <c r="AAP38" s="21"/>
      <c r="AAQ38" s="21"/>
      <c r="AAR38" s="21"/>
      <c r="AAS38" s="21"/>
      <c r="AAT38" s="21"/>
      <c r="AAU38" s="21"/>
      <c r="AAV38" s="21"/>
      <c r="AAW38" s="21"/>
      <c r="AAX38" s="21"/>
      <c r="AAY38" s="21"/>
      <c r="AAZ38" s="21"/>
      <c r="ABA38" s="21"/>
      <c r="ABB38" s="21"/>
      <c r="ABC38" s="21"/>
      <c r="ABD38" s="21"/>
      <c r="ABE38" s="21"/>
      <c r="ABF38" s="21"/>
      <c r="ABG38" s="21"/>
      <c r="ABH38" s="21"/>
      <c r="ABI38" s="21"/>
      <c r="ABJ38" s="21"/>
      <c r="ABK38" s="21"/>
      <c r="ABL38" s="21"/>
      <c r="ABM38" s="21"/>
      <c r="ABN38" s="21"/>
      <c r="ABO38" s="21"/>
      <c r="ABP38" s="21"/>
      <c r="ABQ38" s="21"/>
      <c r="ABR38" s="21"/>
      <c r="ABS38" s="21"/>
      <c r="ABT38" s="21"/>
      <c r="ABU38" s="21"/>
      <c r="ABV38" s="21"/>
      <c r="ABW38" s="21"/>
      <c r="ABX38" s="21"/>
      <c r="ABY38" s="21"/>
      <c r="ABZ38" s="21"/>
      <c r="ACA38" s="21"/>
      <c r="ACB38" s="21"/>
      <c r="ACC38" s="21"/>
      <c r="ACD38" s="21"/>
      <c r="ACE38" s="21"/>
      <c r="ACF38" s="21"/>
      <c r="ACG38" s="21"/>
      <c r="ACH38" s="21"/>
      <c r="ACI38" s="21"/>
      <c r="ACJ38" s="21"/>
      <c r="ACK38" s="21"/>
      <c r="ACL38" s="21"/>
      <c r="ACM38" s="21"/>
      <c r="ACN38" s="21"/>
      <c r="ACO38" s="21"/>
      <c r="ACP38" s="21"/>
      <c r="ACQ38" s="21"/>
      <c r="ACR38" s="21"/>
      <c r="ACS38" s="21"/>
      <c r="ACT38" s="21"/>
      <c r="ACU38" s="21"/>
      <c r="ACV38" s="21"/>
      <c r="ACW38" s="21"/>
      <c r="ACX38" s="21"/>
      <c r="ACY38" s="21"/>
      <c r="ACZ38" s="21"/>
      <c r="ADA38" s="21"/>
      <c r="ADB38" s="21"/>
      <c r="ADC38" s="21"/>
      <c r="ADD38" s="21"/>
      <c r="ADE38" s="21"/>
      <c r="ADF38" s="21"/>
      <c r="ADG38" s="21"/>
      <c r="ADH38" s="21"/>
      <c r="ADI38" s="21"/>
      <c r="ADJ38" s="21"/>
      <c r="ADK38" s="21"/>
      <c r="ADL38" s="21"/>
      <c r="ADM38" s="21"/>
      <c r="ADN38" s="21"/>
      <c r="ADO38" s="21"/>
      <c r="ADP38" s="21"/>
      <c r="ADQ38" s="21"/>
      <c r="ADR38" s="21"/>
      <c r="ADS38" s="21"/>
      <c r="ADT38" s="21"/>
      <c r="ADU38" s="21"/>
      <c r="ADV38" s="21"/>
      <c r="ADW38" s="21"/>
      <c r="ADX38" s="21"/>
      <c r="ADY38" s="21"/>
      <c r="ADZ38" s="21"/>
      <c r="AEA38" s="21"/>
      <c r="AEB38" s="21"/>
      <c r="AEC38" s="21"/>
      <c r="AED38" s="21"/>
      <c r="AEE38" s="21"/>
      <c r="AEF38" s="21"/>
      <c r="AEG38" s="21"/>
      <c r="AEH38" s="21"/>
      <c r="AEI38" s="21"/>
      <c r="AEJ38" s="21"/>
      <c r="AEK38" s="21"/>
      <c r="AEL38" s="21"/>
      <c r="AEM38" s="21"/>
      <c r="AEN38" s="21"/>
      <c r="AEO38" s="21"/>
      <c r="AEP38" s="21"/>
      <c r="AEQ38" s="21"/>
      <c r="AER38" s="21"/>
      <c r="AES38" s="21"/>
      <c r="AET38" s="21"/>
      <c r="AEU38" s="21"/>
      <c r="AEV38" s="21"/>
      <c r="AEW38" s="21"/>
      <c r="AEX38" s="21"/>
      <c r="AEY38" s="21"/>
      <c r="AEZ38" s="21"/>
      <c r="AFA38" s="21"/>
      <c r="AFB38" s="21"/>
      <c r="AFC38" s="21"/>
      <c r="AFD38" s="21"/>
      <c r="AFE38" s="21"/>
      <c r="AFF38" s="21"/>
      <c r="AFG38" s="21"/>
      <c r="AFH38" s="21"/>
      <c r="AFI38" s="21"/>
      <c r="AFJ38" s="21"/>
      <c r="AFK38" s="21"/>
      <c r="AFL38" s="21"/>
      <c r="AFM38" s="21"/>
      <c r="AFN38" s="21"/>
      <c r="AFO38" s="21"/>
      <c r="AFP38" s="21"/>
      <c r="AFQ38" s="21"/>
      <c r="AFR38" s="21"/>
      <c r="AFS38" s="21"/>
      <c r="AFT38" s="21"/>
      <c r="AFU38" s="21"/>
      <c r="AFV38" s="21"/>
      <c r="AFW38" s="21"/>
      <c r="AFX38" s="21"/>
      <c r="AFY38" s="21"/>
      <c r="AFZ38" s="21"/>
      <c r="AGA38" s="21"/>
      <c r="AGB38" s="21"/>
      <c r="AGC38" s="21"/>
      <c r="AGD38" s="21"/>
      <c r="AGE38" s="21"/>
      <c r="AGF38" s="21"/>
      <c r="AGG38" s="21"/>
      <c r="AGH38" s="21"/>
      <c r="AGI38" s="21"/>
      <c r="AGJ38" s="21"/>
      <c r="AGK38" s="21"/>
      <c r="AGL38" s="21"/>
      <c r="AGM38" s="21"/>
      <c r="AGN38" s="21"/>
      <c r="AGO38" s="21"/>
      <c r="AGP38" s="21"/>
      <c r="AGQ38" s="21"/>
      <c r="AGR38" s="21"/>
      <c r="AGS38" s="21"/>
      <c r="AGT38" s="21"/>
      <c r="AGU38" s="21"/>
      <c r="AGV38" s="21"/>
      <c r="AGW38" s="21"/>
      <c r="AGX38" s="21"/>
      <c r="AGY38" s="21"/>
      <c r="AGZ38" s="21"/>
      <c r="AHA38" s="21"/>
      <c r="AHB38" s="21"/>
      <c r="AHC38" s="21"/>
      <c r="AHD38" s="21"/>
      <c r="AHE38" s="21"/>
      <c r="AHF38" s="21"/>
      <c r="AHG38" s="21"/>
      <c r="AHH38" s="21"/>
      <c r="AHI38" s="21"/>
      <c r="AHJ38" s="21"/>
      <c r="AHK38" s="21"/>
      <c r="AHL38" s="21"/>
      <c r="AHM38" s="21"/>
      <c r="AHN38" s="21"/>
      <c r="AHO38" s="21"/>
      <c r="AHP38" s="21"/>
      <c r="AHQ38" s="21"/>
      <c r="AHR38" s="21"/>
      <c r="AHS38" s="21"/>
      <c r="AHT38" s="21"/>
      <c r="AHU38" s="21"/>
      <c r="AHV38" s="21"/>
      <c r="AHW38" s="21"/>
      <c r="AHX38" s="21"/>
      <c r="AHY38" s="21"/>
      <c r="AHZ38" s="21"/>
      <c r="AIA38" s="21"/>
      <c r="AIB38" s="21"/>
      <c r="AIC38" s="21"/>
      <c r="AID38" s="21"/>
      <c r="AIE38" s="21"/>
      <c r="AIF38" s="21"/>
      <c r="AIG38" s="21"/>
      <c r="AIH38" s="21"/>
      <c r="AII38" s="21"/>
      <c r="AIJ38" s="21"/>
      <c r="AIK38" s="21"/>
      <c r="AIL38" s="21"/>
      <c r="AIM38" s="21"/>
      <c r="AIN38" s="21"/>
      <c r="AIO38" s="21"/>
      <c r="AIP38" s="21"/>
      <c r="AIQ38" s="21"/>
      <c r="AIR38" s="21"/>
      <c r="AIS38" s="21"/>
      <c r="AIT38" s="21"/>
      <c r="AIU38" s="21"/>
      <c r="AIV38" s="21"/>
      <c r="AIW38" s="21"/>
      <c r="AIX38" s="21"/>
      <c r="AIY38" s="21"/>
      <c r="AIZ38" s="21"/>
      <c r="AJA38" s="21"/>
      <c r="AJB38" s="21"/>
      <c r="AJC38" s="21"/>
      <c r="AJD38" s="21"/>
      <c r="AJE38" s="21"/>
      <c r="AJF38" s="21"/>
      <c r="AJG38" s="21"/>
      <c r="AJH38" s="21"/>
      <c r="AJI38" s="21"/>
      <c r="AJJ38" s="21"/>
      <c r="AJK38" s="21"/>
      <c r="AJL38" s="21"/>
      <c r="AJM38" s="21"/>
      <c r="AJN38" s="21"/>
      <c r="AJO38" s="21"/>
      <c r="AJP38" s="21"/>
      <c r="AJQ38" s="21"/>
      <c r="AJR38" s="21"/>
      <c r="AJS38" s="21"/>
      <c r="AJT38" s="21"/>
      <c r="AJU38" s="21"/>
      <c r="AJV38" s="21"/>
      <c r="AJW38" s="21"/>
      <c r="AJX38" s="21"/>
      <c r="AJY38" s="21"/>
      <c r="AJZ38" s="21"/>
      <c r="AKA38" s="21"/>
      <c r="AKB38" s="21"/>
      <c r="AKC38" s="21"/>
      <c r="AKD38" s="21"/>
      <c r="AKE38" s="21"/>
      <c r="AKF38" s="21"/>
      <c r="AKG38" s="21"/>
      <c r="AKH38" s="21"/>
      <c r="AKI38" s="21"/>
      <c r="AKJ38" s="21"/>
      <c r="AKK38" s="21"/>
      <c r="AKL38" s="21"/>
      <c r="AKM38" s="21"/>
      <c r="AKN38" s="21"/>
      <c r="AKO38" s="21"/>
      <c r="AKP38" s="21"/>
      <c r="AKQ38" s="21"/>
      <c r="AKR38" s="21"/>
      <c r="AKS38" s="21"/>
      <c r="AKT38" s="21"/>
      <c r="AKU38" s="21"/>
      <c r="AKV38" s="21"/>
      <c r="AKW38" s="21"/>
      <c r="AKX38" s="21"/>
      <c r="AKY38" s="21"/>
      <c r="AKZ38" s="21"/>
      <c r="ALA38" s="21"/>
      <c r="ALB38" s="21"/>
      <c r="ALC38" s="21"/>
      <c r="ALD38" s="21"/>
      <c r="ALE38" s="21"/>
      <c r="ALF38" s="21"/>
      <c r="ALG38" s="21"/>
      <c r="ALH38" s="21"/>
      <c r="ALI38" s="21"/>
      <c r="ALJ38" s="21"/>
      <c r="ALK38" s="21"/>
      <c r="ALL38" s="21"/>
      <c r="ALM38" s="21"/>
      <c r="ALN38" s="21"/>
      <c r="ALO38" s="21"/>
      <c r="ALP38" s="21"/>
      <c r="ALQ38" s="21"/>
      <c r="ALR38" s="21"/>
      <c r="ALS38" s="21"/>
      <c r="ALT38" s="21"/>
      <c r="ALU38" s="21"/>
      <c r="ALV38" s="21"/>
      <c r="ALW38" s="21"/>
      <c r="ALX38" s="21"/>
      <c r="ALY38" s="21"/>
      <c r="ALZ38" s="21"/>
      <c r="AMA38" s="21"/>
      <c r="AMB38" s="21"/>
      <c r="AMC38" s="21"/>
      <c r="AMD38" s="21"/>
      <c r="AME38" s="21"/>
      <c r="AMF38" s="21"/>
      <c r="AMG38" s="21"/>
      <c r="AMH38" s="21"/>
      <c r="AMI38" s="21"/>
      <c r="AMJ38" s="21"/>
      <c r="AMK38" s="21"/>
      <c r="AML38" s="21"/>
      <c r="AMM38" s="21"/>
    </row>
    <row r="39" spans="1:1027" x14ac:dyDescent="0.25">
      <c r="A39" s="11">
        <v>13</v>
      </c>
      <c r="B39" s="53" t="s">
        <v>221</v>
      </c>
      <c r="C39" s="53" t="s">
        <v>306</v>
      </c>
      <c r="D39" s="53" t="s">
        <v>390</v>
      </c>
      <c r="E39" s="53" t="s">
        <v>129</v>
      </c>
      <c r="F39" s="12" t="s">
        <v>163</v>
      </c>
      <c r="G39" s="12"/>
      <c r="H39" s="12">
        <v>91</v>
      </c>
      <c r="I39" s="13" t="s">
        <v>94</v>
      </c>
      <c r="J39" s="14" t="s">
        <v>108</v>
      </c>
      <c r="K39" s="14" t="s">
        <v>111</v>
      </c>
      <c r="L39" s="15" t="s">
        <v>128</v>
      </c>
      <c r="M39" s="15" t="s">
        <v>128</v>
      </c>
      <c r="N39" s="15" t="s">
        <v>128</v>
      </c>
      <c r="O39" s="15" t="s">
        <v>129</v>
      </c>
      <c r="P39" s="15" t="s">
        <v>129</v>
      </c>
      <c r="Q39" s="15" t="s">
        <v>129</v>
      </c>
      <c r="R39" s="16" t="s">
        <v>128</v>
      </c>
      <c r="S39" s="16" t="s">
        <v>129</v>
      </c>
      <c r="T39" s="16" t="s">
        <v>129</v>
      </c>
      <c r="U39" s="17" t="s">
        <v>115</v>
      </c>
      <c r="V39" s="17" t="s">
        <v>128</v>
      </c>
      <c r="W39" s="17" t="s">
        <v>128</v>
      </c>
      <c r="X39" s="18" t="s">
        <v>133</v>
      </c>
      <c r="Y39" s="18" t="s">
        <v>128</v>
      </c>
      <c r="Z39" s="18" t="s">
        <v>133</v>
      </c>
      <c r="AA39" s="19" t="s">
        <v>118</v>
      </c>
      <c r="AB39" s="19"/>
      <c r="AC39" s="19" t="s">
        <v>129</v>
      </c>
      <c r="AE39" s="14" t="s">
        <v>499</v>
      </c>
      <c r="AF39" s="14"/>
      <c r="AG39" s="17"/>
      <c r="AH39" s="52"/>
    </row>
    <row r="40" spans="1:1027" s="30" customFormat="1" x14ac:dyDescent="0.25">
      <c r="A40" s="11">
        <v>58</v>
      </c>
      <c r="B40" s="53" t="s">
        <v>223</v>
      </c>
      <c r="C40" s="53" t="s">
        <v>307</v>
      </c>
      <c r="D40" s="53" t="s">
        <v>455</v>
      </c>
      <c r="E40" s="53" t="s">
        <v>129</v>
      </c>
      <c r="F40" s="12" t="s">
        <v>164</v>
      </c>
      <c r="G40" s="12"/>
      <c r="H40" s="12">
        <v>96</v>
      </c>
      <c r="I40" s="13" t="s">
        <v>97</v>
      </c>
      <c r="J40" s="14" t="s">
        <v>452</v>
      </c>
      <c r="K40" s="14" t="s">
        <v>456</v>
      </c>
      <c r="L40" s="15" t="s">
        <v>128</v>
      </c>
      <c r="M40" s="15" t="s">
        <v>128</v>
      </c>
      <c r="N40" s="15" t="s">
        <v>128</v>
      </c>
      <c r="O40" s="15" t="s">
        <v>129</v>
      </c>
      <c r="P40" s="15" t="s">
        <v>129</v>
      </c>
      <c r="Q40" s="15" t="s">
        <v>129</v>
      </c>
      <c r="R40" s="16" t="s">
        <v>128</v>
      </c>
      <c r="S40" s="16" t="s">
        <v>129</v>
      </c>
      <c r="T40" s="16" t="s">
        <v>129</v>
      </c>
      <c r="U40" s="17" t="s">
        <v>115</v>
      </c>
      <c r="V40" s="17" t="s">
        <v>128</v>
      </c>
      <c r="W40" s="17" t="s">
        <v>128</v>
      </c>
      <c r="X40" s="18" t="s">
        <v>131</v>
      </c>
      <c r="Y40" s="18" t="s">
        <v>129</v>
      </c>
      <c r="Z40" s="18" t="s">
        <v>132</v>
      </c>
      <c r="AA40" s="19" t="s">
        <v>166</v>
      </c>
      <c r="AB40" s="19"/>
      <c r="AC40" s="19" t="s">
        <v>129</v>
      </c>
      <c r="AD40" s="11"/>
      <c r="AE40" s="14"/>
      <c r="AF40" s="14"/>
      <c r="AG40" s="17"/>
      <c r="AH40" s="52"/>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c r="IL40" s="21"/>
      <c r="IM40" s="21"/>
      <c r="IN40" s="21"/>
      <c r="IO40" s="21"/>
      <c r="IP40" s="21"/>
      <c r="IQ40" s="21"/>
      <c r="IR40" s="21"/>
      <c r="IS40" s="21"/>
      <c r="IT40" s="21"/>
      <c r="IU40" s="21"/>
      <c r="IV40" s="21"/>
      <c r="IW40" s="21"/>
      <c r="IX40" s="21"/>
      <c r="IY40" s="21"/>
      <c r="IZ40" s="21"/>
      <c r="JA40" s="21"/>
      <c r="JB40" s="21"/>
      <c r="JC40" s="21"/>
      <c r="JD40" s="21"/>
      <c r="JE40" s="21"/>
      <c r="JF40" s="21"/>
      <c r="JG40" s="21"/>
      <c r="JH40" s="21"/>
      <c r="JI40" s="21"/>
      <c r="JJ40" s="21"/>
      <c r="JK40" s="21"/>
      <c r="JL40" s="21"/>
      <c r="JM40" s="21"/>
      <c r="JN40" s="21"/>
      <c r="JO40" s="21"/>
      <c r="JP40" s="21"/>
      <c r="JQ40" s="21"/>
      <c r="JR40" s="21"/>
      <c r="JS40" s="21"/>
      <c r="JT40" s="21"/>
      <c r="JU40" s="21"/>
      <c r="JV40" s="21"/>
      <c r="JW40" s="21"/>
      <c r="JX40" s="21"/>
      <c r="JY40" s="21"/>
      <c r="JZ40" s="21"/>
      <c r="KA40" s="21"/>
      <c r="KB40" s="21"/>
      <c r="KC40" s="21"/>
      <c r="KD40" s="21"/>
      <c r="KE40" s="21"/>
      <c r="KF40" s="21"/>
      <c r="KG40" s="21"/>
      <c r="KH40" s="21"/>
      <c r="KI40" s="21"/>
      <c r="KJ40" s="21"/>
      <c r="KK40" s="21"/>
      <c r="KL40" s="21"/>
      <c r="KM40" s="21"/>
      <c r="KN40" s="21"/>
      <c r="KO40" s="21"/>
      <c r="KP40" s="21"/>
      <c r="KQ40" s="21"/>
      <c r="KR40" s="21"/>
      <c r="KS40" s="21"/>
      <c r="KT40" s="21"/>
      <c r="KU40" s="21"/>
      <c r="KV40" s="21"/>
      <c r="KW40" s="21"/>
      <c r="KX40" s="21"/>
      <c r="KY40" s="21"/>
      <c r="KZ40" s="21"/>
      <c r="LA40" s="21"/>
      <c r="LB40" s="21"/>
      <c r="LC40" s="21"/>
      <c r="LD40" s="21"/>
      <c r="LE40" s="21"/>
      <c r="LF40" s="21"/>
      <c r="LG40" s="21"/>
      <c r="LH40" s="21"/>
      <c r="LI40" s="21"/>
      <c r="LJ40" s="21"/>
      <c r="LK40" s="21"/>
      <c r="LL40" s="21"/>
      <c r="LM40" s="21"/>
      <c r="LN40" s="21"/>
      <c r="LO40" s="21"/>
      <c r="LP40" s="21"/>
      <c r="LQ40" s="21"/>
      <c r="LR40" s="21"/>
      <c r="LS40" s="21"/>
      <c r="LT40" s="21"/>
      <c r="LU40" s="21"/>
      <c r="LV40" s="21"/>
      <c r="LW40" s="21"/>
      <c r="LX40" s="21"/>
      <c r="LY40" s="21"/>
      <c r="LZ40" s="21"/>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c r="OI40" s="21"/>
      <c r="OJ40" s="21"/>
      <c r="OK40" s="21"/>
      <c r="OL40" s="21"/>
      <c r="OM40" s="21"/>
      <c r="ON40" s="21"/>
      <c r="OO40" s="21"/>
      <c r="OP40" s="21"/>
      <c r="OQ40" s="21"/>
      <c r="OR40" s="21"/>
      <c r="OS40" s="21"/>
      <c r="OT40" s="21"/>
      <c r="OU40" s="21"/>
      <c r="OV40" s="21"/>
      <c r="OW40" s="21"/>
      <c r="OX40" s="21"/>
      <c r="OY40" s="21"/>
      <c r="OZ40" s="21"/>
      <c r="PA40" s="21"/>
      <c r="PB40" s="21"/>
      <c r="PC40" s="21"/>
      <c r="PD40" s="21"/>
      <c r="PE40" s="21"/>
      <c r="PF40" s="21"/>
      <c r="PG40" s="21"/>
      <c r="PH40" s="21"/>
      <c r="PI40" s="21"/>
      <c r="PJ40" s="21"/>
      <c r="PK40" s="21"/>
      <c r="PL40" s="21"/>
      <c r="PM40" s="21"/>
      <c r="PN40" s="21"/>
      <c r="PO40" s="21"/>
      <c r="PP40" s="21"/>
      <c r="PQ40" s="21"/>
      <c r="PR40" s="21"/>
      <c r="PS40" s="21"/>
      <c r="PT40" s="21"/>
      <c r="PU40" s="21"/>
      <c r="PV40" s="21"/>
      <c r="PW40" s="21"/>
      <c r="PX40" s="21"/>
      <c r="PY40" s="21"/>
      <c r="PZ40" s="21"/>
      <c r="QA40" s="21"/>
      <c r="QB40" s="21"/>
      <c r="QC40" s="21"/>
      <c r="QD40" s="21"/>
      <c r="QE40" s="21"/>
      <c r="QF40" s="21"/>
      <c r="QG40" s="21"/>
      <c r="QH40" s="21"/>
      <c r="QI40" s="21"/>
      <c r="QJ40" s="21"/>
      <c r="QK40" s="21"/>
      <c r="QL40" s="21"/>
      <c r="QM40" s="21"/>
      <c r="QN40" s="21"/>
      <c r="QO40" s="21"/>
      <c r="QP40" s="21"/>
      <c r="QQ40" s="21"/>
      <c r="QR40" s="21"/>
      <c r="QS40" s="21"/>
      <c r="QT40" s="21"/>
      <c r="QU40" s="21"/>
      <c r="QV40" s="21"/>
      <c r="QW40" s="21"/>
      <c r="QX40" s="21"/>
      <c r="QY40" s="21"/>
      <c r="QZ40" s="21"/>
      <c r="RA40" s="21"/>
      <c r="RB40" s="21"/>
      <c r="RC40" s="21"/>
      <c r="RD40" s="21"/>
      <c r="RE40" s="21"/>
      <c r="RF40" s="21"/>
      <c r="RG40" s="21"/>
      <c r="RH40" s="21"/>
      <c r="RI40" s="21"/>
      <c r="RJ40" s="21"/>
      <c r="RK40" s="21"/>
      <c r="RL40" s="21"/>
      <c r="RM40" s="21"/>
      <c r="RN40" s="21"/>
      <c r="RO40" s="21"/>
      <c r="RP40" s="21"/>
      <c r="RQ40" s="21"/>
      <c r="RR40" s="21"/>
      <c r="RS40" s="21"/>
      <c r="RT40" s="21"/>
      <c r="RU40" s="21"/>
      <c r="RV40" s="21"/>
      <c r="RW40" s="21"/>
      <c r="RX40" s="21"/>
      <c r="RY40" s="21"/>
      <c r="RZ40" s="21"/>
      <c r="SA40" s="21"/>
      <c r="SB40" s="21"/>
      <c r="SC40" s="21"/>
      <c r="SD40" s="21"/>
      <c r="SE40" s="21"/>
      <c r="SF40" s="21"/>
      <c r="SG40" s="21"/>
      <c r="SH40" s="21"/>
      <c r="SI40" s="21"/>
      <c r="SJ40" s="21"/>
      <c r="SK40" s="21"/>
      <c r="SL40" s="21"/>
      <c r="SM40" s="21"/>
      <c r="SN40" s="21"/>
      <c r="SO40" s="21"/>
      <c r="SP40" s="21"/>
      <c r="SQ40" s="21"/>
      <c r="SR40" s="21"/>
      <c r="SS40" s="21"/>
      <c r="ST40" s="21"/>
      <c r="SU40" s="21"/>
      <c r="SV40" s="21"/>
      <c r="SW40" s="21"/>
      <c r="SX40" s="21"/>
      <c r="SY40" s="21"/>
      <c r="SZ40" s="21"/>
      <c r="TA40" s="21"/>
      <c r="TB40" s="21"/>
      <c r="TC40" s="21"/>
      <c r="TD40" s="21"/>
      <c r="TE40" s="21"/>
      <c r="TF40" s="21"/>
      <c r="TG40" s="21"/>
      <c r="TH40" s="21"/>
      <c r="TI40" s="21"/>
      <c r="TJ40" s="21"/>
      <c r="TK40" s="21"/>
      <c r="TL40" s="21"/>
      <c r="TM40" s="21"/>
      <c r="TN40" s="21"/>
      <c r="TO40" s="21"/>
      <c r="TP40" s="21"/>
      <c r="TQ40" s="21"/>
      <c r="TR40" s="21"/>
      <c r="TS40" s="21"/>
      <c r="TT40" s="21"/>
      <c r="TU40" s="21"/>
      <c r="TV40" s="21"/>
      <c r="TW40" s="21"/>
      <c r="TX40" s="21"/>
      <c r="TY40" s="21"/>
      <c r="TZ40" s="21"/>
      <c r="UA40" s="21"/>
      <c r="UB40" s="21"/>
      <c r="UC40" s="21"/>
      <c r="UD40" s="21"/>
      <c r="UE40" s="21"/>
      <c r="UF40" s="21"/>
      <c r="UG40" s="21"/>
      <c r="UH40" s="21"/>
      <c r="UI40" s="21"/>
      <c r="UJ40" s="21"/>
      <c r="UK40" s="21"/>
      <c r="UL40" s="21"/>
      <c r="UM40" s="21"/>
      <c r="UN40" s="21"/>
      <c r="UO40" s="21"/>
      <c r="UP40" s="21"/>
      <c r="UQ40" s="21"/>
      <c r="UR40" s="21"/>
      <c r="US40" s="21"/>
      <c r="UT40" s="21"/>
      <c r="UU40" s="21"/>
      <c r="UV40" s="21"/>
      <c r="UW40" s="21"/>
      <c r="UX40" s="21"/>
      <c r="UY40" s="21"/>
      <c r="UZ40" s="21"/>
      <c r="VA40" s="21"/>
      <c r="VB40" s="21"/>
      <c r="VC40" s="21"/>
      <c r="VD40" s="21"/>
      <c r="VE40" s="21"/>
      <c r="VF40" s="21"/>
      <c r="VG40" s="21"/>
      <c r="VH40" s="21"/>
      <c r="VI40" s="21"/>
      <c r="VJ40" s="21"/>
      <c r="VK40" s="21"/>
      <c r="VL40" s="21"/>
      <c r="VM40" s="21"/>
      <c r="VN40" s="21"/>
      <c r="VO40" s="21"/>
      <c r="VP40" s="21"/>
      <c r="VQ40" s="21"/>
      <c r="VR40" s="21"/>
      <c r="VS40" s="21"/>
      <c r="VT40" s="21"/>
      <c r="VU40" s="21"/>
      <c r="VV40" s="21"/>
      <c r="VW40" s="21"/>
      <c r="VX40" s="21"/>
      <c r="VY40" s="21"/>
      <c r="VZ40" s="21"/>
      <c r="WA40" s="21"/>
      <c r="WB40" s="21"/>
      <c r="WC40" s="21"/>
      <c r="WD40" s="21"/>
      <c r="WE40" s="21"/>
      <c r="WF40" s="21"/>
      <c r="WG40" s="21"/>
      <c r="WH40" s="21"/>
      <c r="WI40" s="21"/>
      <c r="WJ40" s="21"/>
      <c r="WK40" s="21"/>
      <c r="WL40" s="21"/>
      <c r="WM40" s="21"/>
      <c r="WN40" s="21"/>
      <c r="WO40" s="21"/>
      <c r="WP40" s="21"/>
      <c r="WQ40" s="21"/>
      <c r="WR40" s="21"/>
      <c r="WS40" s="21"/>
      <c r="WT40" s="21"/>
      <c r="WU40" s="21"/>
      <c r="WV40" s="21"/>
      <c r="WW40" s="21"/>
      <c r="WX40" s="21"/>
      <c r="WY40" s="21"/>
      <c r="WZ40" s="21"/>
      <c r="XA40" s="21"/>
      <c r="XB40" s="21"/>
      <c r="XC40" s="21"/>
      <c r="XD40" s="21"/>
      <c r="XE40" s="21"/>
      <c r="XF40" s="21"/>
      <c r="XG40" s="21"/>
      <c r="XH40" s="21"/>
      <c r="XI40" s="21"/>
      <c r="XJ40" s="21"/>
      <c r="XK40" s="21"/>
      <c r="XL40" s="21"/>
      <c r="XM40" s="21"/>
      <c r="XN40" s="21"/>
      <c r="XO40" s="21"/>
      <c r="XP40" s="21"/>
      <c r="XQ40" s="21"/>
      <c r="XR40" s="21"/>
      <c r="XS40" s="21"/>
      <c r="XT40" s="21"/>
      <c r="XU40" s="21"/>
      <c r="XV40" s="21"/>
      <c r="XW40" s="21"/>
      <c r="XX40" s="21"/>
      <c r="XY40" s="21"/>
      <c r="XZ40" s="21"/>
      <c r="YA40" s="21"/>
      <c r="YB40" s="21"/>
      <c r="YC40" s="21"/>
      <c r="YD40" s="21"/>
      <c r="YE40" s="21"/>
      <c r="YF40" s="21"/>
      <c r="YG40" s="21"/>
      <c r="YH40" s="21"/>
      <c r="YI40" s="21"/>
      <c r="YJ40" s="21"/>
      <c r="YK40" s="21"/>
      <c r="YL40" s="21"/>
      <c r="YM40" s="21"/>
      <c r="YN40" s="21"/>
      <c r="YO40" s="21"/>
      <c r="YP40" s="21"/>
      <c r="YQ40" s="21"/>
      <c r="YR40" s="21"/>
      <c r="YS40" s="21"/>
      <c r="YT40" s="21"/>
      <c r="YU40" s="21"/>
      <c r="YV40" s="21"/>
      <c r="YW40" s="21"/>
      <c r="YX40" s="21"/>
      <c r="YY40" s="21"/>
      <c r="YZ40" s="21"/>
      <c r="ZA40" s="21"/>
      <c r="ZB40" s="21"/>
      <c r="ZC40" s="21"/>
      <c r="ZD40" s="21"/>
      <c r="ZE40" s="21"/>
      <c r="ZF40" s="21"/>
      <c r="ZG40" s="21"/>
      <c r="ZH40" s="21"/>
      <c r="ZI40" s="21"/>
      <c r="ZJ40" s="21"/>
      <c r="ZK40" s="21"/>
      <c r="ZL40" s="21"/>
      <c r="ZM40" s="21"/>
      <c r="ZN40" s="21"/>
      <c r="ZO40" s="21"/>
      <c r="ZP40" s="21"/>
      <c r="ZQ40" s="21"/>
      <c r="ZR40" s="21"/>
      <c r="ZS40" s="21"/>
      <c r="ZT40" s="21"/>
      <c r="ZU40" s="21"/>
      <c r="ZV40" s="21"/>
      <c r="ZW40" s="21"/>
      <c r="ZX40" s="21"/>
      <c r="ZY40" s="21"/>
      <c r="ZZ40" s="21"/>
      <c r="AAA40" s="21"/>
      <c r="AAB40" s="21"/>
      <c r="AAC40" s="21"/>
      <c r="AAD40" s="21"/>
      <c r="AAE40" s="21"/>
      <c r="AAF40" s="21"/>
      <c r="AAG40" s="21"/>
      <c r="AAH40" s="21"/>
      <c r="AAI40" s="21"/>
      <c r="AAJ40" s="21"/>
      <c r="AAK40" s="21"/>
      <c r="AAL40" s="21"/>
      <c r="AAM40" s="21"/>
      <c r="AAN40" s="21"/>
      <c r="AAO40" s="21"/>
      <c r="AAP40" s="21"/>
      <c r="AAQ40" s="21"/>
      <c r="AAR40" s="21"/>
      <c r="AAS40" s="21"/>
      <c r="AAT40" s="21"/>
      <c r="AAU40" s="21"/>
      <c r="AAV40" s="21"/>
      <c r="AAW40" s="21"/>
      <c r="AAX40" s="21"/>
      <c r="AAY40" s="21"/>
      <c r="AAZ40" s="21"/>
      <c r="ABA40" s="21"/>
      <c r="ABB40" s="21"/>
      <c r="ABC40" s="21"/>
      <c r="ABD40" s="21"/>
      <c r="ABE40" s="21"/>
      <c r="ABF40" s="21"/>
      <c r="ABG40" s="21"/>
      <c r="ABH40" s="21"/>
      <c r="ABI40" s="21"/>
      <c r="ABJ40" s="21"/>
      <c r="ABK40" s="21"/>
      <c r="ABL40" s="21"/>
      <c r="ABM40" s="21"/>
      <c r="ABN40" s="21"/>
      <c r="ABO40" s="21"/>
      <c r="ABP40" s="21"/>
      <c r="ABQ40" s="21"/>
      <c r="ABR40" s="21"/>
      <c r="ABS40" s="21"/>
      <c r="ABT40" s="21"/>
      <c r="ABU40" s="21"/>
      <c r="ABV40" s="21"/>
      <c r="ABW40" s="21"/>
      <c r="ABX40" s="21"/>
      <c r="ABY40" s="21"/>
      <c r="ABZ40" s="21"/>
      <c r="ACA40" s="21"/>
      <c r="ACB40" s="21"/>
      <c r="ACC40" s="21"/>
      <c r="ACD40" s="21"/>
      <c r="ACE40" s="21"/>
      <c r="ACF40" s="21"/>
      <c r="ACG40" s="21"/>
      <c r="ACH40" s="21"/>
      <c r="ACI40" s="21"/>
      <c r="ACJ40" s="21"/>
      <c r="ACK40" s="21"/>
      <c r="ACL40" s="21"/>
      <c r="ACM40" s="21"/>
      <c r="ACN40" s="21"/>
      <c r="ACO40" s="21"/>
      <c r="ACP40" s="21"/>
      <c r="ACQ40" s="21"/>
      <c r="ACR40" s="21"/>
      <c r="ACS40" s="21"/>
      <c r="ACT40" s="21"/>
      <c r="ACU40" s="21"/>
      <c r="ACV40" s="21"/>
      <c r="ACW40" s="21"/>
      <c r="ACX40" s="21"/>
      <c r="ACY40" s="21"/>
      <c r="ACZ40" s="21"/>
      <c r="ADA40" s="21"/>
      <c r="ADB40" s="21"/>
      <c r="ADC40" s="21"/>
      <c r="ADD40" s="21"/>
      <c r="ADE40" s="21"/>
      <c r="ADF40" s="21"/>
      <c r="ADG40" s="21"/>
      <c r="ADH40" s="21"/>
      <c r="ADI40" s="21"/>
      <c r="ADJ40" s="21"/>
      <c r="ADK40" s="21"/>
      <c r="ADL40" s="21"/>
      <c r="ADM40" s="21"/>
      <c r="ADN40" s="21"/>
      <c r="ADO40" s="21"/>
      <c r="ADP40" s="21"/>
      <c r="ADQ40" s="21"/>
      <c r="ADR40" s="21"/>
      <c r="ADS40" s="21"/>
      <c r="ADT40" s="21"/>
      <c r="ADU40" s="21"/>
      <c r="ADV40" s="21"/>
      <c r="ADW40" s="21"/>
      <c r="ADX40" s="21"/>
      <c r="ADY40" s="21"/>
      <c r="ADZ40" s="21"/>
      <c r="AEA40" s="21"/>
      <c r="AEB40" s="21"/>
      <c r="AEC40" s="21"/>
      <c r="AED40" s="21"/>
      <c r="AEE40" s="21"/>
      <c r="AEF40" s="21"/>
      <c r="AEG40" s="21"/>
      <c r="AEH40" s="21"/>
      <c r="AEI40" s="21"/>
      <c r="AEJ40" s="21"/>
      <c r="AEK40" s="21"/>
      <c r="AEL40" s="21"/>
      <c r="AEM40" s="21"/>
      <c r="AEN40" s="21"/>
      <c r="AEO40" s="21"/>
      <c r="AEP40" s="21"/>
      <c r="AEQ40" s="21"/>
      <c r="AER40" s="21"/>
      <c r="AES40" s="21"/>
      <c r="AET40" s="21"/>
      <c r="AEU40" s="21"/>
      <c r="AEV40" s="21"/>
      <c r="AEW40" s="21"/>
      <c r="AEX40" s="21"/>
      <c r="AEY40" s="21"/>
      <c r="AEZ40" s="21"/>
      <c r="AFA40" s="21"/>
      <c r="AFB40" s="21"/>
      <c r="AFC40" s="21"/>
      <c r="AFD40" s="21"/>
      <c r="AFE40" s="21"/>
      <c r="AFF40" s="21"/>
      <c r="AFG40" s="21"/>
      <c r="AFH40" s="21"/>
      <c r="AFI40" s="21"/>
      <c r="AFJ40" s="21"/>
      <c r="AFK40" s="21"/>
      <c r="AFL40" s="21"/>
      <c r="AFM40" s="21"/>
      <c r="AFN40" s="21"/>
      <c r="AFO40" s="21"/>
      <c r="AFP40" s="21"/>
      <c r="AFQ40" s="21"/>
      <c r="AFR40" s="21"/>
      <c r="AFS40" s="21"/>
      <c r="AFT40" s="21"/>
      <c r="AFU40" s="21"/>
      <c r="AFV40" s="21"/>
      <c r="AFW40" s="21"/>
      <c r="AFX40" s="21"/>
      <c r="AFY40" s="21"/>
      <c r="AFZ40" s="21"/>
      <c r="AGA40" s="21"/>
      <c r="AGB40" s="21"/>
      <c r="AGC40" s="21"/>
      <c r="AGD40" s="21"/>
      <c r="AGE40" s="21"/>
      <c r="AGF40" s="21"/>
      <c r="AGG40" s="21"/>
      <c r="AGH40" s="21"/>
      <c r="AGI40" s="21"/>
      <c r="AGJ40" s="21"/>
      <c r="AGK40" s="21"/>
      <c r="AGL40" s="21"/>
      <c r="AGM40" s="21"/>
      <c r="AGN40" s="21"/>
      <c r="AGO40" s="21"/>
      <c r="AGP40" s="21"/>
      <c r="AGQ40" s="21"/>
      <c r="AGR40" s="21"/>
      <c r="AGS40" s="21"/>
      <c r="AGT40" s="21"/>
      <c r="AGU40" s="21"/>
      <c r="AGV40" s="21"/>
      <c r="AGW40" s="21"/>
      <c r="AGX40" s="21"/>
      <c r="AGY40" s="21"/>
      <c r="AGZ40" s="21"/>
      <c r="AHA40" s="21"/>
      <c r="AHB40" s="21"/>
      <c r="AHC40" s="21"/>
      <c r="AHD40" s="21"/>
      <c r="AHE40" s="21"/>
      <c r="AHF40" s="21"/>
      <c r="AHG40" s="21"/>
      <c r="AHH40" s="21"/>
      <c r="AHI40" s="21"/>
      <c r="AHJ40" s="21"/>
      <c r="AHK40" s="21"/>
      <c r="AHL40" s="21"/>
      <c r="AHM40" s="21"/>
      <c r="AHN40" s="21"/>
      <c r="AHO40" s="21"/>
      <c r="AHP40" s="21"/>
      <c r="AHQ40" s="21"/>
      <c r="AHR40" s="21"/>
      <c r="AHS40" s="21"/>
      <c r="AHT40" s="21"/>
      <c r="AHU40" s="21"/>
      <c r="AHV40" s="21"/>
      <c r="AHW40" s="21"/>
      <c r="AHX40" s="21"/>
      <c r="AHY40" s="21"/>
      <c r="AHZ40" s="21"/>
      <c r="AIA40" s="21"/>
      <c r="AIB40" s="21"/>
      <c r="AIC40" s="21"/>
      <c r="AID40" s="21"/>
      <c r="AIE40" s="21"/>
      <c r="AIF40" s="21"/>
      <c r="AIG40" s="21"/>
      <c r="AIH40" s="21"/>
      <c r="AII40" s="21"/>
      <c r="AIJ40" s="21"/>
      <c r="AIK40" s="21"/>
      <c r="AIL40" s="21"/>
      <c r="AIM40" s="21"/>
      <c r="AIN40" s="21"/>
      <c r="AIO40" s="21"/>
      <c r="AIP40" s="21"/>
      <c r="AIQ40" s="21"/>
      <c r="AIR40" s="21"/>
      <c r="AIS40" s="21"/>
      <c r="AIT40" s="21"/>
      <c r="AIU40" s="21"/>
      <c r="AIV40" s="21"/>
      <c r="AIW40" s="21"/>
      <c r="AIX40" s="21"/>
      <c r="AIY40" s="21"/>
      <c r="AIZ40" s="21"/>
      <c r="AJA40" s="21"/>
      <c r="AJB40" s="21"/>
      <c r="AJC40" s="21"/>
      <c r="AJD40" s="21"/>
      <c r="AJE40" s="21"/>
      <c r="AJF40" s="21"/>
      <c r="AJG40" s="21"/>
      <c r="AJH40" s="21"/>
      <c r="AJI40" s="21"/>
      <c r="AJJ40" s="21"/>
      <c r="AJK40" s="21"/>
      <c r="AJL40" s="21"/>
      <c r="AJM40" s="21"/>
      <c r="AJN40" s="21"/>
      <c r="AJO40" s="21"/>
      <c r="AJP40" s="21"/>
      <c r="AJQ40" s="21"/>
      <c r="AJR40" s="21"/>
      <c r="AJS40" s="21"/>
      <c r="AJT40" s="21"/>
      <c r="AJU40" s="21"/>
      <c r="AJV40" s="21"/>
      <c r="AJW40" s="21"/>
      <c r="AJX40" s="21"/>
      <c r="AJY40" s="21"/>
      <c r="AJZ40" s="21"/>
      <c r="AKA40" s="21"/>
      <c r="AKB40" s="21"/>
      <c r="AKC40" s="21"/>
      <c r="AKD40" s="21"/>
      <c r="AKE40" s="21"/>
      <c r="AKF40" s="21"/>
      <c r="AKG40" s="21"/>
      <c r="AKH40" s="21"/>
      <c r="AKI40" s="21"/>
      <c r="AKJ40" s="21"/>
      <c r="AKK40" s="21"/>
      <c r="AKL40" s="21"/>
      <c r="AKM40" s="21"/>
      <c r="AKN40" s="21"/>
      <c r="AKO40" s="21"/>
      <c r="AKP40" s="21"/>
      <c r="AKQ40" s="21"/>
      <c r="AKR40" s="21"/>
      <c r="AKS40" s="21"/>
      <c r="AKT40" s="21"/>
      <c r="AKU40" s="21"/>
      <c r="AKV40" s="21"/>
      <c r="AKW40" s="21"/>
      <c r="AKX40" s="21"/>
      <c r="AKY40" s="21"/>
      <c r="AKZ40" s="21"/>
      <c r="ALA40" s="21"/>
      <c r="ALB40" s="21"/>
      <c r="ALC40" s="21"/>
      <c r="ALD40" s="21"/>
      <c r="ALE40" s="21"/>
      <c r="ALF40" s="21"/>
      <c r="ALG40" s="21"/>
      <c r="ALH40" s="21"/>
      <c r="ALI40" s="21"/>
      <c r="ALJ40" s="21"/>
      <c r="ALK40" s="21"/>
      <c r="ALL40" s="21"/>
      <c r="ALM40" s="21"/>
      <c r="ALN40" s="21"/>
      <c r="ALO40" s="21"/>
      <c r="ALP40" s="21"/>
      <c r="ALQ40" s="21"/>
      <c r="ALR40" s="21"/>
      <c r="ALS40" s="21"/>
      <c r="ALT40" s="21"/>
      <c r="ALU40" s="21"/>
      <c r="ALV40" s="21"/>
      <c r="ALW40" s="21"/>
      <c r="ALX40" s="21"/>
      <c r="ALY40" s="21"/>
      <c r="ALZ40" s="21"/>
      <c r="AMA40" s="21"/>
      <c r="AMB40" s="21"/>
      <c r="AMC40" s="21"/>
      <c r="AMD40" s="21"/>
      <c r="AME40" s="21"/>
      <c r="AMF40" s="21"/>
      <c r="AMG40" s="21"/>
      <c r="AMH40" s="21"/>
      <c r="AMI40" s="21"/>
      <c r="AMJ40" s="21"/>
      <c r="AMK40" s="21"/>
      <c r="AML40" s="21"/>
      <c r="AMM40" s="21"/>
    </row>
    <row r="41" spans="1:1027" x14ac:dyDescent="0.25">
      <c r="A41" s="11">
        <v>17</v>
      </c>
      <c r="B41" s="53" t="s">
        <v>224</v>
      </c>
      <c r="C41" s="53" t="s">
        <v>308</v>
      </c>
      <c r="D41" s="53" t="s">
        <v>390</v>
      </c>
      <c r="E41" s="53" t="s">
        <v>129</v>
      </c>
      <c r="F41" s="12" t="s">
        <v>163</v>
      </c>
      <c r="G41" s="12"/>
      <c r="H41" s="12">
        <v>59</v>
      </c>
      <c r="I41" s="13" t="s">
        <v>95</v>
      </c>
      <c r="J41" s="14" t="s">
        <v>101</v>
      </c>
      <c r="K41" s="14" t="s">
        <v>112</v>
      </c>
      <c r="L41" s="15" t="s">
        <v>128</v>
      </c>
      <c r="M41" s="15" t="s">
        <v>128</v>
      </c>
      <c r="N41" s="15" t="s">
        <v>128</v>
      </c>
      <c r="O41" s="15" t="s">
        <v>128</v>
      </c>
      <c r="P41" s="15" t="s">
        <v>128</v>
      </c>
      <c r="Q41" s="15" t="s">
        <v>129</v>
      </c>
      <c r="R41" s="16" t="s">
        <v>128</v>
      </c>
      <c r="S41" s="16" t="s">
        <v>129</v>
      </c>
      <c r="T41" s="16" t="s">
        <v>129</v>
      </c>
      <c r="U41" s="17" t="s">
        <v>458</v>
      </c>
      <c r="V41" s="17" t="s">
        <v>128</v>
      </c>
      <c r="W41" s="17" t="s">
        <v>128</v>
      </c>
      <c r="X41" s="18" t="s">
        <v>132</v>
      </c>
      <c r="Y41" s="18" t="s">
        <v>128</v>
      </c>
      <c r="Z41" s="18" t="s">
        <v>132</v>
      </c>
      <c r="AA41" s="19" t="s">
        <v>117</v>
      </c>
      <c r="AB41" s="19"/>
      <c r="AC41" s="19" t="s">
        <v>129</v>
      </c>
      <c r="AE41" s="14"/>
      <c r="AF41" s="14"/>
      <c r="AG41" s="17" t="s">
        <v>34</v>
      </c>
      <c r="AH41" s="52" t="s">
        <v>469</v>
      </c>
    </row>
    <row r="42" spans="1:1027" s="30" customFormat="1" x14ac:dyDescent="0.25">
      <c r="A42" s="11">
        <v>74</v>
      </c>
      <c r="B42" s="53" t="s">
        <v>225</v>
      </c>
      <c r="C42" s="53" t="s">
        <v>309</v>
      </c>
      <c r="D42" s="53" t="s">
        <v>455</v>
      </c>
      <c r="E42" s="53" t="s">
        <v>129</v>
      </c>
      <c r="F42" s="12" t="s">
        <v>164</v>
      </c>
      <c r="G42" s="12"/>
      <c r="H42" s="12">
        <v>97</v>
      </c>
      <c r="I42" s="13" t="s">
        <v>96</v>
      </c>
      <c r="J42" s="14" t="s">
        <v>108</v>
      </c>
      <c r="K42" s="14" t="s">
        <v>456</v>
      </c>
      <c r="L42" s="15" t="s">
        <v>128</v>
      </c>
      <c r="M42" s="15" t="s">
        <v>128</v>
      </c>
      <c r="N42" s="15" t="s">
        <v>128</v>
      </c>
      <c r="O42" s="15" t="s">
        <v>128</v>
      </c>
      <c r="P42" s="15" t="s">
        <v>129</v>
      </c>
      <c r="Q42" s="15" t="s">
        <v>129</v>
      </c>
      <c r="R42" s="16" t="s">
        <v>128</v>
      </c>
      <c r="S42" s="16" t="s">
        <v>129</v>
      </c>
      <c r="T42" s="16" t="s">
        <v>129</v>
      </c>
      <c r="U42" s="17" t="s">
        <v>115</v>
      </c>
      <c r="V42" s="17" t="s">
        <v>129</v>
      </c>
      <c r="W42" s="17" t="s">
        <v>128</v>
      </c>
      <c r="X42" s="18" t="s">
        <v>131</v>
      </c>
      <c r="Y42" s="18" t="s">
        <v>128</v>
      </c>
      <c r="Z42" s="18" t="s">
        <v>131</v>
      </c>
      <c r="AA42" s="19" t="s">
        <v>166</v>
      </c>
      <c r="AB42" s="19"/>
      <c r="AC42" s="19" t="s">
        <v>129</v>
      </c>
      <c r="AD42" s="11"/>
      <c r="AE42" s="14" t="s">
        <v>462</v>
      </c>
      <c r="AF42" s="14"/>
      <c r="AG42" s="17"/>
      <c r="AH42" s="52" t="s">
        <v>190</v>
      </c>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c r="HP42" s="21"/>
      <c r="HQ42" s="21"/>
      <c r="HR42" s="21"/>
      <c r="HS42" s="21"/>
      <c r="HT42" s="21"/>
      <c r="HU42" s="21"/>
      <c r="HV42" s="21"/>
      <c r="HW42" s="21"/>
      <c r="HX42" s="21"/>
      <c r="HY42" s="21"/>
      <c r="HZ42" s="21"/>
      <c r="IA42" s="21"/>
      <c r="IB42" s="21"/>
      <c r="IC42" s="21"/>
      <c r="ID42" s="21"/>
      <c r="IE42" s="21"/>
      <c r="IF42" s="21"/>
      <c r="IG42" s="21"/>
      <c r="IH42" s="21"/>
      <c r="II42" s="21"/>
      <c r="IJ42" s="21"/>
      <c r="IK42" s="21"/>
      <c r="IL42" s="21"/>
      <c r="IM42" s="21"/>
      <c r="IN42" s="21"/>
      <c r="IO42" s="21"/>
      <c r="IP42" s="21"/>
      <c r="IQ42" s="21"/>
      <c r="IR42" s="21"/>
      <c r="IS42" s="21"/>
      <c r="IT42" s="21"/>
      <c r="IU42" s="21"/>
      <c r="IV42" s="21"/>
      <c r="IW42" s="21"/>
      <c r="IX42" s="21"/>
      <c r="IY42" s="21"/>
      <c r="IZ42" s="21"/>
      <c r="JA42" s="21"/>
      <c r="JB42" s="21"/>
      <c r="JC42" s="21"/>
      <c r="JD42" s="21"/>
      <c r="JE42" s="21"/>
      <c r="JF42" s="21"/>
      <c r="JG42" s="21"/>
      <c r="JH42" s="21"/>
      <c r="JI42" s="21"/>
      <c r="JJ42" s="21"/>
      <c r="JK42" s="21"/>
      <c r="JL42" s="21"/>
      <c r="JM42" s="21"/>
      <c r="JN42" s="21"/>
      <c r="JO42" s="21"/>
      <c r="JP42" s="21"/>
      <c r="JQ42" s="21"/>
      <c r="JR42" s="21"/>
      <c r="JS42" s="21"/>
      <c r="JT42" s="21"/>
      <c r="JU42" s="21"/>
      <c r="JV42" s="21"/>
      <c r="JW42" s="21"/>
      <c r="JX42" s="21"/>
      <c r="JY42" s="21"/>
      <c r="JZ42" s="21"/>
      <c r="KA42" s="21"/>
      <c r="KB42" s="21"/>
      <c r="KC42" s="21"/>
      <c r="KD42" s="21"/>
      <c r="KE42" s="21"/>
      <c r="KF42" s="21"/>
      <c r="KG42" s="21"/>
      <c r="KH42" s="21"/>
      <c r="KI42" s="21"/>
      <c r="KJ42" s="21"/>
      <c r="KK42" s="21"/>
      <c r="KL42" s="21"/>
      <c r="KM42" s="21"/>
      <c r="KN42" s="21"/>
      <c r="KO42" s="21"/>
      <c r="KP42" s="21"/>
      <c r="KQ42" s="21"/>
      <c r="KR42" s="21"/>
      <c r="KS42" s="21"/>
      <c r="KT42" s="21"/>
      <c r="KU42" s="21"/>
      <c r="KV42" s="21"/>
      <c r="KW42" s="21"/>
      <c r="KX42" s="21"/>
      <c r="KY42" s="21"/>
      <c r="KZ42" s="21"/>
      <c r="LA42" s="21"/>
      <c r="LB42" s="21"/>
      <c r="LC42" s="21"/>
      <c r="LD42" s="21"/>
      <c r="LE42" s="21"/>
      <c r="LF42" s="21"/>
      <c r="LG42" s="21"/>
      <c r="LH42" s="21"/>
      <c r="LI42" s="21"/>
      <c r="LJ42" s="21"/>
      <c r="LK42" s="21"/>
      <c r="LL42" s="21"/>
      <c r="LM42" s="21"/>
      <c r="LN42" s="21"/>
      <c r="LO42" s="21"/>
      <c r="LP42" s="21"/>
      <c r="LQ42" s="21"/>
      <c r="LR42" s="21"/>
      <c r="LS42" s="21"/>
      <c r="LT42" s="21"/>
      <c r="LU42" s="21"/>
      <c r="LV42" s="21"/>
      <c r="LW42" s="21"/>
      <c r="LX42" s="21"/>
      <c r="LY42" s="21"/>
      <c r="LZ42" s="21"/>
      <c r="MA42" s="21"/>
      <c r="MB42" s="21"/>
      <c r="MC42" s="21"/>
      <c r="MD42" s="21"/>
      <c r="ME42" s="21"/>
      <c r="MF42" s="21"/>
      <c r="MG42" s="21"/>
      <c r="MH42" s="21"/>
      <c r="MI42" s="21"/>
      <c r="MJ42" s="21"/>
      <c r="MK42" s="21"/>
      <c r="ML42" s="21"/>
      <c r="MM42" s="21"/>
      <c r="MN42" s="21"/>
      <c r="MO42" s="21"/>
      <c r="MP42" s="21"/>
      <c r="MQ42" s="21"/>
      <c r="MR42" s="21"/>
      <c r="MS42" s="21"/>
      <c r="MT42" s="21"/>
      <c r="MU42" s="21"/>
      <c r="MV42" s="21"/>
      <c r="MW42" s="21"/>
      <c r="MX42" s="21"/>
      <c r="MY42" s="21"/>
      <c r="MZ42" s="21"/>
      <c r="NA42" s="21"/>
      <c r="NB42" s="21"/>
      <c r="NC42" s="21"/>
      <c r="ND42" s="21"/>
      <c r="NE42" s="21"/>
      <c r="NF42" s="21"/>
      <c r="NG42" s="21"/>
      <c r="NH42" s="21"/>
      <c r="NI42" s="21"/>
      <c r="NJ42" s="21"/>
      <c r="NK42" s="21"/>
      <c r="NL42" s="21"/>
      <c r="NM42" s="21"/>
      <c r="NN42" s="21"/>
      <c r="NO42" s="21"/>
      <c r="NP42" s="21"/>
      <c r="NQ42" s="21"/>
      <c r="NR42" s="21"/>
      <c r="NS42" s="21"/>
      <c r="NT42" s="21"/>
      <c r="NU42" s="21"/>
      <c r="NV42" s="21"/>
      <c r="NW42" s="21"/>
      <c r="NX42" s="21"/>
      <c r="NY42" s="21"/>
      <c r="NZ42" s="21"/>
      <c r="OA42" s="21"/>
      <c r="OB42" s="21"/>
      <c r="OC42" s="21"/>
      <c r="OD42" s="21"/>
      <c r="OE42" s="21"/>
      <c r="OF42" s="21"/>
      <c r="OG42" s="21"/>
      <c r="OH42" s="21"/>
      <c r="OI42" s="21"/>
      <c r="OJ42" s="21"/>
      <c r="OK42" s="21"/>
      <c r="OL42" s="21"/>
      <c r="OM42" s="21"/>
      <c r="ON42" s="21"/>
      <c r="OO42" s="21"/>
      <c r="OP42" s="21"/>
      <c r="OQ42" s="21"/>
      <c r="OR42" s="21"/>
      <c r="OS42" s="21"/>
      <c r="OT42" s="21"/>
      <c r="OU42" s="21"/>
      <c r="OV42" s="21"/>
      <c r="OW42" s="21"/>
      <c r="OX42" s="21"/>
      <c r="OY42" s="21"/>
      <c r="OZ42" s="21"/>
      <c r="PA42" s="21"/>
      <c r="PB42" s="21"/>
      <c r="PC42" s="21"/>
      <c r="PD42" s="21"/>
      <c r="PE42" s="21"/>
      <c r="PF42" s="21"/>
      <c r="PG42" s="21"/>
      <c r="PH42" s="21"/>
      <c r="PI42" s="21"/>
      <c r="PJ42" s="21"/>
      <c r="PK42" s="21"/>
      <c r="PL42" s="21"/>
      <c r="PM42" s="21"/>
      <c r="PN42" s="21"/>
      <c r="PO42" s="21"/>
      <c r="PP42" s="21"/>
      <c r="PQ42" s="21"/>
      <c r="PR42" s="21"/>
      <c r="PS42" s="21"/>
      <c r="PT42" s="21"/>
      <c r="PU42" s="21"/>
      <c r="PV42" s="21"/>
      <c r="PW42" s="21"/>
      <c r="PX42" s="21"/>
      <c r="PY42" s="21"/>
      <c r="PZ42" s="21"/>
      <c r="QA42" s="21"/>
      <c r="QB42" s="21"/>
      <c r="QC42" s="21"/>
      <c r="QD42" s="21"/>
      <c r="QE42" s="21"/>
      <c r="QF42" s="21"/>
      <c r="QG42" s="21"/>
      <c r="QH42" s="21"/>
      <c r="QI42" s="21"/>
      <c r="QJ42" s="21"/>
      <c r="QK42" s="21"/>
      <c r="QL42" s="21"/>
      <c r="QM42" s="21"/>
      <c r="QN42" s="21"/>
      <c r="QO42" s="21"/>
      <c r="QP42" s="21"/>
      <c r="QQ42" s="21"/>
      <c r="QR42" s="21"/>
      <c r="QS42" s="21"/>
      <c r="QT42" s="21"/>
      <c r="QU42" s="21"/>
      <c r="QV42" s="21"/>
      <c r="QW42" s="21"/>
      <c r="QX42" s="21"/>
      <c r="QY42" s="21"/>
      <c r="QZ42" s="21"/>
      <c r="RA42" s="21"/>
      <c r="RB42" s="21"/>
      <c r="RC42" s="21"/>
      <c r="RD42" s="21"/>
      <c r="RE42" s="21"/>
      <c r="RF42" s="21"/>
      <c r="RG42" s="21"/>
      <c r="RH42" s="21"/>
      <c r="RI42" s="21"/>
      <c r="RJ42" s="21"/>
      <c r="RK42" s="21"/>
      <c r="RL42" s="21"/>
      <c r="RM42" s="21"/>
      <c r="RN42" s="21"/>
      <c r="RO42" s="21"/>
      <c r="RP42" s="21"/>
      <c r="RQ42" s="21"/>
      <c r="RR42" s="21"/>
      <c r="RS42" s="21"/>
      <c r="RT42" s="21"/>
      <c r="RU42" s="21"/>
      <c r="RV42" s="21"/>
      <c r="RW42" s="21"/>
      <c r="RX42" s="21"/>
      <c r="RY42" s="21"/>
      <c r="RZ42" s="21"/>
      <c r="SA42" s="21"/>
      <c r="SB42" s="21"/>
      <c r="SC42" s="21"/>
      <c r="SD42" s="21"/>
      <c r="SE42" s="21"/>
      <c r="SF42" s="21"/>
      <c r="SG42" s="21"/>
      <c r="SH42" s="21"/>
      <c r="SI42" s="21"/>
      <c r="SJ42" s="21"/>
      <c r="SK42" s="21"/>
      <c r="SL42" s="21"/>
      <c r="SM42" s="21"/>
      <c r="SN42" s="21"/>
      <c r="SO42" s="21"/>
      <c r="SP42" s="21"/>
      <c r="SQ42" s="21"/>
      <c r="SR42" s="21"/>
      <c r="SS42" s="21"/>
      <c r="ST42" s="21"/>
      <c r="SU42" s="21"/>
      <c r="SV42" s="21"/>
      <c r="SW42" s="21"/>
      <c r="SX42" s="21"/>
      <c r="SY42" s="21"/>
      <c r="SZ42" s="21"/>
      <c r="TA42" s="21"/>
      <c r="TB42" s="21"/>
      <c r="TC42" s="21"/>
      <c r="TD42" s="21"/>
      <c r="TE42" s="21"/>
      <c r="TF42" s="21"/>
      <c r="TG42" s="21"/>
      <c r="TH42" s="21"/>
      <c r="TI42" s="21"/>
      <c r="TJ42" s="21"/>
      <c r="TK42" s="21"/>
      <c r="TL42" s="21"/>
      <c r="TM42" s="21"/>
      <c r="TN42" s="21"/>
      <c r="TO42" s="21"/>
      <c r="TP42" s="21"/>
      <c r="TQ42" s="21"/>
      <c r="TR42" s="21"/>
      <c r="TS42" s="21"/>
      <c r="TT42" s="21"/>
      <c r="TU42" s="21"/>
      <c r="TV42" s="21"/>
      <c r="TW42" s="21"/>
      <c r="TX42" s="21"/>
      <c r="TY42" s="21"/>
      <c r="TZ42" s="21"/>
      <c r="UA42" s="21"/>
      <c r="UB42" s="21"/>
      <c r="UC42" s="21"/>
      <c r="UD42" s="21"/>
      <c r="UE42" s="21"/>
      <c r="UF42" s="21"/>
      <c r="UG42" s="21"/>
      <c r="UH42" s="21"/>
      <c r="UI42" s="21"/>
      <c r="UJ42" s="21"/>
      <c r="UK42" s="21"/>
      <c r="UL42" s="21"/>
      <c r="UM42" s="21"/>
      <c r="UN42" s="21"/>
      <c r="UO42" s="21"/>
      <c r="UP42" s="21"/>
      <c r="UQ42" s="21"/>
      <c r="UR42" s="21"/>
      <c r="US42" s="21"/>
      <c r="UT42" s="21"/>
      <c r="UU42" s="21"/>
      <c r="UV42" s="21"/>
      <c r="UW42" s="21"/>
      <c r="UX42" s="21"/>
      <c r="UY42" s="21"/>
      <c r="UZ42" s="21"/>
      <c r="VA42" s="21"/>
      <c r="VB42" s="21"/>
      <c r="VC42" s="21"/>
      <c r="VD42" s="21"/>
      <c r="VE42" s="21"/>
      <c r="VF42" s="21"/>
      <c r="VG42" s="21"/>
      <c r="VH42" s="21"/>
      <c r="VI42" s="21"/>
      <c r="VJ42" s="21"/>
      <c r="VK42" s="21"/>
      <c r="VL42" s="21"/>
      <c r="VM42" s="21"/>
      <c r="VN42" s="21"/>
      <c r="VO42" s="21"/>
      <c r="VP42" s="21"/>
      <c r="VQ42" s="21"/>
      <c r="VR42" s="21"/>
      <c r="VS42" s="21"/>
      <c r="VT42" s="21"/>
      <c r="VU42" s="21"/>
      <c r="VV42" s="21"/>
      <c r="VW42" s="21"/>
      <c r="VX42" s="21"/>
      <c r="VY42" s="21"/>
      <c r="VZ42" s="21"/>
      <c r="WA42" s="21"/>
      <c r="WB42" s="21"/>
      <c r="WC42" s="21"/>
      <c r="WD42" s="21"/>
      <c r="WE42" s="21"/>
      <c r="WF42" s="21"/>
      <c r="WG42" s="21"/>
      <c r="WH42" s="21"/>
      <c r="WI42" s="21"/>
      <c r="WJ42" s="21"/>
      <c r="WK42" s="21"/>
      <c r="WL42" s="21"/>
      <c r="WM42" s="21"/>
      <c r="WN42" s="21"/>
      <c r="WO42" s="21"/>
      <c r="WP42" s="21"/>
      <c r="WQ42" s="21"/>
      <c r="WR42" s="21"/>
      <c r="WS42" s="21"/>
      <c r="WT42" s="21"/>
      <c r="WU42" s="21"/>
      <c r="WV42" s="21"/>
      <c r="WW42" s="21"/>
      <c r="WX42" s="21"/>
      <c r="WY42" s="21"/>
      <c r="WZ42" s="21"/>
      <c r="XA42" s="21"/>
      <c r="XB42" s="21"/>
      <c r="XC42" s="21"/>
      <c r="XD42" s="21"/>
      <c r="XE42" s="21"/>
      <c r="XF42" s="21"/>
      <c r="XG42" s="21"/>
      <c r="XH42" s="21"/>
      <c r="XI42" s="21"/>
      <c r="XJ42" s="21"/>
      <c r="XK42" s="21"/>
      <c r="XL42" s="21"/>
      <c r="XM42" s="21"/>
      <c r="XN42" s="21"/>
      <c r="XO42" s="21"/>
      <c r="XP42" s="21"/>
      <c r="XQ42" s="21"/>
      <c r="XR42" s="21"/>
      <c r="XS42" s="21"/>
      <c r="XT42" s="21"/>
      <c r="XU42" s="21"/>
      <c r="XV42" s="21"/>
      <c r="XW42" s="21"/>
      <c r="XX42" s="21"/>
      <c r="XY42" s="21"/>
      <c r="XZ42" s="21"/>
      <c r="YA42" s="21"/>
      <c r="YB42" s="21"/>
      <c r="YC42" s="21"/>
      <c r="YD42" s="21"/>
      <c r="YE42" s="21"/>
      <c r="YF42" s="21"/>
      <c r="YG42" s="21"/>
      <c r="YH42" s="21"/>
      <c r="YI42" s="21"/>
      <c r="YJ42" s="21"/>
      <c r="YK42" s="21"/>
      <c r="YL42" s="21"/>
      <c r="YM42" s="21"/>
      <c r="YN42" s="21"/>
      <c r="YO42" s="21"/>
      <c r="YP42" s="21"/>
      <c r="YQ42" s="21"/>
      <c r="YR42" s="21"/>
      <c r="YS42" s="21"/>
      <c r="YT42" s="21"/>
      <c r="YU42" s="21"/>
      <c r="YV42" s="21"/>
      <c r="YW42" s="21"/>
      <c r="YX42" s="21"/>
      <c r="YY42" s="21"/>
      <c r="YZ42" s="21"/>
      <c r="ZA42" s="21"/>
      <c r="ZB42" s="21"/>
      <c r="ZC42" s="21"/>
      <c r="ZD42" s="21"/>
      <c r="ZE42" s="21"/>
      <c r="ZF42" s="21"/>
      <c r="ZG42" s="21"/>
      <c r="ZH42" s="21"/>
      <c r="ZI42" s="21"/>
      <c r="ZJ42" s="21"/>
      <c r="ZK42" s="21"/>
      <c r="ZL42" s="21"/>
      <c r="ZM42" s="21"/>
      <c r="ZN42" s="21"/>
      <c r="ZO42" s="21"/>
      <c r="ZP42" s="21"/>
      <c r="ZQ42" s="21"/>
      <c r="ZR42" s="21"/>
      <c r="ZS42" s="21"/>
      <c r="ZT42" s="21"/>
      <c r="ZU42" s="21"/>
      <c r="ZV42" s="21"/>
      <c r="ZW42" s="21"/>
      <c r="ZX42" s="21"/>
      <c r="ZY42" s="21"/>
      <c r="ZZ42" s="21"/>
      <c r="AAA42" s="21"/>
      <c r="AAB42" s="21"/>
      <c r="AAC42" s="21"/>
      <c r="AAD42" s="21"/>
      <c r="AAE42" s="21"/>
      <c r="AAF42" s="21"/>
      <c r="AAG42" s="21"/>
      <c r="AAH42" s="21"/>
      <c r="AAI42" s="21"/>
      <c r="AAJ42" s="21"/>
      <c r="AAK42" s="21"/>
      <c r="AAL42" s="21"/>
      <c r="AAM42" s="21"/>
      <c r="AAN42" s="21"/>
      <c r="AAO42" s="21"/>
      <c r="AAP42" s="21"/>
      <c r="AAQ42" s="21"/>
      <c r="AAR42" s="21"/>
      <c r="AAS42" s="21"/>
      <c r="AAT42" s="21"/>
      <c r="AAU42" s="21"/>
      <c r="AAV42" s="21"/>
      <c r="AAW42" s="21"/>
      <c r="AAX42" s="21"/>
      <c r="AAY42" s="21"/>
      <c r="AAZ42" s="21"/>
      <c r="ABA42" s="21"/>
      <c r="ABB42" s="21"/>
      <c r="ABC42" s="21"/>
      <c r="ABD42" s="21"/>
      <c r="ABE42" s="21"/>
      <c r="ABF42" s="21"/>
      <c r="ABG42" s="21"/>
      <c r="ABH42" s="21"/>
      <c r="ABI42" s="21"/>
      <c r="ABJ42" s="21"/>
      <c r="ABK42" s="21"/>
      <c r="ABL42" s="21"/>
      <c r="ABM42" s="21"/>
      <c r="ABN42" s="21"/>
      <c r="ABO42" s="21"/>
      <c r="ABP42" s="21"/>
      <c r="ABQ42" s="21"/>
      <c r="ABR42" s="21"/>
      <c r="ABS42" s="21"/>
      <c r="ABT42" s="21"/>
      <c r="ABU42" s="21"/>
      <c r="ABV42" s="21"/>
      <c r="ABW42" s="21"/>
      <c r="ABX42" s="21"/>
      <c r="ABY42" s="21"/>
      <c r="ABZ42" s="21"/>
      <c r="ACA42" s="21"/>
      <c r="ACB42" s="21"/>
      <c r="ACC42" s="21"/>
      <c r="ACD42" s="21"/>
      <c r="ACE42" s="21"/>
      <c r="ACF42" s="21"/>
      <c r="ACG42" s="21"/>
      <c r="ACH42" s="21"/>
      <c r="ACI42" s="21"/>
      <c r="ACJ42" s="21"/>
      <c r="ACK42" s="21"/>
      <c r="ACL42" s="21"/>
      <c r="ACM42" s="21"/>
      <c r="ACN42" s="21"/>
      <c r="ACO42" s="21"/>
      <c r="ACP42" s="21"/>
      <c r="ACQ42" s="21"/>
      <c r="ACR42" s="21"/>
      <c r="ACS42" s="21"/>
      <c r="ACT42" s="21"/>
      <c r="ACU42" s="21"/>
      <c r="ACV42" s="21"/>
      <c r="ACW42" s="21"/>
      <c r="ACX42" s="21"/>
      <c r="ACY42" s="21"/>
      <c r="ACZ42" s="21"/>
      <c r="ADA42" s="21"/>
      <c r="ADB42" s="21"/>
      <c r="ADC42" s="21"/>
      <c r="ADD42" s="21"/>
      <c r="ADE42" s="21"/>
      <c r="ADF42" s="21"/>
      <c r="ADG42" s="21"/>
      <c r="ADH42" s="21"/>
      <c r="ADI42" s="21"/>
      <c r="ADJ42" s="21"/>
      <c r="ADK42" s="21"/>
      <c r="ADL42" s="21"/>
      <c r="ADM42" s="21"/>
      <c r="ADN42" s="21"/>
      <c r="ADO42" s="21"/>
      <c r="ADP42" s="21"/>
      <c r="ADQ42" s="21"/>
      <c r="ADR42" s="21"/>
      <c r="ADS42" s="21"/>
      <c r="ADT42" s="21"/>
      <c r="ADU42" s="21"/>
      <c r="ADV42" s="21"/>
      <c r="ADW42" s="21"/>
      <c r="ADX42" s="21"/>
      <c r="ADY42" s="21"/>
      <c r="ADZ42" s="21"/>
      <c r="AEA42" s="21"/>
      <c r="AEB42" s="21"/>
      <c r="AEC42" s="21"/>
      <c r="AED42" s="21"/>
      <c r="AEE42" s="21"/>
      <c r="AEF42" s="21"/>
      <c r="AEG42" s="21"/>
      <c r="AEH42" s="21"/>
      <c r="AEI42" s="21"/>
      <c r="AEJ42" s="21"/>
      <c r="AEK42" s="21"/>
      <c r="AEL42" s="21"/>
      <c r="AEM42" s="21"/>
      <c r="AEN42" s="21"/>
      <c r="AEO42" s="21"/>
      <c r="AEP42" s="21"/>
      <c r="AEQ42" s="21"/>
      <c r="AER42" s="21"/>
      <c r="AES42" s="21"/>
      <c r="AET42" s="21"/>
      <c r="AEU42" s="21"/>
      <c r="AEV42" s="21"/>
      <c r="AEW42" s="21"/>
      <c r="AEX42" s="21"/>
      <c r="AEY42" s="21"/>
      <c r="AEZ42" s="21"/>
      <c r="AFA42" s="21"/>
      <c r="AFB42" s="21"/>
      <c r="AFC42" s="21"/>
      <c r="AFD42" s="21"/>
      <c r="AFE42" s="21"/>
      <c r="AFF42" s="21"/>
      <c r="AFG42" s="21"/>
      <c r="AFH42" s="21"/>
      <c r="AFI42" s="21"/>
      <c r="AFJ42" s="21"/>
      <c r="AFK42" s="21"/>
      <c r="AFL42" s="21"/>
      <c r="AFM42" s="21"/>
      <c r="AFN42" s="21"/>
      <c r="AFO42" s="21"/>
      <c r="AFP42" s="21"/>
      <c r="AFQ42" s="21"/>
      <c r="AFR42" s="21"/>
      <c r="AFS42" s="21"/>
      <c r="AFT42" s="21"/>
      <c r="AFU42" s="21"/>
      <c r="AFV42" s="21"/>
      <c r="AFW42" s="21"/>
      <c r="AFX42" s="21"/>
      <c r="AFY42" s="21"/>
      <c r="AFZ42" s="21"/>
      <c r="AGA42" s="21"/>
      <c r="AGB42" s="21"/>
      <c r="AGC42" s="21"/>
      <c r="AGD42" s="21"/>
      <c r="AGE42" s="21"/>
      <c r="AGF42" s="21"/>
      <c r="AGG42" s="21"/>
      <c r="AGH42" s="21"/>
      <c r="AGI42" s="21"/>
      <c r="AGJ42" s="21"/>
      <c r="AGK42" s="21"/>
      <c r="AGL42" s="21"/>
      <c r="AGM42" s="21"/>
      <c r="AGN42" s="21"/>
      <c r="AGO42" s="21"/>
      <c r="AGP42" s="21"/>
      <c r="AGQ42" s="21"/>
      <c r="AGR42" s="21"/>
      <c r="AGS42" s="21"/>
      <c r="AGT42" s="21"/>
      <c r="AGU42" s="21"/>
      <c r="AGV42" s="21"/>
      <c r="AGW42" s="21"/>
      <c r="AGX42" s="21"/>
      <c r="AGY42" s="21"/>
      <c r="AGZ42" s="21"/>
      <c r="AHA42" s="21"/>
      <c r="AHB42" s="21"/>
      <c r="AHC42" s="21"/>
      <c r="AHD42" s="21"/>
      <c r="AHE42" s="21"/>
      <c r="AHF42" s="21"/>
      <c r="AHG42" s="21"/>
      <c r="AHH42" s="21"/>
      <c r="AHI42" s="21"/>
      <c r="AHJ42" s="21"/>
      <c r="AHK42" s="21"/>
      <c r="AHL42" s="21"/>
      <c r="AHM42" s="21"/>
      <c r="AHN42" s="21"/>
      <c r="AHO42" s="21"/>
      <c r="AHP42" s="21"/>
      <c r="AHQ42" s="21"/>
      <c r="AHR42" s="21"/>
      <c r="AHS42" s="21"/>
      <c r="AHT42" s="21"/>
      <c r="AHU42" s="21"/>
      <c r="AHV42" s="21"/>
      <c r="AHW42" s="21"/>
      <c r="AHX42" s="21"/>
      <c r="AHY42" s="21"/>
      <c r="AHZ42" s="21"/>
      <c r="AIA42" s="21"/>
      <c r="AIB42" s="21"/>
      <c r="AIC42" s="21"/>
      <c r="AID42" s="21"/>
      <c r="AIE42" s="21"/>
      <c r="AIF42" s="21"/>
      <c r="AIG42" s="21"/>
      <c r="AIH42" s="21"/>
      <c r="AII42" s="21"/>
      <c r="AIJ42" s="21"/>
      <c r="AIK42" s="21"/>
      <c r="AIL42" s="21"/>
      <c r="AIM42" s="21"/>
      <c r="AIN42" s="21"/>
      <c r="AIO42" s="21"/>
      <c r="AIP42" s="21"/>
      <c r="AIQ42" s="21"/>
      <c r="AIR42" s="21"/>
      <c r="AIS42" s="21"/>
      <c r="AIT42" s="21"/>
      <c r="AIU42" s="21"/>
      <c r="AIV42" s="21"/>
      <c r="AIW42" s="21"/>
      <c r="AIX42" s="21"/>
      <c r="AIY42" s="21"/>
      <c r="AIZ42" s="21"/>
      <c r="AJA42" s="21"/>
      <c r="AJB42" s="21"/>
      <c r="AJC42" s="21"/>
      <c r="AJD42" s="21"/>
      <c r="AJE42" s="21"/>
      <c r="AJF42" s="21"/>
      <c r="AJG42" s="21"/>
      <c r="AJH42" s="21"/>
      <c r="AJI42" s="21"/>
      <c r="AJJ42" s="21"/>
      <c r="AJK42" s="21"/>
      <c r="AJL42" s="21"/>
      <c r="AJM42" s="21"/>
      <c r="AJN42" s="21"/>
      <c r="AJO42" s="21"/>
      <c r="AJP42" s="21"/>
      <c r="AJQ42" s="21"/>
      <c r="AJR42" s="21"/>
      <c r="AJS42" s="21"/>
      <c r="AJT42" s="21"/>
      <c r="AJU42" s="21"/>
      <c r="AJV42" s="21"/>
      <c r="AJW42" s="21"/>
      <c r="AJX42" s="21"/>
      <c r="AJY42" s="21"/>
      <c r="AJZ42" s="21"/>
      <c r="AKA42" s="21"/>
      <c r="AKB42" s="21"/>
      <c r="AKC42" s="21"/>
      <c r="AKD42" s="21"/>
      <c r="AKE42" s="21"/>
      <c r="AKF42" s="21"/>
      <c r="AKG42" s="21"/>
      <c r="AKH42" s="21"/>
      <c r="AKI42" s="21"/>
      <c r="AKJ42" s="21"/>
      <c r="AKK42" s="21"/>
      <c r="AKL42" s="21"/>
      <c r="AKM42" s="21"/>
      <c r="AKN42" s="21"/>
      <c r="AKO42" s="21"/>
      <c r="AKP42" s="21"/>
      <c r="AKQ42" s="21"/>
      <c r="AKR42" s="21"/>
      <c r="AKS42" s="21"/>
      <c r="AKT42" s="21"/>
      <c r="AKU42" s="21"/>
      <c r="AKV42" s="21"/>
      <c r="AKW42" s="21"/>
      <c r="AKX42" s="21"/>
      <c r="AKY42" s="21"/>
      <c r="AKZ42" s="21"/>
      <c r="ALA42" s="21"/>
      <c r="ALB42" s="21"/>
      <c r="ALC42" s="21"/>
      <c r="ALD42" s="21"/>
      <c r="ALE42" s="21"/>
      <c r="ALF42" s="21"/>
      <c r="ALG42" s="21"/>
      <c r="ALH42" s="21"/>
      <c r="ALI42" s="21"/>
      <c r="ALJ42" s="21"/>
      <c r="ALK42" s="21"/>
      <c r="ALL42" s="21"/>
      <c r="ALM42" s="21"/>
      <c r="ALN42" s="21"/>
      <c r="ALO42" s="21"/>
      <c r="ALP42" s="21"/>
      <c r="ALQ42" s="21"/>
      <c r="ALR42" s="21"/>
      <c r="ALS42" s="21"/>
      <c r="ALT42" s="21"/>
      <c r="ALU42" s="21"/>
      <c r="ALV42" s="21"/>
      <c r="ALW42" s="21"/>
      <c r="ALX42" s="21"/>
      <c r="ALY42" s="21"/>
      <c r="ALZ42" s="21"/>
      <c r="AMA42" s="21"/>
      <c r="AMB42" s="21"/>
      <c r="AMC42" s="21"/>
      <c r="AMD42" s="21"/>
      <c r="AME42" s="21"/>
      <c r="AMF42" s="21"/>
      <c r="AMG42" s="21"/>
      <c r="AMH42" s="21"/>
      <c r="AMI42" s="21"/>
      <c r="AMJ42" s="21"/>
      <c r="AMK42" s="21"/>
      <c r="AML42" s="21"/>
      <c r="AMM42" s="21"/>
    </row>
    <row r="43" spans="1:1027" x14ac:dyDescent="0.25">
      <c r="A43" s="21" t="s">
        <v>76</v>
      </c>
      <c r="B43" s="21"/>
      <c r="C43" s="21"/>
      <c r="D43" s="21"/>
      <c r="E43" s="21"/>
      <c r="F43" s="22"/>
      <c r="G43" s="22"/>
      <c r="H43" s="22"/>
      <c r="I43" s="23"/>
      <c r="J43" s="24"/>
      <c r="K43" s="24" t="s">
        <v>111</v>
      </c>
      <c r="L43" s="25"/>
      <c r="M43" s="25"/>
      <c r="N43" s="25"/>
      <c r="O43" s="25"/>
      <c r="P43" s="25"/>
      <c r="Q43" s="25"/>
      <c r="R43" s="26"/>
      <c r="S43" s="26"/>
      <c r="T43" s="26"/>
      <c r="U43" s="27" t="s">
        <v>458</v>
      </c>
      <c r="V43" s="27"/>
      <c r="W43" s="27"/>
      <c r="X43" s="28"/>
      <c r="Y43" s="28"/>
      <c r="Z43" s="28"/>
      <c r="AA43" s="29"/>
      <c r="AB43" s="29"/>
      <c r="AC43" s="29"/>
      <c r="AD43" s="21"/>
      <c r="AE43" s="24"/>
      <c r="AF43" s="24"/>
      <c r="AG43" s="27" t="s">
        <v>22</v>
      </c>
      <c r="AH43" s="31"/>
    </row>
    <row r="44" spans="1:1027" s="30" customFormat="1" x14ac:dyDescent="0.25">
      <c r="A44" s="11">
        <v>80</v>
      </c>
      <c r="B44" s="53" t="s">
        <v>226</v>
      </c>
      <c r="C44" s="53" t="s">
        <v>310</v>
      </c>
      <c r="D44" s="53" t="s">
        <v>455</v>
      </c>
      <c r="E44" s="53" t="s">
        <v>129</v>
      </c>
      <c r="F44" s="12" t="s">
        <v>163</v>
      </c>
      <c r="G44" s="12"/>
      <c r="H44" s="12">
        <v>96</v>
      </c>
      <c r="I44" s="13" t="s">
        <v>95</v>
      </c>
      <c r="J44" s="14" t="s">
        <v>452</v>
      </c>
      <c r="K44" s="14" t="s">
        <v>456</v>
      </c>
      <c r="L44" s="15" t="s">
        <v>128</v>
      </c>
      <c r="M44" s="15" t="s">
        <v>128</v>
      </c>
      <c r="N44" s="15" t="s">
        <v>128</v>
      </c>
      <c r="O44" s="15" t="s">
        <v>128</v>
      </c>
      <c r="P44" s="15" t="s">
        <v>129</v>
      </c>
      <c r="Q44" s="15" t="s">
        <v>129</v>
      </c>
      <c r="R44" s="16" t="s">
        <v>129</v>
      </c>
      <c r="S44" s="16" t="s">
        <v>129</v>
      </c>
      <c r="T44" s="16" t="s">
        <v>129</v>
      </c>
      <c r="U44" s="17" t="s">
        <v>115</v>
      </c>
      <c r="V44" s="17" t="s">
        <v>128</v>
      </c>
      <c r="W44" s="17" t="s">
        <v>128</v>
      </c>
      <c r="X44" s="18" t="s">
        <v>168</v>
      </c>
      <c r="Y44" s="18" t="s">
        <v>129</v>
      </c>
      <c r="Z44" s="18" t="s">
        <v>168</v>
      </c>
      <c r="AA44" s="19" t="s">
        <v>117</v>
      </c>
      <c r="AB44" s="19"/>
      <c r="AC44" s="19" t="s">
        <v>129</v>
      </c>
      <c r="AD44" s="11"/>
      <c r="AE44" s="14"/>
      <c r="AF44" s="14"/>
      <c r="AG44" s="17"/>
      <c r="AH44" s="52"/>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c r="HP44" s="21"/>
      <c r="HQ44" s="21"/>
      <c r="HR44" s="21"/>
      <c r="HS44" s="21"/>
      <c r="HT44" s="21"/>
      <c r="HU44" s="21"/>
      <c r="HV44" s="21"/>
      <c r="HW44" s="21"/>
      <c r="HX44" s="21"/>
      <c r="HY44" s="21"/>
      <c r="HZ44" s="21"/>
      <c r="IA44" s="21"/>
      <c r="IB44" s="21"/>
      <c r="IC44" s="21"/>
      <c r="ID44" s="21"/>
      <c r="IE44" s="21"/>
      <c r="IF44" s="21"/>
      <c r="IG44" s="21"/>
      <c r="IH44" s="21"/>
      <c r="II44" s="21"/>
      <c r="IJ44" s="21"/>
      <c r="IK44" s="21"/>
      <c r="IL44" s="21"/>
      <c r="IM44" s="21"/>
      <c r="IN44" s="21"/>
      <c r="IO44" s="21"/>
      <c r="IP44" s="21"/>
      <c r="IQ44" s="21"/>
      <c r="IR44" s="21"/>
      <c r="IS44" s="21"/>
      <c r="IT44" s="21"/>
      <c r="IU44" s="21"/>
      <c r="IV44" s="21"/>
      <c r="IW44" s="21"/>
      <c r="IX44" s="21"/>
      <c r="IY44" s="21"/>
      <c r="IZ44" s="21"/>
      <c r="JA44" s="21"/>
      <c r="JB44" s="21"/>
      <c r="JC44" s="21"/>
      <c r="JD44" s="21"/>
      <c r="JE44" s="21"/>
      <c r="JF44" s="21"/>
      <c r="JG44" s="21"/>
      <c r="JH44" s="21"/>
      <c r="JI44" s="21"/>
      <c r="JJ44" s="21"/>
      <c r="JK44" s="21"/>
      <c r="JL44" s="21"/>
      <c r="JM44" s="21"/>
      <c r="JN44" s="21"/>
      <c r="JO44" s="21"/>
      <c r="JP44" s="21"/>
      <c r="JQ44" s="21"/>
      <c r="JR44" s="21"/>
      <c r="JS44" s="21"/>
      <c r="JT44" s="21"/>
      <c r="JU44" s="21"/>
      <c r="JV44" s="21"/>
      <c r="JW44" s="21"/>
      <c r="JX44" s="21"/>
      <c r="JY44" s="21"/>
      <c r="JZ44" s="21"/>
      <c r="KA44" s="21"/>
      <c r="KB44" s="21"/>
      <c r="KC44" s="21"/>
      <c r="KD44" s="21"/>
      <c r="KE44" s="21"/>
      <c r="KF44" s="21"/>
      <c r="KG44" s="21"/>
      <c r="KH44" s="21"/>
      <c r="KI44" s="21"/>
      <c r="KJ44" s="21"/>
      <c r="KK44" s="21"/>
      <c r="KL44" s="21"/>
      <c r="KM44" s="21"/>
      <c r="KN44" s="21"/>
      <c r="KO44" s="21"/>
      <c r="KP44" s="21"/>
      <c r="KQ44" s="21"/>
      <c r="KR44" s="21"/>
      <c r="KS44" s="21"/>
      <c r="KT44" s="21"/>
      <c r="KU44" s="21"/>
      <c r="KV44" s="21"/>
      <c r="KW44" s="21"/>
      <c r="KX44" s="21"/>
      <c r="KY44" s="21"/>
      <c r="KZ44" s="21"/>
      <c r="LA44" s="21"/>
      <c r="LB44" s="21"/>
      <c r="LC44" s="21"/>
      <c r="LD44" s="21"/>
      <c r="LE44" s="21"/>
      <c r="LF44" s="21"/>
      <c r="LG44" s="21"/>
      <c r="LH44" s="21"/>
      <c r="LI44" s="21"/>
      <c r="LJ44" s="21"/>
      <c r="LK44" s="21"/>
      <c r="LL44" s="21"/>
      <c r="LM44" s="21"/>
      <c r="LN44" s="21"/>
      <c r="LO44" s="21"/>
      <c r="LP44" s="21"/>
      <c r="LQ44" s="21"/>
      <c r="LR44" s="21"/>
      <c r="LS44" s="21"/>
      <c r="LT44" s="21"/>
      <c r="LU44" s="21"/>
      <c r="LV44" s="21"/>
      <c r="LW44" s="21"/>
      <c r="LX44" s="21"/>
      <c r="LY44" s="21"/>
      <c r="LZ44" s="21"/>
      <c r="MA44" s="21"/>
      <c r="MB44" s="21"/>
      <c r="MC44" s="21"/>
      <c r="MD44" s="21"/>
      <c r="ME44" s="21"/>
      <c r="MF44" s="21"/>
      <c r="MG44" s="21"/>
      <c r="MH44" s="21"/>
      <c r="MI44" s="21"/>
      <c r="MJ44" s="21"/>
      <c r="MK44" s="21"/>
      <c r="ML44" s="21"/>
      <c r="MM44" s="21"/>
      <c r="MN44" s="21"/>
      <c r="MO44" s="21"/>
      <c r="MP44" s="21"/>
      <c r="MQ44" s="21"/>
      <c r="MR44" s="21"/>
      <c r="MS44" s="21"/>
      <c r="MT44" s="21"/>
      <c r="MU44" s="21"/>
      <c r="MV44" s="21"/>
      <c r="MW44" s="21"/>
      <c r="MX44" s="21"/>
      <c r="MY44" s="21"/>
      <c r="MZ44" s="21"/>
      <c r="NA44" s="21"/>
      <c r="NB44" s="21"/>
      <c r="NC44" s="21"/>
      <c r="ND44" s="21"/>
      <c r="NE44" s="21"/>
      <c r="NF44" s="21"/>
      <c r="NG44" s="21"/>
      <c r="NH44" s="21"/>
      <c r="NI44" s="21"/>
      <c r="NJ44" s="21"/>
      <c r="NK44" s="21"/>
      <c r="NL44" s="21"/>
      <c r="NM44" s="21"/>
      <c r="NN44" s="21"/>
      <c r="NO44" s="21"/>
      <c r="NP44" s="21"/>
      <c r="NQ44" s="21"/>
      <c r="NR44" s="21"/>
      <c r="NS44" s="21"/>
      <c r="NT44" s="21"/>
      <c r="NU44" s="21"/>
      <c r="NV44" s="21"/>
      <c r="NW44" s="21"/>
      <c r="NX44" s="21"/>
      <c r="NY44" s="21"/>
      <c r="NZ44" s="21"/>
      <c r="OA44" s="21"/>
      <c r="OB44" s="21"/>
      <c r="OC44" s="21"/>
      <c r="OD44" s="21"/>
      <c r="OE44" s="21"/>
      <c r="OF44" s="21"/>
      <c r="OG44" s="21"/>
      <c r="OH44" s="21"/>
      <c r="OI44" s="21"/>
      <c r="OJ44" s="21"/>
      <c r="OK44" s="21"/>
      <c r="OL44" s="21"/>
      <c r="OM44" s="21"/>
      <c r="ON44" s="21"/>
      <c r="OO44" s="21"/>
      <c r="OP44" s="21"/>
      <c r="OQ44" s="21"/>
      <c r="OR44" s="21"/>
      <c r="OS44" s="21"/>
      <c r="OT44" s="21"/>
      <c r="OU44" s="21"/>
      <c r="OV44" s="21"/>
      <c r="OW44" s="21"/>
      <c r="OX44" s="21"/>
      <c r="OY44" s="21"/>
      <c r="OZ44" s="21"/>
      <c r="PA44" s="21"/>
      <c r="PB44" s="21"/>
      <c r="PC44" s="21"/>
      <c r="PD44" s="21"/>
      <c r="PE44" s="21"/>
      <c r="PF44" s="21"/>
      <c r="PG44" s="21"/>
      <c r="PH44" s="21"/>
      <c r="PI44" s="21"/>
      <c r="PJ44" s="21"/>
      <c r="PK44" s="21"/>
      <c r="PL44" s="21"/>
      <c r="PM44" s="21"/>
      <c r="PN44" s="21"/>
      <c r="PO44" s="21"/>
      <c r="PP44" s="21"/>
      <c r="PQ44" s="21"/>
      <c r="PR44" s="21"/>
      <c r="PS44" s="21"/>
      <c r="PT44" s="21"/>
      <c r="PU44" s="21"/>
      <c r="PV44" s="21"/>
      <c r="PW44" s="21"/>
      <c r="PX44" s="21"/>
      <c r="PY44" s="21"/>
      <c r="PZ44" s="21"/>
      <c r="QA44" s="21"/>
      <c r="QB44" s="21"/>
      <c r="QC44" s="21"/>
      <c r="QD44" s="21"/>
      <c r="QE44" s="21"/>
      <c r="QF44" s="21"/>
      <c r="QG44" s="21"/>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21"/>
      <c r="RN44" s="21"/>
      <c r="RO44" s="21"/>
      <c r="RP44" s="21"/>
      <c r="RQ44" s="21"/>
      <c r="RR44" s="21"/>
      <c r="RS44" s="21"/>
      <c r="RT44" s="21"/>
      <c r="RU44" s="21"/>
      <c r="RV44" s="21"/>
      <c r="RW44" s="21"/>
      <c r="RX44" s="21"/>
      <c r="RY44" s="21"/>
      <c r="RZ44" s="21"/>
      <c r="SA44" s="21"/>
      <c r="SB44" s="21"/>
      <c r="SC44" s="21"/>
      <c r="SD44" s="21"/>
      <c r="SE44" s="21"/>
      <c r="SF44" s="21"/>
      <c r="SG44" s="21"/>
      <c r="SH44" s="21"/>
      <c r="SI44" s="21"/>
      <c r="SJ44" s="21"/>
      <c r="SK44" s="21"/>
      <c r="SL44" s="21"/>
      <c r="SM44" s="21"/>
      <c r="SN44" s="21"/>
      <c r="SO44" s="21"/>
      <c r="SP44" s="21"/>
      <c r="SQ44" s="21"/>
      <c r="SR44" s="21"/>
      <c r="SS44" s="21"/>
      <c r="ST44" s="21"/>
      <c r="SU44" s="21"/>
      <c r="SV44" s="21"/>
      <c r="SW44" s="21"/>
      <c r="SX44" s="21"/>
      <c r="SY44" s="21"/>
      <c r="SZ44" s="21"/>
      <c r="TA44" s="21"/>
      <c r="TB44" s="21"/>
      <c r="TC44" s="21"/>
      <c r="TD44" s="21"/>
      <c r="TE44" s="21"/>
      <c r="TF44" s="21"/>
      <c r="TG44" s="21"/>
      <c r="TH44" s="21"/>
      <c r="TI44" s="21"/>
      <c r="TJ44" s="21"/>
      <c r="TK44" s="21"/>
      <c r="TL44" s="21"/>
      <c r="TM44" s="21"/>
      <c r="TN44" s="21"/>
      <c r="TO44" s="21"/>
      <c r="TP44" s="21"/>
      <c r="TQ44" s="21"/>
      <c r="TR44" s="21"/>
      <c r="TS44" s="21"/>
      <c r="TT44" s="21"/>
      <c r="TU44" s="21"/>
      <c r="TV44" s="21"/>
      <c r="TW44" s="21"/>
      <c r="TX44" s="21"/>
      <c r="TY44" s="21"/>
      <c r="TZ44" s="21"/>
      <c r="UA44" s="21"/>
      <c r="UB44" s="21"/>
      <c r="UC44" s="21"/>
      <c r="UD44" s="21"/>
      <c r="UE44" s="21"/>
      <c r="UF44" s="21"/>
      <c r="UG44" s="21"/>
      <c r="UH44" s="21"/>
      <c r="UI44" s="21"/>
      <c r="UJ44" s="21"/>
      <c r="UK44" s="21"/>
      <c r="UL44" s="21"/>
      <c r="UM44" s="21"/>
      <c r="UN44" s="21"/>
      <c r="UO44" s="21"/>
      <c r="UP44" s="21"/>
      <c r="UQ44" s="21"/>
      <c r="UR44" s="21"/>
      <c r="US44" s="21"/>
      <c r="UT44" s="21"/>
      <c r="UU44" s="21"/>
      <c r="UV44" s="21"/>
      <c r="UW44" s="21"/>
      <c r="UX44" s="21"/>
      <c r="UY44" s="21"/>
      <c r="UZ44" s="21"/>
      <c r="VA44" s="21"/>
      <c r="VB44" s="21"/>
      <c r="VC44" s="21"/>
      <c r="VD44" s="21"/>
      <c r="VE44" s="21"/>
      <c r="VF44" s="21"/>
      <c r="VG44" s="21"/>
      <c r="VH44" s="21"/>
      <c r="VI44" s="21"/>
      <c r="VJ44" s="21"/>
      <c r="VK44" s="21"/>
      <c r="VL44" s="21"/>
      <c r="VM44" s="21"/>
      <c r="VN44" s="21"/>
      <c r="VO44" s="21"/>
      <c r="VP44" s="21"/>
      <c r="VQ44" s="21"/>
      <c r="VR44" s="21"/>
      <c r="VS44" s="21"/>
      <c r="VT44" s="21"/>
      <c r="VU44" s="21"/>
      <c r="VV44" s="21"/>
      <c r="VW44" s="21"/>
      <c r="VX44" s="21"/>
      <c r="VY44" s="21"/>
      <c r="VZ44" s="21"/>
      <c r="WA44" s="21"/>
      <c r="WB44" s="21"/>
      <c r="WC44" s="21"/>
      <c r="WD44" s="21"/>
      <c r="WE44" s="21"/>
      <c r="WF44" s="21"/>
      <c r="WG44" s="21"/>
      <c r="WH44" s="21"/>
      <c r="WI44" s="21"/>
      <c r="WJ44" s="21"/>
      <c r="WK44" s="21"/>
      <c r="WL44" s="21"/>
      <c r="WM44" s="21"/>
      <c r="WN44" s="21"/>
      <c r="WO44" s="21"/>
      <c r="WP44" s="21"/>
      <c r="WQ44" s="21"/>
      <c r="WR44" s="21"/>
      <c r="WS44" s="21"/>
      <c r="WT44" s="21"/>
      <c r="WU44" s="21"/>
      <c r="WV44" s="21"/>
      <c r="WW44" s="21"/>
      <c r="WX44" s="21"/>
      <c r="WY44" s="21"/>
      <c r="WZ44" s="21"/>
      <c r="XA44" s="21"/>
      <c r="XB44" s="21"/>
      <c r="XC44" s="21"/>
      <c r="XD44" s="21"/>
      <c r="XE44" s="21"/>
      <c r="XF44" s="21"/>
      <c r="XG44" s="21"/>
      <c r="XH44" s="21"/>
      <c r="XI44" s="21"/>
      <c r="XJ44" s="21"/>
      <c r="XK44" s="21"/>
      <c r="XL44" s="21"/>
      <c r="XM44" s="21"/>
      <c r="XN44" s="21"/>
      <c r="XO44" s="21"/>
      <c r="XP44" s="21"/>
      <c r="XQ44" s="21"/>
      <c r="XR44" s="21"/>
      <c r="XS44" s="21"/>
      <c r="XT44" s="21"/>
      <c r="XU44" s="21"/>
      <c r="XV44" s="21"/>
      <c r="XW44" s="21"/>
      <c r="XX44" s="21"/>
      <c r="XY44" s="21"/>
      <c r="XZ44" s="21"/>
      <c r="YA44" s="21"/>
      <c r="YB44" s="21"/>
      <c r="YC44" s="21"/>
      <c r="YD44" s="21"/>
      <c r="YE44" s="21"/>
      <c r="YF44" s="21"/>
      <c r="YG44" s="21"/>
      <c r="YH44" s="21"/>
      <c r="YI44" s="21"/>
      <c r="YJ44" s="21"/>
      <c r="YK44" s="21"/>
      <c r="YL44" s="21"/>
      <c r="YM44" s="21"/>
      <c r="YN44" s="21"/>
      <c r="YO44" s="21"/>
      <c r="YP44" s="21"/>
      <c r="YQ44" s="21"/>
      <c r="YR44" s="21"/>
      <c r="YS44" s="21"/>
      <c r="YT44" s="21"/>
      <c r="YU44" s="21"/>
      <c r="YV44" s="21"/>
      <c r="YW44" s="21"/>
      <c r="YX44" s="21"/>
      <c r="YY44" s="21"/>
      <c r="YZ44" s="21"/>
      <c r="ZA44" s="21"/>
      <c r="ZB44" s="21"/>
      <c r="ZC44" s="21"/>
      <c r="ZD44" s="21"/>
      <c r="ZE44" s="21"/>
      <c r="ZF44" s="21"/>
      <c r="ZG44" s="21"/>
      <c r="ZH44" s="21"/>
      <c r="ZI44" s="21"/>
      <c r="ZJ44" s="21"/>
      <c r="ZK44" s="21"/>
      <c r="ZL44" s="21"/>
      <c r="ZM44" s="21"/>
      <c r="ZN44" s="21"/>
      <c r="ZO44" s="21"/>
      <c r="ZP44" s="21"/>
      <c r="ZQ44" s="21"/>
      <c r="ZR44" s="21"/>
      <c r="ZS44" s="21"/>
      <c r="ZT44" s="21"/>
      <c r="ZU44" s="21"/>
      <c r="ZV44" s="21"/>
      <c r="ZW44" s="21"/>
      <c r="ZX44" s="21"/>
      <c r="ZY44" s="21"/>
      <c r="ZZ44" s="21"/>
      <c r="AAA44" s="21"/>
      <c r="AAB44" s="21"/>
      <c r="AAC44" s="21"/>
      <c r="AAD44" s="21"/>
      <c r="AAE44" s="21"/>
      <c r="AAF44" s="21"/>
      <c r="AAG44" s="21"/>
      <c r="AAH44" s="21"/>
      <c r="AAI44" s="21"/>
      <c r="AAJ44" s="21"/>
      <c r="AAK44" s="21"/>
      <c r="AAL44" s="21"/>
      <c r="AAM44" s="21"/>
      <c r="AAN44" s="21"/>
      <c r="AAO44" s="21"/>
      <c r="AAP44" s="21"/>
      <c r="AAQ44" s="21"/>
      <c r="AAR44" s="21"/>
      <c r="AAS44" s="21"/>
      <c r="AAT44" s="21"/>
      <c r="AAU44" s="21"/>
      <c r="AAV44" s="21"/>
      <c r="AAW44" s="21"/>
      <c r="AAX44" s="21"/>
      <c r="AAY44" s="21"/>
      <c r="AAZ44" s="21"/>
      <c r="ABA44" s="21"/>
      <c r="ABB44" s="21"/>
      <c r="ABC44" s="21"/>
      <c r="ABD44" s="21"/>
      <c r="ABE44" s="21"/>
      <c r="ABF44" s="21"/>
      <c r="ABG44" s="21"/>
      <c r="ABH44" s="21"/>
      <c r="ABI44" s="21"/>
      <c r="ABJ44" s="21"/>
      <c r="ABK44" s="21"/>
      <c r="ABL44" s="21"/>
      <c r="ABM44" s="21"/>
      <c r="ABN44" s="21"/>
      <c r="ABO44" s="21"/>
      <c r="ABP44" s="21"/>
      <c r="ABQ44" s="21"/>
      <c r="ABR44" s="21"/>
      <c r="ABS44" s="21"/>
      <c r="ABT44" s="21"/>
      <c r="ABU44" s="21"/>
      <c r="ABV44" s="21"/>
      <c r="ABW44" s="21"/>
      <c r="ABX44" s="21"/>
      <c r="ABY44" s="21"/>
      <c r="ABZ44" s="21"/>
      <c r="ACA44" s="21"/>
      <c r="ACB44" s="21"/>
      <c r="ACC44" s="21"/>
      <c r="ACD44" s="21"/>
      <c r="ACE44" s="21"/>
      <c r="ACF44" s="21"/>
      <c r="ACG44" s="21"/>
      <c r="ACH44" s="21"/>
      <c r="ACI44" s="21"/>
      <c r="ACJ44" s="21"/>
      <c r="ACK44" s="21"/>
      <c r="ACL44" s="21"/>
      <c r="ACM44" s="21"/>
      <c r="ACN44" s="21"/>
      <c r="ACO44" s="21"/>
      <c r="ACP44" s="21"/>
      <c r="ACQ44" s="21"/>
      <c r="ACR44" s="21"/>
      <c r="ACS44" s="21"/>
      <c r="ACT44" s="21"/>
      <c r="ACU44" s="21"/>
      <c r="ACV44" s="21"/>
      <c r="ACW44" s="21"/>
      <c r="ACX44" s="21"/>
      <c r="ACY44" s="21"/>
      <c r="ACZ44" s="21"/>
      <c r="ADA44" s="21"/>
      <c r="ADB44" s="21"/>
      <c r="ADC44" s="21"/>
      <c r="ADD44" s="21"/>
      <c r="ADE44" s="21"/>
      <c r="ADF44" s="21"/>
      <c r="ADG44" s="21"/>
      <c r="ADH44" s="21"/>
      <c r="ADI44" s="21"/>
      <c r="ADJ44" s="21"/>
      <c r="ADK44" s="21"/>
      <c r="ADL44" s="21"/>
      <c r="ADM44" s="21"/>
      <c r="ADN44" s="21"/>
      <c r="ADO44" s="21"/>
      <c r="ADP44" s="21"/>
      <c r="ADQ44" s="21"/>
      <c r="ADR44" s="21"/>
      <c r="ADS44" s="21"/>
      <c r="ADT44" s="21"/>
      <c r="ADU44" s="21"/>
      <c r="ADV44" s="21"/>
      <c r="ADW44" s="21"/>
      <c r="ADX44" s="21"/>
      <c r="ADY44" s="21"/>
      <c r="ADZ44" s="21"/>
      <c r="AEA44" s="21"/>
      <c r="AEB44" s="21"/>
      <c r="AEC44" s="21"/>
      <c r="AED44" s="21"/>
      <c r="AEE44" s="21"/>
      <c r="AEF44" s="21"/>
      <c r="AEG44" s="21"/>
      <c r="AEH44" s="21"/>
      <c r="AEI44" s="21"/>
      <c r="AEJ44" s="21"/>
      <c r="AEK44" s="21"/>
      <c r="AEL44" s="21"/>
      <c r="AEM44" s="21"/>
      <c r="AEN44" s="21"/>
      <c r="AEO44" s="21"/>
      <c r="AEP44" s="21"/>
      <c r="AEQ44" s="21"/>
      <c r="AER44" s="21"/>
      <c r="AES44" s="21"/>
      <c r="AET44" s="21"/>
      <c r="AEU44" s="21"/>
      <c r="AEV44" s="21"/>
      <c r="AEW44" s="21"/>
      <c r="AEX44" s="21"/>
      <c r="AEY44" s="21"/>
      <c r="AEZ44" s="21"/>
      <c r="AFA44" s="21"/>
      <c r="AFB44" s="21"/>
      <c r="AFC44" s="21"/>
      <c r="AFD44" s="21"/>
      <c r="AFE44" s="21"/>
      <c r="AFF44" s="21"/>
      <c r="AFG44" s="21"/>
      <c r="AFH44" s="21"/>
      <c r="AFI44" s="21"/>
      <c r="AFJ44" s="21"/>
      <c r="AFK44" s="21"/>
      <c r="AFL44" s="21"/>
      <c r="AFM44" s="21"/>
      <c r="AFN44" s="21"/>
      <c r="AFO44" s="21"/>
      <c r="AFP44" s="21"/>
      <c r="AFQ44" s="21"/>
      <c r="AFR44" s="21"/>
      <c r="AFS44" s="21"/>
      <c r="AFT44" s="21"/>
      <c r="AFU44" s="21"/>
      <c r="AFV44" s="21"/>
      <c r="AFW44" s="21"/>
      <c r="AFX44" s="21"/>
      <c r="AFY44" s="21"/>
      <c r="AFZ44" s="21"/>
      <c r="AGA44" s="21"/>
      <c r="AGB44" s="21"/>
      <c r="AGC44" s="21"/>
      <c r="AGD44" s="21"/>
      <c r="AGE44" s="21"/>
      <c r="AGF44" s="21"/>
      <c r="AGG44" s="21"/>
      <c r="AGH44" s="21"/>
      <c r="AGI44" s="21"/>
      <c r="AGJ44" s="21"/>
      <c r="AGK44" s="21"/>
      <c r="AGL44" s="21"/>
      <c r="AGM44" s="21"/>
      <c r="AGN44" s="21"/>
      <c r="AGO44" s="21"/>
      <c r="AGP44" s="21"/>
      <c r="AGQ44" s="21"/>
      <c r="AGR44" s="21"/>
      <c r="AGS44" s="21"/>
      <c r="AGT44" s="21"/>
      <c r="AGU44" s="21"/>
      <c r="AGV44" s="21"/>
      <c r="AGW44" s="21"/>
      <c r="AGX44" s="21"/>
      <c r="AGY44" s="21"/>
      <c r="AGZ44" s="21"/>
      <c r="AHA44" s="21"/>
      <c r="AHB44" s="21"/>
      <c r="AHC44" s="21"/>
      <c r="AHD44" s="21"/>
      <c r="AHE44" s="21"/>
      <c r="AHF44" s="21"/>
      <c r="AHG44" s="21"/>
      <c r="AHH44" s="21"/>
      <c r="AHI44" s="21"/>
      <c r="AHJ44" s="21"/>
      <c r="AHK44" s="21"/>
      <c r="AHL44" s="21"/>
      <c r="AHM44" s="21"/>
      <c r="AHN44" s="21"/>
      <c r="AHO44" s="21"/>
      <c r="AHP44" s="21"/>
      <c r="AHQ44" s="21"/>
      <c r="AHR44" s="21"/>
      <c r="AHS44" s="21"/>
      <c r="AHT44" s="21"/>
      <c r="AHU44" s="21"/>
      <c r="AHV44" s="21"/>
      <c r="AHW44" s="21"/>
      <c r="AHX44" s="21"/>
      <c r="AHY44" s="21"/>
      <c r="AHZ44" s="21"/>
      <c r="AIA44" s="21"/>
      <c r="AIB44" s="21"/>
      <c r="AIC44" s="21"/>
      <c r="AID44" s="21"/>
      <c r="AIE44" s="21"/>
      <c r="AIF44" s="21"/>
      <c r="AIG44" s="21"/>
      <c r="AIH44" s="21"/>
      <c r="AII44" s="21"/>
      <c r="AIJ44" s="21"/>
      <c r="AIK44" s="21"/>
      <c r="AIL44" s="21"/>
      <c r="AIM44" s="21"/>
      <c r="AIN44" s="21"/>
      <c r="AIO44" s="21"/>
      <c r="AIP44" s="21"/>
      <c r="AIQ44" s="21"/>
      <c r="AIR44" s="21"/>
      <c r="AIS44" s="21"/>
      <c r="AIT44" s="21"/>
      <c r="AIU44" s="21"/>
      <c r="AIV44" s="21"/>
      <c r="AIW44" s="21"/>
      <c r="AIX44" s="21"/>
      <c r="AIY44" s="21"/>
      <c r="AIZ44" s="21"/>
      <c r="AJA44" s="21"/>
      <c r="AJB44" s="21"/>
      <c r="AJC44" s="21"/>
      <c r="AJD44" s="21"/>
      <c r="AJE44" s="21"/>
      <c r="AJF44" s="21"/>
      <c r="AJG44" s="21"/>
      <c r="AJH44" s="21"/>
      <c r="AJI44" s="21"/>
      <c r="AJJ44" s="21"/>
      <c r="AJK44" s="21"/>
      <c r="AJL44" s="21"/>
      <c r="AJM44" s="21"/>
      <c r="AJN44" s="21"/>
      <c r="AJO44" s="21"/>
      <c r="AJP44" s="21"/>
      <c r="AJQ44" s="21"/>
      <c r="AJR44" s="21"/>
      <c r="AJS44" s="21"/>
      <c r="AJT44" s="21"/>
      <c r="AJU44" s="21"/>
      <c r="AJV44" s="21"/>
      <c r="AJW44" s="21"/>
      <c r="AJX44" s="21"/>
      <c r="AJY44" s="21"/>
      <c r="AJZ44" s="21"/>
      <c r="AKA44" s="21"/>
      <c r="AKB44" s="21"/>
      <c r="AKC44" s="21"/>
      <c r="AKD44" s="21"/>
      <c r="AKE44" s="21"/>
      <c r="AKF44" s="21"/>
      <c r="AKG44" s="21"/>
      <c r="AKH44" s="21"/>
      <c r="AKI44" s="21"/>
      <c r="AKJ44" s="21"/>
      <c r="AKK44" s="21"/>
      <c r="AKL44" s="21"/>
      <c r="AKM44" s="21"/>
      <c r="AKN44" s="21"/>
      <c r="AKO44" s="21"/>
      <c r="AKP44" s="21"/>
      <c r="AKQ44" s="21"/>
      <c r="AKR44" s="21"/>
      <c r="AKS44" s="21"/>
      <c r="AKT44" s="21"/>
      <c r="AKU44" s="21"/>
      <c r="AKV44" s="21"/>
      <c r="AKW44" s="21"/>
      <c r="AKX44" s="21"/>
      <c r="AKY44" s="21"/>
      <c r="AKZ44" s="21"/>
      <c r="ALA44" s="21"/>
      <c r="ALB44" s="21"/>
      <c r="ALC44" s="21"/>
      <c r="ALD44" s="21"/>
      <c r="ALE44" s="21"/>
      <c r="ALF44" s="21"/>
      <c r="ALG44" s="21"/>
      <c r="ALH44" s="21"/>
      <c r="ALI44" s="21"/>
      <c r="ALJ44" s="21"/>
      <c r="ALK44" s="21"/>
      <c r="ALL44" s="21"/>
      <c r="ALM44" s="21"/>
      <c r="ALN44" s="21"/>
      <c r="ALO44" s="21"/>
      <c r="ALP44" s="21"/>
      <c r="ALQ44" s="21"/>
      <c r="ALR44" s="21"/>
      <c r="ALS44" s="21"/>
      <c r="ALT44" s="21"/>
      <c r="ALU44" s="21"/>
      <c r="ALV44" s="21"/>
      <c r="ALW44" s="21"/>
      <c r="ALX44" s="21"/>
      <c r="ALY44" s="21"/>
      <c r="ALZ44" s="21"/>
      <c r="AMA44" s="21"/>
      <c r="AMB44" s="21"/>
      <c r="AMC44" s="21"/>
      <c r="AMD44" s="21"/>
      <c r="AME44" s="21"/>
      <c r="AMF44" s="21"/>
      <c r="AMG44" s="21"/>
      <c r="AMH44" s="21"/>
      <c r="AMI44" s="21"/>
      <c r="AMJ44" s="21"/>
      <c r="AMK44" s="21"/>
      <c r="AML44" s="21"/>
      <c r="AMM44" s="21"/>
    </row>
    <row r="45" spans="1:1027" x14ac:dyDescent="0.25">
      <c r="A45" s="11">
        <v>19</v>
      </c>
      <c r="B45" s="53" t="s">
        <v>227</v>
      </c>
      <c r="C45" s="53" t="s">
        <v>311</v>
      </c>
      <c r="D45" s="53" t="s">
        <v>390</v>
      </c>
      <c r="E45" s="53" t="s">
        <v>129</v>
      </c>
      <c r="F45" s="12" t="s">
        <v>163</v>
      </c>
      <c r="G45" s="12"/>
      <c r="H45" s="12">
        <v>90</v>
      </c>
      <c r="I45" s="13" t="s">
        <v>95</v>
      </c>
      <c r="J45" s="14" t="s">
        <v>452</v>
      </c>
      <c r="K45" s="14" t="s">
        <v>111</v>
      </c>
      <c r="L45" s="15" t="s">
        <v>128</v>
      </c>
      <c r="M45" s="15" t="s">
        <v>128</v>
      </c>
      <c r="N45" s="15" t="s">
        <v>128</v>
      </c>
      <c r="O45" s="15" t="s">
        <v>128</v>
      </c>
      <c r="P45" s="15" t="s">
        <v>129</v>
      </c>
      <c r="Q45" s="15" t="s">
        <v>129</v>
      </c>
      <c r="R45" s="16" t="s">
        <v>128</v>
      </c>
      <c r="S45" s="16" t="s">
        <v>129</v>
      </c>
      <c r="T45" s="16" t="s">
        <v>129</v>
      </c>
      <c r="U45" s="17" t="s">
        <v>115</v>
      </c>
      <c r="V45" s="17" t="s">
        <v>128</v>
      </c>
      <c r="W45" s="17" t="s">
        <v>128</v>
      </c>
      <c r="X45" s="18" t="s">
        <v>131</v>
      </c>
      <c r="Y45" s="18" t="s">
        <v>128</v>
      </c>
      <c r="Z45" s="18" t="s">
        <v>133</v>
      </c>
      <c r="AA45" s="19" t="s">
        <v>118</v>
      </c>
      <c r="AB45" s="19"/>
      <c r="AC45" s="19" t="s">
        <v>129</v>
      </c>
      <c r="AE45" s="14"/>
      <c r="AF45" s="14"/>
      <c r="AG45" s="17"/>
      <c r="AH45" s="52" t="s">
        <v>470</v>
      </c>
    </row>
    <row r="46" spans="1:1027" x14ac:dyDescent="0.25">
      <c r="A46" s="11">
        <v>107</v>
      </c>
      <c r="B46" s="53" t="s">
        <v>227</v>
      </c>
      <c r="C46" s="53" t="s">
        <v>312</v>
      </c>
      <c r="D46" s="53" t="s">
        <v>455</v>
      </c>
      <c r="E46" s="53" t="s">
        <v>129</v>
      </c>
      <c r="F46" s="12" t="s">
        <v>163</v>
      </c>
      <c r="G46" s="12"/>
      <c r="H46" s="12">
        <v>56</v>
      </c>
      <c r="I46" s="13" t="s">
        <v>95</v>
      </c>
      <c r="J46" s="14" t="s">
        <v>108</v>
      </c>
      <c r="K46" s="14" t="s">
        <v>112</v>
      </c>
      <c r="L46" s="15" t="s">
        <v>128</v>
      </c>
      <c r="M46" s="15" t="s">
        <v>128</v>
      </c>
      <c r="N46" s="15" t="s">
        <v>128</v>
      </c>
      <c r="O46" s="15" t="s">
        <v>129</v>
      </c>
      <c r="P46" s="15" t="s">
        <v>129</v>
      </c>
      <c r="Q46" s="15" t="s">
        <v>129</v>
      </c>
      <c r="R46" s="16" t="s">
        <v>128</v>
      </c>
      <c r="S46" s="16" t="s">
        <v>129</v>
      </c>
      <c r="T46" s="16" t="s">
        <v>128</v>
      </c>
      <c r="U46" s="17" t="s">
        <v>115</v>
      </c>
      <c r="V46" s="17" t="s">
        <v>129</v>
      </c>
      <c r="W46" s="17" t="s">
        <v>128</v>
      </c>
      <c r="X46" s="18" t="s">
        <v>168</v>
      </c>
      <c r="Y46" s="18" t="s">
        <v>128</v>
      </c>
      <c r="Z46" s="18" t="s">
        <v>168</v>
      </c>
      <c r="AA46" s="19" t="s">
        <v>117</v>
      </c>
      <c r="AB46" s="19"/>
      <c r="AC46" s="19" t="s">
        <v>129</v>
      </c>
      <c r="AE46" s="14" t="s">
        <v>153</v>
      </c>
      <c r="AF46" s="14"/>
      <c r="AG46" s="17"/>
      <c r="AH46" s="52" t="s">
        <v>471</v>
      </c>
    </row>
    <row r="47" spans="1:1027" s="30" customFormat="1" x14ac:dyDescent="0.25">
      <c r="A47" s="11">
        <v>101</v>
      </c>
      <c r="B47" s="53" t="s">
        <v>217</v>
      </c>
      <c r="C47" s="53" t="s">
        <v>313</v>
      </c>
      <c r="D47" s="53" t="s">
        <v>391</v>
      </c>
      <c r="E47" s="53" t="s">
        <v>129</v>
      </c>
      <c r="F47" s="12" t="s">
        <v>164</v>
      </c>
      <c r="G47" s="12"/>
      <c r="H47" s="12">
        <v>90</v>
      </c>
      <c r="I47" s="13" t="s">
        <v>95</v>
      </c>
      <c r="J47" s="14" t="s">
        <v>108</v>
      </c>
      <c r="K47" s="14" t="s">
        <v>112</v>
      </c>
      <c r="L47" s="15" t="s">
        <v>128</v>
      </c>
      <c r="M47" s="15" t="s">
        <v>128</v>
      </c>
      <c r="N47" s="15" t="s">
        <v>128</v>
      </c>
      <c r="O47" s="15" t="s">
        <v>129</v>
      </c>
      <c r="P47" s="15" t="s">
        <v>129</v>
      </c>
      <c r="Q47" s="15" t="s">
        <v>129</v>
      </c>
      <c r="R47" s="16" t="s">
        <v>128</v>
      </c>
      <c r="S47" s="16" t="s">
        <v>129</v>
      </c>
      <c r="T47" s="16" t="s">
        <v>129</v>
      </c>
      <c r="U47" s="17" t="s">
        <v>115</v>
      </c>
      <c r="V47" s="17" t="s">
        <v>129</v>
      </c>
      <c r="W47" s="17" t="s">
        <v>128</v>
      </c>
      <c r="X47" s="18" t="s">
        <v>132</v>
      </c>
      <c r="Y47" s="18" t="s">
        <v>129</v>
      </c>
      <c r="Z47" s="18" t="s">
        <v>133</v>
      </c>
      <c r="AA47" s="19" t="s">
        <v>117</v>
      </c>
      <c r="AB47" s="19"/>
      <c r="AC47" s="19" t="s">
        <v>129</v>
      </c>
      <c r="AD47" s="11"/>
      <c r="AE47" s="14" t="s">
        <v>44</v>
      </c>
      <c r="AF47" s="14"/>
      <c r="AG47" s="17"/>
      <c r="AH47" s="52" t="s">
        <v>472</v>
      </c>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c r="HC47" s="21"/>
      <c r="HD47" s="21"/>
      <c r="HE47" s="21"/>
      <c r="HF47" s="21"/>
      <c r="HG47" s="21"/>
      <c r="HH47" s="21"/>
      <c r="HI47" s="21"/>
      <c r="HJ47" s="21"/>
      <c r="HK47" s="21"/>
      <c r="HL47" s="21"/>
      <c r="HM47" s="21"/>
      <c r="HN47" s="21"/>
      <c r="HO47" s="21"/>
      <c r="HP47" s="21"/>
      <c r="HQ47" s="21"/>
      <c r="HR47" s="21"/>
      <c r="HS47" s="21"/>
      <c r="HT47" s="21"/>
      <c r="HU47" s="21"/>
      <c r="HV47" s="21"/>
      <c r="HW47" s="21"/>
      <c r="HX47" s="21"/>
      <c r="HY47" s="21"/>
      <c r="HZ47" s="21"/>
      <c r="IA47" s="21"/>
      <c r="IB47" s="21"/>
      <c r="IC47" s="21"/>
      <c r="ID47" s="21"/>
      <c r="IE47" s="21"/>
      <c r="IF47" s="21"/>
      <c r="IG47" s="21"/>
      <c r="IH47" s="21"/>
      <c r="II47" s="21"/>
      <c r="IJ47" s="21"/>
      <c r="IK47" s="21"/>
      <c r="IL47" s="21"/>
      <c r="IM47" s="21"/>
      <c r="IN47" s="21"/>
      <c r="IO47" s="21"/>
      <c r="IP47" s="21"/>
      <c r="IQ47" s="21"/>
      <c r="IR47" s="21"/>
      <c r="IS47" s="21"/>
      <c r="IT47" s="21"/>
      <c r="IU47" s="21"/>
      <c r="IV47" s="21"/>
      <c r="IW47" s="21"/>
      <c r="IX47" s="21"/>
      <c r="IY47" s="21"/>
      <c r="IZ47" s="21"/>
      <c r="JA47" s="21"/>
      <c r="JB47" s="21"/>
      <c r="JC47" s="21"/>
      <c r="JD47" s="21"/>
      <c r="JE47" s="21"/>
      <c r="JF47" s="21"/>
      <c r="JG47" s="21"/>
      <c r="JH47" s="21"/>
      <c r="JI47" s="21"/>
      <c r="JJ47" s="21"/>
      <c r="JK47" s="21"/>
      <c r="JL47" s="21"/>
      <c r="JM47" s="21"/>
      <c r="JN47" s="21"/>
      <c r="JO47" s="21"/>
      <c r="JP47" s="21"/>
      <c r="JQ47" s="21"/>
      <c r="JR47" s="21"/>
      <c r="JS47" s="21"/>
      <c r="JT47" s="21"/>
      <c r="JU47" s="21"/>
      <c r="JV47" s="21"/>
      <c r="JW47" s="21"/>
      <c r="JX47" s="21"/>
      <c r="JY47" s="21"/>
      <c r="JZ47" s="21"/>
      <c r="KA47" s="21"/>
      <c r="KB47" s="21"/>
      <c r="KC47" s="21"/>
      <c r="KD47" s="21"/>
      <c r="KE47" s="21"/>
      <c r="KF47" s="21"/>
      <c r="KG47" s="21"/>
      <c r="KH47" s="21"/>
      <c r="KI47" s="21"/>
      <c r="KJ47" s="21"/>
      <c r="KK47" s="21"/>
      <c r="KL47" s="21"/>
      <c r="KM47" s="21"/>
      <c r="KN47" s="21"/>
      <c r="KO47" s="21"/>
      <c r="KP47" s="21"/>
      <c r="KQ47" s="21"/>
      <c r="KR47" s="21"/>
      <c r="KS47" s="21"/>
      <c r="KT47" s="21"/>
      <c r="KU47" s="21"/>
      <c r="KV47" s="21"/>
      <c r="KW47" s="21"/>
      <c r="KX47" s="21"/>
      <c r="KY47" s="21"/>
      <c r="KZ47" s="21"/>
      <c r="LA47" s="21"/>
      <c r="LB47" s="21"/>
      <c r="LC47" s="21"/>
      <c r="LD47" s="21"/>
      <c r="LE47" s="21"/>
      <c r="LF47" s="21"/>
      <c r="LG47" s="21"/>
      <c r="LH47" s="21"/>
      <c r="LI47" s="21"/>
      <c r="LJ47" s="21"/>
      <c r="LK47" s="21"/>
      <c r="LL47" s="21"/>
      <c r="LM47" s="21"/>
      <c r="LN47" s="21"/>
      <c r="LO47" s="21"/>
      <c r="LP47" s="21"/>
      <c r="LQ47" s="21"/>
      <c r="LR47" s="21"/>
      <c r="LS47" s="21"/>
      <c r="LT47" s="21"/>
      <c r="LU47" s="21"/>
      <c r="LV47" s="21"/>
      <c r="LW47" s="21"/>
      <c r="LX47" s="21"/>
      <c r="LY47" s="21"/>
      <c r="LZ47" s="21"/>
      <c r="MA47" s="21"/>
      <c r="MB47" s="21"/>
      <c r="MC47" s="21"/>
      <c r="MD47" s="21"/>
      <c r="ME47" s="21"/>
      <c r="MF47" s="21"/>
      <c r="MG47" s="21"/>
      <c r="MH47" s="21"/>
      <c r="MI47" s="21"/>
      <c r="MJ47" s="21"/>
      <c r="MK47" s="21"/>
      <c r="ML47" s="21"/>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c r="QD47" s="21"/>
      <c r="QE47" s="21"/>
      <c r="QF47" s="21"/>
      <c r="QG47" s="21"/>
      <c r="QH47" s="21"/>
      <c r="QI47" s="21"/>
      <c r="QJ47" s="21"/>
      <c r="QK47" s="21"/>
      <c r="QL47" s="21"/>
      <c r="QM47" s="21"/>
      <c r="QN47" s="21"/>
      <c r="QO47" s="21"/>
      <c r="QP47" s="21"/>
      <c r="QQ47" s="21"/>
      <c r="QR47" s="21"/>
      <c r="QS47" s="21"/>
      <c r="QT47" s="21"/>
      <c r="QU47" s="21"/>
      <c r="QV47" s="21"/>
      <c r="QW47" s="21"/>
      <c r="QX47" s="21"/>
      <c r="QY47" s="21"/>
      <c r="QZ47" s="21"/>
      <c r="RA47" s="21"/>
      <c r="RB47" s="21"/>
      <c r="RC47" s="21"/>
      <c r="RD47" s="21"/>
      <c r="RE47" s="21"/>
      <c r="RF47" s="21"/>
      <c r="RG47" s="21"/>
      <c r="RH47" s="21"/>
      <c r="RI47" s="21"/>
      <c r="RJ47" s="21"/>
      <c r="RK47" s="21"/>
      <c r="RL47" s="21"/>
      <c r="RM47" s="21"/>
      <c r="RN47" s="21"/>
      <c r="RO47" s="21"/>
      <c r="RP47" s="21"/>
      <c r="RQ47" s="21"/>
      <c r="RR47" s="21"/>
      <c r="RS47" s="21"/>
      <c r="RT47" s="21"/>
      <c r="RU47" s="21"/>
      <c r="RV47" s="21"/>
      <c r="RW47" s="21"/>
      <c r="RX47" s="21"/>
      <c r="RY47" s="21"/>
      <c r="RZ47" s="21"/>
      <c r="SA47" s="21"/>
      <c r="SB47" s="21"/>
      <c r="SC47" s="21"/>
      <c r="SD47" s="21"/>
      <c r="SE47" s="21"/>
      <c r="SF47" s="21"/>
      <c r="SG47" s="21"/>
      <c r="SH47" s="21"/>
      <c r="SI47" s="21"/>
      <c r="SJ47" s="21"/>
      <c r="SK47" s="21"/>
      <c r="SL47" s="21"/>
      <c r="SM47" s="21"/>
      <c r="SN47" s="21"/>
      <c r="SO47" s="21"/>
      <c r="SP47" s="21"/>
      <c r="SQ47" s="21"/>
      <c r="SR47" s="21"/>
      <c r="SS47" s="21"/>
      <c r="ST47" s="21"/>
      <c r="SU47" s="21"/>
      <c r="SV47" s="21"/>
      <c r="SW47" s="21"/>
      <c r="SX47" s="21"/>
      <c r="SY47" s="21"/>
      <c r="SZ47" s="21"/>
      <c r="TA47" s="21"/>
      <c r="TB47" s="21"/>
      <c r="TC47" s="21"/>
      <c r="TD47" s="21"/>
      <c r="TE47" s="21"/>
      <c r="TF47" s="21"/>
      <c r="TG47" s="21"/>
      <c r="TH47" s="21"/>
      <c r="TI47" s="21"/>
      <c r="TJ47" s="21"/>
      <c r="TK47" s="21"/>
      <c r="TL47" s="21"/>
      <c r="TM47" s="21"/>
      <c r="TN47" s="21"/>
      <c r="TO47" s="21"/>
      <c r="TP47" s="21"/>
      <c r="TQ47" s="21"/>
      <c r="TR47" s="21"/>
      <c r="TS47" s="21"/>
      <c r="TT47" s="21"/>
      <c r="TU47" s="21"/>
      <c r="TV47" s="21"/>
      <c r="TW47" s="21"/>
      <c r="TX47" s="21"/>
      <c r="TY47" s="21"/>
      <c r="TZ47" s="21"/>
      <c r="UA47" s="21"/>
      <c r="UB47" s="21"/>
      <c r="UC47" s="21"/>
      <c r="UD47" s="21"/>
      <c r="UE47" s="21"/>
      <c r="UF47" s="21"/>
      <c r="UG47" s="21"/>
      <c r="UH47" s="21"/>
      <c r="UI47" s="21"/>
      <c r="UJ47" s="21"/>
      <c r="UK47" s="21"/>
      <c r="UL47" s="21"/>
      <c r="UM47" s="21"/>
      <c r="UN47" s="21"/>
      <c r="UO47" s="21"/>
      <c r="UP47" s="21"/>
      <c r="UQ47" s="21"/>
      <c r="UR47" s="21"/>
      <c r="US47" s="21"/>
      <c r="UT47" s="21"/>
      <c r="UU47" s="21"/>
      <c r="UV47" s="21"/>
      <c r="UW47" s="21"/>
      <c r="UX47" s="21"/>
      <c r="UY47" s="21"/>
      <c r="UZ47" s="21"/>
      <c r="VA47" s="21"/>
      <c r="VB47" s="21"/>
      <c r="VC47" s="21"/>
      <c r="VD47" s="21"/>
      <c r="VE47" s="21"/>
      <c r="VF47" s="21"/>
      <c r="VG47" s="21"/>
      <c r="VH47" s="21"/>
      <c r="VI47" s="21"/>
      <c r="VJ47" s="21"/>
      <c r="VK47" s="21"/>
      <c r="VL47" s="21"/>
      <c r="VM47" s="21"/>
      <c r="VN47" s="21"/>
      <c r="VO47" s="21"/>
      <c r="VP47" s="21"/>
      <c r="VQ47" s="21"/>
      <c r="VR47" s="21"/>
      <c r="VS47" s="21"/>
      <c r="VT47" s="21"/>
      <c r="VU47" s="21"/>
      <c r="VV47" s="21"/>
      <c r="VW47" s="21"/>
      <c r="VX47" s="21"/>
      <c r="VY47" s="21"/>
      <c r="VZ47" s="21"/>
      <c r="WA47" s="21"/>
      <c r="WB47" s="21"/>
      <c r="WC47" s="21"/>
      <c r="WD47" s="21"/>
      <c r="WE47" s="21"/>
      <c r="WF47" s="21"/>
      <c r="WG47" s="21"/>
      <c r="WH47" s="21"/>
      <c r="WI47" s="21"/>
      <c r="WJ47" s="21"/>
      <c r="WK47" s="21"/>
      <c r="WL47" s="21"/>
      <c r="WM47" s="21"/>
      <c r="WN47" s="21"/>
      <c r="WO47" s="21"/>
      <c r="WP47" s="21"/>
      <c r="WQ47" s="21"/>
      <c r="WR47" s="21"/>
      <c r="WS47" s="21"/>
      <c r="WT47" s="21"/>
      <c r="WU47" s="21"/>
      <c r="WV47" s="21"/>
      <c r="WW47" s="21"/>
      <c r="WX47" s="21"/>
      <c r="WY47" s="21"/>
      <c r="WZ47" s="21"/>
      <c r="XA47" s="21"/>
      <c r="XB47" s="21"/>
      <c r="XC47" s="21"/>
      <c r="XD47" s="21"/>
      <c r="XE47" s="21"/>
      <c r="XF47" s="21"/>
      <c r="XG47" s="21"/>
      <c r="XH47" s="21"/>
      <c r="XI47" s="21"/>
      <c r="XJ47" s="21"/>
      <c r="XK47" s="21"/>
      <c r="XL47" s="21"/>
      <c r="XM47" s="21"/>
      <c r="XN47" s="21"/>
      <c r="XO47" s="21"/>
      <c r="XP47" s="21"/>
      <c r="XQ47" s="21"/>
      <c r="XR47" s="21"/>
      <c r="XS47" s="21"/>
      <c r="XT47" s="21"/>
      <c r="XU47" s="21"/>
      <c r="XV47" s="21"/>
      <c r="XW47" s="21"/>
      <c r="XX47" s="21"/>
      <c r="XY47" s="21"/>
      <c r="XZ47" s="21"/>
      <c r="YA47" s="21"/>
      <c r="YB47" s="21"/>
      <c r="YC47" s="21"/>
      <c r="YD47" s="21"/>
      <c r="YE47" s="21"/>
      <c r="YF47" s="21"/>
      <c r="YG47" s="21"/>
      <c r="YH47" s="21"/>
      <c r="YI47" s="21"/>
      <c r="YJ47" s="21"/>
      <c r="YK47" s="21"/>
      <c r="YL47" s="21"/>
      <c r="YM47" s="21"/>
      <c r="YN47" s="21"/>
      <c r="YO47" s="21"/>
      <c r="YP47" s="21"/>
      <c r="YQ47" s="21"/>
      <c r="YR47" s="21"/>
      <c r="YS47" s="21"/>
      <c r="YT47" s="21"/>
      <c r="YU47" s="21"/>
      <c r="YV47" s="21"/>
      <c r="YW47" s="21"/>
      <c r="YX47" s="21"/>
      <c r="YY47" s="21"/>
      <c r="YZ47" s="21"/>
      <c r="ZA47" s="21"/>
      <c r="ZB47" s="21"/>
      <c r="ZC47" s="21"/>
      <c r="ZD47" s="21"/>
      <c r="ZE47" s="21"/>
      <c r="ZF47" s="21"/>
      <c r="ZG47" s="21"/>
      <c r="ZH47" s="21"/>
      <c r="ZI47" s="21"/>
      <c r="ZJ47" s="21"/>
      <c r="ZK47" s="21"/>
      <c r="ZL47" s="21"/>
      <c r="ZM47" s="21"/>
      <c r="ZN47" s="21"/>
      <c r="ZO47" s="21"/>
      <c r="ZP47" s="21"/>
      <c r="ZQ47" s="21"/>
      <c r="ZR47" s="21"/>
      <c r="ZS47" s="21"/>
      <c r="ZT47" s="21"/>
      <c r="ZU47" s="21"/>
      <c r="ZV47" s="21"/>
      <c r="ZW47" s="21"/>
      <c r="ZX47" s="21"/>
      <c r="ZY47" s="21"/>
      <c r="ZZ47" s="21"/>
      <c r="AAA47" s="21"/>
      <c r="AAB47" s="21"/>
      <c r="AAC47" s="21"/>
      <c r="AAD47" s="21"/>
      <c r="AAE47" s="21"/>
      <c r="AAF47" s="21"/>
      <c r="AAG47" s="21"/>
      <c r="AAH47" s="21"/>
      <c r="AAI47" s="21"/>
      <c r="AAJ47" s="21"/>
      <c r="AAK47" s="21"/>
      <c r="AAL47" s="21"/>
      <c r="AAM47" s="21"/>
      <c r="AAN47" s="21"/>
      <c r="AAO47" s="21"/>
      <c r="AAP47" s="21"/>
      <c r="AAQ47" s="21"/>
      <c r="AAR47" s="21"/>
      <c r="AAS47" s="21"/>
      <c r="AAT47" s="21"/>
      <c r="AAU47" s="21"/>
      <c r="AAV47" s="21"/>
      <c r="AAW47" s="21"/>
      <c r="AAX47" s="21"/>
      <c r="AAY47" s="21"/>
      <c r="AAZ47" s="21"/>
      <c r="ABA47" s="21"/>
      <c r="ABB47" s="21"/>
      <c r="ABC47" s="21"/>
      <c r="ABD47" s="21"/>
      <c r="ABE47" s="21"/>
      <c r="ABF47" s="21"/>
      <c r="ABG47" s="21"/>
      <c r="ABH47" s="21"/>
      <c r="ABI47" s="21"/>
      <c r="ABJ47" s="21"/>
      <c r="ABK47" s="21"/>
      <c r="ABL47" s="21"/>
      <c r="ABM47" s="21"/>
      <c r="ABN47" s="21"/>
      <c r="ABO47" s="21"/>
      <c r="ABP47" s="21"/>
      <c r="ABQ47" s="21"/>
      <c r="ABR47" s="21"/>
      <c r="ABS47" s="21"/>
      <c r="ABT47" s="21"/>
      <c r="ABU47" s="21"/>
      <c r="ABV47" s="21"/>
      <c r="ABW47" s="21"/>
      <c r="ABX47" s="21"/>
      <c r="ABY47" s="21"/>
      <c r="ABZ47" s="21"/>
      <c r="ACA47" s="21"/>
      <c r="ACB47" s="21"/>
      <c r="ACC47" s="21"/>
      <c r="ACD47" s="21"/>
      <c r="ACE47" s="21"/>
      <c r="ACF47" s="21"/>
      <c r="ACG47" s="21"/>
      <c r="ACH47" s="21"/>
      <c r="ACI47" s="21"/>
      <c r="ACJ47" s="21"/>
      <c r="ACK47" s="21"/>
      <c r="ACL47" s="21"/>
      <c r="ACM47" s="21"/>
      <c r="ACN47" s="21"/>
      <c r="ACO47" s="21"/>
      <c r="ACP47" s="21"/>
      <c r="ACQ47" s="21"/>
      <c r="ACR47" s="21"/>
      <c r="ACS47" s="21"/>
      <c r="ACT47" s="21"/>
      <c r="ACU47" s="21"/>
      <c r="ACV47" s="21"/>
      <c r="ACW47" s="21"/>
      <c r="ACX47" s="21"/>
      <c r="ACY47" s="21"/>
      <c r="ACZ47" s="21"/>
      <c r="ADA47" s="21"/>
      <c r="ADB47" s="21"/>
      <c r="ADC47" s="21"/>
      <c r="ADD47" s="21"/>
      <c r="ADE47" s="21"/>
      <c r="ADF47" s="21"/>
      <c r="ADG47" s="21"/>
      <c r="ADH47" s="21"/>
      <c r="ADI47" s="21"/>
      <c r="ADJ47" s="21"/>
      <c r="ADK47" s="21"/>
      <c r="ADL47" s="21"/>
      <c r="ADM47" s="21"/>
      <c r="ADN47" s="21"/>
      <c r="ADO47" s="21"/>
      <c r="ADP47" s="21"/>
      <c r="ADQ47" s="21"/>
      <c r="ADR47" s="21"/>
      <c r="ADS47" s="21"/>
      <c r="ADT47" s="21"/>
      <c r="ADU47" s="21"/>
      <c r="ADV47" s="21"/>
      <c r="ADW47" s="21"/>
      <c r="ADX47" s="21"/>
      <c r="ADY47" s="21"/>
      <c r="ADZ47" s="21"/>
      <c r="AEA47" s="21"/>
      <c r="AEB47" s="21"/>
      <c r="AEC47" s="21"/>
      <c r="AED47" s="21"/>
      <c r="AEE47" s="21"/>
      <c r="AEF47" s="21"/>
      <c r="AEG47" s="21"/>
      <c r="AEH47" s="21"/>
      <c r="AEI47" s="21"/>
      <c r="AEJ47" s="21"/>
      <c r="AEK47" s="21"/>
      <c r="AEL47" s="21"/>
      <c r="AEM47" s="21"/>
      <c r="AEN47" s="21"/>
      <c r="AEO47" s="21"/>
      <c r="AEP47" s="21"/>
      <c r="AEQ47" s="21"/>
      <c r="AER47" s="21"/>
      <c r="AES47" s="21"/>
      <c r="AET47" s="21"/>
      <c r="AEU47" s="21"/>
      <c r="AEV47" s="21"/>
      <c r="AEW47" s="21"/>
      <c r="AEX47" s="21"/>
      <c r="AEY47" s="21"/>
      <c r="AEZ47" s="21"/>
      <c r="AFA47" s="21"/>
      <c r="AFB47" s="21"/>
      <c r="AFC47" s="21"/>
      <c r="AFD47" s="21"/>
      <c r="AFE47" s="21"/>
      <c r="AFF47" s="21"/>
      <c r="AFG47" s="21"/>
      <c r="AFH47" s="21"/>
      <c r="AFI47" s="21"/>
      <c r="AFJ47" s="21"/>
      <c r="AFK47" s="21"/>
      <c r="AFL47" s="21"/>
      <c r="AFM47" s="21"/>
      <c r="AFN47" s="21"/>
      <c r="AFO47" s="21"/>
      <c r="AFP47" s="21"/>
      <c r="AFQ47" s="21"/>
      <c r="AFR47" s="21"/>
      <c r="AFS47" s="21"/>
      <c r="AFT47" s="21"/>
      <c r="AFU47" s="21"/>
      <c r="AFV47" s="21"/>
      <c r="AFW47" s="21"/>
      <c r="AFX47" s="21"/>
      <c r="AFY47" s="21"/>
      <c r="AFZ47" s="21"/>
      <c r="AGA47" s="21"/>
      <c r="AGB47" s="21"/>
      <c r="AGC47" s="21"/>
      <c r="AGD47" s="21"/>
      <c r="AGE47" s="21"/>
      <c r="AGF47" s="21"/>
      <c r="AGG47" s="21"/>
      <c r="AGH47" s="21"/>
      <c r="AGI47" s="21"/>
      <c r="AGJ47" s="21"/>
      <c r="AGK47" s="21"/>
      <c r="AGL47" s="21"/>
      <c r="AGM47" s="21"/>
      <c r="AGN47" s="21"/>
      <c r="AGO47" s="21"/>
      <c r="AGP47" s="21"/>
      <c r="AGQ47" s="21"/>
      <c r="AGR47" s="21"/>
      <c r="AGS47" s="21"/>
      <c r="AGT47" s="21"/>
      <c r="AGU47" s="21"/>
      <c r="AGV47" s="21"/>
      <c r="AGW47" s="21"/>
      <c r="AGX47" s="21"/>
      <c r="AGY47" s="21"/>
      <c r="AGZ47" s="21"/>
      <c r="AHA47" s="21"/>
      <c r="AHB47" s="21"/>
      <c r="AHC47" s="21"/>
      <c r="AHD47" s="21"/>
      <c r="AHE47" s="21"/>
      <c r="AHF47" s="21"/>
      <c r="AHG47" s="21"/>
      <c r="AHH47" s="21"/>
      <c r="AHI47" s="21"/>
      <c r="AHJ47" s="21"/>
      <c r="AHK47" s="21"/>
      <c r="AHL47" s="21"/>
      <c r="AHM47" s="21"/>
      <c r="AHN47" s="21"/>
      <c r="AHO47" s="21"/>
      <c r="AHP47" s="21"/>
      <c r="AHQ47" s="21"/>
      <c r="AHR47" s="21"/>
      <c r="AHS47" s="21"/>
      <c r="AHT47" s="21"/>
      <c r="AHU47" s="21"/>
      <c r="AHV47" s="21"/>
      <c r="AHW47" s="21"/>
      <c r="AHX47" s="21"/>
      <c r="AHY47" s="21"/>
      <c r="AHZ47" s="21"/>
      <c r="AIA47" s="21"/>
      <c r="AIB47" s="21"/>
      <c r="AIC47" s="21"/>
      <c r="AID47" s="21"/>
      <c r="AIE47" s="21"/>
      <c r="AIF47" s="21"/>
      <c r="AIG47" s="21"/>
      <c r="AIH47" s="21"/>
      <c r="AII47" s="21"/>
      <c r="AIJ47" s="21"/>
      <c r="AIK47" s="21"/>
      <c r="AIL47" s="21"/>
      <c r="AIM47" s="21"/>
      <c r="AIN47" s="21"/>
      <c r="AIO47" s="21"/>
      <c r="AIP47" s="21"/>
      <c r="AIQ47" s="21"/>
      <c r="AIR47" s="21"/>
      <c r="AIS47" s="21"/>
      <c r="AIT47" s="21"/>
      <c r="AIU47" s="21"/>
      <c r="AIV47" s="21"/>
      <c r="AIW47" s="21"/>
      <c r="AIX47" s="21"/>
      <c r="AIY47" s="21"/>
      <c r="AIZ47" s="21"/>
      <c r="AJA47" s="21"/>
      <c r="AJB47" s="21"/>
      <c r="AJC47" s="21"/>
      <c r="AJD47" s="21"/>
      <c r="AJE47" s="21"/>
      <c r="AJF47" s="21"/>
      <c r="AJG47" s="21"/>
      <c r="AJH47" s="21"/>
      <c r="AJI47" s="21"/>
      <c r="AJJ47" s="21"/>
      <c r="AJK47" s="21"/>
      <c r="AJL47" s="21"/>
      <c r="AJM47" s="21"/>
      <c r="AJN47" s="21"/>
      <c r="AJO47" s="21"/>
      <c r="AJP47" s="21"/>
      <c r="AJQ47" s="21"/>
      <c r="AJR47" s="21"/>
      <c r="AJS47" s="21"/>
      <c r="AJT47" s="21"/>
      <c r="AJU47" s="21"/>
      <c r="AJV47" s="21"/>
      <c r="AJW47" s="21"/>
      <c r="AJX47" s="21"/>
      <c r="AJY47" s="21"/>
      <c r="AJZ47" s="21"/>
      <c r="AKA47" s="21"/>
      <c r="AKB47" s="21"/>
      <c r="AKC47" s="21"/>
      <c r="AKD47" s="21"/>
      <c r="AKE47" s="21"/>
      <c r="AKF47" s="21"/>
      <c r="AKG47" s="21"/>
      <c r="AKH47" s="21"/>
      <c r="AKI47" s="21"/>
      <c r="AKJ47" s="21"/>
      <c r="AKK47" s="21"/>
      <c r="AKL47" s="21"/>
      <c r="AKM47" s="21"/>
      <c r="AKN47" s="21"/>
      <c r="AKO47" s="21"/>
      <c r="AKP47" s="21"/>
      <c r="AKQ47" s="21"/>
      <c r="AKR47" s="21"/>
      <c r="AKS47" s="21"/>
      <c r="AKT47" s="21"/>
      <c r="AKU47" s="21"/>
      <c r="AKV47" s="21"/>
      <c r="AKW47" s="21"/>
      <c r="AKX47" s="21"/>
      <c r="AKY47" s="21"/>
      <c r="AKZ47" s="21"/>
      <c r="ALA47" s="21"/>
      <c r="ALB47" s="21"/>
      <c r="ALC47" s="21"/>
      <c r="ALD47" s="21"/>
      <c r="ALE47" s="21"/>
      <c r="ALF47" s="21"/>
      <c r="ALG47" s="21"/>
      <c r="ALH47" s="21"/>
      <c r="ALI47" s="21"/>
      <c r="ALJ47" s="21"/>
      <c r="ALK47" s="21"/>
      <c r="ALL47" s="21"/>
      <c r="ALM47" s="21"/>
      <c r="ALN47" s="21"/>
      <c r="ALO47" s="21"/>
      <c r="ALP47" s="21"/>
      <c r="ALQ47" s="21"/>
      <c r="ALR47" s="21"/>
      <c r="ALS47" s="21"/>
      <c r="ALT47" s="21"/>
      <c r="ALU47" s="21"/>
      <c r="ALV47" s="21"/>
      <c r="ALW47" s="21"/>
      <c r="ALX47" s="21"/>
      <c r="ALY47" s="21"/>
      <c r="ALZ47" s="21"/>
      <c r="AMA47" s="21"/>
      <c r="AMB47" s="21"/>
      <c r="AMC47" s="21"/>
      <c r="AMD47" s="21"/>
      <c r="AME47" s="21"/>
      <c r="AMF47" s="21"/>
      <c r="AMG47" s="21"/>
      <c r="AMH47" s="21"/>
      <c r="AMI47" s="21"/>
      <c r="AMJ47" s="21"/>
      <c r="AMK47" s="21"/>
      <c r="AML47" s="21"/>
      <c r="AMM47" s="21"/>
    </row>
    <row r="48" spans="1:1027" x14ac:dyDescent="0.25">
      <c r="A48" s="11">
        <v>47</v>
      </c>
      <c r="B48" s="53" t="s">
        <v>228</v>
      </c>
      <c r="C48" s="53" t="s">
        <v>314</v>
      </c>
      <c r="D48" s="53" t="s">
        <v>390</v>
      </c>
      <c r="E48" s="53" t="s">
        <v>128</v>
      </c>
      <c r="F48" s="12" t="s">
        <v>164</v>
      </c>
      <c r="G48" s="12"/>
      <c r="H48" s="12">
        <v>95</v>
      </c>
      <c r="I48" s="13" t="s">
        <v>98</v>
      </c>
      <c r="J48" s="14" t="s">
        <v>101</v>
      </c>
      <c r="K48" s="14" t="s">
        <v>111</v>
      </c>
      <c r="L48" s="15" t="s">
        <v>128</v>
      </c>
      <c r="M48" s="15" t="s">
        <v>128</v>
      </c>
      <c r="N48" s="15" t="s">
        <v>128</v>
      </c>
      <c r="O48" s="15" t="s">
        <v>129</v>
      </c>
      <c r="P48" s="15" t="s">
        <v>129</v>
      </c>
      <c r="Q48" s="15" t="s">
        <v>129</v>
      </c>
      <c r="R48" s="16" t="s">
        <v>128</v>
      </c>
      <c r="S48" s="16" t="s">
        <v>129</v>
      </c>
      <c r="T48" s="16" t="s">
        <v>129</v>
      </c>
      <c r="U48" s="17" t="s">
        <v>115</v>
      </c>
      <c r="V48" s="17" t="s">
        <v>128</v>
      </c>
      <c r="W48" s="17" t="s">
        <v>128</v>
      </c>
      <c r="X48" s="18" t="s">
        <v>131</v>
      </c>
      <c r="Y48" s="18" t="s">
        <v>129</v>
      </c>
      <c r="Z48" s="18" t="s">
        <v>132</v>
      </c>
      <c r="AA48" s="19" t="s">
        <v>117</v>
      </c>
      <c r="AB48" s="19"/>
      <c r="AC48" s="19" t="s">
        <v>129</v>
      </c>
      <c r="AE48" s="14"/>
      <c r="AF48" s="14"/>
      <c r="AG48" s="17"/>
      <c r="AH48" s="52" t="s">
        <v>500</v>
      </c>
    </row>
    <row r="49" spans="1:1027" s="30" customFormat="1" x14ac:dyDescent="0.25">
      <c r="A49" s="11">
        <v>73</v>
      </c>
      <c r="B49" s="53" t="s">
        <v>229</v>
      </c>
      <c r="C49" s="53" t="s">
        <v>315</v>
      </c>
      <c r="D49" s="53" t="s">
        <v>455</v>
      </c>
      <c r="E49" s="53" t="s">
        <v>128</v>
      </c>
      <c r="F49" s="12" t="s">
        <v>163</v>
      </c>
      <c r="G49" s="12"/>
      <c r="H49" s="12">
        <v>87</v>
      </c>
      <c r="I49" s="13" t="s">
        <v>99</v>
      </c>
      <c r="J49" s="14" t="s">
        <v>452</v>
      </c>
      <c r="K49" s="14" t="s">
        <v>111</v>
      </c>
      <c r="L49" s="15" t="s">
        <v>128</v>
      </c>
      <c r="M49" s="15" t="s">
        <v>129</v>
      </c>
      <c r="N49" s="15" t="s">
        <v>129</v>
      </c>
      <c r="O49" s="15" t="s">
        <v>129</v>
      </c>
      <c r="P49" s="15" t="s">
        <v>129</v>
      </c>
      <c r="Q49" s="15" t="s">
        <v>129</v>
      </c>
      <c r="R49" s="16" t="s">
        <v>129</v>
      </c>
      <c r="S49" s="16" t="s">
        <v>129</v>
      </c>
      <c r="T49" s="16" t="s">
        <v>129</v>
      </c>
      <c r="U49" s="17" t="s">
        <v>115</v>
      </c>
      <c r="V49" s="17" t="s">
        <v>128</v>
      </c>
      <c r="W49" s="17" t="s">
        <v>128</v>
      </c>
      <c r="X49" s="18" t="s">
        <v>131</v>
      </c>
      <c r="Y49" s="18" t="s">
        <v>128</v>
      </c>
      <c r="Z49" s="18" t="s">
        <v>132</v>
      </c>
      <c r="AA49" s="19" t="s">
        <v>117</v>
      </c>
      <c r="AB49" s="19"/>
      <c r="AC49" s="19" t="s">
        <v>128</v>
      </c>
      <c r="AD49" s="11"/>
      <c r="AE49" s="14"/>
      <c r="AF49" s="14"/>
      <c r="AG49" s="17"/>
      <c r="AH49" s="52" t="s">
        <v>473</v>
      </c>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c r="GX49" s="21"/>
      <c r="GY49" s="21"/>
      <c r="GZ49" s="21"/>
      <c r="HA49" s="21"/>
      <c r="HB49" s="21"/>
      <c r="HC49" s="21"/>
      <c r="HD49" s="21"/>
      <c r="HE49" s="21"/>
      <c r="HF49" s="21"/>
      <c r="HG49" s="21"/>
      <c r="HH49" s="21"/>
      <c r="HI49" s="21"/>
      <c r="HJ49" s="21"/>
      <c r="HK49" s="21"/>
      <c r="HL49" s="21"/>
      <c r="HM49" s="21"/>
      <c r="HN49" s="21"/>
      <c r="HO49" s="21"/>
      <c r="HP49" s="21"/>
      <c r="HQ49" s="21"/>
      <c r="HR49" s="21"/>
      <c r="HS49" s="21"/>
      <c r="HT49" s="21"/>
      <c r="HU49" s="21"/>
      <c r="HV49" s="21"/>
      <c r="HW49" s="21"/>
      <c r="HX49" s="21"/>
      <c r="HY49" s="21"/>
      <c r="HZ49" s="21"/>
      <c r="IA49" s="21"/>
      <c r="IB49" s="21"/>
      <c r="IC49" s="21"/>
      <c r="ID49" s="21"/>
      <c r="IE49" s="21"/>
      <c r="IF49" s="21"/>
      <c r="IG49" s="21"/>
      <c r="IH49" s="21"/>
      <c r="II49" s="21"/>
      <c r="IJ49" s="21"/>
      <c r="IK49" s="21"/>
      <c r="IL49" s="21"/>
      <c r="IM49" s="21"/>
      <c r="IN49" s="21"/>
      <c r="IO49" s="21"/>
      <c r="IP49" s="21"/>
      <c r="IQ49" s="21"/>
      <c r="IR49" s="21"/>
      <c r="IS49" s="21"/>
      <c r="IT49" s="21"/>
      <c r="IU49" s="21"/>
      <c r="IV49" s="21"/>
      <c r="IW49" s="21"/>
      <c r="IX49" s="21"/>
      <c r="IY49" s="21"/>
      <c r="IZ49" s="21"/>
      <c r="JA49" s="21"/>
      <c r="JB49" s="21"/>
      <c r="JC49" s="21"/>
      <c r="JD49" s="21"/>
      <c r="JE49" s="21"/>
      <c r="JF49" s="21"/>
      <c r="JG49" s="21"/>
      <c r="JH49" s="21"/>
      <c r="JI49" s="21"/>
      <c r="JJ49" s="21"/>
      <c r="JK49" s="21"/>
      <c r="JL49" s="21"/>
      <c r="JM49" s="21"/>
      <c r="JN49" s="21"/>
      <c r="JO49" s="21"/>
      <c r="JP49" s="21"/>
      <c r="JQ49" s="21"/>
      <c r="JR49" s="21"/>
      <c r="JS49" s="21"/>
      <c r="JT49" s="21"/>
      <c r="JU49" s="21"/>
      <c r="JV49" s="21"/>
      <c r="JW49" s="21"/>
      <c r="JX49" s="21"/>
      <c r="JY49" s="21"/>
      <c r="JZ49" s="21"/>
      <c r="KA49" s="21"/>
      <c r="KB49" s="21"/>
      <c r="KC49" s="21"/>
      <c r="KD49" s="21"/>
      <c r="KE49" s="21"/>
      <c r="KF49" s="21"/>
      <c r="KG49" s="21"/>
      <c r="KH49" s="21"/>
      <c r="KI49" s="21"/>
      <c r="KJ49" s="21"/>
      <c r="KK49" s="21"/>
      <c r="KL49" s="21"/>
      <c r="KM49" s="21"/>
      <c r="KN49" s="21"/>
      <c r="KO49" s="21"/>
      <c r="KP49" s="21"/>
      <c r="KQ49" s="21"/>
      <c r="KR49" s="21"/>
      <c r="KS49" s="21"/>
      <c r="KT49" s="21"/>
      <c r="KU49" s="21"/>
      <c r="KV49" s="21"/>
      <c r="KW49" s="21"/>
      <c r="KX49" s="21"/>
      <c r="KY49" s="21"/>
      <c r="KZ49" s="21"/>
      <c r="LA49" s="21"/>
      <c r="LB49" s="21"/>
      <c r="LC49" s="21"/>
      <c r="LD49" s="21"/>
      <c r="LE49" s="21"/>
      <c r="LF49" s="21"/>
      <c r="LG49" s="21"/>
      <c r="LH49" s="21"/>
      <c r="LI49" s="21"/>
      <c r="LJ49" s="21"/>
      <c r="LK49" s="21"/>
      <c r="LL49" s="21"/>
      <c r="LM49" s="21"/>
      <c r="LN49" s="21"/>
      <c r="LO49" s="21"/>
      <c r="LP49" s="21"/>
      <c r="LQ49" s="21"/>
      <c r="LR49" s="21"/>
      <c r="LS49" s="21"/>
      <c r="LT49" s="21"/>
      <c r="LU49" s="21"/>
      <c r="LV49" s="21"/>
      <c r="LW49" s="21"/>
      <c r="LX49" s="21"/>
      <c r="LY49" s="21"/>
      <c r="LZ49" s="21"/>
      <c r="MA49" s="21"/>
      <c r="MB49" s="21"/>
      <c r="MC49" s="21"/>
      <c r="MD49" s="21"/>
      <c r="ME49" s="21"/>
      <c r="MF49" s="21"/>
      <c r="MG49" s="21"/>
      <c r="MH49" s="21"/>
      <c r="MI49" s="21"/>
      <c r="MJ49" s="21"/>
      <c r="MK49" s="21"/>
      <c r="ML49" s="21"/>
      <c r="MM49" s="21"/>
      <c r="MN49" s="21"/>
      <c r="MO49" s="21"/>
      <c r="MP49" s="21"/>
      <c r="MQ49" s="21"/>
      <c r="MR49" s="21"/>
      <c r="MS49" s="21"/>
      <c r="MT49" s="21"/>
      <c r="MU49" s="21"/>
      <c r="MV49" s="21"/>
      <c r="MW49" s="21"/>
      <c r="MX49" s="21"/>
      <c r="MY49" s="21"/>
      <c r="MZ49" s="21"/>
      <c r="NA49" s="21"/>
      <c r="NB49" s="21"/>
      <c r="NC49" s="21"/>
      <c r="ND49" s="21"/>
      <c r="NE49" s="21"/>
      <c r="NF49" s="21"/>
      <c r="NG49" s="21"/>
      <c r="NH49" s="21"/>
      <c r="NI49" s="21"/>
      <c r="NJ49" s="21"/>
      <c r="NK49" s="21"/>
      <c r="NL49" s="21"/>
      <c r="NM49" s="21"/>
      <c r="NN49" s="21"/>
      <c r="NO49" s="21"/>
      <c r="NP49" s="21"/>
      <c r="NQ49" s="21"/>
      <c r="NR49" s="21"/>
      <c r="NS49" s="21"/>
      <c r="NT49" s="21"/>
      <c r="NU49" s="21"/>
      <c r="NV49" s="21"/>
      <c r="NW49" s="21"/>
      <c r="NX49" s="21"/>
      <c r="NY49" s="21"/>
      <c r="NZ49" s="21"/>
      <c r="OA49" s="21"/>
      <c r="OB49" s="21"/>
      <c r="OC49" s="21"/>
      <c r="OD49" s="21"/>
      <c r="OE49" s="21"/>
      <c r="OF49" s="21"/>
      <c r="OG49" s="21"/>
      <c r="OH49" s="21"/>
      <c r="OI49" s="21"/>
      <c r="OJ49" s="21"/>
      <c r="OK49" s="21"/>
      <c r="OL49" s="21"/>
      <c r="OM49" s="21"/>
      <c r="ON49" s="21"/>
      <c r="OO49" s="21"/>
      <c r="OP49" s="21"/>
      <c r="OQ49" s="21"/>
      <c r="OR49" s="21"/>
      <c r="OS49" s="21"/>
      <c r="OT49" s="21"/>
      <c r="OU49" s="21"/>
      <c r="OV49" s="21"/>
      <c r="OW49" s="21"/>
      <c r="OX49" s="21"/>
      <c r="OY49" s="21"/>
      <c r="OZ49" s="21"/>
      <c r="PA49" s="21"/>
      <c r="PB49" s="21"/>
      <c r="PC49" s="21"/>
      <c r="PD49" s="21"/>
      <c r="PE49" s="21"/>
      <c r="PF49" s="21"/>
      <c r="PG49" s="21"/>
      <c r="PH49" s="21"/>
      <c r="PI49" s="21"/>
      <c r="PJ49" s="21"/>
      <c r="PK49" s="21"/>
      <c r="PL49" s="21"/>
      <c r="PM49" s="21"/>
      <c r="PN49" s="21"/>
      <c r="PO49" s="21"/>
      <c r="PP49" s="21"/>
      <c r="PQ49" s="21"/>
      <c r="PR49" s="21"/>
      <c r="PS49" s="21"/>
      <c r="PT49" s="21"/>
      <c r="PU49" s="21"/>
      <c r="PV49" s="21"/>
      <c r="PW49" s="21"/>
      <c r="PX49" s="21"/>
      <c r="PY49" s="21"/>
      <c r="PZ49" s="21"/>
      <c r="QA49" s="21"/>
      <c r="QB49" s="21"/>
      <c r="QC49" s="21"/>
      <c r="QD49" s="21"/>
      <c r="QE49" s="21"/>
      <c r="QF49" s="21"/>
      <c r="QG49" s="21"/>
      <c r="QH49" s="21"/>
      <c r="QI49" s="21"/>
      <c r="QJ49" s="21"/>
      <c r="QK49" s="21"/>
      <c r="QL49" s="21"/>
      <c r="QM49" s="21"/>
      <c r="QN49" s="21"/>
      <c r="QO49" s="21"/>
      <c r="QP49" s="21"/>
      <c r="QQ49" s="21"/>
      <c r="QR49" s="21"/>
      <c r="QS49" s="21"/>
      <c r="QT49" s="21"/>
      <c r="QU49" s="21"/>
      <c r="QV49" s="21"/>
      <c r="QW49" s="21"/>
      <c r="QX49" s="21"/>
      <c r="QY49" s="21"/>
      <c r="QZ49" s="21"/>
      <c r="RA49" s="21"/>
      <c r="RB49" s="21"/>
      <c r="RC49" s="21"/>
      <c r="RD49" s="21"/>
      <c r="RE49" s="21"/>
      <c r="RF49" s="21"/>
      <c r="RG49" s="21"/>
      <c r="RH49" s="21"/>
      <c r="RI49" s="21"/>
      <c r="RJ49" s="21"/>
      <c r="RK49" s="21"/>
      <c r="RL49" s="21"/>
      <c r="RM49" s="21"/>
      <c r="RN49" s="21"/>
      <c r="RO49" s="21"/>
      <c r="RP49" s="21"/>
      <c r="RQ49" s="21"/>
      <c r="RR49" s="21"/>
      <c r="RS49" s="21"/>
      <c r="RT49" s="21"/>
      <c r="RU49" s="21"/>
      <c r="RV49" s="21"/>
      <c r="RW49" s="21"/>
      <c r="RX49" s="21"/>
      <c r="RY49" s="21"/>
      <c r="RZ49" s="21"/>
      <c r="SA49" s="21"/>
      <c r="SB49" s="21"/>
      <c r="SC49" s="21"/>
      <c r="SD49" s="21"/>
      <c r="SE49" s="21"/>
      <c r="SF49" s="21"/>
      <c r="SG49" s="21"/>
      <c r="SH49" s="21"/>
      <c r="SI49" s="21"/>
      <c r="SJ49" s="21"/>
      <c r="SK49" s="21"/>
      <c r="SL49" s="21"/>
      <c r="SM49" s="21"/>
      <c r="SN49" s="21"/>
      <c r="SO49" s="21"/>
      <c r="SP49" s="21"/>
      <c r="SQ49" s="21"/>
      <c r="SR49" s="21"/>
      <c r="SS49" s="21"/>
      <c r="ST49" s="21"/>
      <c r="SU49" s="21"/>
      <c r="SV49" s="21"/>
      <c r="SW49" s="21"/>
      <c r="SX49" s="21"/>
      <c r="SY49" s="21"/>
      <c r="SZ49" s="21"/>
      <c r="TA49" s="21"/>
      <c r="TB49" s="21"/>
      <c r="TC49" s="21"/>
      <c r="TD49" s="21"/>
      <c r="TE49" s="21"/>
      <c r="TF49" s="21"/>
      <c r="TG49" s="21"/>
      <c r="TH49" s="21"/>
      <c r="TI49" s="21"/>
      <c r="TJ49" s="21"/>
      <c r="TK49" s="21"/>
      <c r="TL49" s="21"/>
      <c r="TM49" s="21"/>
      <c r="TN49" s="21"/>
      <c r="TO49" s="21"/>
      <c r="TP49" s="21"/>
      <c r="TQ49" s="21"/>
      <c r="TR49" s="21"/>
      <c r="TS49" s="21"/>
      <c r="TT49" s="21"/>
      <c r="TU49" s="21"/>
      <c r="TV49" s="21"/>
      <c r="TW49" s="21"/>
      <c r="TX49" s="21"/>
      <c r="TY49" s="21"/>
      <c r="TZ49" s="21"/>
      <c r="UA49" s="21"/>
      <c r="UB49" s="21"/>
      <c r="UC49" s="21"/>
      <c r="UD49" s="21"/>
      <c r="UE49" s="21"/>
      <c r="UF49" s="21"/>
      <c r="UG49" s="21"/>
      <c r="UH49" s="21"/>
      <c r="UI49" s="21"/>
      <c r="UJ49" s="21"/>
      <c r="UK49" s="21"/>
      <c r="UL49" s="21"/>
      <c r="UM49" s="21"/>
      <c r="UN49" s="21"/>
      <c r="UO49" s="21"/>
      <c r="UP49" s="21"/>
      <c r="UQ49" s="21"/>
      <c r="UR49" s="21"/>
      <c r="US49" s="21"/>
      <c r="UT49" s="21"/>
      <c r="UU49" s="21"/>
      <c r="UV49" s="21"/>
      <c r="UW49" s="21"/>
      <c r="UX49" s="21"/>
      <c r="UY49" s="21"/>
      <c r="UZ49" s="21"/>
      <c r="VA49" s="21"/>
      <c r="VB49" s="21"/>
      <c r="VC49" s="21"/>
      <c r="VD49" s="21"/>
      <c r="VE49" s="21"/>
      <c r="VF49" s="21"/>
      <c r="VG49" s="21"/>
      <c r="VH49" s="21"/>
      <c r="VI49" s="21"/>
      <c r="VJ49" s="21"/>
      <c r="VK49" s="21"/>
      <c r="VL49" s="21"/>
      <c r="VM49" s="21"/>
      <c r="VN49" s="21"/>
      <c r="VO49" s="21"/>
      <c r="VP49" s="21"/>
      <c r="VQ49" s="21"/>
      <c r="VR49" s="21"/>
      <c r="VS49" s="21"/>
      <c r="VT49" s="21"/>
      <c r="VU49" s="21"/>
      <c r="VV49" s="21"/>
      <c r="VW49" s="21"/>
      <c r="VX49" s="21"/>
      <c r="VY49" s="21"/>
      <c r="VZ49" s="21"/>
      <c r="WA49" s="21"/>
      <c r="WB49" s="21"/>
      <c r="WC49" s="21"/>
      <c r="WD49" s="21"/>
      <c r="WE49" s="21"/>
      <c r="WF49" s="21"/>
      <c r="WG49" s="21"/>
      <c r="WH49" s="21"/>
      <c r="WI49" s="21"/>
      <c r="WJ49" s="21"/>
      <c r="WK49" s="21"/>
      <c r="WL49" s="21"/>
      <c r="WM49" s="21"/>
      <c r="WN49" s="21"/>
      <c r="WO49" s="21"/>
      <c r="WP49" s="21"/>
      <c r="WQ49" s="21"/>
      <c r="WR49" s="21"/>
      <c r="WS49" s="21"/>
      <c r="WT49" s="21"/>
      <c r="WU49" s="21"/>
      <c r="WV49" s="21"/>
      <c r="WW49" s="21"/>
      <c r="WX49" s="21"/>
      <c r="WY49" s="21"/>
      <c r="WZ49" s="21"/>
      <c r="XA49" s="21"/>
      <c r="XB49" s="21"/>
      <c r="XC49" s="21"/>
      <c r="XD49" s="21"/>
      <c r="XE49" s="21"/>
      <c r="XF49" s="21"/>
      <c r="XG49" s="21"/>
      <c r="XH49" s="21"/>
      <c r="XI49" s="21"/>
      <c r="XJ49" s="21"/>
      <c r="XK49" s="21"/>
      <c r="XL49" s="21"/>
      <c r="XM49" s="21"/>
      <c r="XN49" s="21"/>
      <c r="XO49" s="21"/>
      <c r="XP49" s="21"/>
      <c r="XQ49" s="21"/>
      <c r="XR49" s="21"/>
      <c r="XS49" s="21"/>
      <c r="XT49" s="21"/>
      <c r="XU49" s="21"/>
      <c r="XV49" s="21"/>
      <c r="XW49" s="21"/>
      <c r="XX49" s="21"/>
      <c r="XY49" s="21"/>
      <c r="XZ49" s="21"/>
      <c r="YA49" s="21"/>
      <c r="YB49" s="21"/>
      <c r="YC49" s="21"/>
      <c r="YD49" s="21"/>
      <c r="YE49" s="21"/>
      <c r="YF49" s="21"/>
      <c r="YG49" s="21"/>
      <c r="YH49" s="21"/>
      <c r="YI49" s="21"/>
      <c r="YJ49" s="21"/>
      <c r="YK49" s="21"/>
      <c r="YL49" s="21"/>
      <c r="YM49" s="21"/>
      <c r="YN49" s="21"/>
      <c r="YO49" s="21"/>
      <c r="YP49" s="21"/>
      <c r="YQ49" s="21"/>
      <c r="YR49" s="21"/>
      <c r="YS49" s="21"/>
      <c r="YT49" s="21"/>
      <c r="YU49" s="21"/>
      <c r="YV49" s="21"/>
      <c r="YW49" s="21"/>
      <c r="YX49" s="21"/>
      <c r="YY49" s="21"/>
      <c r="YZ49" s="21"/>
      <c r="ZA49" s="21"/>
      <c r="ZB49" s="21"/>
      <c r="ZC49" s="21"/>
      <c r="ZD49" s="21"/>
      <c r="ZE49" s="21"/>
      <c r="ZF49" s="21"/>
      <c r="ZG49" s="21"/>
      <c r="ZH49" s="21"/>
      <c r="ZI49" s="21"/>
      <c r="ZJ49" s="21"/>
      <c r="ZK49" s="21"/>
      <c r="ZL49" s="21"/>
      <c r="ZM49" s="21"/>
      <c r="ZN49" s="21"/>
      <c r="ZO49" s="21"/>
      <c r="ZP49" s="21"/>
      <c r="ZQ49" s="21"/>
      <c r="ZR49" s="21"/>
      <c r="ZS49" s="21"/>
      <c r="ZT49" s="21"/>
      <c r="ZU49" s="21"/>
      <c r="ZV49" s="21"/>
      <c r="ZW49" s="21"/>
      <c r="ZX49" s="21"/>
      <c r="ZY49" s="21"/>
      <c r="ZZ49" s="21"/>
      <c r="AAA49" s="21"/>
      <c r="AAB49" s="21"/>
      <c r="AAC49" s="21"/>
      <c r="AAD49" s="21"/>
      <c r="AAE49" s="21"/>
      <c r="AAF49" s="21"/>
      <c r="AAG49" s="21"/>
      <c r="AAH49" s="21"/>
      <c r="AAI49" s="21"/>
      <c r="AAJ49" s="21"/>
      <c r="AAK49" s="21"/>
      <c r="AAL49" s="21"/>
      <c r="AAM49" s="21"/>
      <c r="AAN49" s="21"/>
      <c r="AAO49" s="21"/>
      <c r="AAP49" s="21"/>
      <c r="AAQ49" s="21"/>
      <c r="AAR49" s="21"/>
      <c r="AAS49" s="21"/>
      <c r="AAT49" s="21"/>
      <c r="AAU49" s="21"/>
      <c r="AAV49" s="21"/>
      <c r="AAW49" s="21"/>
      <c r="AAX49" s="21"/>
      <c r="AAY49" s="21"/>
      <c r="AAZ49" s="21"/>
      <c r="ABA49" s="21"/>
      <c r="ABB49" s="21"/>
      <c r="ABC49" s="21"/>
      <c r="ABD49" s="21"/>
      <c r="ABE49" s="21"/>
      <c r="ABF49" s="21"/>
      <c r="ABG49" s="21"/>
      <c r="ABH49" s="21"/>
      <c r="ABI49" s="21"/>
      <c r="ABJ49" s="21"/>
      <c r="ABK49" s="21"/>
      <c r="ABL49" s="21"/>
      <c r="ABM49" s="21"/>
      <c r="ABN49" s="21"/>
      <c r="ABO49" s="21"/>
      <c r="ABP49" s="21"/>
      <c r="ABQ49" s="21"/>
      <c r="ABR49" s="21"/>
      <c r="ABS49" s="21"/>
      <c r="ABT49" s="21"/>
      <c r="ABU49" s="21"/>
      <c r="ABV49" s="21"/>
      <c r="ABW49" s="21"/>
      <c r="ABX49" s="21"/>
      <c r="ABY49" s="21"/>
      <c r="ABZ49" s="21"/>
      <c r="ACA49" s="21"/>
      <c r="ACB49" s="21"/>
      <c r="ACC49" s="21"/>
      <c r="ACD49" s="21"/>
      <c r="ACE49" s="21"/>
      <c r="ACF49" s="21"/>
      <c r="ACG49" s="21"/>
      <c r="ACH49" s="21"/>
      <c r="ACI49" s="21"/>
      <c r="ACJ49" s="21"/>
      <c r="ACK49" s="21"/>
      <c r="ACL49" s="21"/>
      <c r="ACM49" s="21"/>
      <c r="ACN49" s="21"/>
      <c r="ACO49" s="21"/>
      <c r="ACP49" s="21"/>
      <c r="ACQ49" s="21"/>
      <c r="ACR49" s="21"/>
      <c r="ACS49" s="21"/>
      <c r="ACT49" s="21"/>
      <c r="ACU49" s="21"/>
      <c r="ACV49" s="21"/>
      <c r="ACW49" s="21"/>
      <c r="ACX49" s="21"/>
      <c r="ACY49" s="21"/>
      <c r="ACZ49" s="21"/>
      <c r="ADA49" s="21"/>
      <c r="ADB49" s="21"/>
      <c r="ADC49" s="21"/>
      <c r="ADD49" s="21"/>
      <c r="ADE49" s="21"/>
      <c r="ADF49" s="21"/>
      <c r="ADG49" s="21"/>
      <c r="ADH49" s="21"/>
      <c r="ADI49" s="21"/>
      <c r="ADJ49" s="21"/>
      <c r="ADK49" s="21"/>
      <c r="ADL49" s="21"/>
      <c r="ADM49" s="21"/>
      <c r="ADN49" s="21"/>
      <c r="ADO49" s="21"/>
      <c r="ADP49" s="21"/>
      <c r="ADQ49" s="21"/>
      <c r="ADR49" s="21"/>
      <c r="ADS49" s="21"/>
      <c r="ADT49" s="21"/>
      <c r="ADU49" s="21"/>
      <c r="ADV49" s="21"/>
      <c r="ADW49" s="21"/>
      <c r="ADX49" s="21"/>
      <c r="ADY49" s="21"/>
      <c r="ADZ49" s="21"/>
      <c r="AEA49" s="21"/>
      <c r="AEB49" s="21"/>
      <c r="AEC49" s="21"/>
      <c r="AED49" s="21"/>
      <c r="AEE49" s="21"/>
      <c r="AEF49" s="21"/>
      <c r="AEG49" s="21"/>
      <c r="AEH49" s="21"/>
      <c r="AEI49" s="21"/>
      <c r="AEJ49" s="21"/>
      <c r="AEK49" s="21"/>
      <c r="AEL49" s="21"/>
      <c r="AEM49" s="21"/>
      <c r="AEN49" s="21"/>
      <c r="AEO49" s="21"/>
      <c r="AEP49" s="21"/>
      <c r="AEQ49" s="21"/>
      <c r="AER49" s="21"/>
      <c r="AES49" s="21"/>
      <c r="AET49" s="21"/>
      <c r="AEU49" s="21"/>
      <c r="AEV49" s="21"/>
      <c r="AEW49" s="21"/>
      <c r="AEX49" s="21"/>
      <c r="AEY49" s="21"/>
      <c r="AEZ49" s="21"/>
      <c r="AFA49" s="21"/>
      <c r="AFB49" s="21"/>
      <c r="AFC49" s="21"/>
      <c r="AFD49" s="21"/>
      <c r="AFE49" s="21"/>
      <c r="AFF49" s="21"/>
      <c r="AFG49" s="21"/>
      <c r="AFH49" s="21"/>
      <c r="AFI49" s="21"/>
      <c r="AFJ49" s="21"/>
      <c r="AFK49" s="21"/>
      <c r="AFL49" s="21"/>
      <c r="AFM49" s="21"/>
      <c r="AFN49" s="21"/>
      <c r="AFO49" s="21"/>
      <c r="AFP49" s="21"/>
      <c r="AFQ49" s="21"/>
      <c r="AFR49" s="21"/>
      <c r="AFS49" s="21"/>
      <c r="AFT49" s="21"/>
      <c r="AFU49" s="21"/>
      <c r="AFV49" s="21"/>
      <c r="AFW49" s="21"/>
      <c r="AFX49" s="21"/>
      <c r="AFY49" s="21"/>
      <c r="AFZ49" s="21"/>
      <c r="AGA49" s="21"/>
      <c r="AGB49" s="21"/>
      <c r="AGC49" s="21"/>
      <c r="AGD49" s="21"/>
      <c r="AGE49" s="21"/>
      <c r="AGF49" s="21"/>
      <c r="AGG49" s="21"/>
      <c r="AGH49" s="21"/>
      <c r="AGI49" s="21"/>
      <c r="AGJ49" s="21"/>
      <c r="AGK49" s="21"/>
      <c r="AGL49" s="21"/>
      <c r="AGM49" s="21"/>
      <c r="AGN49" s="21"/>
      <c r="AGO49" s="21"/>
      <c r="AGP49" s="21"/>
      <c r="AGQ49" s="21"/>
      <c r="AGR49" s="21"/>
      <c r="AGS49" s="21"/>
      <c r="AGT49" s="21"/>
      <c r="AGU49" s="21"/>
      <c r="AGV49" s="21"/>
      <c r="AGW49" s="21"/>
      <c r="AGX49" s="21"/>
      <c r="AGY49" s="21"/>
      <c r="AGZ49" s="21"/>
      <c r="AHA49" s="21"/>
      <c r="AHB49" s="21"/>
      <c r="AHC49" s="21"/>
      <c r="AHD49" s="21"/>
      <c r="AHE49" s="21"/>
      <c r="AHF49" s="21"/>
      <c r="AHG49" s="21"/>
      <c r="AHH49" s="21"/>
      <c r="AHI49" s="21"/>
      <c r="AHJ49" s="21"/>
      <c r="AHK49" s="21"/>
      <c r="AHL49" s="21"/>
      <c r="AHM49" s="21"/>
      <c r="AHN49" s="21"/>
      <c r="AHO49" s="21"/>
      <c r="AHP49" s="21"/>
      <c r="AHQ49" s="21"/>
      <c r="AHR49" s="21"/>
      <c r="AHS49" s="21"/>
      <c r="AHT49" s="21"/>
      <c r="AHU49" s="21"/>
      <c r="AHV49" s="21"/>
      <c r="AHW49" s="21"/>
      <c r="AHX49" s="21"/>
      <c r="AHY49" s="21"/>
      <c r="AHZ49" s="21"/>
      <c r="AIA49" s="21"/>
      <c r="AIB49" s="21"/>
      <c r="AIC49" s="21"/>
      <c r="AID49" s="21"/>
      <c r="AIE49" s="21"/>
      <c r="AIF49" s="21"/>
      <c r="AIG49" s="21"/>
      <c r="AIH49" s="21"/>
      <c r="AII49" s="21"/>
      <c r="AIJ49" s="21"/>
      <c r="AIK49" s="21"/>
      <c r="AIL49" s="21"/>
      <c r="AIM49" s="21"/>
      <c r="AIN49" s="21"/>
      <c r="AIO49" s="21"/>
      <c r="AIP49" s="21"/>
      <c r="AIQ49" s="21"/>
      <c r="AIR49" s="21"/>
      <c r="AIS49" s="21"/>
      <c r="AIT49" s="21"/>
      <c r="AIU49" s="21"/>
      <c r="AIV49" s="21"/>
      <c r="AIW49" s="21"/>
      <c r="AIX49" s="21"/>
      <c r="AIY49" s="21"/>
      <c r="AIZ49" s="21"/>
      <c r="AJA49" s="21"/>
      <c r="AJB49" s="21"/>
      <c r="AJC49" s="21"/>
      <c r="AJD49" s="21"/>
      <c r="AJE49" s="21"/>
      <c r="AJF49" s="21"/>
      <c r="AJG49" s="21"/>
      <c r="AJH49" s="21"/>
      <c r="AJI49" s="21"/>
      <c r="AJJ49" s="21"/>
      <c r="AJK49" s="21"/>
      <c r="AJL49" s="21"/>
      <c r="AJM49" s="21"/>
      <c r="AJN49" s="21"/>
      <c r="AJO49" s="21"/>
      <c r="AJP49" s="21"/>
      <c r="AJQ49" s="21"/>
      <c r="AJR49" s="21"/>
      <c r="AJS49" s="21"/>
      <c r="AJT49" s="21"/>
      <c r="AJU49" s="21"/>
      <c r="AJV49" s="21"/>
      <c r="AJW49" s="21"/>
      <c r="AJX49" s="21"/>
      <c r="AJY49" s="21"/>
      <c r="AJZ49" s="21"/>
      <c r="AKA49" s="21"/>
      <c r="AKB49" s="21"/>
      <c r="AKC49" s="21"/>
      <c r="AKD49" s="21"/>
      <c r="AKE49" s="21"/>
      <c r="AKF49" s="21"/>
      <c r="AKG49" s="21"/>
      <c r="AKH49" s="21"/>
      <c r="AKI49" s="21"/>
      <c r="AKJ49" s="21"/>
      <c r="AKK49" s="21"/>
      <c r="AKL49" s="21"/>
      <c r="AKM49" s="21"/>
      <c r="AKN49" s="21"/>
      <c r="AKO49" s="21"/>
      <c r="AKP49" s="21"/>
      <c r="AKQ49" s="21"/>
      <c r="AKR49" s="21"/>
      <c r="AKS49" s="21"/>
      <c r="AKT49" s="21"/>
      <c r="AKU49" s="21"/>
      <c r="AKV49" s="21"/>
      <c r="AKW49" s="21"/>
      <c r="AKX49" s="21"/>
      <c r="AKY49" s="21"/>
      <c r="AKZ49" s="21"/>
      <c r="ALA49" s="21"/>
      <c r="ALB49" s="21"/>
      <c r="ALC49" s="21"/>
      <c r="ALD49" s="21"/>
      <c r="ALE49" s="21"/>
      <c r="ALF49" s="21"/>
      <c r="ALG49" s="21"/>
      <c r="ALH49" s="21"/>
      <c r="ALI49" s="21"/>
      <c r="ALJ49" s="21"/>
      <c r="ALK49" s="21"/>
      <c r="ALL49" s="21"/>
      <c r="ALM49" s="21"/>
      <c r="ALN49" s="21"/>
      <c r="ALO49" s="21"/>
      <c r="ALP49" s="21"/>
      <c r="ALQ49" s="21"/>
      <c r="ALR49" s="21"/>
      <c r="ALS49" s="21"/>
      <c r="ALT49" s="21"/>
      <c r="ALU49" s="21"/>
      <c r="ALV49" s="21"/>
      <c r="ALW49" s="21"/>
      <c r="ALX49" s="21"/>
      <c r="ALY49" s="21"/>
      <c r="ALZ49" s="21"/>
      <c r="AMA49" s="21"/>
      <c r="AMB49" s="21"/>
      <c r="AMC49" s="21"/>
      <c r="AMD49" s="21"/>
      <c r="AME49" s="21"/>
      <c r="AMF49" s="21"/>
      <c r="AMG49" s="21"/>
      <c r="AMH49" s="21"/>
      <c r="AMI49" s="21"/>
      <c r="AMJ49" s="21"/>
      <c r="AMK49" s="21"/>
      <c r="AML49" s="21"/>
      <c r="AMM49" s="21"/>
    </row>
    <row r="50" spans="1:1027" x14ac:dyDescent="0.25">
      <c r="A50" s="11">
        <v>21</v>
      </c>
      <c r="B50" s="53" t="s">
        <v>230</v>
      </c>
      <c r="C50" s="53" t="s">
        <v>316</v>
      </c>
      <c r="D50" s="53" t="s">
        <v>390</v>
      </c>
      <c r="E50" s="53" t="s">
        <v>128</v>
      </c>
      <c r="F50" s="12" t="s">
        <v>164</v>
      </c>
      <c r="G50" s="12"/>
      <c r="H50" s="12">
        <v>89</v>
      </c>
      <c r="I50" s="13" t="s">
        <v>99</v>
      </c>
      <c r="J50" s="14" t="s">
        <v>474</v>
      </c>
      <c r="K50" s="14" t="s">
        <v>111</v>
      </c>
      <c r="L50" s="15" t="s">
        <v>128</v>
      </c>
      <c r="M50" s="15" t="s">
        <v>128</v>
      </c>
      <c r="N50" s="15" t="s">
        <v>128</v>
      </c>
      <c r="O50" s="15" t="s">
        <v>129</v>
      </c>
      <c r="P50" s="15" t="s">
        <v>129</v>
      </c>
      <c r="Q50" s="15" t="s">
        <v>129</v>
      </c>
      <c r="R50" s="16" t="s">
        <v>128</v>
      </c>
      <c r="S50" s="16" t="s">
        <v>129</v>
      </c>
      <c r="T50" s="16" t="s">
        <v>129</v>
      </c>
      <c r="U50" s="17" t="s">
        <v>115</v>
      </c>
      <c r="V50" s="17" t="s">
        <v>128</v>
      </c>
      <c r="W50" s="17" t="s">
        <v>128</v>
      </c>
      <c r="X50" s="18" t="s">
        <v>131</v>
      </c>
      <c r="Y50" s="18" t="s">
        <v>128</v>
      </c>
      <c r="Z50" s="18" t="s">
        <v>131</v>
      </c>
      <c r="AA50" s="19" t="s">
        <v>497</v>
      </c>
      <c r="AB50" s="19" t="s">
        <v>131</v>
      </c>
      <c r="AC50" s="19" t="s">
        <v>129</v>
      </c>
      <c r="AE50" s="14"/>
      <c r="AF50" s="14"/>
      <c r="AG50" s="17"/>
      <c r="AH50" s="52"/>
    </row>
    <row r="51" spans="1:1027" s="30" customFormat="1" x14ac:dyDescent="0.25">
      <c r="A51" s="11">
        <v>42</v>
      </c>
      <c r="B51" s="53" t="s">
        <v>231</v>
      </c>
      <c r="C51" s="53" t="s">
        <v>317</v>
      </c>
      <c r="D51" s="53" t="s">
        <v>455</v>
      </c>
      <c r="E51" s="53" t="s">
        <v>129</v>
      </c>
      <c r="F51" s="12" t="s">
        <v>164</v>
      </c>
      <c r="G51" s="12"/>
      <c r="H51" s="12">
        <v>84</v>
      </c>
      <c r="I51" s="13" t="s">
        <v>96</v>
      </c>
      <c r="J51" s="14" t="s">
        <v>108</v>
      </c>
      <c r="K51" s="14" t="s">
        <v>111</v>
      </c>
      <c r="L51" s="15" t="s">
        <v>128</v>
      </c>
      <c r="M51" s="15" t="s">
        <v>128</v>
      </c>
      <c r="N51" s="15" t="s">
        <v>128</v>
      </c>
      <c r="O51" s="15" t="s">
        <v>128</v>
      </c>
      <c r="P51" s="15" t="s">
        <v>129</v>
      </c>
      <c r="Q51" s="15" t="s">
        <v>129</v>
      </c>
      <c r="R51" s="16" t="s">
        <v>128</v>
      </c>
      <c r="S51" s="16" t="s">
        <v>129</v>
      </c>
      <c r="T51" s="16" t="s">
        <v>129</v>
      </c>
      <c r="U51" s="17" t="s">
        <v>115</v>
      </c>
      <c r="V51" s="17" t="s">
        <v>128</v>
      </c>
      <c r="W51" s="17" t="s">
        <v>128</v>
      </c>
      <c r="X51" s="18" t="s">
        <v>131</v>
      </c>
      <c r="Y51" s="18" t="s">
        <v>129</v>
      </c>
      <c r="Z51" s="18" t="s">
        <v>131</v>
      </c>
      <c r="AA51" s="19" t="s">
        <v>117</v>
      </c>
      <c r="AB51" s="19"/>
      <c r="AC51" s="19"/>
      <c r="AD51" s="11"/>
      <c r="AE51" s="14" t="s">
        <v>55</v>
      </c>
      <c r="AF51" s="14"/>
      <c r="AG51" s="17"/>
      <c r="AH51" s="52"/>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c r="HC51" s="21"/>
      <c r="HD51" s="21"/>
      <c r="HE51" s="21"/>
      <c r="HF51" s="21"/>
      <c r="HG51" s="21"/>
      <c r="HH51" s="21"/>
      <c r="HI51" s="21"/>
      <c r="HJ51" s="21"/>
      <c r="HK51" s="21"/>
      <c r="HL51" s="21"/>
      <c r="HM51" s="21"/>
      <c r="HN51" s="21"/>
      <c r="HO51" s="21"/>
      <c r="HP51" s="21"/>
      <c r="HQ51" s="21"/>
      <c r="HR51" s="21"/>
      <c r="HS51" s="21"/>
      <c r="HT51" s="21"/>
      <c r="HU51" s="21"/>
      <c r="HV51" s="21"/>
      <c r="HW51" s="21"/>
      <c r="HX51" s="21"/>
      <c r="HY51" s="21"/>
      <c r="HZ51" s="21"/>
      <c r="IA51" s="21"/>
      <c r="IB51" s="21"/>
      <c r="IC51" s="21"/>
      <c r="ID51" s="21"/>
      <c r="IE51" s="21"/>
      <c r="IF51" s="21"/>
      <c r="IG51" s="21"/>
      <c r="IH51" s="21"/>
      <c r="II51" s="21"/>
      <c r="IJ51" s="21"/>
      <c r="IK51" s="21"/>
      <c r="IL51" s="21"/>
      <c r="IM51" s="21"/>
      <c r="IN51" s="21"/>
      <c r="IO51" s="21"/>
      <c r="IP51" s="21"/>
      <c r="IQ51" s="21"/>
      <c r="IR51" s="21"/>
      <c r="IS51" s="21"/>
      <c r="IT51" s="21"/>
      <c r="IU51" s="21"/>
      <c r="IV51" s="21"/>
      <c r="IW51" s="21"/>
      <c r="IX51" s="21"/>
      <c r="IY51" s="21"/>
      <c r="IZ51" s="21"/>
      <c r="JA51" s="21"/>
      <c r="JB51" s="21"/>
      <c r="JC51" s="21"/>
      <c r="JD51" s="21"/>
      <c r="JE51" s="21"/>
      <c r="JF51" s="21"/>
      <c r="JG51" s="21"/>
      <c r="JH51" s="21"/>
      <c r="JI51" s="21"/>
      <c r="JJ51" s="21"/>
      <c r="JK51" s="21"/>
      <c r="JL51" s="21"/>
      <c r="JM51" s="21"/>
      <c r="JN51" s="21"/>
      <c r="JO51" s="21"/>
      <c r="JP51" s="21"/>
      <c r="JQ51" s="21"/>
      <c r="JR51" s="21"/>
      <c r="JS51" s="21"/>
      <c r="JT51" s="21"/>
      <c r="JU51" s="21"/>
      <c r="JV51" s="21"/>
      <c r="JW51" s="21"/>
      <c r="JX51" s="21"/>
      <c r="JY51" s="21"/>
      <c r="JZ51" s="21"/>
      <c r="KA51" s="21"/>
      <c r="KB51" s="21"/>
      <c r="KC51" s="21"/>
      <c r="KD51" s="21"/>
      <c r="KE51" s="21"/>
      <c r="KF51" s="21"/>
      <c r="KG51" s="21"/>
      <c r="KH51" s="21"/>
      <c r="KI51" s="21"/>
      <c r="KJ51" s="21"/>
      <c r="KK51" s="21"/>
      <c r="KL51" s="21"/>
      <c r="KM51" s="21"/>
      <c r="KN51" s="21"/>
      <c r="KO51" s="21"/>
      <c r="KP51" s="21"/>
      <c r="KQ51" s="21"/>
      <c r="KR51" s="21"/>
      <c r="KS51" s="21"/>
      <c r="KT51" s="21"/>
      <c r="KU51" s="21"/>
      <c r="KV51" s="21"/>
      <c r="KW51" s="21"/>
      <c r="KX51" s="21"/>
      <c r="KY51" s="21"/>
      <c r="KZ51" s="21"/>
      <c r="LA51" s="21"/>
      <c r="LB51" s="21"/>
      <c r="LC51" s="21"/>
      <c r="LD51" s="21"/>
      <c r="LE51" s="21"/>
      <c r="LF51" s="21"/>
      <c r="LG51" s="21"/>
      <c r="LH51" s="21"/>
      <c r="LI51" s="21"/>
      <c r="LJ51" s="21"/>
      <c r="LK51" s="21"/>
      <c r="LL51" s="21"/>
      <c r="LM51" s="21"/>
      <c r="LN51" s="21"/>
      <c r="LO51" s="21"/>
      <c r="LP51" s="21"/>
      <c r="LQ51" s="21"/>
      <c r="LR51" s="21"/>
      <c r="LS51" s="21"/>
      <c r="LT51" s="21"/>
      <c r="LU51" s="21"/>
      <c r="LV51" s="21"/>
      <c r="LW51" s="21"/>
      <c r="LX51" s="21"/>
      <c r="LY51" s="21"/>
      <c r="LZ51" s="21"/>
      <c r="MA51" s="21"/>
      <c r="MB51" s="21"/>
      <c r="MC51" s="21"/>
      <c r="MD51" s="21"/>
      <c r="ME51" s="21"/>
      <c r="MF51" s="21"/>
      <c r="MG51" s="21"/>
      <c r="MH51" s="21"/>
      <c r="MI51" s="21"/>
      <c r="MJ51" s="21"/>
      <c r="MK51" s="21"/>
      <c r="ML51" s="21"/>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c r="QD51" s="21"/>
      <c r="QE51" s="21"/>
      <c r="QF51" s="21"/>
      <c r="QG51" s="21"/>
      <c r="QH51" s="21"/>
      <c r="QI51" s="21"/>
      <c r="QJ51" s="21"/>
      <c r="QK51" s="21"/>
      <c r="QL51" s="21"/>
      <c r="QM51" s="21"/>
      <c r="QN51" s="21"/>
      <c r="QO51" s="21"/>
      <c r="QP51" s="21"/>
      <c r="QQ51" s="21"/>
      <c r="QR51" s="21"/>
      <c r="QS51" s="21"/>
      <c r="QT51" s="21"/>
      <c r="QU51" s="21"/>
      <c r="QV51" s="21"/>
      <c r="QW51" s="21"/>
      <c r="QX51" s="21"/>
      <c r="QY51" s="21"/>
      <c r="QZ51" s="21"/>
      <c r="RA51" s="21"/>
      <c r="RB51" s="21"/>
      <c r="RC51" s="21"/>
      <c r="RD51" s="21"/>
      <c r="RE51" s="21"/>
      <c r="RF51" s="21"/>
      <c r="RG51" s="21"/>
      <c r="RH51" s="21"/>
      <c r="RI51" s="21"/>
      <c r="RJ51" s="21"/>
      <c r="RK51" s="21"/>
      <c r="RL51" s="21"/>
      <c r="RM51" s="21"/>
      <c r="RN51" s="21"/>
      <c r="RO51" s="21"/>
      <c r="RP51" s="21"/>
      <c r="RQ51" s="21"/>
      <c r="RR51" s="21"/>
      <c r="RS51" s="21"/>
      <c r="RT51" s="21"/>
      <c r="RU51" s="21"/>
      <c r="RV51" s="21"/>
      <c r="RW51" s="21"/>
      <c r="RX51" s="21"/>
      <c r="RY51" s="21"/>
      <c r="RZ51" s="21"/>
      <c r="SA51" s="21"/>
      <c r="SB51" s="21"/>
      <c r="SC51" s="21"/>
      <c r="SD51" s="21"/>
      <c r="SE51" s="21"/>
      <c r="SF51" s="21"/>
      <c r="SG51" s="21"/>
      <c r="SH51" s="21"/>
      <c r="SI51" s="21"/>
      <c r="SJ51" s="21"/>
      <c r="SK51" s="21"/>
      <c r="SL51" s="21"/>
      <c r="SM51" s="21"/>
      <c r="SN51" s="21"/>
      <c r="SO51" s="21"/>
      <c r="SP51" s="21"/>
      <c r="SQ51" s="21"/>
      <c r="SR51" s="21"/>
      <c r="SS51" s="21"/>
      <c r="ST51" s="21"/>
      <c r="SU51" s="21"/>
      <c r="SV51" s="21"/>
      <c r="SW51" s="21"/>
      <c r="SX51" s="21"/>
      <c r="SY51" s="21"/>
      <c r="SZ51" s="21"/>
      <c r="TA51" s="21"/>
      <c r="TB51" s="21"/>
      <c r="TC51" s="21"/>
      <c r="TD51" s="21"/>
      <c r="TE51" s="21"/>
      <c r="TF51" s="21"/>
      <c r="TG51" s="21"/>
      <c r="TH51" s="21"/>
      <c r="TI51" s="21"/>
      <c r="TJ51" s="21"/>
      <c r="TK51" s="21"/>
      <c r="TL51" s="21"/>
      <c r="TM51" s="21"/>
      <c r="TN51" s="21"/>
      <c r="TO51" s="21"/>
      <c r="TP51" s="21"/>
      <c r="TQ51" s="21"/>
      <c r="TR51" s="21"/>
      <c r="TS51" s="21"/>
      <c r="TT51" s="21"/>
      <c r="TU51" s="21"/>
      <c r="TV51" s="21"/>
      <c r="TW51" s="21"/>
      <c r="TX51" s="21"/>
      <c r="TY51" s="21"/>
      <c r="TZ51" s="21"/>
      <c r="UA51" s="21"/>
      <c r="UB51" s="21"/>
      <c r="UC51" s="21"/>
      <c r="UD51" s="21"/>
      <c r="UE51" s="21"/>
      <c r="UF51" s="21"/>
      <c r="UG51" s="21"/>
      <c r="UH51" s="21"/>
      <c r="UI51" s="21"/>
      <c r="UJ51" s="21"/>
      <c r="UK51" s="21"/>
      <c r="UL51" s="21"/>
      <c r="UM51" s="21"/>
      <c r="UN51" s="21"/>
      <c r="UO51" s="21"/>
      <c r="UP51" s="21"/>
      <c r="UQ51" s="21"/>
      <c r="UR51" s="21"/>
      <c r="US51" s="21"/>
      <c r="UT51" s="21"/>
      <c r="UU51" s="21"/>
      <c r="UV51" s="21"/>
      <c r="UW51" s="21"/>
      <c r="UX51" s="21"/>
      <c r="UY51" s="21"/>
      <c r="UZ51" s="21"/>
      <c r="VA51" s="21"/>
      <c r="VB51" s="21"/>
      <c r="VC51" s="21"/>
      <c r="VD51" s="21"/>
      <c r="VE51" s="21"/>
      <c r="VF51" s="21"/>
      <c r="VG51" s="21"/>
      <c r="VH51" s="21"/>
      <c r="VI51" s="21"/>
      <c r="VJ51" s="21"/>
      <c r="VK51" s="21"/>
      <c r="VL51" s="21"/>
      <c r="VM51" s="21"/>
      <c r="VN51" s="21"/>
      <c r="VO51" s="21"/>
      <c r="VP51" s="21"/>
      <c r="VQ51" s="21"/>
      <c r="VR51" s="21"/>
      <c r="VS51" s="21"/>
      <c r="VT51" s="21"/>
      <c r="VU51" s="21"/>
      <c r="VV51" s="21"/>
      <c r="VW51" s="21"/>
      <c r="VX51" s="21"/>
      <c r="VY51" s="21"/>
      <c r="VZ51" s="21"/>
      <c r="WA51" s="21"/>
      <c r="WB51" s="21"/>
      <c r="WC51" s="21"/>
      <c r="WD51" s="21"/>
      <c r="WE51" s="21"/>
      <c r="WF51" s="21"/>
      <c r="WG51" s="21"/>
      <c r="WH51" s="21"/>
      <c r="WI51" s="21"/>
      <c r="WJ51" s="21"/>
      <c r="WK51" s="21"/>
      <c r="WL51" s="21"/>
      <c r="WM51" s="21"/>
      <c r="WN51" s="21"/>
      <c r="WO51" s="21"/>
      <c r="WP51" s="21"/>
      <c r="WQ51" s="21"/>
      <c r="WR51" s="21"/>
      <c r="WS51" s="21"/>
      <c r="WT51" s="21"/>
      <c r="WU51" s="21"/>
      <c r="WV51" s="21"/>
      <c r="WW51" s="21"/>
      <c r="WX51" s="21"/>
      <c r="WY51" s="21"/>
      <c r="WZ51" s="21"/>
      <c r="XA51" s="21"/>
      <c r="XB51" s="21"/>
      <c r="XC51" s="21"/>
      <c r="XD51" s="21"/>
      <c r="XE51" s="21"/>
      <c r="XF51" s="21"/>
      <c r="XG51" s="21"/>
      <c r="XH51" s="21"/>
      <c r="XI51" s="21"/>
      <c r="XJ51" s="21"/>
      <c r="XK51" s="21"/>
      <c r="XL51" s="21"/>
      <c r="XM51" s="21"/>
      <c r="XN51" s="21"/>
      <c r="XO51" s="21"/>
      <c r="XP51" s="21"/>
      <c r="XQ51" s="21"/>
      <c r="XR51" s="21"/>
      <c r="XS51" s="21"/>
      <c r="XT51" s="21"/>
      <c r="XU51" s="21"/>
      <c r="XV51" s="21"/>
      <c r="XW51" s="21"/>
      <c r="XX51" s="21"/>
      <c r="XY51" s="21"/>
      <c r="XZ51" s="21"/>
      <c r="YA51" s="21"/>
      <c r="YB51" s="21"/>
      <c r="YC51" s="21"/>
      <c r="YD51" s="21"/>
      <c r="YE51" s="21"/>
      <c r="YF51" s="21"/>
      <c r="YG51" s="21"/>
      <c r="YH51" s="21"/>
      <c r="YI51" s="21"/>
      <c r="YJ51" s="21"/>
      <c r="YK51" s="21"/>
      <c r="YL51" s="21"/>
      <c r="YM51" s="21"/>
      <c r="YN51" s="21"/>
      <c r="YO51" s="21"/>
      <c r="YP51" s="21"/>
      <c r="YQ51" s="21"/>
      <c r="YR51" s="21"/>
      <c r="YS51" s="21"/>
      <c r="YT51" s="21"/>
      <c r="YU51" s="21"/>
      <c r="YV51" s="21"/>
      <c r="YW51" s="21"/>
      <c r="YX51" s="21"/>
      <c r="YY51" s="21"/>
      <c r="YZ51" s="21"/>
      <c r="ZA51" s="21"/>
      <c r="ZB51" s="21"/>
      <c r="ZC51" s="21"/>
      <c r="ZD51" s="21"/>
      <c r="ZE51" s="21"/>
      <c r="ZF51" s="21"/>
      <c r="ZG51" s="21"/>
      <c r="ZH51" s="21"/>
      <c r="ZI51" s="21"/>
      <c r="ZJ51" s="21"/>
      <c r="ZK51" s="21"/>
      <c r="ZL51" s="21"/>
      <c r="ZM51" s="21"/>
      <c r="ZN51" s="21"/>
      <c r="ZO51" s="21"/>
      <c r="ZP51" s="21"/>
      <c r="ZQ51" s="21"/>
      <c r="ZR51" s="21"/>
      <c r="ZS51" s="21"/>
      <c r="ZT51" s="21"/>
      <c r="ZU51" s="21"/>
      <c r="ZV51" s="21"/>
      <c r="ZW51" s="21"/>
      <c r="ZX51" s="21"/>
      <c r="ZY51" s="21"/>
      <c r="ZZ51" s="21"/>
      <c r="AAA51" s="21"/>
      <c r="AAB51" s="21"/>
      <c r="AAC51" s="21"/>
      <c r="AAD51" s="21"/>
      <c r="AAE51" s="21"/>
      <c r="AAF51" s="21"/>
      <c r="AAG51" s="21"/>
      <c r="AAH51" s="21"/>
      <c r="AAI51" s="21"/>
      <c r="AAJ51" s="21"/>
      <c r="AAK51" s="21"/>
      <c r="AAL51" s="21"/>
      <c r="AAM51" s="21"/>
      <c r="AAN51" s="21"/>
      <c r="AAO51" s="21"/>
      <c r="AAP51" s="21"/>
      <c r="AAQ51" s="21"/>
      <c r="AAR51" s="21"/>
      <c r="AAS51" s="21"/>
      <c r="AAT51" s="21"/>
      <c r="AAU51" s="21"/>
      <c r="AAV51" s="21"/>
      <c r="AAW51" s="21"/>
      <c r="AAX51" s="21"/>
      <c r="AAY51" s="21"/>
      <c r="AAZ51" s="21"/>
      <c r="ABA51" s="21"/>
      <c r="ABB51" s="21"/>
      <c r="ABC51" s="21"/>
      <c r="ABD51" s="21"/>
      <c r="ABE51" s="21"/>
      <c r="ABF51" s="21"/>
      <c r="ABG51" s="21"/>
      <c r="ABH51" s="21"/>
      <c r="ABI51" s="21"/>
      <c r="ABJ51" s="21"/>
      <c r="ABK51" s="21"/>
      <c r="ABL51" s="21"/>
      <c r="ABM51" s="21"/>
      <c r="ABN51" s="21"/>
      <c r="ABO51" s="21"/>
      <c r="ABP51" s="21"/>
      <c r="ABQ51" s="21"/>
      <c r="ABR51" s="21"/>
      <c r="ABS51" s="21"/>
      <c r="ABT51" s="21"/>
      <c r="ABU51" s="21"/>
      <c r="ABV51" s="21"/>
      <c r="ABW51" s="21"/>
      <c r="ABX51" s="21"/>
      <c r="ABY51" s="21"/>
      <c r="ABZ51" s="21"/>
      <c r="ACA51" s="21"/>
      <c r="ACB51" s="21"/>
      <c r="ACC51" s="21"/>
      <c r="ACD51" s="21"/>
      <c r="ACE51" s="21"/>
      <c r="ACF51" s="21"/>
      <c r="ACG51" s="21"/>
      <c r="ACH51" s="21"/>
      <c r="ACI51" s="21"/>
      <c r="ACJ51" s="21"/>
      <c r="ACK51" s="21"/>
      <c r="ACL51" s="21"/>
      <c r="ACM51" s="21"/>
      <c r="ACN51" s="21"/>
      <c r="ACO51" s="21"/>
      <c r="ACP51" s="21"/>
      <c r="ACQ51" s="21"/>
      <c r="ACR51" s="21"/>
      <c r="ACS51" s="21"/>
      <c r="ACT51" s="21"/>
      <c r="ACU51" s="21"/>
      <c r="ACV51" s="21"/>
      <c r="ACW51" s="21"/>
      <c r="ACX51" s="21"/>
      <c r="ACY51" s="21"/>
      <c r="ACZ51" s="21"/>
      <c r="ADA51" s="21"/>
      <c r="ADB51" s="21"/>
      <c r="ADC51" s="21"/>
      <c r="ADD51" s="21"/>
      <c r="ADE51" s="21"/>
      <c r="ADF51" s="21"/>
      <c r="ADG51" s="21"/>
      <c r="ADH51" s="21"/>
      <c r="ADI51" s="21"/>
      <c r="ADJ51" s="21"/>
      <c r="ADK51" s="21"/>
      <c r="ADL51" s="21"/>
      <c r="ADM51" s="21"/>
      <c r="ADN51" s="21"/>
      <c r="ADO51" s="21"/>
      <c r="ADP51" s="21"/>
      <c r="ADQ51" s="21"/>
      <c r="ADR51" s="21"/>
      <c r="ADS51" s="21"/>
      <c r="ADT51" s="21"/>
      <c r="ADU51" s="21"/>
      <c r="ADV51" s="21"/>
      <c r="ADW51" s="21"/>
      <c r="ADX51" s="21"/>
      <c r="ADY51" s="21"/>
      <c r="ADZ51" s="21"/>
      <c r="AEA51" s="21"/>
      <c r="AEB51" s="21"/>
      <c r="AEC51" s="21"/>
      <c r="AED51" s="21"/>
      <c r="AEE51" s="21"/>
      <c r="AEF51" s="21"/>
      <c r="AEG51" s="21"/>
      <c r="AEH51" s="21"/>
      <c r="AEI51" s="21"/>
      <c r="AEJ51" s="21"/>
      <c r="AEK51" s="21"/>
      <c r="AEL51" s="21"/>
      <c r="AEM51" s="21"/>
      <c r="AEN51" s="21"/>
      <c r="AEO51" s="21"/>
      <c r="AEP51" s="21"/>
      <c r="AEQ51" s="21"/>
      <c r="AER51" s="21"/>
      <c r="AES51" s="21"/>
      <c r="AET51" s="21"/>
      <c r="AEU51" s="21"/>
      <c r="AEV51" s="21"/>
      <c r="AEW51" s="21"/>
      <c r="AEX51" s="21"/>
      <c r="AEY51" s="21"/>
      <c r="AEZ51" s="21"/>
      <c r="AFA51" s="21"/>
      <c r="AFB51" s="21"/>
      <c r="AFC51" s="21"/>
      <c r="AFD51" s="21"/>
      <c r="AFE51" s="21"/>
      <c r="AFF51" s="21"/>
      <c r="AFG51" s="21"/>
      <c r="AFH51" s="21"/>
      <c r="AFI51" s="21"/>
      <c r="AFJ51" s="21"/>
      <c r="AFK51" s="21"/>
      <c r="AFL51" s="21"/>
      <c r="AFM51" s="21"/>
      <c r="AFN51" s="21"/>
      <c r="AFO51" s="21"/>
      <c r="AFP51" s="21"/>
      <c r="AFQ51" s="21"/>
      <c r="AFR51" s="21"/>
      <c r="AFS51" s="21"/>
      <c r="AFT51" s="21"/>
      <c r="AFU51" s="21"/>
      <c r="AFV51" s="21"/>
      <c r="AFW51" s="21"/>
      <c r="AFX51" s="21"/>
      <c r="AFY51" s="21"/>
      <c r="AFZ51" s="21"/>
      <c r="AGA51" s="21"/>
      <c r="AGB51" s="21"/>
      <c r="AGC51" s="21"/>
      <c r="AGD51" s="21"/>
      <c r="AGE51" s="21"/>
      <c r="AGF51" s="21"/>
      <c r="AGG51" s="21"/>
      <c r="AGH51" s="21"/>
      <c r="AGI51" s="21"/>
      <c r="AGJ51" s="21"/>
      <c r="AGK51" s="21"/>
      <c r="AGL51" s="21"/>
      <c r="AGM51" s="21"/>
      <c r="AGN51" s="21"/>
      <c r="AGO51" s="21"/>
      <c r="AGP51" s="21"/>
      <c r="AGQ51" s="21"/>
      <c r="AGR51" s="21"/>
      <c r="AGS51" s="21"/>
      <c r="AGT51" s="21"/>
      <c r="AGU51" s="21"/>
      <c r="AGV51" s="21"/>
      <c r="AGW51" s="21"/>
      <c r="AGX51" s="21"/>
      <c r="AGY51" s="21"/>
      <c r="AGZ51" s="21"/>
      <c r="AHA51" s="21"/>
      <c r="AHB51" s="21"/>
      <c r="AHC51" s="21"/>
      <c r="AHD51" s="21"/>
      <c r="AHE51" s="21"/>
      <c r="AHF51" s="21"/>
      <c r="AHG51" s="21"/>
      <c r="AHH51" s="21"/>
      <c r="AHI51" s="21"/>
      <c r="AHJ51" s="21"/>
      <c r="AHK51" s="21"/>
      <c r="AHL51" s="21"/>
      <c r="AHM51" s="21"/>
      <c r="AHN51" s="21"/>
      <c r="AHO51" s="21"/>
      <c r="AHP51" s="21"/>
      <c r="AHQ51" s="21"/>
      <c r="AHR51" s="21"/>
      <c r="AHS51" s="21"/>
      <c r="AHT51" s="21"/>
      <c r="AHU51" s="21"/>
      <c r="AHV51" s="21"/>
      <c r="AHW51" s="21"/>
      <c r="AHX51" s="21"/>
      <c r="AHY51" s="21"/>
      <c r="AHZ51" s="21"/>
      <c r="AIA51" s="21"/>
      <c r="AIB51" s="21"/>
      <c r="AIC51" s="21"/>
      <c r="AID51" s="21"/>
      <c r="AIE51" s="21"/>
      <c r="AIF51" s="21"/>
      <c r="AIG51" s="21"/>
      <c r="AIH51" s="21"/>
      <c r="AII51" s="21"/>
      <c r="AIJ51" s="21"/>
      <c r="AIK51" s="21"/>
      <c r="AIL51" s="21"/>
      <c r="AIM51" s="21"/>
      <c r="AIN51" s="21"/>
      <c r="AIO51" s="21"/>
      <c r="AIP51" s="21"/>
      <c r="AIQ51" s="21"/>
      <c r="AIR51" s="21"/>
      <c r="AIS51" s="21"/>
      <c r="AIT51" s="21"/>
      <c r="AIU51" s="21"/>
      <c r="AIV51" s="21"/>
      <c r="AIW51" s="21"/>
      <c r="AIX51" s="21"/>
      <c r="AIY51" s="21"/>
      <c r="AIZ51" s="21"/>
      <c r="AJA51" s="21"/>
      <c r="AJB51" s="21"/>
      <c r="AJC51" s="21"/>
      <c r="AJD51" s="21"/>
      <c r="AJE51" s="21"/>
      <c r="AJF51" s="21"/>
      <c r="AJG51" s="21"/>
      <c r="AJH51" s="21"/>
      <c r="AJI51" s="21"/>
      <c r="AJJ51" s="21"/>
      <c r="AJK51" s="21"/>
      <c r="AJL51" s="21"/>
      <c r="AJM51" s="21"/>
      <c r="AJN51" s="21"/>
      <c r="AJO51" s="21"/>
      <c r="AJP51" s="21"/>
      <c r="AJQ51" s="21"/>
      <c r="AJR51" s="21"/>
      <c r="AJS51" s="21"/>
      <c r="AJT51" s="21"/>
      <c r="AJU51" s="21"/>
      <c r="AJV51" s="21"/>
      <c r="AJW51" s="21"/>
      <c r="AJX51" s="21"/>
      <c r="AJY51" s="21"/>
      <c r="AJZ51" s="21"/>
      <c r="AKA51" s="21"/>
      <c r="AKB51" s="21"/>
      <c r="AKC51" s="21"/>
      <c r="AKD51" s="21"/>
      <c r="AKE51" s="21"/>
      <c r="AKF51" s="21"/>
      <c r="AKG51" s="21"/>
      <c r="AKH51" s="21"/>
      <c r="AKI51" s="21"/>
      <c r="AKJ51" s="21"/>
      <c r="AKK51" s="21"/>
      <c r="AKL51" s="21"/>
      <c r="AKM51" s="21"/>
      <c r="AKN51" s="21"/>
      <c r="AKO51" s="21"/>
      <c r="AKP51" s="21"/>
      <c r="AKQ51" s="21"/>
      <c r="AKR51" s="21"/>
      <c r="AKS51" s="21"/>
      <c r="AKT51" s="21"/>
      <c r="AKU51" s="21"/>
      <c r="AKV51" s="21"/>
      <c r="AKW51" s="21"/>
      <c r="AKX51" s="21"/>
      <c r="AKY51" s="21"/>
      <c r="AKZ51" s="21"/>
      <c r="ALA51" s="21"/>
      <c r="ALB51" s="21"/>
      <c r="ALC51" s="21"/>
      <c r="ALD51" s="21"/>
      <c r="ALE51" s="21"/>
      <c r="ALF51" s="21"/>
      <c r="ALG51" s="21"/>
      <c r="ALH51" s="21"/>
      <c r="ALI51" s="21"/>
      <c r="ALJ51" s="21"/>
      <c r="ALK51" s="21"/>
      <c r="ALL51" s="21"/>
      <c r="ALM51" s="21"/>
      <c r="ALN51" s="21"/>
      <c r="ALO51" s="21"/>
      <c r="ALP51" s="21"/>
      <c r="ALQ51" s="21"/>
      <c r="ALR51" s="21"/>
      <c r="ALS51" s="21"/>
      <c r="ALT51" s="21"/>
      <c r="ALU51" s="21"/>
      <c r="ALV51" s="21"/>
      <c r="ALW51" s="21"/>
      <c r="ALX51" s="21"/>
      <c r="ALY51" s="21"/>
      <c r="ALZ51" s="21"/>
      <c r="AMA51" s="21"/>
      <c r="AMB51" s="21"/>
      <c r="AMC51" s="21"/>
      <c r="AMD51" s="21"/>
      <c r="AME51" s="21"/>
      <c r="AMF51" s="21"/>
      <c r="AMG51" s="21"/>
      <c r="AMH51" s="21"/>
      <c r="AMI51" s="21"/>
      <c r="AMJ51" s="21"/>
      <c r="AMK51" s="21"/>
      <c r="AML51" s="21"/>
      <c r="AMM51" s="21"/>
    </row>
    <row r="52" spans="1:1027" x14ac:dyDescent="0.25">
      <c r="A52" s="11">
        <v>57</v>
      </c>
      <c r="B52" s="53" t="s">
        <v>232</v>
      </c>
      <c r="C52" s="53" t="s">
        <v>318</v>
      </c>
      <c r="D52" s="53" t="s">
        <v>455</v>
      </c>
      <c r="E52" s="53" t="s">
        <v>129</v>
      </c>
      <c r="F52" s="12" t="s">
        <v>163</v>
      </c>
      <c r="G52" s="12"/>
      <c r="H52" s="12">
        <v>86</v>
      </c>
      <c r="I52" s="13" t="s">
        <v>97</v>
      </c>
      <c r="J52" s="14" t="s">
        <v>452</v>
      </c>
      <c r="K52" s="14" t="s">
        <v>112</v>
      </c>
      <c r="L52" s="15" t="s">
        <v>128</v>
      </c>
      <c r="M52" s="15" t="s">
        <v>128</v>
      </c>
      <c r="N52" s="15" t="s">
        <v>128</v>
      </c>
      <c r="O52" s="15" t="s">
        <v>129</v>
      </c>
      <c r="P52" s="15" t="s">
        <v>128</v>
      </c>
      <c r="Q52" s="15" t="s">
        <v>128</v>
      </c>
      <c r="R52" s="16" t="s">
        <v>128</v>
      </c>
      <c r="S52" s="16" t="s">
        <v>129</v>
      </c>
      <c r="T52" s="16" t="s">
        <v>129</v>
      </c>
      <c r="U52" s="17" t="s">
        <v>115</v>
      </c>
      <c r="V52" s="17" t="s">
        <v>128</v>
      </c>
      <c r="W52" s="17" t="s">
        <v>128</v>
      </c>
      <c r="X52" s="18" t="s">
        <v>168</v>
      </c>
      <c r="Y52" s="18" t="s">
        <v>128</v>
      </c>
      <c r="Z52" s="18" t="s">
        <v>168</v>
      </c>
      <c r="AA52" s="19" t="s">
        <v>117</v>
      </c>
      <c r="AB52" s="19"/>
      <c r="AC52" s="19" t="s">
        <v>129</v>
      </c>
      <c r="AE52" s="14"/>
      <c r="AF52" s="14"/>
      <c r="AG52" s="17"/>
      <c r="AH52" s="52"/>
    </row>
    <row r="53" spans="1:1027" s="30" customFormat="1" x14ac:dyDescent="0.25">
      <c r="A53" s="11">
        <v>30</v>
      </c>
      <c r="B53" s="53" t="s">
        <v>233</v>
      </c>
      <c r="C53" s="53" t="s">
        <v>319</v>
      </c>
      <c r="D53" s="53" t="s">
        <v>390</v>
      </c>
      <c r="E53" s="53" t="s">
        <v>129</v>
      </c>
      <c r="F53" s="12" t="s">
        <v>163</v>
      </c>
      <c r="G53" s="12"/>
      <c r="H53" s="12">
        <v>84</v>
      </c>
      <c r="I53" s="13" t="s">
        <v>95</v>
      </c>
      <c r="J53" s="14" t="s">
        <v>101</v>
      </c>
      <c r="K53" s="14" t="s">
        <v>505</v>
      </c>
      <c r="L53" s="15" t="s">
        <v>128</v>
      </c>
      <c r="M53" s="15" t="s">
        <v>128</v>
      </c>
      <c r="N53" s="15" t="s">
        <v>128</v>
      </c>
      <c r="O53" s="15" t="s">
        <v>128</v>
      </c>
      <c r="P53" s="15" t="s">
        <v>128</v>
      </c>
      <c r="Q53" s="15" t="s">
        <v>128</v>
      </c>
      <c r="R53" s="16" t="s">
        <v>128</v>
      </c>
      <c r="S53" s="16" t="s">
        <v>129</v>
      </c>
      <c r="T53" s="16" t="s">
        <v>129</v>
      </c>
      <c r="U53" s="17" t="s">
        <v>115</v>
      </c>
      <c r="V53" s="17" t="s">
        <v>128</v>
      </c>
      <c r="W53" s="17" t="s">
        <v>128</v>
      </c>
      <c r="X53" s="18" t="s">
        <v>133</v>
      </c>
      <c r="Y53" s="18" t="s">
        <v>128</v>
      </c>
      <c r="Z53" s="18" t="s">
        <v>133</v>
      </c>
      <c r="AA53" s="19" t="s">
        <v>117</v>
      </c>
      <c r="AB53" s="19" t="s">
        <v>168</v>
      </c>
      <c r="AC53" s="19" t="s">
        <v>129</v>
      </c>
      <c r="AD53" s="11"/>
      <c r="AE53" s="14"/>
      <c r="AF53" s="14"/>
      <c r="AG53" s="17"/>
      <c r="AH53" s="52"/>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c r="HC53" s="21"/>
      <c r="HD53" s="21"/>
      <c r="HE53" s="21"/>
      <c r="HF53" s="21"/>
      <c r="HG53" s="21"/>
      <c r="HH53" s="21"/>
      <c r="HI53" s="21"/>
      <c r="HJ53" s="21"/>
      <c r="HK53" s="21"/>
      <c r="HL53" s="21"/>
      <c r="HM53" s="21"/>
      <c r="HN53" s="21"/>
      <c r="HO53" s="21"/>
      <c r="HP53" s="21"/>
      <c r="HQ53" s="21"/>
      <c r="HR53" s="21"/>
      <c r="HS53" s="21"/>
      <c r="HT53" s="21"/>
      <c r="HU53" s="21"/>
      <c r="HV53" s="21"/>
      <c r="HW53" s="21"/>
      <c r="HX53" s="21"/>
      <c r="HY53" s="21"/>
      <c r="HZ53" s="21"/>
      <c r="IA53" s="21"/>
      <c r="IB53" s="21"/>
      <c r="IC53" s="21"/>
      <c r="ID53" s="21"/>
      <c r="IE53" s="21"/>
      <c r="IF53" s="21"/>
      <c r="IG53" s="21"/>
      <c r="IH53" s="21"/>
      <c r="II53" s="21"/>
      <c r="IJ53" s="21"/>
      <c r="IK53" s="21"/>
      <c r="IL53" s="21"/>
      <c r="IM53" s="21"/>
      <c r="IN53" s="21"/>
      <c r="IO53" s="21"/>
      <c r="IP53" s="21"/>
      <c r="IQ53" s="21"/>
      <c r="IR53" s="21"/>
      <c r="IS53" s="21"/>
      <c r="IT53" s="21"/>
      <c r="IU53" s="21"/>
      <c r="IV53" s="21"/>
      <c r="IW53" s="21"/>
      <c r="IX53" s="21"/>
      <c r="IY53" s="21"/>
      <c r="IZ53" s="21"/>
      <c r="JA53" s="21"/>
      <c r="JB53" s="21"/>
      <c r="JC53" s="21"/>
      <c r="JD53" s="21"/>
      <c r="JE53" s="21"/>
      <c r="JF53" s="21"/>
      <c r="JG53" s="21"/>
      <c r="JH53" s="21"/>
      <c r="JI53" s="21"/>
      <c r="JJ53" s="21"/>
      <c r="JK53" s="21"/>
      <c r="JL53" s="21"/>
      <c r="JM53" s="21"/>
      <c r="JN53" s="21"/>
      <c r="JO53" s="21"/>
      <c r="JP53" s="21"/>
      <c r="JQ53" s="21"/>
      <c r="JR53" s="21"/>
      <c r="JS53" s="21"/>
      <c r="JT53" s="21"/>
      <c r="JU53" s="21"/>
      <c r="JV53" s="21"/>
      <c r="JW53" s="21"/>
      <c r="JX53" s="21"/>
      <c r="JY53" s="21"/>
      <c r="JZ53" s="21"/>
      <c r="KA53" s="21"/>
      <c r="KB53" s="21"/>
      <c r="KC53" s="21"/>
      <c r="KD53" s="21"/>
      <c r="KE53" s="21"/>
      <c r="KF53" s="21"/>
      <c r="KG53" s="21"/>
      <c r="KH53" s="21"/>
      <c r="KI53" s="21"/>
      <c r="KJ53" s="21"/>
      <c r="KK53" s="21"/>
      <c r="KL53" s="21"/>
      <c r="KM53" s="21"/>
      <c r="KN53" s="21"/>
      <c r="KO53" s="21"/>
      <c r="KP53" s="21"/>
      <c r="KQ53" s="21"/>
      <c r="KR53" s="21"/>
      <c r="KS53" s="21"/>
      <c r="KT53" s="21"/>
      <c r="KU53" s="21"/>
      <c r="KV53" s="21"/>
      <c r="KW53" s="21"/>
      <c r="KX53" s="21"/>
      <c r="KY53" s="21"/>
      <c r="KZ53" s="21"/>
      <c r="LA53" s="21"/>
      <c r="LB53" s="21"/>
      <c r="LC53" s="21"/>
      <c r="LD53" s="21"/>
      <c r="LE53" s="21"/>
      <c r="LF53" s="21"/>
      <c r="LG53" s="21"/>
      <c r="LH53" s="21"/>
      <c r="LI53" s="21"/>
      <c r="LJ53" s="21"/>
      <c r="LK53" s="21"/>
      <c r="LL53" s="21"/>
      <c r="LM53" s="21"/>
      <c r="LN53" s="21"/>
      <c r="LO53" s="21"/>
      <c r="LP53" s="21"/>
      <c r="LQ53" s="21"/>
      <c r="LR53" s="21"/>
      <c r="LS53" s="21"/>
      <c r="LT53" s="21"/>
      <c r="LU53" s="21"/>
      <c r="LV53" s="21"/>
      <c r="LW53" s="21"/>
      <c r="LX53" s="21"/>
      <c r="LY53" s="21"/>
      <c r="LZ53" s="21"/>
      <c r="MA53" s="21"/>
      <c r="MB53" s="21"/>
      <c r="MC53" s="21"/>
      <c r="MD53" s="21"/>
      <c r="ME53" s="21"/>
      <c r="MF53" s="21"/>
      <c r="MG53" s="21"/>
      <c r="MH53" s="21"/>
      <c r="MI53" s="21"/>
      <c r="MJ53" s="21"/>
      <c r="MK53" s="21"/>
      <c r="ML53" s="21"/>
      <c r="MM53" s="21"/>
      <c r="MN53" s="21"/>
      <c r="MO53" s="21"/>
      <c r="MP53" s="21"/>
      <c r="MQ53" s="21"/>
      <c r="MR53" s="21"/>
      <c r="MS53" s="21"/>
      <c r="MT53" s="21"/>
      <c r="MU53" s="21"/>
      <c r="MV53" s="21"/>
      <c r="MW53" s="21"/>
      <c r="MX53" s="21"/>
      <c r="MY53" s="21"/>
      <c r="MZ53" s="21"/>
      <c r="NA53" s="21"/>
      <c r="NB53" s="21"/>
      <c r="NC53" s="21"/>
      <c r="ND53" s="21"/>
      <c r="NE53" s="21"/>
      <c r="NF53" s="21"/>
      <c r="NG53" s="21"/>
      <c r="NH53" s="21"/>
      <c r="NI53" s="21"/>
      <c r="NJ53" s="21"/>
      <c r="NK53" s="21"/>
      <c r="NL53" s="21"/>
      <c r="NM53" s="21"/>
      <c r="NN53" s="21"/>
      <c r="NO53" s="21"/>
      <c r="NP53" s="21"/>
      <c r="NQ53" s="21"/>
      <c r="NR53" s="21"/>
      <c r="NS53" s="21"/>
      <c r="NT53" s="21"/>
      <c r="NU53" s="21"/>
      <c r="NV53" s="21"/>
      <c r="NW53" s="21"/>
      <c r="NX53" s="21"/>
      <c r="NY53" s="21"/>
      <c r="NZ53" s="21"/>
      <c r="OA53" s="21"/>
      <c r="OB53" s="21"/>
      <c r="OC53" s="21"/>
      <c r="OD53" s="21"/>
      <c r="OE53" s="21"/>
      <c r="OF53" s="21"/>
      <c r="OG53" s="21"/>
      <c r="OH53" s="21"/>
      <c r="OI53" s="21"/>
      <c r="OJ53" s="21"/>
      <c r="OK53" s="21"/>
      <c r="OL53" s="21"/>
      <c r="OM53" s="21"/>
      <c r="ON53" s="21"/>
      <c r="OO53" s="21"/>
      <c r="OP53" s="21"/>
      <c r="OQ53" s="21"/>
      <c r="OR53" s="21"/>
      <c r="OS53" s="21"/>
      <c r="OT53" s="21"/>
      <c r="OU53" s="21"/>
      <c r="OV53" s="21"/>
      <c r="OW53" s="21"/>
      <c r="OX53" s="21"/>
      <c r="OY53" s="21"/>
      <c r="OZ53" s="21"/>
      <c r="PA53" s="21"/>
      <c r="PB53" s="21"/>
      <c r="PC53" s="21"/>
      <c r="PD53" s="21"/>
      <c r="PE53" s="21"/>
      <c r="PF53" s="21"/>
      <c r="PG53" s="21"/>
      <c r="PH53" s="21"/>
      <c r="PI53" s="21"/>
      <c r="PJ53" s="21"/>
      <c r="PK53" s="21"/>
      <c r="PL53" s="21"/>
      <c r="PM53" s="21"/>
      <c r="PN53" s="21"/>
      <c r="PO53" s="21"/>
      <c r="PP53" s="21"/>
      <c r="PQ53" s="21"/>
      <c r="PR53" s="21"/>
      <c r="PS53" s="21"/>
      <c r="PT53" s="21"/>
      <c r="PU53" s="21"/>
      <c r="PV53" s="21"/>
      <c r="PW53" s="21"/>
      <c r="PX53" s="21"/>
      <c r="PY53" s="21"/>
      <c r="PZ53" s="21"/>
      <c r="QA53" s="21"/>
      <c r="QB53" s="21"/>
      <c r="QC53" s="21"/>
      <c r="QD53" s="21"/>
      <c r="QE53" s="21"/>
      <c r="QF53" s="21"/>
      <c r="QG53" s="21"/>
      <c r="QH53" s="21"/>
      <c r="QI53" s="21"/>
      <c r="QJ53" s="21"/>
      <c r="QK53" s="21"/>
      <c r="QL53" s="21"/>
      <c r="QM53" s="21"/>
      <c r="QN53" s="21"/>
      <c r="QO53" s="21"/>
      <c r="QP53" s="21"/>
      <c r="QQ53" s="21"/>
      <c r="QR53" s="21"/>
      <c r="QS53" s="21"/>
      <c r="QT53" s="21"/>
      <c r="QU53" s="21"/>
      <c r="QV53" s="21"/>
      <c r="QW53" s="21"/>
      <c r="QX53" s="21"/>
      <c r="QY53" s="21"/>
      <c r="QZ53" s="21"/>
      <c r="RA53" s="21"/>
      <c r="RB53" s="21"/>
      <c r="RC53" s="21"/>
      <c r="RD53" s="21"/>
      <c r="RE53" s="21"/>
      <c r="RF53" s="21"/>
      <c r="RG53" s="21"/>
      <c r="RH53" s="21"/>
      <c r="RI53" s="21"/>
      <c r="RJ53" s="21"/>
      <c r="RK53" s="21"/>
      <c r="RL53" s="21"/>
      <c r="RM53" s="21"/>
      <c r="RN53" s="21"/>
      <c r="RO53" s="21"/>
      <c r="RP53" s="21"/>
      <c r="RQ53" s="21"/>
      <c r="RR53" s="21"/>
      <c r="RS53" s="21"/>
      <c r="RT53" s="21"/>
      <c r="RU53" s="21"/>
      <c r="RV53" s="21"/>
      <c r="RW53" s="21"/>
      <c r="RX53" s="21"/>
      <c r="RY53" s="21"/>
      <c r="RZ53" s="21"/>
      <c r="SA53" s="21"/>
      <c r="SB53" s="21"/>
      <c r="SC53" s="21"/>
      <c r="SD53" s="21"/>
      <c r="SE53" s="21"/>
      <c r="SF53" s="21"/>
      <c r="SG53" s="21"/>
      <c r="SH53" s="21"/>
      <c r="SI53" s="21"/>
      <c r="SJ53" s="21"/>
      <c r="SK53" s="21"/>
      <c r="SL53" s="21"/>
      <c r="SM53" s="21"/>
      <c r="SN53" s="21"/>
      <c r="SO53" s="21"/>
      <c r="SP53" s="21"/>
      <c r="SQ53" s="21"/>
      <c r="SR53" s="21"/>
      <c r="SS53" s="21"/>
      <c r="ST53" s="21"/>
      <c r="SU53" s="21"/>
      <c r="SV53" s="21"/>
      <c r="SW53" s="21"/>
      <c r="SX53" s="21"/>
      <c r="SY53" s="21"/>
      <c r="SZ53" s="21"/>
      <c r="TA53" s="21"/>
      <c r="TB53" s="21"/>
      <c r="TC53" s="21"/>
      <c r="TD53" s="21"/>
      <c r="TE53" s="21"/>
      <c r="TF53" s="21"/>
      <c r="TG53" s="21"/>
      <c r="TH53" s="21"/>
      <c r="TI53" s="21"/>
      <c r="TJ53" s="21"/>
      <c r="TK53" s="21"/>
      <c r="TL53" s="21"/>
      <c r="TM53" s="21"/>
      <c r="TN53" s="21"/>
      <c r="TO53" s="21"/>
      <c r="TP53" s="21"/>
      <c r="TQ53" s="21"/>
      <c r="TR53" s="21"/>
      <c r="TS53" s="21"/>
      <c r="TT53" s="21"/>
      <c r="TU53" s="21"/>
      <c r="TV53" s="21"/>
      <c r="TW53" s="21"/>
      <c r="TX53" s="21"/>
      <c r="TY53" s="21"/>
      <c r="TZ53" s="21"/>
      <c r="UA53" s="21"/>
      <c r="UB53" s="21"/>
      <c r="UC53" s="21"/>
      <c r="UD53" s="21"/>
      <c r="UE53" s="21"/>
      <c r="UF53" s="21"/>
      <c r="UG53" s="21"/>
      <c r="UH53" s="21"/>
      <c r="UI53" s="21"/>
      <c r="UJ53" s="21"/>
      <c r="UK53" s="21"/>
      <c r="UL53" s="21"/>
      <c r="UM53" s="21"/>
      <c r="UN53" s="21"/>
      <c r="UO53" s="21"/>
      <c r="UP53" s="21"/>
      <c r="UQ53" s="21"/>
      <c r="UR53" s="21"/>
      <c r="US53" s="21"/>
      <c r="UT53" s="21"/>
      <c r="UU53" s="21"/>
      <c r="UV53" s="21"/>
      <c r="UW53" s="21"/>
      <c r="UX53" s="21"/>
      <c r="UY53" s="21"/>
      <c r="UZ53" s="21"/>
      <c r="VA53" s="21"/>
      <c r="VB53" s="21"/>
      <c r="VC53" s="21"/>
      <c r="VD53" s="21"/>
      <c r="VE53" s="21"/>
      <c r="VF53" s="21"/>
      <c r="VG53" s="21"/>
      <c r="VH53" s="21"/>
      <c r="VI53" s="21"/>
      <c r="VJ53" s="21"/>
      <c r="VK53" s="21"/>
      <c r="VL53" s="21"/>
      <c r="VM53" s="21"/>
      <c r="VN53" s="21"/>
      <c r="VO53" s="21"/>
      <c r="VP53" s="21"/>
      <c r="VQ53" s="21"/>
      <c r="VR53" s="21"/>
      <c r="VS53" s="21"/>
      <c r="VT53" s="21"/>
      <c r="VU53" s="21"/>
      <c r="VV53" s="21"/>
      <c r="VW53" s="21"/>
      <c r="VX53" s="21"/>
      <c r="VY53" s="21"/>
      <c r="VZ53" s="21"/>
      <c r="WA53" s="21"/>
      <c r="WB53" s="21"/>
      <c r="WC53" s="21"/>
      <c r="WD53" s="21"/>
      <c r="WE53" s="21"/>
      <c r="WF53" s="21"/>
      <c r="WG53" s="21"/>
      <c r="WH53" s="21"/>
      <c r="WI53" s="21"/>
      <c r="WJ53" s="21"/>
      <c r="WK53" s="21"/>
      <c r="WL53" s="21"/>
      <c r="WM53" s="21"/>
      <c r="WN53" s="21"/>
      <c r="WO53" s="21"/>
      <c r="WP53" s="21"/>
      <c r="WQ53" s="21"/>
      <c r="WR53" s="21"/>
      <c r="WS53" s="21"/>
      <c r="WT53" s="21"/>
      <c r="WU53" s="21"/>
      <c r="WV53" s="21"/>
      <c r="WW53" s="21"/>
      <c r="WX53" s="21"/>
      <c r="WY53" s="21"/>
      <c r="WZ53" s="21"/>
      <c r="XA53" s="21"/>
      <c r="XB53" s="21"/>
      <c r="XC53" s="21"/>
      <c r="XD53" s="21"/>
      <c r="XE53" s="21"/>
      <c r="XF53" s="21"/>
      <c r="XG53" s="21"/>
      <c r="XH53" s="21"/>
      <c r="XI53" s="21"/>
      <c r="XJ53" s="21"/>
      <c r="XK53" s="21"/>
      <c r="XL53" s="21"/>
      <c r="XM53" s="21"/>
      <c r="XN53" s="21"/>
      <c r="XO53" s="21"/>
      <c r="XP53" s="21"/>
      <c r="XQ53" s="21"/>
      <c r="XR53" s="21"/>
      <c r="XS53" s="21"/>
      <c r="XT53" s="21"/>
      <c r="XU53" s="21"/>
      <c r="XV53" s="21"/>
      <c r="XW53" s="21"/>
      <c r="XX53" s="21"/>
      <c r="XY53" s="21"/>
      <c r="XZ53" s="21"/>
      <c r="YA53" s="21"/>
      <c r="YB53" s="21"/>
      <c r="YC53" s="21"/>
      <c r="YD53" s="21"/>
      <c r="YE53" s="21"/>
      <c r="YF53" s="21"/>
      <c r="YG53" s="21"/>
      <c r="YH53" s="21"/>
      <c r="YI53" s="21"/>
      <c r="YJ53" s="21"/>
      <c r="YK53" s="21"/>
      <c r="YL53" s="21"/>
      <c r="YM53" s="21"/>
      <c r="YN53" s="21"/>
      <c r="YO53" s="21"/>
      <c r="YP53" s="21"/>
      <c r="YQ53" s="21"/>
      <c r="YR53" s="21"/>
      <c r="YS53" s="21"/>
      <c r="YT53" s="21"/>
      <c r="YU53" s="21"/>
      <c r="YV53" s="21"/>
      <c r="YW53" s="21"/>
      <c r="YX53" s="21"/>
      <c r="YY53" s="21"/>
      <c r="YZ53" s="21"/>
      <c r="ZA53" s="21"/>
      <c r="ZB53" s="21"/>
      <c r="ZC53" s="21"/>
      <c r="ZD53" s="21"/>
      <c r="ZE53" s="21"/>
      <c r="ZF53" s="21"/>
      <c r="ZG53" s="21"/>
      <c r="ZH53" s="21"/>
      <c r="ZI53" s="21"/>
      <c r="ZJ53" s="21"/>
      <c r="ZK53" s="21"/>
      <c r="ZL53" s="21"/>
      <c r="ZM53" s="21"/>
      <c r="ZN53" s="21"/>
      <c r="ZO53" s="21"/>
      <c r="ZP53" s="21"/>
      <c r="ZQ53" s="21"/>
      <c r="ZR53" s="21"/>
      <c r="ZS53" s="21"/>
      <c r="ZT53" s="21"/>
      <c r="ZU53" s="21"/>
      <c r="ZV53" s="21"/>
      <c r="ZW53" s="21"/>
      <c r="ZX53" s="21"/>
      <c r="ZY53" s="21"/>
      <c r="ZZ53" s="21"/>
      <c r="AAA53" s="21"/>
      <c r="AAB53" s="21"/>
      <c r="AAC53" s="21"/>
      <c r="AAD53" s="21"/>
      <c r="AAE53" s="21"/>
      <c r="AAF53" s="21"/>
      <c r="AAG53" s="21"/>
      <c r="AAH53" s="21"/>
      <c r="AAI53" s="21"/>
      <c r="AAJ53" s="21"/>
      <c r="AAK53" s="21"/>
      <c r="AAL53" s="21"/>
      <c r="AAM53" s="21"/>
      <c r="AAN53" s="21"/>
      <c r="AAO53" s="21"/>
      <c r="AAP53" s="21"/>
      <c r="AAQ53" s="21"/>
      <c r="AAR53" s="21"/>
      <c r="AAS53" s="21"/>
      <c r="AAT53" s="21"/>
      <c r="AAU53" s="21"/>
      <c r="AAV53" s="21"/>
      <c r="AAW53" s="21"/>
      <c r="AAX53" s="21"/>
      <c r="AAY53" s="21"/>
      <c r="AAZ53" s="21"/>
      <c r="ABA53" s="21"/>
      <c r="ABB53" s="21"/>
      <c r="ABC53" s="21"/>
      <c r="ABD53" s="21"/>
      <c r="ABE53" s="21"/>
      <c r="ABF53" s="21"/>
      <c r="ABG53" s="21"/>
      <c r="ABH53" s="21"/>
      <c r="ABI53" s="21"/>
      <c r="ABJ53" s="21"/>
      <c r="ABK53" s="21"/>
      <c r="ABL53" s="21"/>
      <c r="ABM53" s="21"/>
      <c r="ABN53" s="21"/>
      <c r="ABO53" s="21"/>
      <c r="ABP53" s="21"/>
      <c r="ABQ53" s="21"/>
      <c r="ABR53" s="21"/>
      <c r="ABS53" s="21"/>
      <c r="ABT53" s="21"/>
      <c r="ABU53" s="21"/>
      <c r="ABV53" s="21"/>
      <c r="ABW53" s="21"/>
      <c r="ABX53" s="21"/>
      <c r="ABY53" s="21"/>
      <c r="ABZ53" s="21"/>
      <c r="ACA53" s="21"/>
      <c r="ACB53" s="21"/>
      <c r="ACC53" s="21"/>
      <c r="ACD53" s="21"/>
      <c r="ACE53" s="21"/>
      <c r="ACF53" s="21"/>
      <c r="ACG53" s="21"/>
      <c r="ACH53" s="21"/>
      <c r="ACI53" s="21"/>
      <c r="ACJ53" s="21"/>
      <c r="ACK53" s="21"/>
      <c r="ACL53" s="21"/>
      <c r="ACM53" s="21"/>
      <c r="ACN53" s="21"/>
      <c r="ACO53" s="21"/>
      <c r="ACP53" s="21"/>
      <c r="ACQ53" s="21"/>
      <c r="ACR53" s="21"/>
      <c r="ACS53" s="21"/>
      <c r="ACT53" s="21"/>
      <c r="ACU53" s="21"/>
      <c r="ACV53" s="21"/>
      <c r="ACW53" s="21"/>
      <c r="ACX53" s="21"/>
      <c r="ACY53" s="21"/>
      <c r="ACZ53" s="21"/>
      <c r="ADA53" s="21"/>
      <c r="ADB53" s="21"/>
      <c r="ADC53" s="21"/>
      <c r="ADD53" s="21"/>
      <c r="ADE53" s="21"/>
      <c r="ADF53" s="21"/>
      <c r="ADG53" s="21"/>
      <c r="ADH53" s="21"/>
      <c r="ADI53" s="21"/>
      <c r="ADJ53" s="21"/>
      <c r="ADK53" s="21"/>
      <c r="ADL53" s="21"/>
      <c r="ADM53" s="21"/>
      <c r="ADN53" s="21"/>
      <c r="ADO53" s="21"/>
      <c r="ADP53" s="21"/>
      <c r="ADQ53" s="21"/>
      <c r="ADR53" s="21"/>
      <c r="ADS53" s="21"/>
      <c r="ADT53" s="21"/>
      <c r="ADU53" s="21"/>
      <c r="ADV53" s="21"/>
      <c r="ADW53" s="21"/>
      <c r="ADX53" s="21"/>
      <c r="ADY53" s="21"/>
      <c r="ADZ53" s="21"/>
      <c r="AEA53" s="21"/>
      <c r="AEB53" s="21"/>
      <c r="AEC53" s="21"/>
      <c r="AED53" s="21"/>
      <c r="AEE53" s="21"/>
      <c r="AEF53" s="21"/>
      <c r="AEG53" s="21"/>
      <c r="AEH53" s="21"/>
      <c r="AEI53" s="21"/>
      <c r="AEJ53" s="21"/>
      <c r="AEK53" s="21"/>
      <c r="AEL53" s="21"/>
      <c r="AEM53" s="21"/>
      <c r="AEN53" s="21"/>
      <c r="AEO53" s="21"/>
      <c r="AEP53" s="21"/>
      <c r="AEQ53" s="21"/>
      <c r="AER53" s="21"/>
      <c r="AES53" s="21"/>
      <c r="AET53" s="21"/>
      <c r="AEU53" s="21"/>
      <c r="AEV53" s="21"/>
      <c r="AEW53" s="21"/>
      <c r="AEX53" s="21"/>
      <c r="AEY53" s="21"/>
      <c r="AEZ53" s="21"/>
      <c r="AFA53" s="21"/>
      <c r="AFB53" s="21"/>
      <c r="AFC53" s="21"/>
      <c r="AFD53" s="21"/>
      <c r="AFE53" s="21"/>
      <c r="AFF53" s="21"/>
      <c r="AFG53" s="21"/>
      <c r="AFH53" s="21"/>
      <c r="AFI53" s="21"/>
      <c r="AFJ53" s="21"/>
      <c r="AFK53" s="21"/>
      <c r="AFL53" s="21"/>
      <c r="AFM53" s="21"/>
      <c r="AFN53" s="21"/>
      <c r="AFO53" s="21"/>
      <c r="AFP53" s="21"/>
      <c r="AFQ53" s="21"/>
      <c r="AFR53" s="21"/>
      <c r="AFS53" s="21"/>
      <c r="AFT53" s="21"/>
      <c r="AFU53" s="21"/>
      <c r="AFV53" s="21"/>
      <c r="AFW53" s="21"/>
      <c r="AFX53" s="21"/>
      <c r="AFY53" s="21"/>
      <c r="AFZ53" s="21"/>
      <c r="AGA53" s="21"/>
      <c r="AGB53" s="21"/>
      <c r="AGC53" s="21"/>
      <c r="AGD53" s="21"/>
      <c r="AGE53" s="21"/>
      <c r="AGF53" s="21"/>
      <c r="AGG53" s="21"/>
      <c r="AGH53" s="21"/>
      <c r="AGI53" s="21"/>
      <c r="AGJ53" s="21"/>
      <c r="AGK53" s="21"/>
      <c r="AGL53" s="21"/>
      <c r="AGM53" s="21"/>
      <c r="AGN53" s="21"/>
      <c r="AGO53" s="21"/>
      <c r="AGP53" s="21"/>
      <c r="AGQ53" s="21"/>
      <c r="AGR53" s="21"/>
      <c r="AGS53" s="21"/>
      <c r="AGT53" s="21"/>
      <c r="AGU53" s="21"/>
      <c r="AGV53" s="21"/>
      <c r="AGW53" s="21"/>
      <c r="AGX53" s="21"/>
      <c r="AGY53" s="21"/>
      <c r="AGZ53" s="21"/>
      <c r="AHA53" s="21"/>
      <c r="AHB53" s="21"/>
      <c r="AHC53" s="21"/>
      <c r="AHD53" s="21"/>
      <c r="AHE53" s="21"/>
      <c r="AHF53" s="21"/>
      <c r="AHG53" s="21"/>
      <c r="AHH53" s="21"/>
      <c r="AHI53" s="21"/>
      <c r="AHJ53" s="21"/>
      <c r="AHK53" s="21"/>
      <c r="AHL53" s="21"/>
      <c r="AHM53" s="21"/>
      <c r="AHN53" s="21"/>
      <c r="AHO53" s="21"/>
      <c r="AHP53" s="21"/>
      <c r="AHQ53" s="21"/>
      <c r="AHR53" s="21"/>
      <c r="AHS53" s="21"/>
      <c r="AHT53" s="21"/>
      <c r="AHU53" s="21"/>
      <c r="AHV53" s="21"/>
      <c r="AHW53" s="21"/>
      <c r="AHX53" s="21"/>
      <c r="AHY53" s="21"/>
      <c r="AHZ53" s="21"/>
      <c r="AIA53" s="21"/>
      <c r="AIB53" s="21"/>
      <c r="AIC53" s="21"/>
      <c r="AID53" s="21"/>
      <c r="AIE53" s="21"/>
      <c r="AIF53" s="21"/>
      <c r="AIG53" s="21"/>
      <c r="AIH53" s="21"/>
      <c r="AII53" s="21"/>
      <c r="AIJ53" s="21"/>
      <c r="AIK53" s="21"/>
      <c r="AIL53" s="21"/>
      <c r="AIM53" s="21"/>
      <c r="AIN53" s="21"/>
      <c r="AIO53" s="21"/>
      <c r="AIP53" s="21"/>
      <c r="AIQ53" s="21"/>
      <c r="AIR53" s="21"/>
      <c r="AIS53" s="21"/>
      <c r="AIT53" s="21"/>
      <c r="AIU53" s="21"/>
      <c r="AIV53" s="21"/>
      <c r="AIW53" s="21"/>
      <c r="AIX53" s="21"/>
      <c r="AIY53" s="21"/>
      <c r="AIZ53" s="21"/>
      <c r="AJA53" s="21"/>
      <c r="AJB53" s="21"/>
      <c r="AJC53" s="21"/>
      <c r="AJD53" s="21"/>
      <c r="AJE53" s="21"/>
      <c r="AJF53" s="21"/>
      <c r="AJG53" s="21"/>
      <c r="AJH53" s="21"/>
      <c r="AJI53" s="21"/>
      <c r="AJJ53" s="21"/>
      <c r="AJK53" s="21"/>
      <c r="AJL53" s="21"/>
      <c r="AJM53" s="21"/>
      <c r="AJN53" s="21"/>
      <c r="AJO53" s="21"/>
      <c r="AJP53" s="21"/>
      <c r="AJQ53" s="21"/>
      <c r="AJR53" s="21"/>
      <c r="AJS53" s="21"/>
      <c r="AJT53" s="21"/>
      <c r="AJU53" s="21"/>
      <c r="AJV53" s="21"/>
      <c r="AJW53" s="21"/>
      <c r="AJX53" s="21"/>
      <c r="AJY53" s="21"/>
      <c r="AJZ53" s="21"/>
      <c r="AKA53" s="21"/>
      <c r="AKB53" s="21"/>
      <c r="AKC53" s="21"/>
      <c r="AKD53" s="21"/>
      <c r="AKE53" s="21"/>
      <c r="AKF53" s="21"/>
      <c r="AKG53" s="21"/>
      <c r="AKH53" s="21"/>
      <c r="AKI53" s="21"/>
      <c r="AKJ53" s="21"/>
      <c r="AKK53" s="21"/>
      <c r="AKL53" s="21"/>
      <c r="AKM53" s="21"/>
      <c r="AKN53" s="21"/>
      <c r="AKO53" s="21"/>
      <c r="AKP53" s="21"/>
      <c r="AKQ53" s="21"/>
      <c r="AKR53" s="21"/>
      <c r="AKS53" s="21"/>
      <c r="AKT53" s="21"/>
      <c r="AKU53" s="21"/>
      <c r="AKV53" s="21"/>
      <c r="AKW53" s="21"/>
      <c r="AKX53" s="21"/>
      <c r="AKY53" s="21"/>
      <c r="AKZ53" s="21"/>
      <c r="ALA53" s="21"/>
      <c r="ALB53" s="21"/>
      <c r="ALC53" s="21"/>
      <c r="ALD53" s="21"/>
      <c r="ALE53" s="21"/>
      <c r="ALF53" s="21"/>
      <c r="ALG53" s="21"/>
      <c r="ALH53" s="21"/>
      <c r="ALI53" s="21"/>
      <c r="ALJ53" s="21"/>
      <c r="ALK53" s="21"/>
      <c r="ALL53" s="21"/>
      <c r="ALM53" s="21"/>
      <c r="ALN53" s="21"/>
      <c r="ALO53" s="21"/>
      <c r="ALP53" s="21"/>
      <c r="ALQ53" s="21"/>
      <c r="ALR53" s="21"/>
      <c r="ALS53" s="21"/>
      <c r="ALT53" s="21"/>
      <c r="ALU53" s="21"/>
      <c r="ALV53" s="21"/>
      <c r="ALW53" s="21"/>
      <c r="ALX53" s="21"/>
      <c r="ALY53" s="21"/>
      <c r="ALZ53" s="21"/>
      <c r="AMA53" s="21"/>
      <c r="AMB53" s="21"/>
      <c r="AMC53" s="21"/>
      <c r="AMD53" s="21"/>
      <c r="AME53" s="21"/>
      <c r="AMF53" s="21"/>
      <c r="AMG53" s="21"/>
      <c r="AMH53" s="21"/>
      <c r="AMI53" s="21"/>
      <c r="AMJ53" s="21"/>
      <c r="AMK53" s="21"/>
      <c r="AML53" s="21"/>
      <c r="AMM53" s="21"/>
    </row>
    <row r="54" spans="1:1027" x14ac:dyDescent="0.25">
      <c r="A54" s="21" t="s">
        <v>43</v>
      </c>
      <c r="B54" s="21"/>
      <c r="C54" s="21"/>
      <c r="D54" s="21"/>
      <c r="E54" s="21"/>
      <c r="F54" s="22"/>
      <c r="G54" s="22"/>
      <c r="H54" s="22"/>
      <c r="I54" s="23"/>
      <c r="J54" s="24" t="s">
        <v>104</v>
      </c>
      <c r="K54" s="24" t="s">
        <v>111</v>
      </c>
      <c r="L54" s="25"/>
      <c r="M54" s="25"/>
      <c r="N54" s="25"/>
      <c r="O54" s="25"/>
      <c r="P54" s="25"/>
      <c r="Q54" s="25"/>
      <c r="R54" s="26"/>
      <c r="S54" s="26"/>
      <c r="T54" s="26"/>
      <c r="U54" s="27" t="s">
        <v>458</v>
      </c>
      <c r="V54" s="27"/>
      <c r="W54" s="27"/>
      <c r="X54" s="28"/>
      <c r="Y54" s="28"/>
      <c r="Z54" s="28"/>
      <c r="AA54" s="29"/>
      <c r="AB54" s="29"/>
      <c r="AC54" s="29"/>
      <c r="AD54" s="21"/>
      <c r="AE54" s="24"/>
      <c r="AF54" s="24"/>
      <c r="AG54" s="27"/>
      <c r="AH54" s="31"/>
    </row>
    <row r="55" spans="1:1027" x14ac:dyDescent="0.25">
      <c r="A55" s="11">
        <v>63</v>
      </c>
      <c r="B55" s="53" t="s">
        <v>231</v>
      </c>
      <c r="C55" s="53" t="s">
        <v>320</v>
      </c>
      <c r="D55" s="53" t="s">
        <v>390</v>
      </c>
      <c r="E55" s="53" t="s">
        <v>129</v>
      </c>
      <c r="F55" s="12" t="s">
        <v>164</v>
      </c>
      <c r="G55" s="12"/>
      <c r="H55" s="12">
        <v>80</v>
      </c>
      <c r="I55" s="13" t="s">
        <v>96</v>
      </c>
      <c r="J55" s="14" t="s">
        <v>452</v>
      </c>
      <c r="K55" s="14" t="s">
        <v>108</v>
      </c>
      <c r="L55" s="15" t="s">
        <v>128</v>
      </c>
      <c r="M55" s="15" t="s">
        <v>128</v>
      </c>
      <c r="N55" s="15" t="s">
        <v>128</v>
      </c>
      <c r="O55" s="15" t="s">
        <v>128</v>
      </c>
      <c r="P55" s="15" t="s">
        <v>129</v>
      </c>
      <c r="Q55" s="15" t="s">
        <v>129</v>
      </c>
      <c r="R55" s="16" t="s">
        <v>128</v>
      </c>
      <c r="S55" s="16" t="s">
        <v>129</v>
      </c>
      <c r="T55" s="16" t="s">
        <v>129</v>
      </c>
      <c r="U55" s="17" t="s">
        <v>458</v>
      </c>
      <c r="V55" s="17" t="s">
        <v>128</v>
      </c>
      <c r="W55" s="17" t="s">
        <v>128</v>
      </c>
      <c r="X55" s="18" t="s">
        <v>133</v>
      </c>
      <c r="Y55" s="18" t="s">
        <v>129</v>
      </c>
      <c r="Z55" s="18" t="s">
        <v>133</v>
      </c>
      <c r="AA55" s="19" t="s">
        <v>118</v>
      </c>
      <c r="AB55" s="19"/>
      <c r="AC55" s="19" t="s">
        <v>129</v>
      </c>
      <c r="AE55" s="14"/>
      <c r="AF55" s="14" t="s">
        <v>475</v>
      </c>
      <c r="AG55" s="17" t="s">
        <v>476</v>
      </c>
      <c r="AH55" s="52"/>
    </row>
    <row r="56" spans="1:1027" s="30" customFormat="1" x14ac:dyDescent="0.25">
      <c r="A56" s="21" t="s">
        <v>70</v>
      </c>
      <c r="B56" s="21"/>
      <c r="C56" s="21"/>
      <c r="D56" s="21"/>
      <c r="E56" s="21"/>
      <c r="F56" s="22"/>
      <c r="G56" s="22"/>
      <c r="H56" s="22"/>
      <c r="I56" s="23"/>
      <c r="J56" s="24"/>
      <c r="K56" s="24"/>
      <c r="L56" s="25"/>
      <c r="M56" s="25"/>
      <c r="N56" s="25"/>
      <c r="O56" s="25"/>
      <c r="P56" s="25"/>
      <c r="Q56" s="25"/>
      <c r="R56" s="26"/>
      <c r="S56" s="26"/>
      <c r="T56" s="26"/>
      <c r="U56" s="27"/>
      <c r="V56" s="27"/>
      <c r="W56" s="27"/>
      <c r="X56" s="28"/>
      <c r="Y56" s="28"/>
      <c r="Z56" s="28"/>
      <c r="AA56" s="29"/>
      <c r="AB56" s="29"/>
      <c r="AC56" s="29"/>
      <c r="AD56" s="21"/>
      <c r="AE56" s="24"/>
      <c r="AF56" s="24"/>
      <c r="AG56" s="27" t="s">
        <v>464</v>
      </c>
      <c r="AH56" s="3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P56" s="21"/>
      <c r="GQ56" s="21"/>
      <c r="GR56" s="21"/>
      <c r="GS56" s="21"/>
      <c r="GT56" s="21"/>
      <c r="GU56" s="21"/>
      <c r="GV56" s="21"/>
      <c r="GW56" s="21"/>
      <c r="GX56" s="21"/>
      <c r="GY56" s="21"/>
      <c r="GZ56" s="21"/>
      <c r="HA56" s="21"/>
      <c r="HB56" s="21"/>
      <c r="HC56" s="21"/>
      <c r="HD56" s="21"/>
      <c r="HE56" s="21"/>
      <c r="HF56" s="21"/>
      <c r="HG56" s="21"/>
      <c r="HH56" s="21"/>
      <c r="HI56" s="21"/>
      <c r="HJ56" s="21"/>
      <c r="HK56" s="21"/>
      <c r="HL56" s="21"/>
      <c r="HM56" s="21"/>
      <c r="HN56" s="21"/>
      <c r="HO56" s="21"/>
      <c r="HP56" s="21"/>
      <c r="HQ56" s="21"/>
      <c r="HR56" s="21"/>
      <c r="HS56" s="21"/>
      <c r="HT56" s="21"/>
      <c r="HU56" s="21"/>
      <c r="HV56" s="21"/>
      <c r="HW56" s="21"/>
      <c r="HX56" s="21"/>
      <c r="HY56" s="21"/>
      <c r="HZ56" s="21"/>
      <c r="IA56" s="21"/>
      <c r="IB56" s="21"/>
      <c r="IC56" s="21"/>
      <c r="ID56" s="21"/>
      <c r="IE56" s="21"/>
      <c r="IF56" s="21"/>
      <c r="IG56" s="21"/>
      <c r="IH56" s="21"/>
      <c r="II56" s="21"/>
      <c r="IJ56" s="21"/>
      <c r="IK56" s="21"/>
      <c r="IL56" s="21"/>
      <c r="IM56" s="21"/>
      <c r="IN56" s="21"/>
      <c r="IO56" s="21"/>
      <c r="IP56" s="21"/>
      <c r="IQ56" s="21"/>
      <c r="IR56" s="21"/>
      <c r="IS56" s="21"/>
      <c r="IT56" s="21"/>
      <c r="IU56" s="21"/>
      <c r="IV56" s="21"/>
      <c r="IW56" s="21"/>
      <c r="IX56" s="21"/>
      <c r="IY56" s="21"/>
      <c r="IZ56" s="21"/>
      <c r="JA56" s="21"/>
      <c r="JB56" s="21"/>
      <c r="JC56" s="21"/>
      <c r="JD56" s="21"/>
      <c r="JE56" s="21"/>
      <c r="JF56" s="21"/>
      <c r="JG56" s="21"/>
      <c r="JH56" s="21"/>
      <c r="JI56" s="21"/>
      <c r="JJ56" s="21"/>
      <c r="JK56" s="21"/>
      <c r="JL56" s="21"/>
      <c r="JM56" s="21"/>
      <c r="JN56" s="21"/>
      <c r="JO56" s="21"/>
      <c r="JP56" s="21"/>
      <c r="JQ56" s="21"/>
      <c r="JR56" s="21"/>
      <c r="JS56" s="21"/>
      <c r="JT56" s="21"/>
      <c r="JU56" s="21"/>
      <c r="JV56" s="21"/>
      <c r="JW56" s="21"/>
      <c r="JX56" s="21"/>
      <c r="JY56" s="21"/>
      <c r="JZ56" s="21"/>
      <c r="KA56" s="21"/>
      <c r="KB56" s="21"/>
      <c r="KC56" s="21"/>
      <c r="KD56" s="21"/>
      <c r="KE56" s="21"/>
      <c r="KF56" s="21"/>
      <c r="KG56" s="21"/>
      <c r="KH56" s="21"/>
      <c r="KI56" s="21"/>
      <c r="KJ56" s="21"/>
      <c r="KK56" s="21"/>
      <c r="KL56" s="21"/>
      <c r="KM56" s="21"/>
      <c r="KN56" s="21"/>
      <c r="KO56" s="21"/>
      <c r="KP56" s="21"/>
      <c r="KQ56" s="21"/>
      <c r="KR56" s="21"/>
      <c r="KS56" s="21"/>
      <c r="KT56" s="21"/>
      <c r="KU56" s="21"/>
      <c r="KV56" s="21"/>
      <c r="KW56" s="21"/>
      <c r="KX56" s="21"/>
      <c r="KY56" s="21"/>
      <c r="KZ56" s="21"/>
      <c r="LA56" s="21"/>
      <c r="LB56" s="21"/>
      <c r="LC56" s="21"/>
      <c r="LD56" s="21"/>
      <c r="LE56" s="21"/>
      <c r="LF56" s="21"/>
      <c r="LG56" s="21"/>
      <c r="LH56" s="21"/>
      <c r="LI56" s="21"/>
      <c r="LJ56" s="21"/>
      <c r="LK56" s="21"/>
      <c r="LL56" s="21"/>
      <c r="LM56" s="21"/>
      <c r="LN56" s="21"/>
      <c r="LO56" s="21"/>
      <c r="LP56" s="21"/>
      <c r="LQ56" s="21"/>
      <c r="LR56" s="21"/>
      <c r="LS56" s="21"/>
      <c r="LT56" s="21"/>
      <c r="LU56" s="21"/>
      <c r="LV56" s="21"/>
      <c r="LW56" s="21"/>
      <c r="LX56" s="21"/>
      <c r="LY56" s="21"/>
      <c r="LZ56" s="21"/>
      <c r="MA56" s="21"/>
      <c r="MB56" s="21"/>
      <c r="MC56" s="21"/>
      <c r="MD56" s="21"/>
      <c r="ME56" s="21"/>
      <c r="MF56" s="21"/>
      <c r="MG56" s="21"/>
      <c r="MH56" s="21"/>
      <c r="MI56" s="21"/>
      <c r="MJ56" s="21"/>
      <c r="MK56" s="21"/>
      <c r="ML56" s="21"/>
      <c r="MM56" s="21"/>
      <c r="MN56" s="21"/>
      <c r="MO56" s="21"/>
      <c r="MP56" s="21"/>
      <c r="MQ56" s="21"/>
      <c r="MR56" s="21"/>
      <c r="MS56" s="21"/>
      <c r="MT56" s="21"/>
      <c r="MU56" s="21"/>
      <c r="MV56" s="21"/>
      <c r="MW56" s="21"/>
      <c r="MX56" s="21"/>
      <c r="MY56" s="21"/>
      <c r="MZ56" s="21"/>
      <c r="NA56" s="21"/>
      <c r="NB56" s="21"/>
      <c r="NC56" s="21"/>
      <c r="ND56" s="21"/>
      <c r="NE56" s="21"/>
      <c r="NF56" s="21"/>
      <c r="NG56" s="21"/>
      <c r="NH56" s="21"/>
      <c r="NI56" s="21"/>
      <c r="NJ56" s="21"/>
      <c r="NK56" s="21"/>
      <c r="NL56" s="21"/>
      <c r="NM56" s="21"/>
      <c r="NN56" s="21"/>
      <c r="NO56" s="21"/>
      <c r="NP56" s="21"/>
      <c r="NQ56" s="21"/>
      <c r="NR56" s="21"/>
      <c r="NS56" s="21"/>
      <c r="NT56" s="21"/>
      <c r="NU56" s="21"/>
      <c r="NV56" s="21"/>
      <c r="NW56" s="21"/>
      <c r="NX56" s="21"/>
      <c r="NY56" s="21"/>
      <c r="NZ56" s="21"/>
      <c r="OA56" s="21"/>
      <c r="OB56" s="21"/>
      <c r="OC56" s="21"/>
      <c r="OD56" s="21"/>
      <c r="OE56" s="21"/>
      <c r="OF56" s="21"/>
      <c r="OG56" s="21"/>
      <c r="OH56" s="21"/>
      <c r="OI56" s="21"/>
      <c r="OJ56" s="21"/>
      <c r="OK56" s="21"/>
      <c r="OL56" s="21"/>
      <c r="OM56" s="21"/>
      <c r="ON56" s="21"/>
      <c r="OO56" s="21"/>
      <c r="OP56" s="21"/>
      <c r="OQ56" s="21"/>
      <c r="OR56" s="21"/>
      <c r="OS56" s="21"/>
      <c r="OT56" s="21"/>
      <c r="OU56" s="21"/>
      <c r="OV56" s="21"/>
      <c r="OW56" s="21"/>
      <c r="OX56" s="21"/>
      <c r="OY56" s="21"/>
      <c r="OZ56" s="21"/>
      <c r="PA56" s="21"/>
      <c r="PB56" s="21"/>
      <c r="PC56" s="21"/>
      <c r="PD56" s="21"/>
      <c r="PE56" s="21"/>
      <c r="PF56" s="21"/>
      <c r="PG56" s="21"/>
      <c r="PH56" s="21"/>
      <c r="PI56" s="21"/>
      <c r="PJ56" s="21"/>
      <c r="PK56" s="21"/>
      <c r="PL56" s="21"/>
      <c r="PM56" s="21"/>
      <c r="PN56" s="21"/>
      <c r="PO56" s="21"/>
      <c r="PP56" s="21"/>
      <c r="PQ56" s="21"/>
      <c r="PR56" s="21"/>
      <c r="PS56" s="21"/>
      <c r="PT56" s="21"/>
      <c r="PU56" s="21"/>
      <c r="PV56" s="21"/>
      <c r="PW56" s="21"/>
      <c r="PX56" s="21"/>
      <c r="PY56" s="21"/>
      <c r="PZ56" s="21"/>
      <c r="QA56" s="21"/>
      <c r="QB56" s="21"/>
      <c r="QC56" s="21"/>
      <c r="QD56" s="21"/>
      <c r="QE56" s="21"/>
      <c r="QF56" s="21"/>
      <c r="QG56" s="21"/>
      <c r="QH56" s="21"/>
      <c r="QI56" s="21"/>
      <c r="QJ56" s="21"/>
      <c r="QK56" s="21"/>
      <c r="QL56" s="21"/>
      <c r="QM56" s="21"/>
      <c r="QN56" s="21"/>
      <c r="QO56" s="21"/>
      <c r="QP56" s="21"/>
      <c r="QQ56" s="21"/>
      <c r="QR56" s="21"/>
      <c r="QS56" s="21"/>
      <c r="QT56" s="21"/>
      <c r="QU56" s="21"/>
      <c r="QV56" s="21"/>
      <c r="QW56" s="21"/>
      <c r="QX56" s="21"/>
      <c r="QY56" s="21"/>
      <c r="QZ56" s="21"/>
      <c r="RA56" s="21"/>
      <c r="RB56" s="21"/>
      <c r="RC56" s="21"/>
      <c r="RD56" s="21"/>
      <c r="RE56" s="21"/>
      <c r="RF56" s="21"/>
      <c r="RG56" s="21"/>
      <c r="RH56" s="21"/>
      <c r="RI56" s="21"/>
      <c r="RJ56" s="21"/>
      <c r="RK56" s="21"/>
      <c r="RL56" s="21"/>
      <c r="RM56" s="21"/>
      <c r="RN56" s="21"/>
      <c r="RO56" s="21"/>
      <c r="RP56" s="21"/>
      <c r="RQ56" s="21"/>
      <c r="RR56" s="21"/>
      <c r="RS56" s="21"/>
      <c r="RT56" s="21"/>
      <c r="RU56" s="21"/>
      <c r="RV56" s="21"/>
      <c r="RW56" s="21"/>
      <c r="RX56" s="21"/>
      <c r="RY56" s="21"/>
      <c r="RZ56" s="21"/>
      <c r="SA56" s="21"/>
      <c r="SB56" s="21"/>
      <c r="SC56" s="21"/>
      <c r="SD56" s="21"/>
      <c r="SE56" s="21"/>
      <c r="SF56" s="21"/>
      <c r="SG56" s="21"/>
      <c r="SH56" s="21"/>
      <c r="SI56" s="21"/>
      <c r="SJ56" s="21"/>
      <c r="SK56" s="21"/>
      <c r="SL56" s="21"/>
      <c r="SM56" s="21"/>
      <c r="SN56" s="21"/>
      <c r="SO56" s="21"/>
      <c r="SP56" s="21"/>
      <c r="SQ56" s="21"/>
      <c r="SR56" s="21"/>
      <c r="SS56" s="21"/>
      <c r="ST56" s="21"/>
      <c r="SU56" s="21"/>
      <c r="SV56" s="21"/>
      <c r="SW56" s="21"/>
      <c r="SX56" s="21"/>
      <c r="SY56" s="21"/>
      <c r="SZ56" s="21"/>
      <c r="TA56" s="21"/>
      <c r="TB56" s="21"/>
      <c r="TC56" s="21"/>
      <c r="TD56" s="21"/>
      <c r="TE56" s="21"/>
      <c r="TF56" s="21"/>
      <c r="TG56" s="21"/>
      <c r="TH56" s="21"/>
      <c r="TI56" s="21"/>
      <c r="TJ56" s="21"/>
      <c r="TK56" s="21"/>
      <c r="TL56" s="21"/>
      <c r="TM56" s="21"/>
      <c r="TN56" s="21"/>
      <c r="TO56" s="21"/>
      <c r="TP56" s="21"/>
      <c r="TQ56" s="21"/>
      <c r="TR56" s="21"/>
      <c r="TS56" s="21"/>
      <c r="TT56" s="21"/>
      <c r="TU56" s="21"/>
      <c r="TV56" s="21"/>
      <c r="TW56" s="21"/>
      <c r="TX56" s="21"/>
      <c r="TY56" s="21"/>
      <c r="TZ56" s="21"/>
      <c r="UA56" s="21"/>
      <c r="UB56" s="21"/>
      <c r="UC56" s="21"/>
      <c r="UD56" s="21"/>
      <c r="UE56" s="21"/>
      <c r="UF56" s="21"/>
      <c r="UG56" s="21"/>
      <c r="UH56" s="21"/>
      <c r="UI56" s="21"/>
      <c r="UJ56" s="21"/>
      <c r="UK56" s="21"/>
      <c r="UL56" s="21"/>
      <c r="UM56" s="21"/>
      <c r="UN56" s="21"/>
      <c r="UO56" s="21"/>
      <c r="UP56" s="21"/>
      <c r="UQ56" s="21"/>
      <c r="UR56" s="21"/>
      <c r="US56" s="21"/>
      <c r="UT56" s="21"/>
      <c r="UU56" s="21"/>
      <c r="UV56" s="21"/>
      <c r="UW56" s="21"/>
      <c r="UX56" s="21"/>
      <c r="UY56" s="21"/>
      <c r="UZ56" s="21"/>
      <c r="VA56" s="21"/>
      <c r="VB56" s="21"/>
      <c r="VC56" s="21"/>
      <c r="VD56" s="21"/>
      <c r="VE56" s="21"/>
      <c r="VF56" s="21"/>
      <c r="VG56" s="21"/>
      <c r="VH56" s="21"/>
      <c r="VI56" s="21"/>
      <c r="VJ56" s="21"/>
      <c r="VK56" s="21"/>
      <c r="VL56" s="21"/>
      <c r="VM56" s="21"/>
      <c r="VN56" s="21"/>
      <c r="VO56" s="21"/>
      <c r="VP56" s="21"/>
      <c r="VQ56" s="21"/>
      <c r="VR56" s="21"/>
      <c r="VS56" s="21"/>
      <c r="VT56" s="21"/>
      <c r="VU56" s="21"/>
      <c r="VV56" s="21"/>
      <c r="VW56" s="21"/>
      <c r="VX56" s="21"/>
      <c r="VY56" s="21"/>
      <c r="VZ56" s="21"/>
      <c r="WA56" s="21"/>
      <c r="WB56" s="21"/>
      <c r="WC56" s="21"/>
      <c r="WD56" s="21"/>
      <c r="WE56" s="21"/>
      <c r="WF56" s="21"/>
      <c r="WG56" s="21"/>
      <c r="WH56" s="21"/>
      <c r="WI56" s="21"/>
      <c r="WJ56" s="21"/>
      <c r="WK56" s="21"/>
      <c r="WL56" s="21"/>
      <c r="WM56" s="21"/>
      <c r="WN56" s="21"/>
      <c r="WO56" s="21"/>
      <c r="WP56" s="21"/>
      <c r="WQ56" s="21"/>
      <c r="WR56" s="21"/>
      <c r="WS56" s="21"/>
      <c r="WT56" s="21"/>
      <c r="WU56" s="21"/>
      <c r="WV56" s="21"/>
      <c r="WW56" s="21"/>
      <c r="WX56" s="21"/>
      <c r="WY56" s="21"/>
      <c r="WZ56" s="21"/>
      <c r="XA56" s="21"/>
      <c r="XB56" s="21"/>
      <c r="XC56" s="21"/>
      <c r="XD56" s="21"/>
      <c r="XE56" s="21"/>
      <c r="XF56" s="21"/>
      <c r="XG56" s="21"/>
      <c r="XH56" s="21"/>
      <c r="XI56" s="21"/>
      <c r="XJ56" s="21"/>
      <c r="XK56" s="21"/>
      <c r="XL56" s="21"/>
      <c r="XM56" s="21"/>
      <c r="XN56" s="21"/>
      <c r="XO56" s="21"/>
      <c r="XP56" s="21"/>
      <c r="XQ56" s="21"/>
      <c r="XR56" s="21"/>
      <c r="XS56" s="21"/>
      <c r="XT56" s="21"/>
      <c r="XU56" s="21"/>
      <c r="XV56" s="21"/>
      <c r="XW56" s="21"/>
      <c r="XX56" s="21"/>
      <c r="XY56" s="21"/>
      <c r="XZ56" s="21"/>
      <c r="YA56" s="21"/>
      <c r="YB56" s="21"/>
      <c r="YC56" s="21"/>
      <c r="YD56" s="21"/>
      <c r="YE56" s="21"/>
      <c r="YF56" s="21"/>
      <c r="YG56" s="21"/>
      <c r="YH56" s="21"/>
      <c r="YI56" s="21"/>
      <c r="YJ56" s="21"/>
      <c r="YK56" s="21"/>
      <c r="YL56" s="21"/>
      <c r="YM56" s="21"/>
      <c r="YN56" s="21"/>
      <c r="YO56" s="21"/>
      <c r="YP56" s="21"/>
      <c r="YQ56" s="21"/>
      <c r="YR56" s="21"/>
      <c r="YS56" s="21"/>
      <c r="YT56" s="21"/>
      <c r="YU56" s="21"/>
      <c r="YV56" s="21"/>
      <c r="YW56" s="21"/>
      <c r="YX56" s="21"/>
      <c r="YY56" s="21"/>
      <c r="YZ56" s="21"/>
      <c r="ZA56" s="21"/>
      <c r="ZB56" s="21"/>
      <c r="ZC56" s="21"/>
      <c r="ZD56" s="21"/>
      <c r="ZE56" s="21"/>
      <c r="ZF56" s="21"/>
      <c r="ZG56" s="21"/>
      <c r="ZH56" s="21"/>
      <c r="ZI56" s="21"/>
      <c r="ZJ56" s="21"/>
      <c r="ZK56" s="21"/>
      <c r="ZL56" s="21"/>
      <c r="ZM56" s="21"/>
      <c r="ZN56" s="21"/>
      <c r="ZO56" s="21"/>
      <c r="ZP56" s="21"/>
      <c r="ZQ56" s="21"/>
      <c r="ZR56" s="21"/>
      <c r="ZS56" s="21"/>
      <c r="ZT56" s="21"/>
      <c r="ZU56" s="21"/>
      <c r="ZV56" s="21"/>
      <c r="ZW56" s="21"/>
      <c r="ZX56" s="21"/>
      <c r="ZY56" s="21"/>
      <c r="ZZ56" s="21"/>
      <c r="AAA56" s="21"/>
      <c r="AAB56" s="21"/>
      <c r="AAC56" s="21"/>
      <c r="AAD56" s="21"/>
      <c r="AAE56" s="21"/>
      <c r="AAF56" s="21"/>
      <c r="AAG56" s="21"/>
      <c r="AAH56" s="21"/>
      <c r="AAI56" s="21"/>
      <c r="AAJ56" s="21"/>
      <c r="AAK56" s="21"/>
      <c r="AAL56" s="21"/>
      <c r="AAM56" s="21"/>
      <c r="AAN56" s="21"/>
      <c r="AAO56" s="21"/>
      <c r="AAP56" s="21"/>
      <c r="AAQ56" s="21"/>
      <c r="AAR56" s="21"/>
      <c r="AAS56" s="21"/>
      <c r="AAT56" s="21"/>
      <c r="AAU56" s="21"/>
      <c r="AAV56" s="21"/>
      <c r="AAW56" s="21"/>
      <c r="AAX56" s="21"/>
      <c r="AAY56" s="21"/>
      <c r="AAZ56" s="21"/>
      <c r="ABA56" s="21"/>
      <c r="ABB56" s="21"/>
      <c r="ABC56" s="21"/>
      <c r="ABD56" s="21"/>
      <c r="ABE56" s="21"/>
      <c r="ABF56" s="21"/>
      <c r="ABG56" s="21"/>
      <c r="ABH56" s="21"/>
      <c r="ABI56" s="21"/>
      <c r="ABJ56" s="21"/>
      <c r="ABK56" s="21"/>
      <c r="ABL56" s="21"/>
      <c r="ABM56" s="21"/>
      <c r="ABN56" s="21"/>
      <c r="ABO56" s="21"/>
      <c r="ABP56" s="21"/>
      <c r="ABQ56" s="21"/>
      <c r="ABR56" s="21"/>
      <c r="ABS56" s="21"/>
      <c r="ABT56" s="21"/>
      <c r="ABU56" s="21"/>
      <c r="ABV56" s="21"/>
      <c r="ABW56" s="21"/>
      <c r="ABX56" s="21"/>
      <c r="ABY56" s="21"/>
      <c r="ABZ56" s="21"/>
      <c r="ACA56" s="21"/>
      <c r="ACB56" s="21"/>
      <c r="ACC56" s="21"/>
      <c r="ACD56" s="21"/>
      <c r="ACE56" s="21"/>
      <c r="ACF56" s="21"/>
      <c r="ACG56" s="21"/>
      <c r="ACH56" s="21"/>
      <c r="ACI56" s="21"/>
      <c r="ACJ56" s="21"/>
      <c r="ACK56" s="21"/>
      <c r="ACL56" s="21"/>
      <c r="ACM56" s="21"/>
      <c r="ACN56" s="21"/>
      <c r="ACO56" s="21"/>
      <c r="ACP56" s="21"/>
      <c r="ACQ56" s="21"/>
      <c r="ACR56" s="21"/>
      <c r="ACS56" s="21"/>
      <c r="ACT56" s="21"/>
      <c r="ACU56" s="21"/>
      <c r="ACV56" s="21"/>
      <c r="ACW56" s="21"/>
      <c r="ACX56" s="21"/>
      <c r="ACY56" s="21"/>
      <c r="ACZ56" s="21"/>
      <c r="ADA56" s="21"/>
      <c r="ADB56" s="21"/>
      <c r="ADC56" s="21"/>
      <c r="ADD56" s="21"/>
      <c r="ADE56" s="21"/>
      <c r="ADF56" s="21"/>
      <c r="ADG56" s="21"/>
      <c r="ADH56" s="21"/>
      <c r="ADI56" s="21"/>
      <c r="ADJ56" s="21"/>
      <c r="ADK56" s="21"/>
      <c r="ADL56" s="21"/>
      <c r="ADM56" s="21"/>
      <c r="ADN56" s="21"/>
      <c r="ADO56" s="21"/>
      <c r="ADP56" s="21"/>
      <c r="ADQ56" s="21"/>
      <c r="ADR56" s="21"/>
      <c r="ADS56" s="21"/>
      <c r="ADT56" s="21"/>
      <c r="ADU56" s="21"/>
      <c r="ADV56" s="21"/>
      <c r="ADW56" s="21"/>
      <c r="ADX56" s="21"/>
      <c r="ADY56" s="21"/>
      <c r="ADZ56" s="21"/>
      <c r="AEA56" s="21"/>
      <c r="AEB56" s="21"/>
      <c r="AEC56" s="21"/>
      <c r="AED56" s="21"/>
      <c r="AEE56" s="21"/>
      <c r="AEF56" s="21"/>
      <c r="AEG56" s="21"/>
      <c r="AEH56" s="21"/>
      <c r="AEI56" s="21"/>
      <c r="AEJ56" s="21"/>
      <c r="AEK56" s="21"/>
      <c r="AEL56" s="21"/>
      <c r="AEM56" s="21"/>
      <c r="AEN56" s="21"/>
      <c r="AEO56" s="21"/>
      <c r="AEP56" s="21"/>
      <c r="AEQ56" s="21"/>
      <c r="AER56" s="21"/>
      <c r="AES56" s="21"/>
      <c r="AET56" s="21"/>
      <c r="AEU56" s="21"/>
      <c r="AEV56" s="21"/>
      <c r="AEW56" s="21"/>
      <c r="AEX56" s="21"/>
      <c r="AEY56" s="21"/>
      <c r="AEZ56" s="21"/>
      <c r="AFA56" s="21"/>
      <c r="AFB56" s="21"/>
      <c r="AFC56" s="21"/>
      <c r="AFD56" s="21"/>
      <c r="AFE56" s="21"/>
      <c r="AFF56" s="21"/>
      <c r="AFG56" s="21"/>
      <c r="AFH56" s="21"/>
      <c r="AFI56" s="21"/>
      <c r="AFJ56" s="21"/>
      <c r="AFK56" s="21"/>
      <c r="AFL56" s="21"/>
      <c r="AFM56" s="21"/>
      <c r="AFN56" s="21"/>
      <c r="AFO56" s="21"/>
      <c r="AFP56" s="21"/>
      <c r="AFQ56" s="21"/>
      <c r="AFR56" s="21"/>
      <c r="AFS56" s="21"/>
      <c r="AFT56" s="21"/>
      <c r="AFU56" s="21"/>
      <c r="AFV56" s="21"/>
      <c r="AFW56" s="21"/>
      <c r="AFX56" s="21"/>
      <c r="AFY56" s="21"/>
      <c r="AFZ56" s="21"/>
      <c r="AGA56" s="21"/>
      <c r="AGB56" s="21"/>
      <c r="AGC56" s="21"/>
      <c r="AGD56" s="21"/>
      <c r="AGE56" s="21"/>
      <c r="AGF56" s="21"/>
      <c r="AGG56" s="21"/>
      <c r="AGH56" s="21"/>
      <c r="AGI56" s="21"/>
      <c r="AGJ56" s="21"/>
      <c r="AGK56" s="21"/>
      <c r="AGL56" s="21"/>
      <c r="AGM56" s="21"/>
      <c r="AGN56" s="21"/>
      <c r="AGO56" s="21"/>
      <c r="AGP56" s="21"/>
      <c r="AGQ56" s="21"/>
      <c r="AGR56" s="21"/>
      <c r="AGS56" s="21"/>
      <c r="AGT56" s="21"/>
      <c r="AGU56" s="21"/>
      <c r="AGV56" s="21"/>
      <c r="AGW56" s="21"/>
      <c r="AGX56" s="21"/>
      <c r="AGY56" s="21"/>
      <c r="AGZ56" s="21"/>
      <c r="AHA56" s="21"/>
      <c r="AHB56" s="21"/>
      <c r="AHC56" s="21"/>
      <c r="AHD56" s="21"/>
      <c r="AHE56" s="21"/>
      <c r="AHF56" s="21"/>
      <c r="AHG56" s="21"/>
      <c r="AHH56" s="21"/>
      <c r="AHI56" s="21"/>
      <c r="AHJ56" s="21"/>
      <c r="AHK56" s="21"/>
      <c r="AHL56" s="21"/>
      <c r="AHM56" s="21"/>
      <c r="AHN56" s="21"/>
      <c r="AHO56" s="21"/>
      <c r="AHP56" s="21"/>
      <c r="AHQ56" s="21"/>
      <c r="AHR56" s="21"/>
      <c r="AHS56" s="21"/>
      <c r="AHT56" s="21"/>
      <c r="AHU56" s="21"/>
      <c r="AHV56" s="21"/>
      <c r="AHW56" s="21"/>
      <c r="AHX56" s="21"/>
      <c r="AHY56" s="21"/>
      <c r="AHZ56" s="21"/>
      <c r="AIA56" s="21"/>
      <c r="AIB56" s="21"/>
      <c r="AIC56" s="21"/>
      <c r="AID56" s="21"/>
      <c r="AIE56" s="21"/>
      <c r="AIF56" s="21"/>
      <c r="AIG56" s="21"/>
      <c r="AIH56" s="21"/>
      <c r="AII56" s="21"/>
      <c r="AIJ56" s="21"/>
      <c r="AIK56" s="21"/>
      <c r="AIL56" s="21"/>
      <c r="AIM56" s="21"/>
      <c r="AIN56" s="21"/>
      <c r="AIO56" s="21"/>
      <c r="AIP56" s="21"/>
      <c r="AIQ56" s="21"/>
      <c r="AIR56" s="21"/>
      <c r="AIS56" s="21"/>
      <c r="AIT56" s="21"/>
      <c r="AIU56" s="21"/>
      <c r="AIV56" s="21"/>
      <c r="AIW56" s="21"/>
      <c r="AIX56" s="21"/>
      <c r="AIY56" s="21"/>
      <c r="AIZ56" s="21"/>
      <c r="AJA56" s="21"/>
      <c r="AJB56" s="21"/>
      <c r="AJC56" s="21"/>
      <c r="AJD56" s="21"/>
      <c r="AJE56" s="21"/>
      <c r="AJF56" s="21"/>
      <c r="AJG56" s="21"/>
      <c r="AJH56" s="21"/>
      <c r="AJI56" s="21"/>
      <c r="AJJ56" s="21"/>
      <c r="AJK56" s="21"/>
      <c r="AJL56" s="21"/>
      <c r="AJM56" s="21"/>
      <c r="AJN56" s="21"/>
      <c r="AJO56" s="21"/>
      <c r="AJP56" s="21"/>
      <c r="AJQ56" s="21"/>
      <c r="AJR56" s="21"/>
      <c r="AJS56" s="21"/>
      <c r="AJT56" s="21"/>
      <c r="AJU56" s="21"/>
      <c r="AJV56" s="21"/>
      <c r="AJW56" s="21"/>
      <c r="AJX56" s="21"/>
      <c r="AJY56" s="21"/>
      <c r="AJZ56" s="21"/>
      <c r="AKA56" s="21"/>
      <c r="AKB56" s="21"/>
      <c r="AKC56" s="21"/>
      <c r="AKD56" s="21"/>
      <c r="AKE56" s="21"/>
      <c r="AKF56" s="21"/>
      <c r="AKG56" s="21"/>
      <c r="AKH56" s="21"/>
      <c r="AKI56" s="21"/>
      <c r="AKJ56" s="21"/>
      <c r="AKK56" s="21"/>
      <c r="AKL56" s="21"/>
      <c r="AKM56" s="21"/>
      <c r="AKN56" s="21"/>
      <c r="AKO56" s="21"/>
      <c r="AKP56" s="21"/>
      <c r="AKQ56" s="21"/>
      <c r="AKR56" s="21"/>
      <c r="AKS56" s="21"/>
      <c r="AKT56" s="21"/>
      <c r="AKU56" s="21"/>
      <c r="AKV56" s="21"/>
      <c r="AKW56" s="21"/>
      <c r="AKX56" s="21"/>
      <c r="AKY56" s="21"/>
      <c r="AKZ56" s="21"/>
      <c r="ALA56" s="21"/>
      <c r="ALB56" s="21"/>
      <c r="ALC56" s="21"/>
      <c r="ALD56" s="21"/>
      <c r="ALE56" s="21"/>
      <c r="ALF56" s="21"/>
      <c r="ALG56" s="21"/>
      <c r="ALH56" s="21"/>
      <c r="ALI56" s="21"/>
      <c r="ALJ56" s="21"/>
      <c r="ALK56" s="21"/>
      <c r="ALL56" s="21"/>
      <c r="ALM56" s="21"/>
      <c r="ALN56" s="21"/>
      <c r="ALO56" s="21"/>
      <c r="ALP56" s="21"/>
      <c r="ALQ56" s="21"/>
      <c r="ALR56" s="21"/>
      <c r="ALS56" s="21"/>
      <c r="ALT56" s="21"/>
      <c r="ALU56" s="21"/>
      <c r="ALV56" s="21"/>
      <c r="ALW56" s="21"/>
      <c r="ALX56" s="21"/>
      <c r="ALY56" s="21"/>
      <c r="ALZ56" s="21"/>
      <c r="AMA56" s="21"/>
      <c r="AMB56" s="21"/>
      <c r="AMC56" s="21"/>
      <c r="AMD56" s="21"/>
      <c r="AME56" s="21"/>
      <c r="AMF56" s="21"/>
      <c r="AMG56" s="21"/>
      <c r="AMH56" s="21"/>
      <c r="AMI56" s="21"/>
      <c r="AMJ56" s="21"/>
      <c r="AMK56" s="21"/>
      <c r="AML56" s="21"/>
      <c r="AMM56" s="21"/>
    </row>
    <row r="57" spans="1:1027" x14ac:dyDescent="0.25">
      <c r="A57" s="11">
        <v>95</v>
      </c>
      <c r="B57" s="53" t="s">
        <v>234</v>
      </c>
      <c r="C57" s="53" t="s">
        <v>321</v>
      </c>
      <c r="D57" s="53" t="s">
        <v>455</v>
      </c>
      <c r="E57" s="53" t="s">
        <v>129</v>
      </c>
      <c r="F57" s="12" t="s">
        <v>164</v>
      </c>
      <c r="G57" s="12"/>
      <c r="H57" s="12">
        <v>65</v>
      </c>
      <c r="I57" s="13" t="s">
        <v>97</v>
      </c>
      <c r="J57" s="14" t="s">
        <v>108</v>
      </c>
      <c r="K57" s="14" t="s">
        <v>112</v>
      </c>
      <c r="L57" s="15" t="s">
        <v>128</v>
      </c>
      <c r="M57" s="15" t="s">
        <v>128</v>
      </c>
      <c r="N57" s="15" t="s">
        <v>128</v>
      </c>
      <c r="O57" s="15" t="s">
        <v>129</v>
      </c>
      <c r="P57" s="15" t="s">
        <v>129</v>
      </c>
      <c r="Q57" s="15" t="s">
        <v>128</v>
      </c>
      <c r="R57" s="16" t="s">
        <v>128</v>
      </c>
      <c r="S57" s="16" t="s">
        <v>129</v>
      </c>
      <c r="T57" s="16" t="s">
        <v>129</v>
      </c>
      <c r="U57" s="17" t="s">
        <v>115</v>
      </c>
      <c r="V57" s="17" t="s">
        <v>128</v>
      </c>
      <c r="W57" s="17" t="s">
        <v>128</v>
      </c>
      <c r="X57" s="18" t="s">
        <v>131</v>
      </c>
      <c r="Y57" s="18" t="s">
        <v>128</v>
      </c>
      <c r="Z57" s="18" t="s">
        <v>131</v>
      </c>
      <c r="AA57" s="19" t="s">
        <v>117</v>
      </c>
      <c r="AB57" s="19"/>
      <c r="AC57" s="19" t="s">
        <v>129</v>
      </c>
      <c r="AE57" s="14" t="s">
        <v>44</v>
      </c>
      <c r="AF57" s="14"/>
      <c r="AG57" s="17"/>
      <c r="AH57" s="52"/>
    </row>
    <row r="58" spans="1:1027" s="30" customFormat="1" x14ac:dyDescent="0.25">
      <c r="A58" s="21" t="s">
        <v>88</v>
      </c>
      <c r="B58" s="21"/>
      <c r="C58" s="21"/>
      <c r="D58" s="21"/>
      <c r="E58" s="21"/>
      <c r="F58" s="22"/>
      <c r="G58" s="22"/>
      <c r="H58" s="22"/>
      <c r="I58" s="23"/>
      <c r="J58" s="24"/>
      <c r="K58" s="24"/>
      <c r="L58" s="25"/>
      <c r="M58" s="25"/>
      <c r="N58" s="25"/>
      <c r="O58" s="25"/>
      <c r="P58" s="25"/>
      <c r="Q58" s="25"/>
      <c r="R58" s="26"/>
      <c r="S58" s="26"/>
      <c r="T58" s="26"/>
      <c r="U58" s="27" t="s">
        <v>458</v>
      </c>
      <c r="V58" s="27"/>
      <c r="W58" s="27"/>
      <c r="X58" s="28"/>
      <c r="Y58" s="28"/>
      <c r="Z58" s="28"/>
      <c r="AA58" s="29"/>
      <c r="AB58" s="29"/>
      <c r="AC58" s="29"/>
      <c r="AD58" s="21"/>
      <c r="AE58" s="24"/>
      <c r="AF58" s="24"/>
      <c r="AG58" s="27" t="s">
        <v>45</v>
      </c>
      <c r="AH58" s="3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c r="GJ58" s="21"/>
      <c r="GK58" s="21"/>
      <c r="GL58" s="21"/>
      <c r="GM58" s="21"/>
      <c r="GN58" s="21"/>
      <c r="GO58" s="21"/>
      <c r="GP58" s="21"/>
      <c r="GQ58" s="21"/>
      <c r="GR58" s="21"/>
      <c r="GS58" s="21"/>
      <c r="GT58" s="21"/>
      <c r="GU58" s="21"/>
      <c r="GV58" s="21"/>
      <c r="GW58" s="21"/>
      <c r="GX58" s="21"/>
      <c r="GY58" s="21"/>
      <c r="GZ58" s="21"/>
      <c r="HA58" s="21"/>
      <c r="HB58" s="21"/>
      <c r="HC58" s="21"/>
      <c r="HD58" s="21"/>
      <c r="HE58" s="21"/>
      <c r="HF58" s="21"/>
      <c r="HG58" s="21"/>
      <c r="HH58" s="21"/>
      <c r="HI58" s="21"/>
      <c r="HJ58" s="21"/>
      <c r="HK58" s="21"/>
      <c r="HL58" s="21"/>
      <c r="HM58" s="21"/>
      <c r="HN58" s="21"/>
      <c r="HO58" s="21"/>
      <c r="HP58" s="21"/>
      <c r="HQ58" s="21"/>
      <c r="HR58" s="21"/>
      <c r="HS58" s="21"/>
      <c r="HT58" s="21"/>
      <c r="HU58" s="21"/>
      <c r="HV58" s="21"/>
      <c r="HW58" s="21"/>
      <c r="HX58" s="21"/>
      <c r="HY58" s="21"/>
      <c r="HZ58" s="21"/>
      <c r="IA58" s="21"/>
      <c r="IB58" s="21"/>
      <c r="IC58" s="21"/>
      <c r="ID58" s="21"/>
      <c r="IE58" s="21"/>
      <c r="IF58" s="21"/>
      <c r="IG58" s="21"/>
      <c r="IH58" s="21"/>
      <c r="II58" s="21"/>
      <c r="IJ58" s="21"/>
      <c r="IK58" s="21"/>
      <c r="IL58" s="21"/>
      <c r="IM58" s="21"/>
      <c r="IN58" s="21"/>
      <c r="IO58" s="21"/>
      <c r="IP58" s="21"/>
      <c r="IQ58" s="21"/>
      <c r="IR58" s="21"/>
      <c r="IS58" s="21"/>
      <c r="IT58" s="21"/>
      <c r="IU58" s="21"/>
      <c r="IV58" s="21"/>
      <c r="IW58" s="21"/>
      <c r="IX58" s="21"/>
      <c r="IY58" s="21"/>
      <c r="IZ58" s="21"/>
      <c r="JA58" s="21"/>
      <c r="JB58" s="21"/>
      <c r="JC58" s="21"/>
      <c r="JD58" s="21"/>
      <c r="JE58" s="21"/>
      <c r="JF58" s="21"/>
      <c r="JG58" s="21"/>
      <c r="JH58" s="21"/>
      <c r="JI58" s="21"/>
      <c r="JJ58" s="21"/>
      <c r="JK58" s="21"/>
      <c r="JL58" s="21"/>
      <c r="JM58" s="21"/>
      <c r="JN58" s="21"/>
      <c r="JO58" s="21"/>
      <c r="JP58" s="21"/>
      <c r="JQ58" s="21"/>
      <c r="JR58" s="21"/>
      <c r="JS58" s="21"/>
      <c r="JT58" s="21"/>
      <c r="JU58" s="21"/>
      <c r="JV58" s="21"/>
      <c r="JW58" s="21"/>
      <c r="JX58" s="21"/>
      <c r="JY58" s="21"/>
      <c r="JZ58" s="21"/>
      <c r="KA58" s="21"/>
      <c r="KB58" s="21"/>
      <c r="KC58" s="21"/>
      <c r="KD58" s="21"/>
      <c r="KE58" s="21"/>
      <c r="KF58" s="21"/>
      <c r="KG58" s="21"/>
      <c r="KH58" s="21"/>
      <c r="KI58" s="21"/>
      <c r="KJ58" s="21"/>
      <c r="KK58" s="21"/>
      <c r="KL58" s="21"/>
      <c r="KM58" s="21"/>
      <c r="KN58" s="21"/>
      <c r="KO58" s="21"/>
      <c r="KP58" s="21"/>
      <c r="KQ58" s="21"/>
      <c r="KR58" s="21"/>
      <c r="KS58" s="21"/>
      <c r="KT58" s="21"/>
      <c r="KU58" s="21"/>
      <c r="KV58" s="21"/>
      <c r="KW58" s="21"/>
      <c r="KX58" s="21"/>
      <c r="KY58" s="21"/>
      <c r="KZ58" s="21"/>
      <c r="LA58" s="21"/>
      <c r="LB58" s="21"/>
      <c r="LC58" s="21"/>
      <c r="LD58" s="21"/>
      <c r="LE58" s="21"/>
      <c r="LF58" s="21"/>
      <c r="LG58" s="21"/>
      <c r="LH58" s="21"/>
      <c r="LI58" s="21"/>
      <c r="LJ58" s="21"/>
      <c r="LK58" s="21"/>
      <c r="LL58" s="21"/>
      <c r="LM58" s="21"/>
      <c r="LN58" s="21"/>
      <c r="LO58" s="21"/>
      <c r="LP58" s="21"/>
      <c r="LQ58" s="21"/>
      <c r="LR58" s="21"/>
      <c r="LS58" s="21"/>
      <c r="LT58" s="21"/>
      <c r="LU58" s="21"/>
      <c r="LV58" s="21"/>
      <c r="LW58" s="21"/>
      <c r="LX58" s="21"/>
      <c r="LY58" s="21"/>
      <c r="LZ58" s="21"/>
      <c r="MA58" s="21"/>
      <c r="MB58" s="21"/>
      <c r="MC58" s="21"/>
      <c r="MD58" s="21"/>
      <c r="ME58" s="21"/>
      <c r="MF58" s="21"/>
      <c r="MG58" s="21"/>
      <c r="MH58" s="21"/>
      <c r="MI58" s="21"/>
      <c r="MJ58" s="21"/>
      <c r="MK58" s="21"/>
      <c r="ML58" s="21"/>
      <c r="MM58" s="21"/>
      <c r="MN58" s="21"/>
      <c r="MO58" s="21"/>
      <c r="MP58" s="21"/>
      <c r="MQ58" s="21"/>
      <c r="MR58" s="21"/>
      <c r="MS58" s="21"/>
      <c r="MT58" s="21"/>
      <c r="MU58" s="21"/>
      <c r="MV58" s="21"/>
      <c r="MW58" s="21"/>
      <c r="MX58" s="21"/>
      <c r="MY58" s="21"/>
      <c r="MZ58" s="21"/>
      <c r="NA58" s="21"/>
      <c r="NB58" s="21"/>
      <c r="NC58" s="21"/>
      <c r="ND58" s="21"/>
      <c r="NE58" s="21"/>
      <c r="NF58" s="21"/>
      <c r="NG58" s="21"/>
      <c r="NH58" s="21"/>
      <c r="NI58" s="21"/>
      <c r="NJ58" s="21"/>
      <c r="NK58" s="21"/>
      <c r="NL58" s="21"/>
      <c r="NM58" s="21"/>
      <c r="NN58" s="21"/>
      <c r="NO58" s="21"/>
      <c r="NP58" s="21"/>
      <c r="NQ58" s="21"/>
      <c r="NR58" s="21"/>
      <c r="NS58" s="21"/>
      <c r="NT58" s="21"/>
      <c r="NU58" s="21"/>
      <c r="NV58" s="21"/>
      <c r="NW58" s="21"/>
      <c r="NX58" s="21"/>
      <c r="NY58" s="21"/>
      <c r="NZ58" s="21"/>
      <c r="OA58" s="21"/>
      <c r="OB58" s="21"/>
      <c r="OC58" s="21"/>
      <c r="OD58" s="21"/>
      <c r="OE58" s="21"/>
      <c r="OF58" s="21"/>
      <c r="OG58" s="21"/>
      <c r="OH58" s="21"/>
      <c r="OI58" s="21"/>
      <c r="OJ58" s="21"/>
      <c r="OK58" s="21"/>
      <c r="OL58" s="21"/>
      <c r="OM58" s="21"/>
      <c r="ON58" s="21"/>
      <c r="OO58" s="21"/>
      <c r="OP58" s="21"/>
      <c r="OQ58" s="21"/>
      <c r="OR58" s="21"/>
      <c r="OS58" s="21"/>
      <c r="OT58" s="21"/>
      <c r="OU58" s="21"/>
      <c r="OV58" s="21"/>
      <c r="OW58" s="21"/>
      <c r="OX58" s="21"/>
      <c r="OY58" s="21"/>
      <c r="OZ58" s="21"/>
      <c r="PA58" s="21"/>
      <c r="PB58" s="21"/>
      <c r="PC58" s="21"/>
      <c r="PD58" s="21"/>
      <c r="PE58" s="21"/>
      <c r="PF58" s="21"/>
      <c r="PG58" s="21"/>
      <c r="PH58" s="21"/>
      <c r="PI58" s="21"/>
      <c r="PJ58" s="21"/>
      <c r="PK58" s="21"/>
      <c r="PL58" s="21"/>
      <c r="PM58" s="21"/>
      <c r="PN58" s="21"/>
      <c r="PO58" s="21"/>
      <c r="PP58" s="21"/>
      <c r="PQ58" s="21"/>
      <c r="PR58" s="21"/>
      <c r="PS58" s="21"/>
      <c r="PT58" s="21"/>
      <c r="PU58" s="21"/>
      <c r="PV58" s="21"/>
      <c r="PW58" s="21"/>
      <c r="PX58" s="21"/>
      <c r="PY58" s="21"/>
      <c r="PZ58" s="21"/>
      <c r="QA58" s="21"/>
      <c r="QB58" s="21"/>
      <c r="QC58" s="21"/>
      <c r="QD58" s="21"/>
      <c r="QE58" s="21"/>
      <c r="QF58" s="21"/>
      <c r="QG58" s="21"/>
      <c r="QH58" s="21"/>
      <c r="QI58" s="21"/>
      <c r="QJ58" s="21"/>
      <c r="QK58" s="21"/>
      <c r="QL58" s="21"/>
      <c r="QM58" s="21"/>
      <c r="QN58" s="21"/>
      <c r="QO58" s="21"/>
      <c r="QP58" s="21"/>
      <c r="QQ58" s="21"/>
      <c r="QR58" s="21"/>
      <c r="QS58" s="21"/>
      <c r="QT58" s="21"/>
      <c r="QU58" s="21"/>
      <c r="QV58" s="21"/>
      <c r="QW58" s="21"/>
      <c r="QX58" s="21"/>
      <c r="QY58" s="21"/>
      <c r="QZ58" s="21"/>
      <c r="RA58" s="21"/>
      <c r="RB58" s="21"/>
      <c r="RC58" s="21"/>
      <c r="RD58" s="21"/>
      <c r="RE58" s="21"/>
      <c r="RF58" s="21"/>
      <c r="RG58" s="21"/>
      <c r="RH58" s="21"/>
      <c r="RI58" s="21"/>
      <c r="RJ58" s="21"/>
      <c r="RK58" s="21"/>
      <c r="RL58" s="21"/>
      <c r="RM58" s="21"/>
      <c r="RN58" s="21"/>
      <c r="RO58" s="21"/>
      <c r="RP58" s="21"/>
      <c r="RQ58" s="21"/>
      <c r="RR58" s="21"/>
      <c r="RS58" s="21"/>
      <c r="RT58" s="21"/>
      <c r="RU58" s="21"/>
      <c r="RV58" s="21"/>
      <c r="RW58" s="21"/>
      <c r="RX58" s="21"/>
      <c r="RY58" s="21"/>
      <c r="RZ58" s="21"/>
      <c r="SA58" s="21"/>
      <c r="SB58" s="21"/>
      <c r="SC58" s="21"/>
      <c r="SD58" s="21"/>
      <c r="SE58" s="21"/>
      <c r="SF58" s="21"/>
      <c r="SG58" s="21"/>
      <c r="SH58" s="21"/>
      <c r="SI58" s="21"/>
      <c r="SJ58" s="21"/>
      <c r="SK58" s="21"/>
      <c r="SL58" s="21"/>
      <c r="SM58" s="21"/>
      <c r="SN58" s="21"/>
      <c r="SO58" s="21"/>
      <c r="SP58" s="21"/>
      <c r="SQ58" s="21"/>
      <c r="SR58" s="21"/>
      <c r="SS58" s="21"/>
      <c r="ST58" s="21"/>
      <c r="SU58" s="21"/>
      <c r="SV58" s="21"/>
      <c r="SW58" s="21"/>
      <c r="SX58" s="21"/>
      <c r="SY58" s="21"/>
      <c r="SZ58" s="21"/>
      <c r="TA58" s="21"/>
      <c r="TB58" s="21"/>
      <c r="TC58" s="21"/>
      <c r="TD58" s="21"/>
      <c r="TE58" s="21"/>
      <c r="TF58" s="21"/>
      <c r="TG58" s="21"/>
      <c r="TH58" s="21"/>
      <c r="TI58" s="21"/>
      <c r="TJ58" s="21"/>
      <c r="TK58" s="21"/>
      <c r="TL58" s="21"/>
      <c r="TM58" s="21"/>
      <c r="TN58" s="21"/>
      <c r="TO58" s="21"/>
      <c r="TP58" s="21"/>
      <c r="TQ58" s="21"/>
      <c r="TR58" s="21"/>
      <c r="TS58" s="21"/>
      <c r="TT58" s="21"/>
      <c r="TU58" s="21"/>
      <c r="TV58" s="21"/>
      <c r="TW58" s="21"/>
      <c r="TX58" s="21"/>
      <c r="TY58" s="21"/>
      <c r="TZ58" s="21"/>
      <c r="UA58" s="21"/>
      <c r="UB58" s="21"/>
      <c r="UC58" s="21"/>
      <c r="UD58" s="21"/>
      <c r="UE58" s="21"/>
      <c r="UF58" s="21"/>
      <c r="UG58" s="21"/>
      <c r="UH58" s="21"/>
      <c r="UI58" s="21"/>
      <c r="UJ58" s="21"/>
      <c r="UK58" s="21"/>
      <c r="UL58" s="21"/>
      <c r="UM58" s="21"/>
      <c r="UN58" s="21"/>
      <c r="UO58" s="21"/>
      <c r="UP58" s="21"/>
      <c r="UQ58" s="21"/>
      <c r="UR58" s="21"/>
      <c r="US58" s="21"/>
      <c r="UT58" s="21"/>
      <c r="UU58" s="21"/>
      <c r="UV58" s="21"/>
      <c r="UW58" s="21"/>
      <c r="UX58" s="21"/>
      <c r="UY58" s="21"/>
      <c r="UZ58" s="21"/>
      <c r="VA58" s="21"/>
      <c r="VB58" s="21"/>
      <c r="VC58" s="21"/>
      <c r="VD58" s="21"/>
      <c r="VE58" s="21"/>
      <c r="VF58" s="21"/>
      <c r="VG58" s="21"/>
      <c r="VH58" s="21"/>
      <c r="VI58" s="21"/>
      <c r="VJ58" s="21"/>
      <c r="VK58" s="21"/>
      <c r="VL58" s="21"/>
      <c r="VM58" s="21"/>
      <c r="VN58" s="21"/>
      <c r="VO58" s="21"/>
      <c r="VP58" s="21"/>
      <c r="VQ58" s="21"/>
      <c r="VR58" s="21"/>
      <c r="VS58" s="21"/>
      <c r="VT58" s="21"/>
      <c r="VU58" s="21"/>
      <c r="VV58" s="21"/>
      <c r="VW58" s="21"/>
      <c r="VX58" s="21"/>
      <c r="VY58" s="21"/>
      <c r="VZ58" s="21"/>
      <c r="WA58" s="21"/>
      <c r="WB58" s="21"/>
      <c r="WC58" s="21"/>
      <c r="WD58" s="21"/>
      <c r="WE58" s="21"/>
      <c r="WF58" s="21"/>
      <c r="WG58" s="21"/>
      <c r="WH58" s="21"/>
      <c r="WI58" s="21"/>
      <c r="WJ58" s="21"/>
      <c r="WK58" s="21"/>
      <c r="WL58" s="21"/>
      <c r="WM58" s="21"/>
      <c r="WN58" s="21"/>
      <c r="WO58" s="21"/>
      <c r="WP58" s="21"/>
      <c r="WQ58" s="21"/>
      <c r="WR58" s="21"/>
      <c r="WS58" s="21"/>
      <c r="WT58" s="21"/>
      <c r="WU58" s="21"/>
      <c r="WV58" s="21"/>
      <c r="WW58" s="21"/>
      <c r="WX58" s="21"/>
      <c r="WY58" s="21"/>
      <c r="WZ58" s="21"/>
      <c r="XA58" s="21"/>
      <c r="XB58" s="21"/>
      <c r="XC58" s="21"/>
      <c r="XD58" s="21"/>
      <c r="XE58" s="21"/>
      <c r="XF58" s="21"/>
      <c r="XG58" s="21"/>
      <c r="XH58" s="21"/>
      <c r="XI58" s="21"/>
      <c r="XJ58" s="21"/>
      <c r="XK58" s="21"/>
      <c r="XL58" s="21"/>
      <c r="XM58" s="21"/>
      <c r="XN58" s="21"/>
      <c r="XO58" s="21"/>
      <c r="XP58" s="21"/>
      <c r="XQ58" s="21"/>
      <c r="XR58" s="21"/>
      <c r="XS58" s="21"/>
      <c r="XT58" s="21"/>
      <c r="XU58" s="21"/>
      <c r="XV58" s="21"/>
      <c r="XW58" s="21"/>
      <c r="XX58" s="21"/>
      <c r="XY58" s="21"/>
      <c r="XZ58" s="21"/>
      <c r="YA58" s="21"/>
      <c r="YB58" s="21"/>
      <c r="YC58" s="21"/>
      <c r="YD58" s="21"/>
      <c r="YE58" s="21"/>
      <c r="YF58" s="21"/>
      <c r="YG58" s="21"/>
      <c r="YH58" s="21"/>
      <c r="YI58" s="21"/>
      <c r="YJ58" s="21"/>
      <c r="YK58" s="21"/>
      <c r="YL58" s="21"/>
      <c r="YM58" s="21"/>
      <c r="YN58" s="21"/>
      <c r="YO58" s="21"/>
      <c r="YP58" s="21"/>
      <c r="YQ58" s="21"/>
      <c r="YR58" s="21"/>
      <c r="YS58" s="21"/>
      <c r="YT58" s="21"/>
      <c r="YU58" s="21"/>
      <c r="YV58" s="21"/>
      <c r="YW58" s="21"/>
      <c r="YX58" s="21"/>
      <c r="YY58" s="21"/>
      <c r="YZ58" s="21"/>
      <c r="ZA58" s="21"/>
      <c r="ZB58" s="21"/>
      <c r="ZC58" s="21"/>
      <c r="ZD58" s="21"/>
      <c r="ZE58" s="21"/>
      <c r="ZF58" s="21"/>
      <c r="ZG58" s="21"/>
      <c r="ZH58" s="21"/>
      <c r="ZI58" s="21"/>
      <c r="ZJ58" s="21"/>
      <c r="ZK58" s="21"/>
      <c r="ZL58" s="21"/>
      <c r="ZM58" s="21"/>
      <c r="ZN58" s="21"/>
      <c r="ZO58" s="21"/>
      <c r="ZP58" s="21"/>
      <c r="ZQ58" s="21"/>
      <c r="ZR58" s="21"/>
      <c r="ZS58" s="21"/>
      <c r="ZT58" s="21"/>
      <c r="ZU58" s="21"/>
      <c r="ZV58" s="21"/>
      <c r="ZW58" s="21"/>
      <c r="ZX58" s="21"/>
      <c r="ZY58" s="21"/>
      <c r="ZZ58" s="21"/>
      <c r="AAA58" s="21"/>
      <c r="AAB58" s="21"/>
      <c r="AAC58" s="21"/>
      <c r="AAD58" s="21"/>
      <c r="AAE58" s="21"/>
      <c r="AAF58" s="21"/>
      <c r="AAG58" s="21"/>
      <c r="AAH58" s="21"/>
      <c r="AAI58" s="21"/>
      <c r="AAJ58" s="21"/>
      <c r="AAK58" s="21"/>
      <c r="AAL58" s="21"/>
      <c r="AAM58" s="21"/>
      <c r="AAN58" s="21"/>
      <c r="AAO58" s="21"/>
      <c r="AAP58" s="21"/>
      <c r="AAQ58" s="21"/>
      <c r="AAR58" s="21"/>
      <c r="AAS58" s="21"/>
      <c r="AAT58" s="21"/>
      <c r="AAU58" s="21"/>
      <c r="AAV58" s="21"/>
      <c r="AAW58" s="21"/>
      <c r="AAX58" s="21"/>
      <c r="AAY58" s="21"/>
      <c r="AAZ58" s="21"/>
      <c r="ABA58" s="21"/>
      <c r="ABB58" s="21"/>
      <c r="ABC58" s="21"/>
      <c r="ABD58" s="21"/>
      <c r="ABE58" s="21"/>
      <c r="ABF58" s="21"/>
      <c r="ABG58" s="21"/>
      <c r="ABH58" s="21"/>
      <c r="ABI58" s="21"/>
      <c r="ABJ58" s="21"/>
      <c r="ABK58" s="21"/>
      <c r="ABL58" s="21"/>
      <c r="ABM58" s="21"/>
      <c r="ABN58" s="21"/>
      <c r="ABO58" s="21"/>
      <c r="ABP58" s="21"/>
      <c r="ABQ58" s="21"/>
      <c r="ABR58" s="21"/>
      <c r="ABS58" s="21"/>
      <c r="ABT58" s="21"/>
      <c r="ABU58" s="21"/>
      <c r="ABV58" s="21"/>
      <c r="ABW58" s="21"/>
      <c r="ABX58" s="21"/>
      <c r="ABY58" s="21"/>
      <c r="ABZ58" s="21"/>
      <c r="ACA58" s="21"/>
      <c r="ACB58" s="21"/>
      <c r="ACC58" s="21"/>
      <c r="ACD58" s="21"/>
      <c r="ACE58" s="21"/>
      <c r="ACF58" s="21"/>
      <c r="ACG58" s="21"/>
      <c r="ACH58" s="21"/>
      <c r="ACI58" s="21"/>
      <c r="ACJ58" s="21"/>
      <c r="ACK58" s="21"/>
      <c r="ACL58" s="21"/>
      <c r="ACM58" s="21"/>
      <c r="ACN58" s="21"/>
      <c r="ACO58" s="21"/>
      <c r="ACP58" s="21"/>
      <c r="ACQ58" s="21"/>
      <c r="ACR58" s="21"/>
      <c r="ACS58" s="21"/>
      <c r="ACT58" s="21"/>
      <c r="ACU58" s="21"/>
      <c r="ACV58" s="21"/>
      <c r="ACW58" s="21"/>
      <c r="ACX58" s="21"/>
      <c r="ACY58" s="21"/>
      <c r="ACZ58" s="21"/>
      <c r="ADA58" s="21"/>
      <c r="ADB58" s="21"/>
      <c r="ADC58" s="21"/>
      <c r="ADD58" s="21"/>
      <c r="ADE58" s="21"/>
      <c r="ADF58" s="21"/>
      <c r="ADG58" s="21"/>
      <c r="ADH58" s="21"/>
      <c r="ADI58" s="21"/>
      <c r="ADJ58" s="21"/>
      <c r="ADK58" s="21"/>
      <c r="ADL58" s="21"/>
      <c r="ADM58" s="21"/>
      <c r="ADN58" s="21"/>
      <c r="ADO58" s="21"/>
      <c r="ADP58" s="21"/>
      <c r="ADQ58" s="21"/>
      <c r="ADR58" s="21"/>
      <c r="ADS58" s="21"/>
      <c r="ADT58" s="21"/>
      <c r="ADU58" s="21"/>
      <c r="ADV58" s="21"/>
      <c r="ADW58" s="21"/>
      <c r="ADX58" s="21"/>
      <c r="ADY58" s="21"/>
      <c r="ADZ58" s="21"/>
      <c r="AEA58" s="21"/>
      <c r="AEB58" s="21"/>
      <c r="AEC58" s="21"/>
      <c r="AED58" s="21"/>
      <c r="AEE58" s="21"/>
      <c r="AEF58" s="21"/>
      <c r="AEG58" s="21"/>
      <c r="AEH58" s="21"/>
      <c r="AEI58" s="21"/>
      <c r="AEJ58" s="21"/>
      <c r="AEK58" s="21"/>
      <c r="AEL58" s="21"/>
      <c r="AEM58" s="21"/>
      <c r="AEN58" s="21"/>
      <c r="AEO58" s="21"/>
      <c r="AEP58" s="21"/>
      <c r="AEQ58" s="21"/>
      <c r="AER58" s="21"/>
      <c r="AES58" s="21"/>
      <c r="AET58" s="21"/>
      <c r="AEU58" s="21"/>
      <c r="AEV58" s="21"/>
      <c r="AEW58" s="21"/>
      <c r="AEX58" s="21"/>
      <c r="AEY58" s="21"/>
      <c r="AEZ58" s="21"/>
      <c r="AFA58" s="21"/>
      <c r="AFB58" s="21"/>
      <c r="AFC58" s="21"/>
      <c r="AFD58" s="21"/>
      <c r="AFE58" s="21"/>
      <c r="AFF58" s="21"/>
      <c r="AFG58" s="21"/>
      <c r="AFH58" s="21"/>
      <c r="AFI58" s="21"/>
      <c r="AFJ58" s="21"/>
      <c r="AFK58" s="21"/>
      <c r="AFL58" s="21"/>
      <c r="AFM58" s="21"/>
      <c r="AFN58" s="21"/>
      <c r="AFO58" s="21"/>
      <c r="AFP58" s="21"/>
      <c r="AFQ58" s="21"/>
      <c r="AFR58" s="21"/>
      <c r="AFS58" s="21"/>
      <c r="AFT58" s="21"/>
      <c r="AFU58" s="21"/>
      <c r="AFV58" s="21"/>
      <c r="AFW58" s="21"/>
      <c r="AFX58" s="21"/>
      <c r="AFY58" s="21"/>
      <c r="AFZ58" s="21"/>
      <c r="AGA58" s="21"/>
      <c r="AGB58" s="21"/>
      <c r="AGC58" s="21"/>
      <c r="AGD58" s="21"/>
      <c r="AGE58" s="21"/>
      <c r="AGF58" s="21"/>
      <c r="AGG58" s="21"/>
      <c r="AGH58" s="21"/>
      <c r="AGI58" s="21"/>
      <c r="AGJ58" s="21"/>
      <c r="AGK58" s="21"/>
      <c r="AGL58" s="21"/>
      <c r="AGM58" s="21"/>
      <c r="AGN58" s="21"/>
      <c r="AGO58" s="21"/>
      <c r="AGP58" s="21"/>
      <c r="AGQ58" s="21"/>
      <c r="AGR58" s="21"/>
      <c r="AGS58" s="21"/>
      <c r="AGT58" s="21"/>
      <c r="AGU58" s="21"/>
      <c r="AGV58" s="21"/>
      <c r="AGW58" s="21"/>
      <c r="AGX58" s="21"/>
      <c r="AGY58" s="21"/>
      <c r="AGZ58" s="21"/>
      <c r="AHA58" s="21"/>
      <c r="AHB58" s="21"/>
      <c r="AHC58" s="21"/>
      <c r="AHD58" s="21"/>
      <c r="AHE58" s="21"/>
      <c r="AHF58" s="21"/>
      <c r="AHG58" s="21"/>
      <c r="AHH58" s="21"/>
      <c r="AHI58" s="21"/>
      <c r="AHJ58" s="21"/>
      <c r="AHK58" s="21"/>
      <c r="AHL58" s="21"/>
      <c r="AHM58" s="21"/>
      <c r="AHN58" s="21"/>
      <c r="AHO58" s="21"/>
      <c r="AHP58" s="21"/>
      <c r="AHQ58" s="21"/>
      <c r="AHR58" s="21"/>
      <c r="AHS58" s="21"/>
      <c r="AHT58" s="21"/>
      <c r="AHU58" s="21"/>
      <c r="AHV58" s="21"/>
      <c r="AHW58" s="21"/>
      <c r="AHX58" s="21"/>
      <c r="AHY58" s="21"/>
      <c r="AHZ58" s="21"/>
      <c r="AIA58" s="21"/>
      <c r="AIB58" s="21"/>
      <c r="AIC58" s="21"/>
      <c r="AID58" s="21"/>
      <c r="AIE58" s="21"/>
      <c r="AIF58" s="21"/>
      <c r="AIG58" s="21"/>
      <c r="AIH58" s="21"/>
      <c r="AII58" s="21"/>
      <c r="AIJ58" s="21"/>
      <c r="AIK58" s="21"/>
      <c r="AIL58" s="21"/>
      <c r="AIM58" s="21"/>
      <c r="AIN58" s="21"/>
      <c r="AIO58" s="21"/>
      <c r="AIP58" s="21"/>
      <c r="AIQ58" s="21"/>
      <c r="AIR58" s="21"/>
      <c r="AIS58" s="21"/>
      <c r="AIT58" s="21"/>
      <c r="AIU58" s="21"/>
      <c r="AIV58" s="21"/>
      <c r="AIW58" s="21"/>
      <c r="AIX58" s="21"/>
      <c r="AIY58" s="21"/>
      <c r="AIZ58" s="21"/>
      <c r="AJA58" s="21"/>
      <c r="AJB58" s="21"/>
      <c r="AJC58" s="21"/>
      <c r="AJD58" s="21"/>
      <c r="AJE58" s="21"/>
      <c r="AJF58" s="21"/>
      <c r="AJG58" s="21"/>
      <c r="AJH58" s="21"/>
      <c r="AJI58" s="21"/>
      <c r="AJJ58" s="21"/>
      <c r="AJK58" s="21"/>
      <c r="AJL58" s="21"/>
      <c r="AJM58" s="21"/>
      <c r="AJN58" s="21"/>
      <c r="AJO58" s="21"/>
      <c r="AJP58" s="21"/>
      <c r="AJQ58" s="21"/>
      <c r="AJR58" s="21"/>
      <c r="AJS58" s="21"/>
      <c r="AJT58" s="21"/>
      <c r="AJU58" s="21"/>
      <c r="AJV58" s="21"/>
      <c r="AJW58" s="21"/>
      <c r="AJX58" s="21"/>
      <c r="AJY58" s="21"/>
      <c r="AJZ58" s="21"/>
      <c r="AKA58" s="21"/>
      <c r="AKB58" s="21"/>
      <c r="AKC58" s="21"/>
      <c r="AKD58" s="21"/>
      <c r="AKE58" s="21"/>
      <c r="AKF58" s="21"/>
      <c r="AKG58" s="21"/>
      <c r="AKH58" s="21"/>
      <c r="AKI58" s="21"/>
      <c r="AKJ58" s="21"/>
      <c r="AKK58" s="21"/>
      <c r="AKL58" s="21"/>
      <c r="AKM58" s="21"/>
      <c r="AKN58" s="21"/>
      <c r="AKO58" s="21"/>
      <c r="AKP58" s="21"/>
      <c r="AKQ58" s="21"/>
      <c r="AKR58" s="21"/>
      <c r="AKS58" s="21"/>
      <c r="AKT58" s="21"/>
      <c r="AKU58" s="21"/>
      <c r="AKV58" s="21"/>
      <c r="AKW58" s="21"/>
      <c r="AKX58" s="21"/>
      <c r="AKY58" s="21"/>
      <c r="AKZ58" s="21"/>
      <c r="ALA58" s="21"/>
      <c r="ALB58" s="21"/>
      <c r="ALC58" s="21"/>
      <c r="ALD58" s="21"/>
      <c r="ALE58" s="21"/>
      <c r="ALF58" s="21"/>
      <c r="ALG58" s="21"/>
      <c r="ALH58" s="21"/>
      <c r="ALI58" s="21"/>
      <c r="ALJ58" s="21"/>
      <c r="ALK58" s="21"/>
      <c r="ALL58" s="21"/>
      <c r="ALM58" s="21"/>
      <c r="ALN58" s="21"/>
      <c r="ALO58" s="21"/>
      <c r="ALP58" s="21"/>
      <c r="ALQ58" s="21"/>
      <c r="ALR58" s="21"/>
      <c r="ALS58" s="21"/>
      <c r="ALT58" s="21"/>
      <c r="ALU58" s="21"/>
      <c r="ALV58" s="21"/>
      <c r="ALW58" s="21"/>
      <c r="ALX58" s="21"/>
      <c r="ALY58" s="21"/>
      <c r="ALZ58" s="21"/>
      <c r="AMA58" s="21"/>
      <c r="AMB58" s="21"/>
      <c r="AMC58" s="21"/>
      <c r="AMD58" s="21"/>
      <c r="AME58" s="21"/>
      <c r="AMF58" s="21"/>
      <c r="AMG58" s="21"/>
      <c r="AMH58" s="21"/>
      <c r="AMI58" s="21"/>
      <c r="AMJ58" s="21"/>
      <c r="AMK58" s="21"/>
      <c r="AML58" s="21"/>
      <c r="AMM58" s="21"/>
    </row>
    <row r="59" spans="1:1027" x14ac:dyDescent="0.25">
      <c r="A59" s="11">
        <v>8</v>
      </c>
      <c r="B59" s="53" t="s">
        <v>209</v>
      </c>
      <c r="C59" s="53" t="s">
        <v>322</v>
      </c>
      <c r="D59" s="53" t="s">
        <v>455</v>
      </c>
      <c r="E59" s="53" t="s">
        <v>128</v>
      </c>
      <c r="F59" s="12" t="s">
        <v>164</v>
      </c>
      <c r="G59" s="12"/>
      <c r="H59" s="12">
        <v>89</v>
      </c>
      <c r="I59" s="13" t="s">
        <v>99</v>
      </c>
      <c r="J59" s="14" t="s">
        <v>452</v>
      </c>
      <c r="K59" s="14" t="s">
        <v>111</v>
      </c>
      <c r="L59" s="15" t="s">
        <v>128</v>
      </c>
      <c r="M59" s="15" t="s">
        <v>128</v>
      </c>
      <c r="N59" s="15" t="s">
        <v>128</v>
      </c>
      <c r="O59" s="15" t="s">
        <v>129</v>
      </c>
      <c r="P59" s="15" t="s">
        <v>129</v>
      </c>
      <c r="Q59" s="15" t="s">
        <v>129</v>
      </c>
      <c r="R59" s="16" t="s">
        <v>128</v>
      </c>
      <c r="S59" s="16" t="s">
        <v>129</v>
      </c>
      <c r="T59" s="16" t="s">
        <v>129</v>
      </c>
      <c r="U59" s="17" t="s">
        <v>115</v>
      </c>
      <c r="V59" s="17" t="s">
        <v>128</v>
      </c>
      <c r="W59" s="17" t="s">
        <v>128</v>
      </c>
      <c r="X59" s="18" t="s">
        <v>132</v>
      </c>
      <c r="Y59" s="18" t="s">
        <v>128</v>
      </c>
      <c r="Z59" s="18" t="s">
        <v>132</v>
      </c>
      <c r="AA59" s="19" t="s">
        <v>117</v>
      </c>
      <c r="AB59" s="19"/>
      <c r="AC59" s="19" t="s">
        <v>129</v>
      </c>
      <c r="AE59" s="14"/>
      <c r="AF59" s="14"/>
      <c r="AG59" s="17"/>
      <c r="AH59" s="52" t="s">
        <v>477</v>
      </c>
    </row>
    <row r="60" spans="1:1027" s="30" customFormat="1" x14ac:dyDescent="0.25">
      <c r="A60" s="21" t="s">
        <v>27</v>
      </c>
      <c r="B60" s="21"/>
      <c r="C60" s="21"/>
      <c r="D60" s="21"/>
      <c r="E60" s="21"/>
      <c r="F60" s="22"/>
      <c r="G60" s="22"/>
      <c r="H60" s="22"/>
      <c r="I60" s="23"/>
      <c r="J60" s="24" t="s">
        <v>104</v>
      </c>
      <c r="K60" s="24"/>
      <c r="L60" s="25"/>
      <c r="M60" s="25"/>
      <c r="N60" s="25"/>
      <c r="O60" s="25"/>
      <c r="P60" s="25"/>
      <c r="Q60" s="25"/>
      <c r="R60" s="26"/>
      <c r="S60" s="26"/>
      <c r="T60" s="26"/>
      <c r="U60" s="27"/>
      <c r="V60" s="27"/>
      <c r="W60" s="27"/>
      <c r="X60" s="28"/>
      <c r="Y60" s="28"/>
      <c r="Z60" s="28"/>
      <c r="AA60" s="29"/>
      <c r="AB60" s="29"/>
      <c r="AC60" s="29"/>
      <c r="AD60" s="21"/>
      <c r="AE60" s="24"/>
      <c r="AF60" s="24"/>
      <c r="AG60" s="27"/>
      <c r="AH60" s="3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P60" s="21"/>
      <c r="GQ60" s="21"/>
      <c r="GR60" s="21"/>
      <c r="GS60" s="21"/>
      <c r="GT60" s="21"/>
      <c r="GU60" s="21"/>
      <c r="GV60" s="21"/>
      <c r="GW60" s="21"/>
      <c r="GX60" s="21"/>
      <c r="GY60" s="21"/>
      <c r="GZ60" s="21"/>
      <c r="HA60" s="21"/>
      <c r="HB60" s="21"/>
      <c r="HC60" s="21"/>
      <c r="HD60" s="21"/>
      <c r="HE60" s="21"/>
      <c r="HF60" s="21"/>
      <c r="HG60" s="21"/>
      <c r="HH60" s="21"/>
      <c r="HI60" s="21"/>
      <c r="HJ60" s="21"/>
      <c r="HK60" s="21"/>
      <c r="HL60" s="21"/>
      <c r="HM60" s="21"/>
      <c r="HN60" s="21"/>
      <c r="HO60" s="21"/>
      <c r="HP60" s="21"/>
      <c r="HQ60" s="21"/>
      <c r="HR60" s="21"/>
      <c r="HS60" s="21"/>
      <c r="HT60" s="21"/>
      <c r="HU60" s="21"/>
      <c r="HV60" s="21"/>
      <c r="HW60" s="21"/>
      <c r="HX60" s="21"/>
      <c r="HY60" s="21"/>
      <c r="HZ60" s="21"/>
      <c r="IA60" s="21"/>
      <c r="IB60" s="21"/>
      <c r="IC60" s="21"/>
      <c r="ID60" s="21"/>
      <c r="IE60" s="21"/>
      <c r="IF60" s="21"/>
      <c r="IG60" s="21"/>
      <c r="IH60" s="21"/>
      <c r="II60" s="21"/>
      <c r="IJ60" s="21"/>
      <c r="IK60" s="21"/>
      <c r="IL60" s="21"/>
      <c r="IM60" s="21"/>
      <c r="IN60" s="21"/>
      <c r="IO60" s="21"/>
      <c r="IP60" s="21"/>
      <c r="IQ60" s="21"/>
      <c r="IR60" s="21"/>
      <c r="IS60" s="21"/>
      <c r="IT60" s="21"/>
      <c r="IU60" s="21"/>
      <c r="IV60" s="21"/>
      <c r="IW60" s="21"/>
      <c r="IX60" s="21"/>
      <c r="IY60" s="21"/>
      <c r="IZ60" s="21"/>
      <c r="JA60" s="21"/>
      <c r="JB60" s="21"/>
      <c r="JC60" s="21"/>
      <c r="JD60" s="21"/>
      <c r="JE60" s="21"/>
      <c r="JF60" s="21"/>
      <c r="JG60" s="21"/>
      <c r="JH60" s="21"/>
      <c r="JI60" s="21"/>
      <c r="JJ60" s="21"/>
      <c r="JK60" s="21"/>
      <c r="JL60" s="21"/>
      <c r="JM60" s="21"/>
      <c r="JN60" s="21"/>
      <c r="JO60" s="21"/>
      <c r="JP60" s="21"/>
      <c r="JQ60" s="21"/>
      <c r="JR60" s="21"/>
      <c r="JS60" s="21"/>
      <c r="JT60" s="21"/>
      <c r="JU60" s="21"/>
      <c r="JV60" s="21"/>
      <c r="JW60" s="21"/>
      <c r="JX60" s="21"/>
      <c r="JY60" s="21"/>
      <c r="JZ60" s="21"/>
      <c r="KA60" s="21"/>
      <c r="KB60" s="21"/>
      <c r="KC60" s="21"/>
      <c r="KD60" s="21"/>
      <c r="KE60" s="21"/>
      <c r="KF60" s="21"/>
      <c r="KG60" s="21"/>
      <c r="KH60" s="21"/>
      <c r="KI60" s="21"/>
      <c r="KJ60" s="21"/>
      <c r="KK60" s="21"/>
      <c r="KL60" s="21"/>
      <c r="KM60" s="21"/>
      <c r="KN60" s="21"/>
      <c r="KO60" s="21"/>
      <c r="KP60" s="21"/>
      <c r="KQ60" s="21"/>
      <c r="KR60" s="21"/>
      <c r="KS60" s="21"/>
      <c r="KT60" s="21"/>
      <c r="KU60" s="21"/>
      <c r="KV60" s="21"/>
      <c r="KW60" s="21"/>
      <c r="KX60" s="21"/>
      <c r="KY60" s="21"/>
      <c r="KZ60" s="21"/>
      <c r="LA60" s="21"/>
      <c r="LB60" s="21"/>
      <c r="LC60" s="21"/>
      <c r="LD60" s="21"/>
      <c r="LE60" s="21"/>
      <c r="LF60" s="21"/>
      <c r="LG60" s="21"/>
      <c r="LH60" s="21"/>
      <c r="LI60" s="21"/>
      <c r="LJ60" s="21"/>
      <c r="LK60" s="21"/>
      <c r="LL60" s="21"/>
      <c r="LM60" s="21"/>
      <c r="LN60" s="21"/>
      <c r="LO60" s="21"/>
      <c r="LP60" s="21"/>
      <c r="LQ60" s="21"/>
      <c r="LR60" s="21"/>
      <c r="LS60" s="21"/>
      <c r="LT60" s="21"/>
      <c r="LU60" s="21"/>
      <c r="LV60" s="21"/>
      <c r="LW60" s="21"/>
      <c r="LX60" s="21"/>
      <c r="LY60" s="21"/>
      <c r="LZ60" s="21"/>
      <c r="MA60" s="21"/>
      <c r="MB60" s="21"/>
      <c r="MC60" s="21"/>
      <c r="MD60" s="21"/>
      <c r="ME60" s="21"/>
      <c r="MF60" s="21"/>
      <c r="MG60" s="21"/>
      <c r="MH60" s="21"/>
      <c r="MI60" s="21"/>
      <c r="MJ60" s="21"/>
      <c r="MK60" s="21"/>
      <c r="ML60" s="21"/>
      <c r="MM60" s="21"/>
      <c r="MN60" s="21"/>
      <c r="MO60" s="21"/>
      <c r="MP60" s="21"/>
      <c r="MQ60" s="21"/>
      <c r="MR60" s="21"/>
      <c r="MS60" s="21"/>
      <c r="MT60" s="21"/>
      <c r="MU60" s="21"/>
      <c r="MV60" s="21"/>
      <c r="MW60" s="21"/>
      <c r="MX60" s="21"/>
      <c r="MY60" s="21"/>
      <c r="MZ60" s="21"/>
      <c r="NA60" s="21"/>
      <c r="NB60" s="21"/>
      <c r="NC60" s="21"/>
      <c r="ND60" s="21"/>
      <c r="NE60" s="21"/>
      <c r="NF60" s="21"/>
      <c r="NG60" s="21"/>
      <c r="NH60" s="21"/>
      <c r="NI60" s="21"/>
      <c r="NJ60" s="21"/>
      <c r="NK60" s="21"/>
      <c r="NL60" s="21"/>
      <c r="NM60" s="21"/>
      <c r="NN60" s="21"/>
      <c r="NO60" s="21"/>
      <c r="NP60" s="21"/>
      <c r="NQ60" s="21"/>
      <c r="NR60" s="21"/>
      <c r="NS60" s="21"/>
      <c r="NT60" s="21"/>
      <c r="NU60" s="21"/>
      <c r="NV60" s="21"/>
      <c r="NW60" s="21"/>
      <c r="NX60" s="21"/>
      <c r="NY60" s="21"/>
      <c r="NZ60" s="21"/>
      <c r="OA60" s="21"/>
      <c r="OB60" s="21"/>
      <c r="OC60" s="21"/>
      <c r="OD60" s="21"/>
      <c r="OE60" s="21"/>
      <c r="OF60" s="21"/>
      <c r="OG60" s="21"/>
      <c r="OH60" s="21"/>
      <c r="OI60" s="21"/>
      <c r="OJ60" s="21"/>
      <c r="OK60" s="21"/>
      <c r="OL60" s="21"/>
      <c r="OM60" s="21"/>
      <c r="ON60" s="21"/>
      <c r="OO60" s="21"/>
      <c r="OP60" s="21"/>
      <c r="OQ60" s="21"/>
      <c r="OR60" s="21"/>
      <c r="OS60" s="21"/>
      <c r="OT60" s="21"/>
      <c r="OU60" s="21"/>
      <c r="OV60" s="21"/>
      <c r="OW60" s="21"/>
      <c r="OX60" s="21"/>
      <c r="OY60" s="21"/>
      <c r="OZ60" s="21"/>
      <c r="PA60" s="21"/>
      <c r="PB60" s="21"/>
      <c r="PC60" s="21"/>
      <c r="PD60" s="21"/>
      <c r="PE60" s="21"/>
      <c r="PF60" s="21"/>
      <c r="PG60" s="21"/>
      <c r="PH60" s="21"/>
      <c r="PI60" s="21"/>
      <c r="PJ60" s="21"/>
      <c r="PK60" s="21"/>
      <c r="PL60" s="21"/>
      <c r="PM60" s="21"/>
      <c r="PN60" s="21"/>
      <c r="PO60" s="21"/>
      <c r="PP60" s="21"/>
      <c r="PQ60" s="21"/>
      <c r="PR60" s="21"/>
      <c r="PS60" s="21"/>
      <c r="PT60" s="21"/>
      <c r="PU60" s="21"/>
      <c r="PV60" s="21"/>
      <c r="PW60" s="21"/>
      <c r="PX60" s="21"/>
      <c r="PY60" s="21"/>
      <c r="PZ60" s="21"/>
      <c r="QA60" s="21"/>
      <c r="QB60" s="21"/>
      <c r="QC60" s="21"/>
      <c r="QD60" s="21"/>
      <c r="QE60" s="21"/>
      <c r="QF60" s="21"/>
      <c r="QG60" s="21"/>
      <c r="QH60" s="21"/>
      <c r="QI60" s="21"/>
      <c r="QJ60" s="21"/>
      <c r="QK60" s="21"/>
      <c r="QL60" s="21"/>
      <c r="QM60" s="21"/>
      <c r="QN60" s="21"/>
      <c r="QO60" s="21"/>
      <c r="QP60" s="21"/>
      <c r="QQ60" s="21"/>
      <c r="QR60" s="21"/>
      <c r="QS60" s="21"/>
      <c r="QT60" s="21"/>
      <c r="QU60" s="21"/>
      <c r="QV60" s="21"/>
      <c r="QW60" s="21"/>
      <c r="QX60" s="21"/>
      <c r="QY60" s="21"/>
      <c r="QZ60" s="21"/>
      <c r="RA60" s="21"/>
      <c r="RB60" s="21"/>
      <c r="RC60" s="21"/>
      <c r="RD60" s="21"/>
      <c r="RE60" s="21"/>
      <c r="RF60" s="21"/>
      <c r="RG60" s="21"/>
      <c r="RH60" s="21"/>
      <c r="RI60" s="21"/>
      <c r="RJ60" s="21"/>
      <c r="RK60" s="21"/>
      <c r="RL60" s="21"/>
      <c r="RM60" s="21"/>
      <c r="RN60" s="21"/>
      <c r="RO60" s="21"/>
      <c r="RP60" s="21"/>
      <c r="RQ60" s="21"/>
      <c r="RR60" s="21"/>
      <c r="RS60" s="21"/>
      <c r="RT60" s="21"/>
      <c r="RU60" s="21"/>
      <c r="RV60" s="21"/>
      <c r="RW60" s="21"/>
      <c r="RX60" s="21"/>
      <c r="RY60" s="21"/>
      <c r="RZ60" s="21"/>
      <c r="SA60" s="21"/>
      <c r="SB60" s="21"/>
      <c r="SC60" s="21"/>
      <c r="SD60" s="21"/>
      <c r="SE60" s="21"/>
      <c r="SF60" s="21"/>
      <c r="SG60" s="21"/>
      <c r="SH60" s="21"/>
      <c r="SI60" s="21"/>
      <c r="SJ60" s="21"/>
      <c r="SK60" s="21"/>
      <c r="SL60" s="21"/>
      <c r="SM60" s="21"/>
      <c r="SN60" s="21"/>
      <c r="SO60" s="21"/>
      <c r="SP60" s="21"/>
      <c r="SQ60" s="21"/>
      <c r="SR60" s="21"/>
      <c r="SS60" s="21"/>
      <c r="ST60" s="21"/>
      <c r="SU60" s="21"/>
      <c r="SV60" s="21"/>
      <c r="SW60" s="21"/>
      <c r="SX60" s="21"/>
      <c r="SY60" s="21"/>
      <c r="SZ60" s="21"/>
      <c r="TA60" s="21"/>
      <c r="TB60" s="21"/>
      <c r="TC60" s="21"/>
      <c r="TD60" s="21"/>
      <c r="TE60" s="21"/>
      <c r="TF60" s="21"/>
      <c r="TG60" s="21"/>
      <c r="TH60" s="21"/>
      <c r="TI60" s="21"/>
      <c r="TJ60" s="21"/>
      <c r="TK60" s="21"/>
      <c r="TL60" s="21"/>
      <c r="TM60" s="21"/>
      <c r="TN60" s="21"/>
      <c r="TO60" s="21"/>
      <c r="TP60" s="21"/>
      <c r="TQ60" s="21"/>
      <c r="TR60" s="21"/>
      <c r="TS60" s="21"/>
      <c r="TT60" s="21"/>
      <c r="TU60" s="21"/>
      <c r="TV60" s="21"/>
      <c r="TW60" s="21"/>
      <c r="TX60" s="21"/>
      <c r="TY60" s="21"/>
      <c r="TZ60" s="21"/>
      <c r="UA60" s="21"/>
      <c r="UB60" s="21"/>
      <c r="UC60" s="21"/>
      <c r="UD60" s="21"/>
      <c r="UE60" s="21"/>
      <c r="UF60" s="21"/>
      <c r="UG60" s="21"/>
      <c r="UH60" s="21"/>
      <c r="UI60" s="21"/>
      <c r="UJ60" s="21"/>
      <c r="UK60" s="21"/>
      <c r="UL60" s="21"/>
      <c r="UM60" s="21"/>
      <c r="UN60" s="21"/>
      <c r="UO60" s="21"/>
      <c r="UP60" s="21"/>
      <c r="UQ60" s="21"/>
      <c r="UR60" s="21"/>
      <c r="US60" s="21"/>
      <c r="UT60" s="21"/>
      <c r="UU60" s="21"/>
      <c r="UV60" s="21"/>
      <c r="UW60" s="21"/>
      <c r="UX60" s="21"/>
      <c r="UY60" s="21"/>
      <c r="UZ60" s="21"/>
      <c r="VA60" s="21"/>
      <c r="VB60" s="21"/>
      <c r="VC60" s="21"/>
      <c r="VD60" s="21"/>
      <c r="VE60" s="21"/>
      <c r="VF60" s="21"/>
      <c r="VG60" s="21"/>
      <c r="VH60" s="21"/>
      <c r="VI60" s="21"/>
      <c r="VJ60" s="21"/>
      <c r="VK60" s="21"/>
      <c r="VL60" s="21"/>
      <c r="VM60" s="21"/>
      <c r="VN60" s="21"/>
      <c r="VO60" s="21"/>
      <c r="VP60" s="21"/>
      <c r="VQ60" s="21"/>
      <c r="VR60" s="21"/>
      <c r="VS60" s="21"/>
      <c r="VT60" s="21"/>
      <c r="VU60" s="21"/>
      <c r="VV60" s="21"/>
      <c r="VW60" s="21"/>
      <c r="VX60" s="21"/>
      <c r="VY60" s="21"/>
      <c r="VZ60" s="21"/>
      <c r="WA60" s="21"/>
      <c r="WB60" s="21"/>
      <c r="WC60" s="21"/>
      <c r="WD60" s="21"/>
      <c r="WE60" s="21"/>
      <c r="WF60" s="21"/>
      <c r="WG60" s="21"/>
      <c r="WH60" s="21"/>
      <c r="WI60" s="21"/>
      <c r="WJ60" s="21"/>
      <c r="WK60" s="21"/>
      <c r="WL60" s="21"/>
      <c r="WM60" s="21"/>
      <c r="WN60" s="21"/>
      <c r="WO60" s="21"/>
      <c r="WP60" s="21"/>
      <c r="WQ60" s="21"/>
      <c r="WR60" s="21"/>
      <c r="WS60" s="21"/>
      <c r="WT60" s="21"/>
      <c r="WU60" s="21"/>
      <c r="WV60" s="21"/>
      <c r="WW60" s="21"/>
      <c r="WX60" s="21"/>
      <c r="WY60" s="21"/>
      <c r="WZ60" s="21"/>
      <c r="XA60" s="21"/>
      <c r="XB60" s="21"/>
      <c r="XC60" s="21"/>
      <c r="XD60" s="21"/>
      <c r="XE60" s="21"/>
      <c r="XF60" s="21"/>
      <c r="XG60" s="21"/>
      <c r="XH60" s="21"/>
      <c r="XI60" s="21"/>
      <c r="XJ60" s="21"/>
      <c r="XK60" s="21"/>
      <c r="XL60" s="21"/>
      <c r="XM60" s="21"/>
      <c r="XN60" s="21"/>
      <c r="XO60" s="21"/>
      <c r="XP60" s="21"/>
      <c r="XQ60" s="21"/>
      <c r="XR60" s="21"/>
      <c r="XS60" s="21"/>
      <c r="XT60" s="21"/>
      <c r="XU60" s="21"/>
      <c r="XV60" s="21"/>
      <c r="XW60" s="21"/>
      <c r="XX60" s="21"/>
      <c r="XY60" s="21"/>
      <c r="XZ60" s="21"/>
      <c r="YA60" s="21"/>
      <c r="YB60" s="21"/>
      <c r="YC60" s="21"/>
      <c r="YD60" s="21"/>
      <c r="YE60" s="21"/>
      <c r="YF60" s="21"/>
      <c r="YG60" s="21"/>
      <c r="YH60" s="21"/>
      <c r="YI60" s="21"/>
      <c r="YJ60" s="21"/>
      <c r="YK60" s="21"/>
      <c r="YL60" s="21"/>
      <c r="YM60" s="21"/>
      <c r="YN60" s="21"/>
      <c r="YO60" s="21"/>
      <c r="YP60" s="21"/>
      <c r="YQ60" s="21"/>
      <c r="YR60" s="21"/>
      <c r="YS60" s="21"/>
      <c r="YT60" s="21"/>
      <c r="YU60" s="21"/>
      <c r="YV60" s="21"/>
      <c r="YW60" s="21"/>
      <c r="YX60" s="21"/>
      <c r="YY60" s="21"/>
      <c r="YZ60" s="21"/>
      <c r="ZA60" s="21"/>
      <c r="ZB60" s="21"/>
      <c r="ZC60" s="21"/>
      <c r="ZD60" s="21"/>
      <c r="ZE60" s="21"/>
      <c r="ZF60" s="21"/>
      <c r="ZG60" s="21"/>
      <c r="ZH60" s="21"/>
      <c r="ZI60" s="21"/>
      <c r="ZJ60" s="21"/>
      <c r="ZK60" s="21"/>
      <c r="ZL60" s="21"/>
      <c r="ZM60" s="21"/>
      <c r="ZN60" s="21"/>
      <c r="ZO60" s="21"/>
      <c r="ZP60" s="21"/>
      <c r="ZQ60" s="21"/>
      <c r="ZR60" s="21"/>
      <c r="ZS60" s="21"/>
      <c r="ZT60" s="21"/>
      <c r="ZU60" s="21"/>
      <c r="ZV60" s="21"/>
      <c r="ZW60" s="21"/>
      <c r="ZX60" s="21"/>
      <c r="ZY60" s="21"/>
      <c r="ZZ60" s="21"/>
      <c r="AAA60" s="21"/>
      <c r="AAB60" s="21"/>
      <c r="AAC60" s="21"/>
      <c r="AAD60" s="21"/>
      <c r="AAE60" s="21"/>
      <c r="AAF60" s="21"/>
      <c r="AAG60" s="21"/>
      <c r="AAH60" s="21"/>
      <c r="AAI60" s="21"/>
      <c r="AAJ60" s="21"/>
      <c r="AAK60" s="21"/>
      <c r="AAL60" s="21"/>
      <c r="AAM60" s="21"/>
      <c r="AAN60" s="21"/>
      <c r="AAO60" s="21"/>
      <c r="AAP60" s="21"/>
      <c r="AAQ60" s="21"/>
      <c r="AAR60" s="21"/>
      <c r="AAS60" s="21"/>
      <c r="AAT60" s="21"/>
      <c r="AAU60" s="21"/>
      <c r="AAV60" s="21"/>
      <c r="AAW60" s="21"/>
      <c r="AAX60" s="21"/>
      <c r="AAY60" s="21"/>
      <c r="AAZ60" s="21"/>
      <c r="ABA60" s="21"/>
      <c r="ABB60" s="21"/>
      <c r="ABC60" s="21"/>
      <c r="ABD60" s="21"/>
      <c r="ABE60" s="21"/>
      <c r="ABF60" s="21"/>
      <c r="ABG60" s="21"/>
      <c r="ABH60" s="21"/>
      <c r="ABI60" s="21"/>
      <c r="ABJ60" s="21"/>
      <c r="ABK60" s="21"/>
      <c r="ABL60" s="21"/>
      <c r="ABM60" s="21"/>
      <c r="ABN60" s="21"/>
      <c r="ABO60" s="21"/>
      <c r="ABP60" s="21"/>
      <c r="ABQ60" s="21"/>
      <c r="ABR60" s="21"/>
      <c r="ABS60" s="21"/>
      <c r="ABT60" s="21"/>
      <c r="ABU60" s="21"/>
      <c r="ABV60" s="21"/>
      <c r="ABW60" s="21"/>
      <c r="ABX60" s="21"/>
      <c r="ABY60" s="21"/>
      <c r="ABZ60" s="21"/>
      <c r="ACA60" s="21"/>
      <c r="ACB60" s="21"/>
      <c r="ACC60" s="21"/>
      <c r="ACD60" s="21"/>
      <c r="ACE60" s="21"/>
      <c r="ACF60" s="21"/>
      <c r="ACG60" s="21"/>
      <c r="ACH60" s="21"/>
      <c r="ACI60" s="21"/>
      <c r="ACJ60" s="21"/>
      <c r="ACK60" s="21"/>
      <c r="ACL60" s="21"/>
      <c r="ACM60" s="21"/>
      <c r="ACN60" s="21"/>
      <c r="ACO60" s="21"/>
      <c r="ACP60" s="21"/>
      <c r="ACQ60" s="21"/>
      <c r="ACR60" s="21"/>
      <c r="ACS60" s="21"/>
      <c r="ACT60" s="21"/>
      <c r="ACU60" s="21"/>
      <c r="ACV60" s="21"/>
      <c r="ACW60" s="21"/>
      <c r="ACX60" s="21"/>
      <c r="ACY60" s="21"/>
      <c r="ACZ60" s="21"/>
      <c r="ADA60" s="21"/>
      <c r="ADB60" s="21"/>
      <c r="ADC60" s="21"/>
      <c r="ADD60" s="21"/>
      <c r="ADE60" s="21"/>
      <c r="ADF60" s="21"/>
      <c r="ADG60" s="21"/>
      <c r="ADH60" s="21"/>
      <c r="ADI60" s="21"/>
      <c r="ADJ60" s="21"/>
      <c r="ADK60" s="21"/>
      <c r="ADL60" s="21"/>
      <c r="ADM60" s="21"/>
      <c r="ADN60" s="21"/>
      <c r="ADO60" s="21"/>
      <c r="ADP60" s="21"/>
      <c r="ADQ60" s="21"/>
      <c r="ADR60" s="21"/>
      <c r="ADS60" s="21"/>
      <c r="ADT60" s="21"/>
      <c r="ADU60" s="21"/>
      <c r="ADV60" s="21"/>
      <c r="ADW60" s="21"/>
      <c r="ADX60" s="21"/>
      <c r="ADY60" s="21"/>
      <c r="ADZ60" s="21"/>
      <c r="AEA60" s="21"/>
      <c r="AEB60" s="21"/>
      <c r="AEC60" s="21"/>
      <c r="AED60" s="21"/>
      <c r="AEE60" s="21"/>
      <c r="AEF60" s="21"/>
      <c r="AEG60" s="21"/>
      <c r="AEH60" s="21"/>
      <c r="AEI60" s="21"/>
      <c r="AEJ60" s="21"/>
      <c r="AEK60" s="21"/>
      <c r="AEL60" s="21"/>
      <c r="AEM60" s="21"/>
      <c r="AEN60" s="21"/>
      <c r="AEO60" s="21"/>
      <c r="AEP60" s="21"/>
      <c r="AEQ60" s="21"/>
      <c r="AER60" s="21"/>
      <c r="AES60" s="21"/>
      <c r="AET60" s="21"/>
      <c r="AEU60" s="21"/>
      <c r="AEV60" s="21"/>
      <c r="AEW60" s="21"/>
      <c r="AEX60" s="21"/>
      <c r="AEY60" s="21"/>
      <c r="AEZ60" s="21"/>
      <c r="AFA60" s="21"/>
      <c r="AFB60" s="21"/>
      <c r="AFC60" s="21"/>
      <c r="AFD60" s="21"/>
      <c r="AFE60" s="21"/>
      <c r="AFF60" s="21"/>
      <c r="AFG60" s="21"/>
      <c r="AFH60" s="21"/>
      <c r="AFI60" s="21"/>
      <c r="AFJ60" s="21"/>
      <c r="AFK60" s="21"/>
      <c r="AFL60" s="21"/>
      <c r="AFM60" s="21"/>
      <c r="AFN60" s="21"/>
      <c r="AFO60" s="21"/>
      <c r="AFP60" s="21"/>
      <c r="AFQ60" s="21"/>
      <c r="AFR60" s="21"/>
      <c r="AFS60" s="21"/>
      <c r="AFT60" s="21"/>
      <c r="AFU60" s="21"/>
      <c r="AFV60" s="21"/>
      <c r="AFW60" s="21"/>
      <c r="AFX60" s="21"/>
      <c r="AFY60" s="21"/>
      <c r="AFZ60" s="21"/>
      <c r="AGA60" s="21"/>
      <c r="AGB60" s="21"/>
      <c r="AGC60" s="21"/>
      <c r="AGD60" s="21"/>
      <c r="AGE60" s="21"/>
      <c r="AGF60" s="21"/>
      <c r="AGG60" s="21"/>
      <c r="AGH60" s="21"/>
      <c r="AGI60" s="21"/>
      <c r="AGJ60" s="21"/>
      <c r="AGK60" s="21"/>
      <c r="AGL60" s="21"/>
      <c r="AGM60" s="21"/>
      <c r="AGN60" s="21"/>
      <c r="AGO60" s="21"/>
      <c r="AGP60" s="21"/>
      <c r="AGQ60" s="21"/>
      <c r="AGR60" s="21"/>
      <c r="AGS60" s="21"/>
      <c r="AGT60" s="21"/>
      <c r="AGU60" s="21"/>
      <c r="AGV60" s="21"/>
      <c r="AGW60" s="21"/>
      <c r="AGX60" s="21"/>
      <c r="AGY60" s="21"/>
      <c r="AGZ60" s="21"/>
      <c r="AHA60" s="21"/>
      <c r="AHB60" s="21"/>
      <c r="AHC60" s="21"/>
      <c r="AHD60" s="21"/>
      <c r="AHE60" s="21"/>
      <c r="AHF60" s="21"/>
      <c r="AHG60" s="21"/>
      <c r="AHH60" s="21"/>
      <c r="AHI60" s="21"/>
      <c r="AHJ60" s="21"/>
      <c r="AHK60" s="21"/>
      <c r="AHL60" s="21"/>
      <c r="AHM60" s="21"/>
      <c r="AHN60" s="21"/>
      <c r="AHO60" s="21"/>
      <c r="AHP60" s="21"/>
      <c r="AHQ60" s="21"/>
      <c r="AHR60" s="21"/>
      <c r="AHS60" s="21"/>
      <c r="AHT60" s="21"/>
      <c r="AHU60" s="21"/>
      <c r="AHV60" s="21"/>
      <c r="AHW60" s="21"/>
      <c r="AHX60" s="21"/>
      <c r="AHY60" s="21"/>
      <c r="AHZ60" s="21"/>
      <c r="AIA60" s="21"/>
      <c r="AIB60" s="21"/>
      <c r="AIC60" s="21"/>
      <c r="AID60" s="21"/>
      <c r="AIE60" s="21"/>
      <c r="AIF60" s="21"/>
      <c r="AIG60" s="21"/>
      <c r="AIH60" s="21"/>
      <c r="AII60" s="21"/>
      <c r="AIJ60" s="21"/>
      <c r="AIK60" s="21"/>
      <c r="AIL60" s="21"/>
      <c r="AIM60" s="21"/>
      <c r="AIN60" s="21"/>
      <c r="AIO60" s="21"/>
      <c r="AIP60" s="21"/>
      <c r="AIQ60" s="21"/>
      <c r="AIR60" s="21"/>
      <c r="AIS60" s="21"/>
      <c r="AIT60" s="21"/>
      <c r="AIU60" s="21"/>
      <c r="AIV60" s="21"/>
      <c r="AIW60" s="21"/>
      <c r="AIX60" s="21"/>
      <c r="AIY60" s="21"/>
      <c r="AIZ60" s="21"/>
      <c r="AJA60" s="21"/>
      <c r="AJB60" s="21"/>
      <c r="AJC60" s="21"/>
      <c r="AJD60" s="21"/>
      <c r="AJE60" s="21"/>
      <c r="AJF60" s="21"/>
      <c r="AJG60" s="21"/>
      <c r="AJH60" s="21"/>
      <c r="AJI60" s="21"/>
      <c r="AJJ60" s="21"/>
      <c r="AJK60" s="21"/>
      <c r="AJL60" s="21"/>
      <c r="AJM60" s="21"/>
      <c r="AJN60" s="21"/>
      <c r="AJO60" s="21"/>
      <c r="AJP60" s="21"/>
      <c r="AJQ60" s="21"/>
      <c r="AJR60" s="21"/>
      <c r="AJS60" s="21"/>
      <c r="AJT60" s="21"/>
      <c r="AJU60" s="21"/>
      <c r="AJV60" s="21"/>
      <c r="AJW60" s="21"/>
      <c r="AJX60" s="21"/>
      <c r="AJY60" s="21"/>
      <c r="AJZ60" s="21"/>
      <c r="AKA60" s="21"/>
      <c r="AKB60" s="21"/>
      <c r="AKC60" s="21"/>
      <c r="AKD60" s="21"/>
      <c r="AKE60" s="21"/>
      <c r="AKF60" s="21"/>
      <c r="AKG60" s="21"/>
      <c r="AKH60" s="21"/>
      <c r="AKI60" s="21"/>
      <c r="AKJ60" s="21"/>
      <c r="AKK60" s="21"/>
      <c r="AKL60" s="21"/>
      <c r="AKM60" s="21"/>
      <c r="AKN60" s="21"/>
      <c r="AKO60" s="21"/>
      <c r="AKP60" s="21"/>
      <c r="AKQ60" s="21"/>
      <c r="AKR60" s="21"/>
      <c r="AKS60" s="21"/>
      <c r="AKT60" s="21"/>
      <c r="AKU60" s="21"/>
      <c r="AKV60" s="21"/>
      <c r="AKW60" s="21"/>
      <c r="AKX60" s="21"/>
      <c r="AKY60" s="21"/>
      <c r="AKZ60" s="21"/>
      <c r="ALA60" s="21"/>
      <c r="ALB60" s="21"/>
      <c r="ALC60" s="21"/>
      <c r="ALD60" s="21"/>
      <c r="ALE60" s="21"/>
      <c r="ALF60" s="21"/>
      <c r="ALG60" s="21"/>
      <c r="ALH60" s="21"/>
      <c r="ALI60" s="21"/>
      <c r="ALJ60" s="21"/>
      <c r="ALK60" s="21"/>
      <c r="ALL60" s="21"/>
      <c r="ALM60" s="21"/>
      <c r="ALN60" s="21"/>
      <c r="ALO60" s="21"/>
      <c r="ALP60" s="21"/>
      <c r="ALQ60" s="21"/>
      <c r="ALR60" s="21"/>
      <c r="ALS60" s="21"/>
      <c r="ALT60" s="21"/>
      <c r="ALU60" s="21"/>
      <c r="ALV60" s="21"/>
      <c r="ALW60" s="21"/>
      <c r="ALX60" s="21"/>
      <c r="ALY60" s="21"/>
      <c r="ALZ60" s="21"/>
      <c r="AMA60" s="21"/>
      <c r="AMB60" s="21"/>
      <c r="AMC60" s="21"/>
      <c r="AMD60" s="21"/>
      <c r="AME60" s="21"/>
      <c r="AMF60" s="21"/>
      <c r="AMG60" s="21"/>
      <c r="AMH60" s="21"/>
      <c r="AMI60" s="21"/>
      <c r="AMJ60" s="21"/>
      <c r="AMK60" s="21"/>
      <c r="AML60" s="21"/>
      <c r="AMM60" s="21"/>
    </row>
    <row r="61" spans="1:1027" x14ac:dyDescent="0.25">
      <c r="A61" s="11">
        <v>88</v>
      </c>
      <c r="B61" s="53" t="s">
        <v>235</v>
      </c>
      <c r="C61" s="53" t="s">
        <v>323</v>
      </c>
      <c r="D61" s="53" t="s">
        <v>455</v>
      </c>
      <c r="E61" s="53" t="s">
        <v>129</v>
      </c>
      <c r="F61" s="12" t="s">
        <v>164</v>
      </c>
      <c r="G61" s="12"/>
      <c r="H61" s="12">
        <v>91</v>
      </c>
      <c r="I61" s="13" t="s">
        <v>95</v>
      </c>
      <c r="J61" s="14" t="s">
        <v>108</v>
      </c>
      <c r="K61" s="14" t="s">
        <v>456</v>
      </c>
      <c r="L61" s="15" t="s">
        <v>128</v>
      </c>
      <c r="M61" s="15" t="s">
        <v>128</v>
      </c>
      <c r="N61" s="15" t="s">
        <v>128</v>
      </c>
      <c r="O61" s="15" t="s">
        <v>128</v>
      </c>
      <c r="P61" s="15" t="s">
        <v>129</v>
      </c>
      <c r="Q61" s="15" t="s">
        <v>129</v>
      </c>
      <c r="R61" s="16" t="s">
        <v>128</v>
      </c>
      <c r="S61" s="16" t="s">
        <v>129</v>
      </c>
      <c r="T61" s="16" t="s">
        <v>129</v>
      </c>
      <c r="U61" s="17" t="s">
        <v>115</v>
      </c>
      <c r="V61" s="17" t="s">
        <v>128</v>
      </c>
      <c r="W61" s="17" t="s">
        <v>128</v>
      </c>
      <c r="X61" s="18" t="s">
        <v>132</v>
      </c>
      <c r="Y61" s="18" t="s">
        <v>128</v>
      </c>
      <c r="Z61" s="18" t="s">
        <v>132</v>
      </c>
      <c r="AA61" s="19" t="s">
        <v>117</v>
      </c>
      <c r="AB61" s="19"/>
      <c r="AC61" s="19" t="s">
        <v>129</v>
      </c>
      <c r="AE61" s="14" t="s">
        <v>462</v>
      </c>
      <c r="AF61" s="14"/>
      <c r="AG61" s="17"/>
      <c r="AH61" s="52"/>
    </row>
    <row r="62" spans="1:1027" x14ac:dyDescent="0.25">
      <c r="A62" s="21" t="s">
        <v>83</v>
      </c>
      <c r="B62" s="21"/>
      <c r="C62" s="21"/>
      <c r="D62" s="21"/>
      <c r="E62" s="21"/>
      <c r="F62" s="22"/>
      <c r="G62" s="22"/>
      <c r="H62" s="22"/>
      <c r="I62" s="23"/>
      <c r="J62" s="24"/>
      <c r="K62" s="24" t="s">
        <v>111</v>
      </c>
      <c r="L62" s="25"/>
      <c r="M62" s="25"/>
      <c r="N62" s="25"/>
      <c r="O62" s="25"/>
      <c r="P62" s="25"/>
      <c r="Q62" s="25"/>
      <c r="R62" s="26"/>
      <c r="S62" s="26"/>
      <c r="T62" s="26"/>
      <c r="U62" s="27"/>
      <c r="V62" s="27"/>
      <c r="W62" s="27"/>
      <c r="X62" s="28"/>
      <c r="Y62" s="28"/>
      <c r="Z62" s="28"/>
      <c r="AA62" s="29"/>
      <c r="AB62" s="29"/>
      <c r="AC62" s="29"/>
      <c r="AD62" s="21"/>
      <c r="AE62" s="24"/>
      <c r="AF62" s="24"/>
      <c r="AG62" s="27"/>
      <c r="AH62" s="31"/>
    </row>
    <row r="63" spans="1:1027" x14ac:dyDescent="0.25">
      <c r="A63" s="11">
        <v>67</v>
      </c>
      <c r="B63" s="53" t="s">
        <v>236</v>
      </c>
      <c r="C63" s="53" t="s">
        <v>324</v>
      </c>
      <c r="D63" s="53" t="s">
        <v>455</v>
      </c>
      <c r="E63" s="53" t="s">
        <v>128</v>
      </c>
      <c r="F63" s="12" t="s">
        <v>164</v>
      </c>
      <c r="G63" s="12"/>
      <c r="H63" s="12">
        <v>91</v>
      </c>
      <c r="I63" s="13" t="s">
        <v>100</v>
      </c>
      <c r="J63" s="14" t="s">
        <v>108</v>
      </c>
      <c r="K63" s="14" t="s">
        <v>112</v>
      </c>
      <c r="L63" s="15" t="s">
        <v>128</v>
      </c>
      <c r="M63" s="15" t="s">
        <v>128</v>
      </c>
      <c r="N63" s="15" t="s">
        <v>128</v>
      </c>
      <c r="O63" s="15" t="s">
        <v>128</v>
      </c>
      <c r="P63" s="15" t="s">
        <v>129</v>
      </c>
      <c r="Q63" s="15" t="s">
        <v>129</v>
      </c>
      <c r="R63" s="16" t="s">
        <v>128</v>
      </c>
      <c r="S63" s="16" t="s">
        <v>129</v>
      </c>
      <c r="T63" s="16" t="s">
        <v>129</v>
      </c>
      <c r="U63" s="17" t="s">
        <v>458</v>
      </c>
      <c r="V63" s="17" t="s">
        <v>128</v>
      </c>
      <c r="W63" s="17" t="s">
        <v>128</v>
      </c>
      <c r="X63" s="18" t="s">
        <v>131</v>
      </c>
      <c r="Y63" s="18" t="s">
        <v>128</v>
      </c>
      <c r="Z63" s="18" t="s">
        <v>132</v>
      </c>
      <c r="AA63" s="19" t="s">
        <v>117</v>
      </c>
      <c r="AB63" s="19"/>
      <c r="AC63" s="19" t="s">
        <v>129</v>
      </c>
      <c r="AE63" s="14" t="s">
        <v>44</v>
      </c>
      <c r="AF63" s="14"/>
      <c r="AG63" s="17" t="s">
        <v>22</v>
      </c>
      <c r="AH63" s="52" t="s">
        <v>478</v>
      </c>
    </row>
    <row r="64" spans="1:1027" x14ac:dyDescent="0.25">
      <c r="A64" s="11">
        <v>84</v>
      </c>
      <c r="B64" s="53" t="s">
        <v>237</v>
      </c>
      <c r="C64" s="53" t="s">
        <v>325</v>
      </c>
      <c r="D64" s="53" t="s">
        <v>455</v>
      </c>
      <c r="E64" s="53" t="s">
        <v>129</v>
      </c>
      <c r="F64" s="12" t="s">
        <v>164</v>
      </c>
      <c r="G64" s="12"/>
      <c r="H64" s="12">
        <v>92</v>
      </c>
      <c r="I64" s="13" t="s">
        <v>97</v>
      </c>
      <c r="J64" s="14" t="s">
        <v>452</v>
      </c>
      <c r="K64" s="14" t="s">
        <v>111</v>
      </c>
      <c r="L64" s="15" t="s">
        <v>128</v>
      </c>
      <c r="M64" s="15" t="s">
        <v>128</v>
      </c>
      <c r="N64" s="15" t="s">
        <v>128</v>
      </c>
      <c r="O64" s="15" t="s">
        <v>128</v>
      </c>
      <c r="P64" s="15" t="s">
        <v>129</v>
      </c>
      <c r="Q64" s="15" t="s">
        <v>129</v>
      </c>
      <c r="R64" s="16" t="s">
        <v>128</v>
      </c>
      <c r="S64" s="16" t="s">
        <v>129</v>
      </c>
      <c r="T64" s="16" t="s">
        <v>129</v>
      </c>
      <c r="U64" s="17" t="s">
        <v>115</v>
      </c>
      <c r="V64" s="17" t="s">
        <v>128</v>
      </c>
      <c r="W64" s="17" t="s">
        <v>128</v>
      </c>
      <c r="X64" s="18" t="s">
        <v>133</v>
      </c>
      <c r="Y64" s="18" t="s">
        <v>128</v>
      </c>
      <c r="Z64" s="18" t="s">
        <v>168</v>
      </c>
      <c r="AA64" s="19" t="s">
        <v>166</v>
      </c>
      <c r="AB64" s="19"/>
      <c r="AC64" s="19" t="s">
        <v>129</v>
      </c>
      <c r="AE64" s="14"/>
      <c r="AF64" s="14"/>
      <c r="AG64" s="17"/>
      <c r="AH64" s="52"/>
    </row>
    <row r="65" spans="1:1027" s="30" customFormat="1" x14ac:dyDescent="0.25">
      <c r="A65" s="11">
        <v>77</v>
      </c>
      <c r="B65" s="53" t="s">
        <v>238</v>
      </c>
      <c r="C65" s="53" t="s">
        <v>326</v>
      </c>
      <c r="D65" s="53" t="s">
        <v>455</v>
      </c>
      <c r="E65" s="53" t="s">
        <v>129</v>
      </c>
      <c r="F65" s="12" t="s">
        <v>164</v>
      </c>
      <c r="G65" s="12"/>
      <c r="H65" s="12">
        <v>99</v>
      </c>
      <c r="I65" s="13" t="s">
        <v>95</v>
      </c>
      <c r="J65" s="14" t="s">
        <v>452</v>
      </c>
      <c r="K65" s="14" t="s">
        <v>456</v>
      </c>
      <c r="L65" s="15" t="s">
        <v>128</v>
      </c>
      <c r="M65" s="15" t="s">
        <v>128</v>
      </c>
      <c r="N65" s="15" t="s">
        <v>128</v>
      </c>
      <c r="O65" s="15" t="s">
        <v>128</v>
      </c>
      <c r="P65" s="15" t="s">
        <v>129</v>
      </c>
      <c r="Q65" s="15" t="s">
        <v>129</v>
      </c>
      <c r="R65" s="16" t="s">
        <v>128</v>
      </c>
      <c r="S65" s="16" t="s">
        <v>129</v>
      </c>
      <c r="T65" s="16" t="s">
        <v>129</v>
      </c>
      <c r="U65" s="17" t="s">
        <v>115</v>
      </c>
      <c r="V65" s="17" t="s">
        <v>128</v>
      </c>
      <c r="W65" s="17" t="s">
        <v>128</v>
      </c>
      <c r="X65" s="18" t="s">
        <v>131</v>
      </c>
      <c r="Y65" s="18" t="s">
        <v>129</v>
      </c>
      <c r="Z65" s="18" t="s">
        <v>131</v>
      </c>
      <c r="AA65" s="19" t="s">
        <v>117</v>
      </c>
      <c r="AB65" s="19"/>
      <c r="AC65" s="19" t="s">
        <v>129</v>
      </c>
      <c r="AD65" s="11"/>
      <c r="AE65" s="14"/>
      <c r="AF65" s="14"/>
      <c r="AG65" s="17"/>
      <c r="AH65" s="52"/>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P65" s="21"/>
      <c r="GQ65" s="21"/>
      <c r="GR65" s="21"/>
      <c r="GS65" s="21"/>
      <c r="GT65" s="21"/>
      <c r="GU65" s="21"/>
      <c r="GV65" s="21"/>
      <c r="GW65" s="21"/>
      <c r="GX65" s="21"/>
      <c r="GY65" s="21"/>
      <c r="GZ65" s="21"/>
      <c r="HA65" s="21"/>
      <c r="HB65" s="21"/>
      <c r="HC65" s="21"/>
      <c r="HD65" s="21"/>
      <c r="HE65" s="21"/>
      <c r="HF65" s="21"/>
      <c r="HG65" s="21"/>
      <c r="HH65" s="21"/>
      <c r="HI65" s="21"/>
      <c r="HJ65" s="21"/>
      <c r="HK65" s="21"/>
      <c r="HL65" s="21"/>
      <c r="HM65" s="21"/>
      <c r="HN65" s="21"/>
      <c r="HO65" s="21"/>
      <c r="HP65" s="21"/>
      <c r="HQ65" s="21"/>
      <c r="HR65" s="21"/>
      <c r="HS65" s="21"/>
      <c r="HT65" s="21"/>
      <c r="HU65" s="21"/>
      <c r="HV65" s="21"/>
      <c r="HW65" s="21"/>
      <c r="HX65" s="21"/>
      <c r="HY65" s="21"/>
      <c r="HZ65" s="21"/>
      <c r="IA65" s="21"/>
      <c r="IB65" s="21"/>
      <c r="IC65" s="21"/>
      <c r="ID65" s="21"/>
      <c r="IE65" s="21"/>
      <c r="IF65" s="21"/>
      <c r="IG65" s="21"/>
      <c r="IH65" s="21"/>
      <c r="II65" s="21"/>
      <c r="IJ65" s="21"/>
      <c r="IK65" s="21"/>
      <c r="IL65" s="21"/>
      <c r="IM65" s="21"/>
      <c r="IN65" s="21"/>
      <c r="IO65" s="21"/>
      <c r="IP65" s="21"/>
      <c r="IQ65" s="21"/>
      <c r="IR65" s="21"/>
      <c r="IS65" s="21"/>
      <c r="IT65" s="21"/>
      <c r="IU65" s="21"/>
      <c r="IV65" s="21"/>
      <c r="IW65" s="21"/>
      <c r="IX65" s="21"/>
      <c r="IY65" s="21"/>
      <c r="IZ65" s="21"/>
      <c r="JA65" s="21"/>
      <c r="JB65" s="21"/>
      <c r="JC65" s="21"/>
      <c r="JD65" s="21"/>
      <c r="JE65" s="21"/>
      <c r="JF65" s="21"/>
      <c r="JG65" s="21"/>
      <c r="JH65" s="21"/>
      <c r="JI65" s="21"/>
      <c r="JJ65" s="21"/>
      <c r="JK65" s="21"/>
      <c r="JL65" s="21"/>
      <c r="JM65" s="21"/>
      <c r="JN65" s="21"/>
      <c r="JO65" s="21"/>
      <c r="JP65" s="21"/>
      <c r="JQ65" s="21"/>
      <c r="JR65" s="21"/>
      <c r="JS65" s="21"/>
      <c r="JT65" s="21"/>
      <c r="JU65" s="21"/>
      <c r="JV65" s="21"/>
      <c r="JW65" s="21"/>
      <c r="JX65" s="21"/>
      <c r="JY65" s="21"/>
      <c r="JZ65" s="21"/>
      <c r="KA65" s="21"/>
      <c r="KB65" s="21"/>
      <c r="KC65" s="21"/>
      <c r="KD65" s="21"/>
      <c r="KE65" s="21"/>
      <c r="KF65" s="21"/>
      <c r="KG65" s="21"/>
      <c r="KH65" s="21"/>
      <c r="KI65" s="21"/>
      <c r="KJ65" s="21"/>
      <c r="KK65" s="21"/>
      <c r="KL65" s="21"/>
      <c r="KM65" s="21"/>
      <c r="KN65" s="21"/>
      <c r="KO65" s="21"/>
      <c r="KP65" s="21"/>
      <c r="KQ65" s="21"/>
      <c r="KR65" s="21"/>
      <c r="KS65" s="21"/>
      <c r="KT65" s="21"/>
      <c r="KU65" s="21"/>
      <c r="KV65" s="21"/>
      <c r="KW65" s="21"/>
      <c r="KX65" s="21"/>
      <c r="KY65" s="21"/>
      <c r="KZ65" s="21"/>
      <c r="LA65" s="21"/>
      <c r="LB65" s="21"/>
      <c r="LC65" s="21"/>
      <c r="LD65" s="21"/>
      <c r="LE65" s="21"/>
      <c r="LF65" s="21"/>
      <c r="LG65" s="21"/>
      <c r="LH65" s="21"/>
      <c r="LI65" s="21"/>
      <c r="LJ65" s="21"/>
      <c r="LK65" s="21"/>
      <c r="LL65" s="21"/>
      <c r="LM65" s="21"/>
      <c r="LN65" s="21"/>
      <c r="LO65" s="21"/>
      <c r="LP65" s="21"/>
      <c r="LQ65" s="21"/>
      <c r="LR65" s="21"/>
      <c r="LS65" s="21"/>
      <c r="LT65" s="21"/>
      <c r="LU65" s="21"/>
      <c r="LV65" s="21"/>
      <c r="LW65" s="21"/>
      <c r="LX65" s="21"/>
      <c r="LY65" s="21"/>
      <c r="LZ65" s="21"/>
      <c r="MA65" s="21"/>
      <c r="MB65" s="21"/>
      <c r="MC65" s="21"/>
      <c r="MD65" s="21"/>
      <c r="ME65" s="21"/>
      <c r="MF65" s="21"/>
      <c r="MG65" s="21"/>
      <c r="MH65" s="21"/>
      <c r="MI65" s="21"/>
      <c r="MJ65" s="21"/>
      <c r="MK65" s="21"/>
      <c r="ML65" s="21"/>
      <c r="MM65" s="21"/>
      <c r="MN65" s="21"/>
      <c r="MO65" s="21"/>
      <c r="MP65" s="21"/>
      <c r="MQ65" s="21"/>
      <c r="MR65" s="21"/>
      <c r="MS65" s="21"/>
      <c r="MT65" s="21"/>
      <c r="MU65" s="21"/>
      <c r="MV65" s="21"/>
      <c r="MW65" s="21"/>
      <c r="MX65" s="21"/>
      <c r="MY65" s="21"/>
      <c r="MZ65" s="21"/>
      <c r="NA65" s="21"/>
      <c r="NB65" s="21"/>
      <c r="NC65" s="21"/>
      <c r="ND65" s="21"/>
      <c r="NE65" s="21"/>
      <c r="NF65" s="21"/>
      <c r="NG65" s="21"/>
      <c r="NH65" s="21"/>
      <c r="NI65" s="21"/>
      <c r="NJ65" s="21"/>
      <c r="NK65" s="21"/>
      <c r="NL65" s="21"/>
      <c r="NM65" s="21"/>
      <c r="NN65" s="21"/>
      <c r="NO65" s="21"/>
      <c r="NP65" s="21"/>
      <c r="NQ65" s="21"/>
      <c r="NR65" s="21"/>
      <c r="NS65" s="21"/>
      <c r="NT65" s="21"/>
      <c r="NU65" s="21"/>
      <c r="NV65" s="21"/>
      <c r="NW65" s="21"/>
      <c r="NX65" s="21"/>
      <c r="NY65" s="21"/>
      <c r="NZ65" s="21"/>
      <c r="OA65" s="21"/>
      <c r="OB65" s="21"/>
      <c r="OC65" s="21"/>
      <c r="OD65" s="21"/>
      <c r="OE65" s="21"/>
      <c r="OF65" s="21"/>
      <c r="OG65" s="21"/>
      <c r="OH65" s="21"/>
      <c r="OI65" s="21"/>
      <c r="OJ65" s="21"/>
      <c r="OK65" s="21"/>
      <c r="OL65" s="21"/>
      <c r="OM65" s="21"/>
      <c r="ON65" s="21"/>
      <c r="OO65" s="21"/>
      <c r="OP65" s="21"/>
      <c r="OQ65" s="21"/>
      <c r="OR65" s="21"/>
      <c r="OS65" s="21"/>
      <c r="OT65" s="21"/>
      <c r="OU65" s="21"/>
      <c r="OV65" s="21"/>
      <c r="OW65" s="21"/>
      <c r="OX65" s="21"/>
      <c r="OY65" s="21"/>
      <c r="OZ65" s="21"/>
      <c r="PA65" s="21"/>
      <c r="PB65" s="21"/>
      <c r="PC65" s="21"/>
      <c r="PD65" s="21"/>
      <c r="PE65" s="21"/>
      <c r="PF65" s="21"/>
      <c r="PG65" s="21"/>
      <c r="PH65" s="21"/>
      <c r="PI65" s="21"/>
      <c r="PJ65" s="21"/>
      <c r="PK65" s="21"/>
      <c r="PL65" s="21"/>
      <c r="PM65" s="21"/>
      <c r="PN65" s="21"/>
      <c r="PO65" s="21"/>
      <c r="PP65" s="21"/>
      <c r="PQ65" s="21"/>
      <c r="PR65" s="21"/>
      <c r="PS65" s="21"/>
      <c r="PT65" s="21"/>
      <c r="PU65" s="21"/>
      <c r="PV65" s="21"/>
      <c r="PW65" s="21"/>
      <c r="PX65" s="21"/>
      <c r="PY65" s="21"/>
      <c r="PZ65" s="21"/>
      <c r="QA65" s="21"/>
      <c r="QB65" s="21"/>
      <c r="QC65" s="21"/>
      <c r="QD65" s="21"/>
      <c r="QE65" s="21"/>
      <c r="QF65" s="21"/>
      <c r="QG65" s="21"/>
      <c r="QH65" s="21"/>
      <c r="QI65" s="21"/>
      <c r="QJ65" s="21"/>
      <c r="QK65" s="21"/>
      <c r="QL65" s="21"/>
      <c r="QM65" s="21"/>
      <c r="QN65" s="21"/>
      <c r="QO65" s="21"/>
      <c r="QP65" s="21"/>
      <c r="QQ65" s="21"/>
      <c r="QR65" s="21"/>
      <c r="QS65" s="21"/>
      <c r="QT65" s="21"/>
      <c r="QU65" s="21"/>
      <c r="QV65" s="21"/>
      <c r="QW65" s="21"/>
      <c r="QX65" s="21"/>
      <c r="QY65" s="21"/>
      <c r="QZ65" s="21"/>
      <c r="RA65" s="21"/>
      <c r="RB65" s="21"/>
      <c r="RC65" s="21"/>
      <c r="RD65" s="21"/>
      <c r="RE65" s="21"/>
      <c r="RF65" s="21"/>
      <c r="RG65" s="21"/>
      <c r="RH65" s="21"/>
      <c r="RI65" s="21"/>
      <c r="RJ65" s="21"/>
      <c r="RK65" s="21"/>
      <c r="RL65" s="21"/>
      <c r="RM65" s="21"/>
      <c r="RN65" s="21"/>
      <c r="RO65" s="21"/>
      <c r="RP65" s="21"/>
      <c r="RQ65" s="21"/>
      <c r="RR65" s="21"/>
      <c r="RS65" s="21"/>
      <c r="RT65" s="21"/>
      <c r="RU65" s="21"/>
      <c r="RV65" s="21"/>
      <c r="RW65" s="21"/>
      <c r="RX65" s="21"/>
      <c r="RY65" s="21"/>
      <c r="RZ65" s="21"/>
      <c r="SA65" s="21"/>
      <c r="SB65" s="21"/>
      <c r="SC65" s="21"/>
      <c r="SD65" s="21"/>
      <c r="SE65" s="21"/>
      <c r="SF65" s="21"/>
      <c r="SG65" s="21"/>
      <c r="SH65" s="21"/>
      <c r="SI65" s="21"/>
      <c r="SJ65" s="21"/>
      <c r="SK65" s="21"/>
      <c r="SL65" s="21"/>
      <c r="SM65" s="21"/>
      <c r="SN65" s="21"/>
      <c r="SO65" s="21"/>
      <c r="SP65" s="21"/>
      <c r="SQ65" s="21"/>
      <c r="SR65" s="21"/>
      <c r="SS65" s="21"/>
      <c r="ST65" s="21"/>
      <c r="SU65" s="21"/>
      <c r="SV65" s="21"/>
      <c r="SW65" s="21"/>
      <c r="SX65" s="21"/>
      <c r="SY65" s="21"/>
      <c r="SZ65" s="21"/>
      <c r="TA65" s="21"/>
      <c r="TB65" s="21"/>
      <c r="TC65" s="21"/>
      <c r="TD65" s="21"/>
      <c r="TE65" s="21"/>
      <c r="TF65" s="21"/>
      <c r="TG65" s="21"/>
      <c r="TH65" s="21"/>
      <c r="TI65" s="21"/>
      <c r="TJ65" s="21"/>
      <c r="TK65" s="21"/>
      <c r="TL65" s="21"/>
      <c r="TM65" s="21"/>
      <c r="TN65" s="21"/>
      <c r="TO65" s="21"/>
      <c r="TP65" s="21"/>
      <c r="TQ65" s="21"/>
      <c r="TR65" s="21"/>
      <c r="TS65" s="21"/>
      <c r="TT65" s="21"/>
      <c r="TU65" s="21"/>
      <c r="TV65" s="21"/>
      <c r="TW65" s="21"/>
      <c r="TX65" s="21"/>
      <c r="TY65" s="21"/>
      <c r="TZ65" s="21"/>
      <c r="UA65" s="21"/>
      <c r="UB65" s="21"/>
      <c r="UC65" s="21"/>
      <c r="UD65" s="21"/>
      <c r="UE65" s="21"/>
      <c r="UF65" s="21"/>
      <c r="UG65" s="21"/>
      <c r="UH65" s="21"/>
      <c r="UI65" s="21"/>
      <c r="UJ65" s="21"/>
      <c r="UK65" s="21"/>
      <c r="UL65" s="21"/>
      <c r="UM65" s="21"/>
      <c r="UN65" s="21"/>
      <c r="UO65" s="21"/>
      <c r="UP65" s="21"/>
      <c r="UQ65" s="21"/>
      <c r="UR65" s="21"/>
      <c r="US65" s="21"/>
      <c r="UT65" s="21"/>
      <c r="UU65" s="21"/>
      <c r="UV65" s="21"/>
      <c r="UW65" s="21"/>
      <c r="UX65" s="21"/>
      <c r="UY65" s="21"/>
      <c r="UZ65" s="21"/>
      <c r="VA65" s="21"/>
      <c r="VB65" s="21"/>
      <c r="VC65" s="21"/>
      <c r="VD65" s="21"/>
      <c r="VE65" s="21"/>
      <c r="VF65" s="21"/>
      <c r="VG65" s="21"/>
      <c r="VH65" s="21"/>
      <c r="VI65" s="21"/>
      <c r="VJ65" s="21"/>
      <c r="VK65" s="21"/>
      <c r="VL65" s="21"/>
      <c r="VM65" s="21"/>
      <c r="VN65" s="21"/>
      <c r="VO65" s="21"/>
      <c r="VP65" s="21"/>
      <c r="VQ65" s="21"/>
      <c r="VR65" s="21"/>
      <c r="VS65" s="21"/>
      <c r="VT65" s="21"/>
      <c r="VU65" s="21"/>
      <c r="VV65" s="21"/>
      <c r="VW65" s="21"/>
      <c r="VX65" s="21"/>
      <c r="VY65" s="21"/>
      <c r="VZ65" s="21"/>
      <c r="WA65" s="21"/>
      <c r="WB65" s="21"/>
      <c r="WC65" s="21"/>
      <c r="WD65" s="21"/>
      <c r="WE65" s="21"/>
      <c r="WF65" s="21"/>
      <c r="WG65" s="21"/>
      <c r="WH65" s="21"/>
      <c r="WI65" s="21"/>
      <c r="WJ65" s="21"/>
      <c r="WK65" s="21"/>
      <c r="WL65" s="21"/>
      <c r="WM65" s="21"/>
      <c r="WN65" s="21"/>
      <c r="WO65" s="21"/>
      <c r="WP65" s="21"/>
      <c r="WQ65" s="21"/>
      <c r="WR65" s="21"/>
      <c r="WS65" s="21"/>
      <c r="WT65" s="21"/>
      <c r="WU65" s="21"/>
      <c r="WV65" s="21"/>
      <c r="WW65" s="21"/>
      <c r="WX65" s="21"/>
      <c r="WY65" s="21"/>
      <c r="WZ65" s="21"/>
      <c r="XA65" s="21"/>
      <c r="XB65" s="21"/>
      <c r="XC65" s="21"/>
      <c r="XD65" s="21"/>
      <c r="XE65" s="21"/>
      <c r="XF65" s="21"/>
      <c r="XG65" s="21"/>
      <c r="XH65" s="21"/>
      <c r="XI65" s="21"/>
      <c r="XJ65" s="21"/>
      <c r="XK65" s="21"/>
      <c r="XL65" s="21"/>
      <c r="XM65" s="21"/>
      <c r="XN65" s="21"/>
      <c r="XO65" s="21"/>
      <c r="XP65" s="21"/>
      <c r="XQ65" s="21"/>
      <c r="XR65" s="21"/>
      <c r="XS65" s="21"/>
      <c r="XT65" s="21"/>
      <c r="XU65" s="21"/>
      <c r="XV65" s="21"/>
      <c r="XW65" s="21"/>
      <c r="XX65" s="21"/>
      <c r="XY65" s="21"/>
      <c r="XZ65" s="21"/>
      <c r="YA65" s="21"/>
      <c r="YB65" s="21"/>
      <c r="YC65" s="21"/>
      <c r="YD65" s="21"/>
      <c r="YE65" s="21"/>
      <c r="YF65" s="21"/>
      <c r="YG65" s="21"/>
      <c r="YH65" s="21"/>
      <c r="YI65" s="21"/>
      <c r="YJ65" s="21"/>
      <c r="YK65" s="21"/>
      <c r="YL65" s="21"/>
      <c r="YM65" s="21"/>
      <c r="YN65" s="21"/>
      <c r="YO65" s="21"/>
      <c r="YP65" s="21"/>
      <c r="YQ65" s="21"/>
      <c r="YR65" s="21"/>
      <c r="YS65" s="21"/>
      <c r="YT65" s="21"/>
      <c r="YU65" s="21"/>
      <c r="YV65" s="21"/>
      <c r="YW65" s="21"/>
      <c r="YX65" s="21"/>
      <c r="YY65" s="21"/>
      <c r="YZ65" s="21"/>
      <c r="ZA65" s="21"/>
      <c r="ZB65" s="21"/>
      <c r="ZC65" s="21"/>
      <c r="ZD65" s="21"/>
      <c r="ZE65" s="21"/>
      <c r="ZF65" s="21"/>
      <c r="ZG65" s="21"/>
      <c r="ZH65" s="21"/>
      <c r="ZI65" s="21"/>
      <c r="ZJ65" s="21"/>
      <c r="ZK65" s="21"/>
      <c r="ZL65" s="21"/>
      <c r="ZM65" s="21"/>
      <c r="ZN65" s="21"/>
      <c r="ZO65" s="21"/>
      <c r="ZP65" s="21"/>
      <c r="ZQ65" s="21"/>
      <c r="ZR65" s="21"/>
      <c r="ZS65" s="21"/>
      <c r="ZT65" s="21"/>
      <c r="ZU65" s="21"/>
      <c r="ZV65" s="21"/>
      <c r="ZW65" s="21"/>
      <c r="ZX65" s="21"/>
      <c r="ZY65" s="21"/>
      <c r="ZZ65" s="21"/>
      <c r="AAA65" s="21"/>
      <c r="AAB65" s="21"/>
      <c r="AAC65" s="21"/>
      <c r="AAD65" s="21"/>
      <c r="AAE65" s="21"/>
      <c r="AAF65" s="21"/>
      <c r="AAG65" s="21"/>
      <c r="AAH65" s="21"/>
      <c r="AAI65" s="21"/>
      <c r="AAJ65" s="21"/>
      <c r="AAK65" s="21"/>
      <c r="AAL65" s="21"/>
      <c r="AAM65" s="21"/>
      <c r="AAN65" s="21"/>
      <c r="AAO65" s="21"/>
      <c r="AAP65" s="21"/>
      <c r="AAQ65" s="21"/>
      <c r="AAR65" s="21"/>
      <c r="AAS65" s="21"/>
      <c r="AAT65" s="21"/>
      <c r="AAU65" s="21"/>
      <c r="AAV65" s="21"/>
      <c r="AAW65" s="21"/>
      <c r="AAX65" s="21"/>
      <c r="AAY65" s="21"/>
      <c r="AAZ65" s="21"/>
      <c r="ABA65" s="21"/>
      <c r="ABB65" s="21"/>
      <c r="ABC65" s="21"/>
      <c r="ABD65" s="21"/>
      <c r="ABE65" s="21"/>
      <c r="ABF65" s="21"/>
      <c r="ABG65" s="21"/>
      <c r="ABH65" s="21"/>
      <c r="ABI65" s="21"/>
      <c r="ABJ65" s="21"/>
      <c r="ABK65" s="21"/>
      <c r="ABL65" s="21"/>
      <c r="ABM65" s="21"/>
      <c r="ABN65" s="21"/>
      <c r="ABO65" s="21"/>
      <c r="ABP65" s="21"/>
      <c r="ABQ65" s="21"/>
      <c r="ABR65" s="21"/>
      <c r="ABS65" s="21"/>
      <c r="ABT65" s="21"/>
      <c r="ABU65" s="21"/>
      <c r="ABV65" s="21"/>
      <c r="ABW65" s="21"/>
      <c r="ABX65" s="21"/>
      <c r="ABY65" s="21"/>
      <c r="ABZ65" s="21"/>
      <c r="ACA65" s="21"/>
      <c r="ACB65" s="21"/>
      <c r="ACC65" s="21"/>
      <c r="ACD65" s="21"/>
      <c r="ACE65" s="21"/>
      <c r="ACF65" s="21"/>
      <c r="ACG65" s="21"/>
      <c r="ACH65" s="21"/>
      <c r="ACI65" s="21"/>
      <c r="ACJ65" s="21"/>
      <c r="ACK65" s="21"/>
      <c r="ACL65" s="21"/>
      <c r="ACM65" s="21"/>
      <c r="ACN65" s="21"/>
      <c r="ACO65" s="21"/>
      <c r="ACP65" s="21"/>
      <c r="ACQ65" s="21"/>
      <c r="ACR65" s="21"/>
      <c r="ACS65" s="21"/>
      <c r="ACT65" s="21"/>
      <c r="ACU65" s="21"/>
      <c r="ACV65" s="21"/>
      <c r="ACW65" s="21"/>
      <c r="ACX65" s="21"/>
      <c r="ACY65" s="21"/>
      <c r="ACZ65" s="21"/>
      <c r="ADA65" s="21"/>
      <c r="ADB65" s="21"/>
      <c r="ADC65" s="21"/>
      <c r="ADD65" s="21"/>
      <c r="ADE65" s="21"/>
      <c r="ADF65" s="21"/>
      <c r="ADG65" s="21"/>
      <c r="ADH65" s="21"/>
      <c r="ADI65" s="21"/>
      <c r="ADJ65" s="21"/>
      <c r="ADK65" s="21"/>
      <c r="ADL65" s="21"/>
      <c r="ADM65" s="21"/>
      <c r="ADN65" s="21"/>
      <c r="ADO65" s="21"/>
      <c r="ADP65" s="21"/>
      <c r="ADQ65" s="21"/>
      <c r="ADR65" s="21"/>
      <c r="ADS65" s="21"/>
      <c r="ADT65" s="21"/>
      <c r="ADU65" s="21"/>
      <c r="ADV65" s="21"/>
      <c r="ADW65" s="21"/>
      <c r="ADX65" s="21"/>
      <c r="ADY65" s="21"/>
      <c r="ADZ65" s="21"/>
      <c r="AEA65" s="21"/>
      <c r="AEB65" s="21"/>
      <c r="AEC65" s="21"/>
      <c r="AED65" s="21"/>
      <c r="AEE65" s="21"/>
      <c r="AEF65" s="21"/>
      <c r="AEG65" s="21"/>
      <c r="AEH65" s="21"/>
      <c r="AEI65" s="21"/>
      <c r="AEJ65" s="21"/>
      <c r="AEK65" s="21"/>
      <c r="AEL65" s="21"/>
      <c r="AEM65" s="21"/>
      <c r="AEN65" s="21"/>
      <c r="AEO65" s="21"/>
      <c r="AEP65" s="21"/>
      <c r="AEQ65" s="21"/>
      <c r="AER65" s="21"/>
      <c r="AES65" s="21"/>
      <c r="AET65" s="21"/>
      <c r="AEU65" s="21"/>
      <c r="AEV65" s="21"/>
      <c r="AEW65" s="21"/>
      <c r="AEX65" s="21"/>
      <c r="AEY65" s="21"/>
      <c r="AEZ65" s="21"/>
      <c r="AFA65" s="21"/>
      <c r="AFB65" s="21"/>
      <c r="AFC65" s="21"/>
      <c r="AFD65" s="21"/>
      <c r="AFE65" s="21"/>
      <c r="AFF65" s="21"/>
      <c r="AFG65" s="21"/>
      <c r="AFH65" s="21"/>
      <c r="AFI65" s="21"/>
      <c r="AFJ65" s="21"/>
      <c r="AFK65" s="21"/>
      <c r="AFL65" s="21"/>
      <c r="AFM65" s="21"/>
      <c r="AFN65" s="21"/>
      <c r="AFO65" s="21"/>
      <c r="AFP65" s="21"/>
      <c r="AFQ65" s="21"/>
      <c r="AFR65" s="21"/>
      <c r="AFS65" s="21"/>
      <c r="AFT65" s="21"/>
      <c r="AFU65" s="21"/>
      <c r="AFV65" s="21"/>
      <c r="AFW65" s="21"/>
      <c r="AFX65" s="21"/>
      <c r="AFY65" s="21"/>
      <c r="AFZ65" s="21"/>
      <c r="AGA65" s="21"/>
      <c r="AGB65" s="21"/>
      <c r="AGC65" s="21"/>
      <c r="AGD65" s="21"/>
      <c r="AGE65" s="21"/>
      <c r="AGF65" s="21"/>
      <c r="AGG65" s="21"/>
      <c r="AGH65" s="21"/>
      <c r="AGI65" s="21"/>
      <c r="AGJ65" s="21"/>
      <c r="AGK65" s="21"/>
      <c r="AGL65" s="21"/>
      <c r="AGM65" s="21"/>
      <c r="AGN65" s="21"/>
      <c r="AGO65" s="21"/>
      <c r="AGP65" s="21"/>
      <c r="AGQ65" s="21"/>
      <c r="AGR65" s="21"/>
      <c r="AGS65" s="21"/>
      <c r="AGT65" s="21"/>
      <c r="AGU65" s="21"/>
      <c r="AGV65" s="21"/>
      <c r="AGW65" s="21"/>
      <c r="AGX65" s="21"/>
      <c r="AGY65" s="21"/>
      <c r="AGZ65" s="21"/>
      <c r="AHA65" s="21"/>
      <c r="AHB65" s="21"/>
      <c r="AHC65" s="21"/>
      <c r="AHD65" s="21"/>
      <c r="AHE65" s="21"/>
      <c r="AHF65" s="21"/>
      <c r="AHG65" s="21"/>
      <c r="AHH65" s="21"/>
      <c r="AHI65" s="21"/>
      <c r="AHJ65" s="21"/>
      <c r="AHK65" s="21"/>
      <c r="AHL65" s="21"/>
      <c r="AHM65" s="21"/>
      <c r="AHN65" s="21"/>
      <c r="AHO65" s="21"/>
      <c r="AHP65" s="21"/>
      <c r="AHQ65" s="21"/>
      <c r="AHR65" s="21"/>
      <c r="AHS65" s="21"/>
      <c r="AHT65" s="21"/>
      <c r="AHU65" s="21"/>
      <c r="AHV65" s="21"/>
      <c r="AHW65" s="21"/>
      <c r="AHX65" s="21"/>
      <c r="AHY65" s="21"/>
      <c r="AHZ65" s="21"/>
      <c r="AIA65" s="21"/>
      <c r="AIB65" s="21"/>
      <c r="AIC65" s="21"/>
      <c r="AID65" s="21"/>
      <c r="AIE65" s="21"/>
      <c r="AIF65" s="21"/>
      <c r="AIG65" s="21"/>
      <c r="AIH65" s="21"/>
      <c r="AII65" s="21"/>
      <c r="AIJ65" s="21"/>
      <c r="AIK65" s="21"/>
      <c r="AIL65" s="21"/>
      <c r="AIM65" s="21"/>
      <c r="AIN65" s="21"/>
      <c r="AIO65" s="21"/>
      <c r="AIP65" s="21"/>
      <c r="AIQ65" s="21"/>
      <c r="AIR65" s="21"/>
      <c r="AIS65" s="21"/>
      <c r="AIT65" s="21"/>
      <c r="AIU65" s="21"/>
      <c r="AIV65" s="21"/>
      <c r="AIW65" s="21"/>
      <c r="AIX65" s="21"/>
      <c r="AIY65" s="21"/>
      <c r="AIZ65" s="21"/>
      <c r="AJA65" s="21"/>
      <c r="AJB65" s="21"/>
      <c r="AJC65" s="21"/>
      <c r="AJD65" s="21"/>
      <c r="AJE65" s="21"/>
      <c r="AJF65" s="21"/>
      <c r="AJG65" s="21"/>
      <c r="AJH65" s="21"/>
      <c r="AJI65" s="21"/>
      <c r="AJJ65" s="21"/>
      <c r="AJK65" s="21"/>
      <c r="AJL65" s="21"/>
      <c r="AJM65" s="21"/>
      <c r="AJN65" s="21"/>
      <c r="AJO65" s="21"/>
      <c r="AJP65" s="21"/>
      <c r="AJQ65" s="21"/>
      <c r="AJR65" s="21"/>
      <c r="AJS65" s="21"/>
      <c r="AJT65" s="21"/>
      <c r="AJU65" s="21"/>
      <c r="AJV65" s="21"/>
      <c r="AJW65" s="21"/>
      <c r="AJX65" s="21"/>
      <c r="AJY65" s="21"/>
      <c r="AJZ65" s="21"/>
      <c r="AKA65" s="21"/>
      <c r="AKB65" s="21"/>
      <c r="AKC65" s="21"/>
      <c r="AKD65" s="21"/>
      <c r="AKE65" s="21"/>
      <c r="AKF65" s="21"/>
      <c r="AKG65" s="21"/>
      <c r="AKH65" s="21"/>
      <c r="AKI65" s="21"/>
      <c r="AKJ65" s="21"/>
      <c r="AKK65" s="21"/>
      <c r="AKL65" s="21"/>
      <c r="AKM65" s="21"/>
      <c r="AKN65" s="21"/>
      <c r="AKO65" s="21"/>
      <c r="AKP65" s="21"/>
      <c r="AKQ65" s="21"/>
      <c r="AKR65" s="21"/>
      <c r="AKS65" s="21"/>
      <c r="AKT65" s="21"/>
      <c r="AKU65" s="21"/>
      <c r="AKV65" s="21"/>
      <c r="AKW65" s="21"/>
      <c r="AKX65" s="21"/>
      <c r="AKY65" s="21"/>
      <c r="AKZ65" s="21"/>
      <c r="ALA65" s="21"/>
      <c r="ALB65" s="21"/>
      <c r="ALC65" s="21"/>
      <c r="ALD65" s="21"/>
      <c r="ALE65" s="21"/>
      <c r="ALF65" s="21"/>
      <c r="ALG65" s="21"/>
      <c r="ALH65" s="21"/>
      <c r="ALI65" s="21"/>
      <c r="ALJ65" s="21"/>
      <c r="ALK65" s="21"/>
      <c r="ALL65" s="21"/>
      <c r="ALM65" s="21"/>
      <c r="ALN65" s="21"/>
      <c r="ALO65" s="21"/>
      <c r="ALP65" s="21"/>
      <c r="ALQ65" s="21"/>
      <c r="ALR65" s="21"/>
      <c r="ALS65" s="21"/>
      <c r="ALT65" s="21"/>
      <c r="ALU65" s="21"/>
      <c r="ALV65" s="21"/>
      <c r="ALW65" s="21"/>
      <c r="ALX65" s="21"/>
      <c r="ALY65" s="21"/>
      <c r="ALZ65" s="21"/>
      <c r="AMA65" s="21"/>
      <c r="AMB65" s="21"/>
      <c r="AMC65" s="21"/>
      <c r="AMD65" s="21"/>
      <c r="AME65" s="21"/>
      <c r="AMF65" s="21"/>
      <c r="AMG65" s="21"/>
      <c r="AMH65" s="21"/>
      <c r="AMI65" s="21"/>
      <c r="AMJ65" s="21"/>
      <c r="AMK65" s="21"/>
      <c r="AML65" s="21"/>
      <c r="AMM65" s="21"/>
    </row>
    <row r="66" spans="1:1027" x14ac:dyDescent="0.25">
      <c r="A66" s="11">
        <v>62</v>
      </c>
      <c r="B66" s="53" t="s">
        <v>240</v>
      </c>
      <c r="C66" s="53" t="s">
        <v>327</v>
      </c>
      <c r="D66" s="53" t="s">
        <v>455</v>
      </c>
      <c r="E66" s="53" t="s">
        <v>129</v>
      </c>
      <c r="F66" s="12" t="s">
        <v>164</v>
      </c>
      <c r="G66" s="12"/>
      <c r="H66" s="12">
        <v>89</v>
      </c>
      <c r="I66" s="13" t="s">
        <v>94</v>
      </c>
      <c r="J66" s="14" t="s">
        <v>108</v>
      </c>
      <c r="K66" s="14" t="s">
        <v>111</v>
      </c>
      <c r="L66" s="15" t="s">
        <v>128</v>
      </c>
      <c r="M66" s="15" t="s">
        <v>128</v>
      </c>
      <c r="N66" s="15" t="s">
        <v>128</v>
      </c>
      <c r="O66" s="15" t="s">
        <v>128</v>
      </c>
      <c r="P66" s="15" t="s">
        <v>129</v>
      </c>
      <c r="Q66" s="15" t="s">
        <v>129</v>
      </c>
      <c r="R66" s="16" t="s">
        <v>128</v>
      </c>
      <c r="S66" s="16" t="s">
        <v>129</v>
      </c>
      <c r="T66" s="16" t="s">
        <v>129</v>
      </c>
      <c r="U66" s="17" t="s">
        <v>115</v>
      </c>
      <c r="V66" s="17" t="s">
        <v>128</v>
      </c>
      <c r="W66" s="17" t="s">
        <v>128</v>
      </c>
      <c r="X66" s="18" t="s">
        <v>131</v>
      </c>
      <c r="Y66" s="18" t="s">
        <v>128</v>
      </c>
      <c r="Z66" s="18" t="s">
        <v>131</v>
      </c>
      <c r="AA66" s="19" t="s">
        <v>117</v>
      </c>
      <c r="AB66" s="19"/>
      <c r="AC66" s="19" t="s">
        <v>129</v>
      </c>
      <c r="AE66" s="14" t="s">
        <v>44</v>
      </c>
      <c r="AF66" s="14"/>
      <c r="AG66" s="17"/>
      <c r="AH66" s="52"/>
    </row>
    <row r="67" spans="1:1027" s="30" customFormat="1" x14ac:dyDescent="0.25">
      <c r="A67" s="11">
        <v>23</v>
      </c>
      <c r="B67" s="53" t="s">
        <v>241</v>
      </c>
      <c r="C67" s="53" t="s">
        <v>328</v>
      </c>
      <c r="D67" s="53" t="s">
        <v>455</v>
      </c>
      <c r="E67" s="53" t="s">
        <v>129</v>
      </c>
      <c r="F67" s="12" t="s">
        <v>164</v>
      </c>
      <c r="G67" s="12"/>
      <c r="H67" s="12">
        <v>82</v>
      </c>
      <c r="I67" s="13" t="s">
        <v>97</v>
      </c>
      <c r="J67" s="14" t="s">
        <v>452</v>
      </c>
      <c r="K67" s="14" t="s">
        <v>111</v>
      </c>
      <c r="L67" s="15" t="s">
        <v>128</v>
      </c>
      <c r="M67" s="15" t="s">
        <v>128</v>
      </c>
      <c r="N67" s="15" t="s">
        <v>128</v>
      </c>
      <c r="O67" s="15" t="s">
        <v>128</v>
      </c>
      <c r="P67" s="15" t="s">
        <v>129</v>
      </c>
      <c r="Q67" s="15" t="s">
        <v>129</v>
      </c>
      <c r="R67" s="16" t="s">
        <v>128</v>
      </c>
      <c r="S67" s="16" t="s">
        <v>129</v>
      </c>
      <c r="T67" s="16" t="s">
        <v>129</v>
      </c>
      <c r="U67" s="17" t="s">
        <v>115</v>
      </c>
      <c r="V67" s="17" t="s">
        <v>128</v>
      </c>
      <c r="W67" s="17" t="s">
        <v>128</v>
      </c>
      <c r="X67" s="18" t="s">
        <v>131</v>
      </c>
      <c r="Y67" s="18" t="s">
        <v>128</v>
      </c>
      <c r="Z67" s="18" t="s">
        <v>168</v>
      </c>
      <c r="AA67" s="19" t="s">
        <v>117</v>
      </c>
      <c r="AB67" s="19"/>
      <c r="AC67" s="19" t="s">
        <v>129</v>
      </c>
      <c r="AD67" s="11"/>
      <c r="AE67" s="14"/>
      <c r="AF67" s="14"/>
      <c r="AG67" s="17"/>
      <c r="AH67" s="52" t="s">
        <v>479</v>
      </c>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P67" s="21"/>
      <c r="GQ67" s="21"/>
      <c r="GR67" s="21"/>
      <c r="GS67" s="21"/>
      <c r="GT67" s="21"/>
      <c r="GU67" s="21"/>
      <c r="GV67" s="21"/>
      <c r="GW67" s="21"/>
      <c r="GX67" s="21"/>
      <c r="GY67" s="21"/>
      <c r="GZ67" s="21"/>
      <c r="HA67" s="21"/>
      <c r="HB67" s="21"/>
      <c r="HC67" s="21"/>
      <c r="HD67" s="21"/>
      <c r="HE67" s="21"/>
      <c r="HF67" s="21"/>
      <c r="HG67" s="21"/>
      <c r="HH67" s="21"/>
      <c r="HI67" s="21"/>
      <c r="HJ67" s="21"/>
      <c r="HK67" s="21"/>
      <c r="HL67" s="21"/>
      <c r="HM67" s="21"/>
      <c r="HN67" s="21"/>
      <c r="HO67" s="21"/>
      <c r="HP67" s="21"/>
      <c r="HQ67" s="21"/>
      <c r="HR67" s="21"/>
      <c r="HS67" s="21"/>
      <c r="HT67" s="21"/>
      <c r="HU67" s="21"/>
      <c r="HV67" s="21"/>
      <c r="HW67" s="21"/>
      <c r="HX67" s="21"/>
      <c r="HY67" s="21"/>
      <c r="HZ67" s="21"/>
      <c r="IA67" s="21"/>
      <c r="IB67" s="21"/>
      <c r="IC67" s="21"/>
      <c r="ID67" s="21"/>
      <c r="IE67" s="21"/>
      <c r="IF67" s="21"/>
      <c r="IG67" s="21"/>
      <c r="IH67" s="21"/>
      <c r="II67" s="21"/>
      <c r="IJ67" s="21"/>
      <c r="IK67" s="21"/>
      <c r="IL67" s="21"/>
      <c r="IM67" s="21"/>
      <c r="IN67" s="21"/>
      <c r="IO67" s="21"/>
      <c r="IP67" s="21"/>
      <c r="IQ67" s="21"/>
      <c r="IR67" s="21"/>
      <c r="IS67" s="21"/>
      <c r="IT67" s="21"/>
      <c r="IU67" s="21"/>
      <c r="IV67" s="21"/>
      <c r="IW67" s="21"/>
      <c r="IX67" s="21"/>
      <c r="IY67" s="21"/>
      <c r="IZ67" s="21"/>
      <c r="JA67" s="21"/>
      <c r="JB67" s="21"/>
      <c r="JC67" s="21"/>
      <c r="JD67" s="21"/>
      <c r="JE67" s="21"/>
      <c r="JF67" s="21"/>
      <c r="JG67" s="21"/>
      <c r="JH67" s="21"/>
      <c r="JI67" s="21"/>
      <c r="JJ67" s="21"/>
      <c r="JK67" s="21"/>
      <c r="JL67" s="21"/>
      <c r="JM67" s="21"/>
      <c r="JN67" s="21"/>
      <c r="JO67" s="21"/>
      <c r="JP67" s="21"/>
      <c r="JQ67" s="21"/>
      <c r="JR67" s="21"/>
      <c r="JS67" s="21"/>
      <c r="JT67" s="21"/>
      <c r="JU67" s="21"/>
      <c r="JV67" s="21"/>
      <c r="JW67" s="21"/>
      <c r="JX67" s="21"/>
      <c r="JY67" s="21"/>
      <c r="JZ67" s="21"/>
      <c r="KA67" s="21"/>
      <c r="KB67" s="21"/>
      <c r="KC67" s="21"/>
      <c r="KD67" s="21"/>
      <c r="KE67" s="21"/>
      <c r="KF67" s="21"/>
      <c r="KG67" s="21"/>
      <c r="KH67" s="21"/>
      <c r="KI67" s="21"/>
      <c r="KJ67" s="21"/>
      <c r="KK67" s="21"/>
      <c r="KL67" s="21"/>
      <c r="KM67" s="21"/>
      <c r="KN67" s="21"/>
      <c r="KO67" s="21"/>
      <c r="KP67" s="21"/>
      <c r="KQ67" s="21"/>
      <c r="KR67" s="21"/>
      <c r="KS67" s="21"/>
      <c r="KT67" s="21"/>
      <c r="KU67" s="21"/>
      <c r="KV67" s="21"/>
      <c r="KW67" s="21"/>
      <c r="KX67" s="21"/>
      <c r="KY67" s="21"/>
      <c r="KZ67" s="21"/>
      <c r="LA67" s="21"/>
      <c r="LB67" s="21"/>
      <c r="LC67" s="21"/>
      <c r="LD67" s="21"/>
      <c r="LE67" s="21"/>
      <c r="LF67" s="21"/>
      <c r="LG67" s="21"/>
      <c r="LH67" s="21"/>
      <c r="LI67" s="21"/>
      <c r="LJ67" s="21"/>
      <c r="LK67" s="21"/>
      <c r="LL67" s="21"/>
      <c r="LM67" s="21"/>
      <c r="LN67" s="21"/>
      <c r="LO67" s="21"/>
      <c r="LP67" s="21"/>
      <c r="LQ67" s="21"/>
      <c r="LR67" s="21"/>
      <c r="LS67" s="21"/>
      <c r="LT67" s="21"/>
      <c r="LU67" s="21"/>
      <c r="LV67" s="21"/>
      <c r="LW67" s="21"/>
      <c r="LX67" s="21"/>
      <c r="LY67" s="21"/>
      <c r="LZ67" s="21"/>
      <c r="MA67" s="21"/>
      <c r="MB67" s="21"/>
      <c r="MC67" s="21"/>
      <c r="MD67" s="21"/>
      <c r="ME67" s="21"/>
      <c r="MF67" s="21"/>
      <c r="MG67" s="21"/>
      <c r="MH67" s="21"/>
      <c r="MI67" s="21"/>
      <c r="MJ67" s="21"/>
      <c r="MK67" s="21"/>
      <c r="ML67" s="21"/>
      <c r="MM67" s="21"/>
      <c r="MN67" s="21"/>
      <c r="MO67" s="21"/>
      <c r="MP67" s="21"/>
      <c r="MQ67" s="21"/>
      <c r="MR67" s="21"/>
      <c r="MS67" s="21"/>
      <c r="MT67" s="21"/>
      <c r="MU67" s="21"/>
      <c r="MV67" s="21"/>
      <c r="MW67" s="21"/>
      <c r="MX67" s="21"/>
      <c r="MY67" s="21"/>
      <c r="MZ67" s="21"/>
      <c r="NA67" s="21"/>
      <c r="NB67" s="21"/>
      <c r="NC67" s="21"/>
      <c r="ND67" s="21"/>
      <c r="NE67" s="21"/>
      <c r="NF67" s="21"/>
      <c r="NG67" s="21"/>
      <c r="NH67" s="21"/>
      <c r="NI67" s="21"/>
      <c r="NJ67" s="21"/>
      <c r="NK67" s="21"/>
      <c r="NL67" s="21"/>
      <c r="NM67" s="21"/>
      <c r="NN67" s="21"/>
      <c r="NO67" s="21"/>
      <c r="NP67" s="21"/>
      <c r="NQ67" s="21"/>
      <c r="NR67" s="21"/>
      <c r="NS67" s="21"/>
      <c r="NT67" s="21"/>
      <c r="NU67" s="21"/>
      <c r="NV67" s="21"/>
      <c r="NW67" s="21"/>
      <c r="NX67" s="21"/>
      <c r="NY67" s="21"/>
      <c r="NZ67" s="21"/>
      <c r="OA67" s="21"/>
      <c r="OB67" s="21"/>
      <c r="OC67" s="21"/>
      <c r="OD67" s="21"/>
      <c r="OE67" s="21"/>
      <c r="OF67" s="21"/>
      <c r="OG67" s="21"/>
      <c r="OH67" s="21"/>
      <c r="OI67" s="21"/>
      <c r="OJ67" s="21"/>
      <c r="OK67" s="21"/>
      <c r="OL67" s="21"/>
      <c r="OM67" s="21"/>
      <c r="ON67" s="21"/>
      <c r="OO67" s="21"/>
      <c r="OP67" s="21"/>
      <c r="OQ67" s="21"/>
      <c r="OR67" s="21"/>
      <c r="OS67" s="21"/>
      <c r="OT67" s="21"/>
      <c r="OU67" s="21"/>
      <c r="OV67" s="21"/>
      <c r="OW67" s="21"/>
      <c r="OX67" s="21"/>
      <c r="OY67" s="21"/>
      <c r="OZ67" s="21"/>
      <c r="PA67" s="21"/>
      <c r="PB67" s="21"/>
      <c r="PC67" s="21"/>
      <c r="PD67" s="21"/>
      <c r="PE67" s="21"/>
      <c r="PF67" s="21"/>
      <c r="PG67" s="21"/>
      <c r="PH67" s="21"/>
      <c r="PI67" s="21"/>
      <c r="PJ67" s="21"/>
      <c r="PK67" s="21"/>
      <c r="PL67" s="21"/>
      <c r="PM67" s="21"/>
      <c r="PN67" s="21"/>
      <c r="PO67" s="21"/>
      <c r="PP67" s="21"/>
      <c r="PQ67" s="21"/>
      <c r="PR67" s="21"/>
      <c r="PS67" s="21"/>
      <c r="PT67" s="21"/>
      <c r="PU67" s="21"/>
      <c r="PV67" s="21"/>
      <c r="PW67" s="21"/>
      <c r="PX67" s="21"/>
      <c r="PY67" s="21"/>
      <c r="PZ67" s="21"/>
      <c r="QA67" s="21"/>
      <c r="QB67" s="21"/>
      <c r="QC67" s="21"/>
      <c r="QD67" s="21"/>
      <c r="QE67" s="21"/>
      <c r="QF67" s="21"/>
      <c r="QG67" s="21"/>
      <c r="QH67" s="21"/>
      <c r="QI67" s="21"/>
      <c r="QJ67" s="21"/>
      <c r="QK67" s="21"/>
      <c r="QL67" s="21"/>
      <c r="QM67" s="21"/>
      <c r="QN67" s="21"/>
      <c r="QO67" s="21"/>
      <c r="QP67" s="21"/>
      <c r="QQ67" s="21"/>
      <c r="QR67" s="21"/>
      <c r="QS67" s="21"/>
      <c r="QT67" s="21"/>
      <c r="QU67" s="21"/>
      <c r="QV67" s="21"/>
      <c r="QW67" s="21"/>
      <c r="QX67" s="21"/>
      <c r="QY67" s="21"/>
      <c r="QZ67" s="21"/>
      <c r="RA67" s="21"/>
      <c r="RB67" s="21"/>
      <c r="RC67" s="21"/>
      <c r="RD67" s="21"/>
      <c r="RE67" s="21"/>
      <c r="RF67" s="21"/>
      <c r="RG67" s="21"/>
      <c r="RH67" s="21"/>
      <c r="RI67" s="21"/>
      <c r="RJ67" s="21"/>
      <c r="RK67" s="21"/>
      <c r="RL67" s="21"/>
      <c r="RM67" s="21"/>
      <c r="RN67" s="21"/>
      <c r="RO67" s="21"/>
      <c r="RP67" s="21"/>
      <c r="RQ67" s="21"/>
      <c r="RR67" s="21"/>
      <c r="RS67" s="21"/>
      <c r="RT67" s="21"/>
      <c r="RU67" s="21"/>
      <c r="RV67" s="21"/>
      <c r="RW67" s="21"/>
      <c r="RX67" s="21"/>
      <c r="RY67" s="21"/>
      <c r="RZ67" s="21"/>
      <c r="SA67" s="21"/>
      <c r="SB67" s="21"/>
      <c r="SC67" s="21"/>
      <c r="SD67" s="21"/>
      <c r="SE67" s="21"/>
      <c r="SF67" s="21"/>
      <c r="SG67" s="21"/>
      <c r="SH67" s="21"/>
      <c r="SI67" s="21"/>
      <c r="SJ67" s="21"/>
      <c r="SK67" s="21"/>
      <c r="SL67" s="21"/>
      <c r="SM67" s="21"/>
      <c r="SN67" s="21"/>
      <c r="SO67" s="21"/>
      <c r="SP67" s="21"/>
      <c r="SQ67" s="21"/>
      <c r="SR67" s="21"/>
      <c r="SS67" s="21"/>
      <c r="ST67" s="21"/>
      <c r="SU67" s="21"/>
      <c r="SV67" s="21"/>
      <c r="SW67" s="21"/>
      <c r="SX67" s="21"/>
      <c r="SY67" s="21"/>
      <c r="SZ67" s="21"/>
      <c r="TA67" s="21"/>
      <c r="TB67" s="21"/>
      <c r="TC67" s="21"/>
      <c r="TD67" s="21"/>
      <c r="TE67" s="21"/>
      <c r="TF67" s="21"/>
      <c r="TG67" s="21"/>
      <c r="TH67" s="21"/>
      <c r="TI67" s="21"/>
      <c r="TJ67" s="21"/>
      <c r="TK67" s="21"/>
      <c r="TL67" s="21"/>
      <c r="TM67" s="21"/>
      <c r="TN67" s="21"/>
      <c r="TO67" s="21"/>
      <c r="TP67" s="21"/>
      <c r="TQ67" s="21"/>
      <c r="TR67" s="21"/>
      <c r="TS67" s="21"/>
      <c r="TT67" s="21"/>
      <c r="TU67" s="21"/>
      <c r="TV67" s="21"/>
      <c r="TW67" s="21"/>
      <c r="TX67" s="21"/>
      <c r="TY67" s="21"/>
      <c r="TZ67" s="21"/>
      <c r="UA67" s="21"/>
      <c r="UB67" s="21"/>
      <c r="UC67" s="21"/>
      <c r="UD67" s="21"/>
      <c r="UE67" s="21"/>
      <c r="UF67" s="21"/>
      <c r="UG67" s="21"/>
      <c r="UH67" s="21"/>
      <c r="UI67" s="21"/>
      <c r="UJ67" s="21"/>
      <c r="UK67" s="21"/>
      <c r="UL67" s="21"/>
      <c r="UM67" s="21"/>
      <c r="UN67" s="21"/>
      <c r="UO67" s="21"/>
      <c r="UP67" s="21"/>
      <c r="UQ67" s="21"/>
      <c r="UR67" s="21"/>
      <c r="US67" s="21"/>
      <c r="UT67" s="21"/>
      <c r="UU67" s="21"/>
      <c r="UV67" s="21"/>
      <c r="UW67" s="21"/>
      <c r="UX67" s="21"/>
      <c r="UY67" s="21"/>
      <c r="UZ67" s="21"/>
      <c r="VA67" s="21"/>
      <c r="VB67" s="21"/>
      <c r="VC67" s="21"/>
      <c r="VD67" s="21"/>
      <c r="VE67" s="21"/>
      <c r="VF67" s="21"/>
      <c r="VG67" s="21"/>
      <c r="VH67" s="21"/>
      <c r="VI67" s="21"/>
      <c r="VJ67" s="21"/>
      <c r="VK67" s="21"/>
      <c r="VL67" s="21"/>
      <c r="VM67" s="21"/>
      <c r="VN67" s="21"/>
      <c r="VO67" s="21"/>
      <c r="VP67" s="21"/>
      <c r="VQ67" s="21"/>
      <c r="VR67" s="21"/>
      <c r="VS67" s="21"/>
      <c r="VT67" s="21"/>
      <c r="VU67" s="21"/>
      <c r="VV67" s="21"/>
      <c r="VW67" s="21"/>
      <c r="VX67" s="21"/>
      <c r="VY67" s="21"/>
      <c r="VZ67" s="21"/>
      <c r="WA67" s="21"/>
      <c r="WB67" s="21"/>
      <c r="WC67" s="21"/>
      <c r="WD67" s="21"/>
      <c r="WE67" s="21"/>
      <c r="WF67" s="21"/>
      <c r="WG67" s="21"/>
      <c r="WH67" s="21"/>
      <c r="WI67" s="21"/>
      <c r="WJ67" s="21"/>
      <c r="WK67" s="21"/>
      <c r="WL67" s="21"/>
      <c r="WM67" s="21"/>
      <c r="WN67" s="21"/>
      <c r="WO67" s="21"/>
      <c r="WP67" s="21"/>
      <c r="WQ67" s="21"/>
      <c r="WR67" s="21"/>
      <c r="WS67" s="21"/>
      <c r="WT67" s="21"/>
      <c r="WU67" s="21"/>
      <c r="WV67" s="21"/>
      <c r="WW67" s="21"/>
      <c r="WX67" s="21"/>
      <c r="WY67" s="21"/>
      <c r="WZ67" s="21"/>
      <c r="XA67" s="21"/>
      <c r="XB67" s="21"/>
      <c r="XC67" s="21"/>
      <c r="XD67" s="21"/>
      <c r="XE67" s="21"/>
      <c r="XF67" s="21"/>
      <c r="XG67" s="21"/>
      <c r="XH67" s="21"/>
      <c r="XI67" s="21"/>
      <c r="XJ67" s="21"/>
      <c r="XK67" s="21"/>
      <c r="XL67" s="21"/>
      <c r="XM67" s="21"/>
      <c r="XN67" s="21"/>
      <c r="XO67" s="21"/>
      <c r="XP67" s="21"/>
      <c r="XQ67" s="21"/>
      <c r="XR67" s="21"/>
      <c r="XS67" s="21"/>
      <c r="XT67" s="21"/>
      <c r="XU67" s="21"/>
      <c r="XV67" s="21"/>
      <c r="XW67" s="21"/>
      <c r="XX67" s="21"/>
      <c r="XY67" s="21"/>
      <c r="XZ67" s="21"/>
      <c r="YA67" s="21"/>
      <c r="YB67" s="21"/>
      <c r="YC67" s="21"/>
      <c r="YD67" s="21"/>
      <c r="YE67" s="21"/>
      <c r="YF67" s="21"/>
      <c r="YG67" s="21"/>
      <c r="YH67" s="21"/>
      <c r="YI67" s="21"/>
      <c r="YJ67" s="21"/>
      <c r="YK67" s="21"/>
      <c r="YL67" s="21"/>
      <c r="YM67" s="21"/>
      <c r="YN67" s="21"/>
      <c r="YO67" s="21"/>
      <c r="YP67" s="21"/>
      <c r="YQ67" s="21"/>
      <c r="YR67" s="21"/>
      <c r="YS67" s="21"/>
      <c r="YT67" s="21"/>
      <c r="YU67" s="21"/>
      <c r="YV67" s="21"/>
      <c r="YW67" s="21"/>
      <c r="YX67" s="21"/>
      <c r="YY67" s="21"/>
      <c r="YZ67" s="21"/>
      <c r="ZA67" s="21"/>
      <c r="ZB67" s="21"/>
      <c r="ZC67" s="21"/>
      <c r="ZD67" s="21"/>
      <c r="ZE67" s="21"/>
      <c r="ZF67" s="21"/>
      <c r="ZG67" s="21"/>
      <c r="ZH67" s="21"/>
      <c r="ZI67" s="21"/>
      <c r="ZJ67" s="21"/>
      <c r="ZK67" s="21"/>
      <c r="ZL67" s="21"/>
      <c r="ZM67" s="21"/>
      <c r="ZN67" s="21"/>
      <c r="ZO67" s="21"/>
      <c r="ZP67" s="21"/>
      <c r="ZQ67" s="21"/>
      <c r="ZR67" s="21"/>
      <c r="ZS67" s="21"/>
      <c r="ZT67" s="21"/>
      <c r="ZU67" s="21"/>
      <c r="ZV67" s="21"/>
      <c r="ZW67" s="21"/>
      <c r="ZX67" s="21"/>
      <c r="ZY67" s="21"/>
      <c r="ZZ67" s="21"/>
      <c r="AAA67" s="21"/>
      <c r="AAB67" s="21"/>
      <c r="AAC67" s="21"/>
      <c r="AAD67" s="21"/>
      <c r="AAE67" s="21"/>
      <c r="AAF67" s="21"/>
      <c r="AAG67" s="21"/>
      <c r="AAH67" s="21"/>
      <c r="AAI67" s="21"/>
      <c r="AAJ67" s="21"/>
      <c r="AAK67" s="21"/>
      <c r="AAL67" s="21"/>
      <c r="AAM67" s="21"/>
      <c r="AAN67" s="21"/>
      <c r="AAO67" s="21"/>
      <c r="AAP67" s="21"/>
      <c r="AAQ67" s="21"/>
      <c r="AAR67" s="21"/>
      <c r="AAS67" s="21"/>
      <c r="AAT67" s="21"/>
      <c r="AAU67" s="21"/>
      <c r="AAV67" s="21"/>
      <c r="AAW67" s="21"/>
      <c r="AAX67" s="21"/>
      <c r="AAY67" s="21"/>
      <c r="AAZ67" s="21"/>
      <c r="ABA67" s="21"/>
      <c r="ABB67" s="21"/>
      <c r="ABC67" s="21"/>
      <c r="ABD67" s="21"/>
      <c r="ABE67" s="21"/>
      <c r="ABF67" s="21"/>
      <c r="ABG67" s="21"/>
      <c r="ABH67" s="21"/>
      <c r="ABI67" s="21"/>
      <c r="ABJ67" s="21"/>
      <c r="ABK67" s="21"/>
      <c r="ABL67" s="21"/>
      <c r="ABM67" s="21"/>
      <c r="ABN67" s="21"/>
      <c r="ABO67" s="21"/>
      <c r="ABP67" s="21"/>
      <c r="ABQ67" s="21"/>
      <c r="ABR67" s="21"/>
      <c r="ABS67" s="21"/>
      <c r="ABT67" s="21"/>
      <c r="ABU67" s="21"/>
      <c r="ABV67" s="21"/>
      <c r="ABW67" s="21"/>
      <c r="ABX67" s="21"/>
      <c r="ABY67" s="21"/>
      <c r="ABZ67" s="21"/>
      <c r="ACA67" s="21"/>
      <c r="ACB67" s="21"/>
      <c r="ACC67" s="21"/>
      <c r="ACD67" s="21"/>
      <c r="ACE67" s="21"/>
      <c r="ACF67" s="21"/>
      <c r="ACG67" s="21"/>
      <c r="ACH67" s="21"/>
      <c r="ACI67" s="21"/>
      <c r="ACJ67" s="21"/>
      <c r="ACK67" s="21"/>
      <c r="ACL67" s="21"/>
      <c r="ACM67" s="21"/>
      <c r="ACN67" s="21"/>
      <c r="ACO67" s="21"/>
      <c r="ACP67" s="21"/>
      <c r="ACQ67" s="21"/>
      <c r="ACR67" s="21"/>
      <c r="ACS67" s="21"/>
      <c r="ACT67" s="21"/>
      <c r="ACU67" s="21"/>
      <c r="ACV67" s="21"/>
      <c r="ACW67" s="21"/>
      <c r="ACX67" s="21"/>
      <c r="ACY67" s="21"/>
      <c r="ACZ67" s="21"/>
      <c r="ADA67" s="21"/>
      <c r="ADB67" s="21"/>
      <c r="ADC67" s="21"/>
      <c r="ADD67" s="21"/>
      <c r="ADE67" s="21"/>
      <c r="ADF67" s="21"/>
      <c r="ADG67" s="21"/>
      <c r="ADH67" s="21"/>
      <c r="ADI67" s="21"/>
      <c r="ADJ67" s="21"/>
      <c r="ADK67" s="21"/>
      <c r="ADL67" s="21"/>
      <c r="ADM67" s="21"/>
      <c r="ADN67" s="21"/>
      <c r="ADO67" s="21"/>
      <c r="ADP67" s="21"/>
      <c r="ADQ67" s="21"/>
      <c r="ADR67" s="21"/>
      <c r="ADS67" s="21"/>
      <c r="ADT67" s="21"/>
      <c r="ADU67" s="21"/>
      <c r="ADV67" s="21"/>
      <c r="ADW67" s="21"/>
      <c r="ADX67" s="21"/>
      <c r="ADY67" s="21"/>
      <c r="ADZ67" s="21"/>
      <c r="AEA67" s="21"/>
      <c r="AEB67" s="21"/>
      <c r="AEC67" s="21"/>
      <c r="AED67" s="21"/>
      <c r="AEE67" s="21"/>
      <c r="AEF67" s="21"/>
      <c r="AEG67" s="21"/>
      <c r="AEH67" s="21"/>
      <c r="AEI67" s="21"/>
      <c r="AEJ67" s="21"/>
      <c r="AEK67" s="21"/>
      <c r="AEL67" s="21"/>
      <c r="AEM67" s="21"/>
      <c r="AEN67" s="21"/>
      <c r="AEO67" s="21"/>
      <c r="AEP67" s="21"/>
      <c r="AEQ67" s="21"/>
      <c r="AER67" s="21"/>
      <c r="AES67" s="21"/>
      <c r="AET67" s="21"/>
      <c r="AEU67" s="21"/>
      <c r="AEV67" s="21"/>
      <c r="AEW67" s="21"/>
      <c r="AEX67" s="21"/>
      <c r="AEY67" s="21"/>
      <c r="AEZ67" s="21"/>
      <c r="AFA67" s="21"/>
      <c r="AFB67" s="21"/>
      <c r="AFC67" s="21"/>
      <c r="AFD67" s="21"/>
      <c r="AFE67" s="21"/>
      <c r="AFF67" s="21"/>
      <c r="AFG67" s="21"/>
      <c r="AFH67" s="21"/>
      <c r="AFI67" s="21"/>
      <c r="AFJ67" s="21"/>
      <c r="AFK67" s="21"/>
      <c r="AFL67" s="21"/>
      <c r="AFM67" s="21"/>
      <c r="AFN67" s="21"/>
      <c r="AFO67" s="21"/>
      <c r="AFP67" s="21"/>
      <c r="AFQ67" s="21"/>
      <c r="AFR67" s="21"/>
      <c r="AFS67" s="21"/>
      <c r="AFT67" s="21"/>
      <c r="AFU67" s="21"/>
      <c r="AFV67" s="21"/>
      <c r="AFW67" s="21"/>
      <c r="AFX67" s="21"/>
      <c r="AFY67" s="21"/>
      <c r="AFZ67" s="21"/>
      <c r="AGA67" s="21"/>
      <c r="AGB67" s="21"/>
      <c r="AGC67" s="21"/>
      <c r="AGD67" s="21"/>
      <c r="AGE67" s="21"/>
      <c r="AGF67" s="21"/>
      <c r="AGG67" s="21"/>
      <c r="AGH67" s="21"/>
      <c r="AGI67" s="21"/>
      <c r="AGJ67" s="21"/>
      <c r="AGK67" s="21"/>
      <c r="AGL67" s="21"/>
      <c r="AGM67" s="21"/>
      <c r="AGN67" s="21"/>
      <c r="AGO67" s="21"/>
      <c r="AGP67" s="21"/>
      <c r="AGQ67" s="21"/>
      <c r="AGR67" s="21"/>
      <c r="AGS67" s="21"/>
      <c r="AGT67" s="21"/>
      <c r="AGU67" s="21"/>
      <c r="AGV67" s="21"/>
      <c r="AGW67" s="21"/>
      <c r="AGX67" s="21"/>
      <c r="AGY67" s="21"/>
      <c r="AGZ67" s="21"/>
      <c r="AHA67" s="21"/>
      <c r="AHB67" s="21"/>
      <c r="AHC67" s="21"/>
      <c r="AHD67" s="21"/>
      <c r="AHE67" s="21"/>
      <c r="AHF67" s="21"/>
      <c r="AHG67" s="21"/>
      <c r="AHH67" s="21"/>
      <c r="AHI67" s="21"/>
      <c r="AHJ67" s="21"/>
      <c r="AHK67" s="21"/>
      <c r="AHL67" s="21"/>
      <c r="AHM67" s="21"/>
      <c r="AHN67" s="21"/>
      <c r="AHO67" s="21"/>
      <c r="AHP67" s="21"/>
      <c r="AHQ67" s="21"/>
      <c r="AHR67" s="21"/>
      <c r="AHS67" s="21"/>
      <c r="AHT67" s="21"/>
      <c r="AHU67" s="21"/>
      <c r="AHV67" s="21"/>
      <c r="AHW67" s="21"/>
      <c r="AHX67" s="21"/>
      <c r="AHY67" s="21"/>
      <c r="AHZ67" s="21"/>
      <c r="AIA67" s="21"/>
      <c r="AIB67" s="21"/>
      <c r="AIC67" s="21"/>
      <c r="AID67" s="21"/>
      <c r="AIE67" s="21"/>
      <c r="AIF67" s="21"/>
      <c r="AIG67" s="21"/>
      <c r="AIH67" s="21"/>
      <c r="AII67" s="21"/>
      <c r="AIJ67" s="21"/>
      <c r="AIK67" s="21"/>
      <c r="AIL67" s="21"/>
      <c r="AIM67" s="21"/>
      <c r="AIN67" s="21"/>
      <c r="AIO67" s="21"/>
      <c r="AIP67" s="21"/>
      <c r="AIQ67" s="21"/>
      <c r="AIR67" s="21"/>
      <c r="AIS67" s="21"/>
      <c r="AIT67" s="21"/>
      <c r="AIU67" s="21"/>
      <c r="AIV67" s="21"/>
      <c r="AIW67" s="21"/>
      <c r="AIX67" s="21"/>
      <c r="AIY67" s="21"/>
      <c r="AIZ67" s="21"/>
      <c r="AJA67" s="21"/>
      <c r="AJB67" s="21"/>
      <c r="AJC67" s="21"/>
      <c r="AJD67" s="21"/>
      <c r="AJE67" s="21"/>
      <c r="AJF67" s="21"/>
      <c r="AJG67" s="21"/>
      <c r="AJH67" s="21"/>
      <c r="AJI67" s="21"/>
      <c r="AJJ67" s="21"/>
      <c r="AJK67" s="21"/>
      <c r="AJL67" s="21"/>
      <c r="AJM67" s="21"/>
      <c r="AJN67" s="21"/>
      <c r="AJO67" s="21"/>
      <c r="AJP67" s="21"/>
      <c r="AJQ67" s="21"/>
      <c r="AJR67" s="21"/>
      <c r="AJS67" s="21"/>
      <c r="AJT67" s="21"/>
      <c r="AJU67" s="21"/>
      <c r="AJV67" s="21"/>
      <c r="AJW67" s="21"/>
      <c r="AJX67" s="21"/>
      <c r="AJY67" s="21"/>
      <c r="AJZ67" s="21"/>
      <c r="AKA67" s="21"/>
      <c r="AKB67" s="21"/>
      <c r="AKC67" s="21"/>
      <c r="AKD67" s="21"/>
      <c r="AKE67" s="21"/>
      <c r="AKF67" s="21"/>
      <c r="AKG67" s="21"/>
      <c r="AKH67" s="21"/>
      <c r="AKI67" s="21"/>
      <c r="AKJ67" s="21"/>
      <c r="AKK67" s="21"/>
      <c r="AKL67" s="21"/>
      <c r="AKM67" s="21"/>
      <c r="AKN67" s="21"/>
      <c r="AKO67" s="21"/>
      <c r="AKP67" s="21"/>
      <c r="AKQ67" s="21"/>
      <c r="AKR67" s="21"/>
      <c r="AKS67" s="21"/>
      <c r="AKT67" s="21"/>
      <c r="AKU67" s="21"/>
      <c r="AKV67" s="21"/>
      <c r="AKW67" s="21"/>
      <c r="AKX67" s="21"/>
      <c r="AKY67" s="21"/>
      <c r="AKZ67" s="21"/>
      <c r="ALA67" s="21"/>
      <c r="ALB67" s="21"/>
      <c r="ALC67" s="21"/>
      <c r="ALD67" s="21"/>
      <c r="ALE67" s="21"/>
      <c r="ALF67" s="21"/>
      <c r="ALG67" s="21"/>
      <c r="ALH67" s="21"/>
      <c r="ALI67" s="21"/>
      <c r="ALJ67" s="21"/>
      <c r="ALK67" s="21"/>
      <c r="ALL67" s="21"/>
      <c r="ALM67" s="21"/>
      <c r="ALN67" s="21"/>
      <c r="ALO67" s="21"/>
      <c r="ALP67" s="21"/>
      <c r="ALQ67" s="21"/>
      <c r="ALR67" s="21"/>
      <c r="ALS67" s="21"/>
      <c r="ALT67" s="21"/>
      <c r="ALU67" s="21"/>
      <c r="ALV67" s="21"/>
      <c r="ALW67" s="21"/>
      <c r="ALX67" s="21"/>
      <c r="ALY67" s="21"/>
      <c r="ALZ67" s="21"/>
      <c r="AMA67" s="21"/>
      <c r="AMB67" s="21"/>
      <c r="AMC67" s="21"/>
      <c r="AMD67" s="21"/>
      <c r="AME67" s="21"/>
      <c r="AMF67" s="21"/>
      <c r="AMG67" s="21"/>
      <c r="AMH67" s="21"/>
      <c r="AMI67" s="21"/>
      <c r="AMJ67" s="21"/>
      <c r="AMK67" s="21"/>
      <c r="AML67" s="21"/>
      <c r="AMM67" s="21"/>
    </row>
    <row r="68" spans="1:1027" x14ac:dyDescent="0.25">
      <c r="A68" s="11">
        <v>4</v>
      </c>
      <c r="B68" s="53" t="s">
        <v>239</v>
      </c>
      <c r="C68" s="53" t="s">
        <v>381</v>
      </c>
      <c r="D68" s="53" t="s">
        <v>455</v>
      </c>
      <c r="E68" s="53" t="s">
        <v>129</v>
      </c>
      <c r="F68" s="12" t="s">
        <v>163</v>
      </c>
      <c r="G68" s="12"/>
      <c r="H68" s="12">
        <v>88</v>
      </c>
      <c r="I68" s="13" t="s">
        <v>95</v>
      </c>
      <c r="J68" s="14" t="s">
        <v>452</v>
      </c>
      <c r="K68" s="14" t="s">
        <v>112</v>
      </c>
      <c r="L68" s="15" t="s">
        <v>128</v>
      </c>
      <c r="M68" s="15" t="s">
        <v>128</v>
      </c>
      <c r="N68" s="15" t="s">
        <v>128</v>
      </c>
      <c r="O68" s="15" t="s">
        <v>129</v>
      </c>
      <c r="P68" s="15" t="s">
        <v>128</v>
      </c>
      <c r="Q68" s="15" t="s">
        <v>128</v>
      </c>
      <c r="R68" s="16" t="s">
        <v>128</v>
      </c>
      <c r="S68" s="16" t="s">
        <v>129</v>
      </c>
      <c r="T68" s="16" t="s">
        <v>129</v>
      </c>
      <c r="U68" s="17" t="s">
        <v>458</v>
      </c>
      <c r="V68" s="17" t="s">
        <v>128</v>
      </c>
      <c r="W68" s="17" t="s">
        <v>128</v>
      </c>
      <c r="X68" s="18" t="s">
        <v>131</v>
      </c>
      <c r="Y68" s="18" t="s">
        <v>128</v>
      </c>
      <c r="Z68" s="18" t="s">
        <v>132</v>
      </c>
      <c r="AA68" s="19" t="s">
        <v>497</v>
      </c>
      <c r="AB68" s="19" t="s">
        <v>167</v>
      </c>
      <c r="AC68" s="19" t="s">
        <v>129</v>
      </c>
      <c r="AE68" s="14"/>
      <c r="AF68" s="14"/>
      <c r="AG68" s="17" t="s">
        <v>464</v>
      </c>
      <c r="AH68" s="52" t="s">
        <v>191</v>
      </c>
    </row>
    <row r="69" spans="1:1027" s="30" customFormat="1" x14ac:dyDescent="0.25">
      <c r="A69" s="11">
        <v>103</v>
      </c>
      <c r="B69" s="53" t="s">
        <v>242</v>
      </c>
      <c r="C69" s="53" t="s">
        <v>329</v>
      </c>
      <c r="D69" s="53" t="s">
        <v>390</v>
      </c>
      <c r="E69" s="53" t="s">
        <v>128</v>
      </c>
      <c r="F69" s="12" t="s">
        <v>163</v>
      </c>
      <c r="G69" s="12"/>
      <c r="H69" s="12">
        <v>53</v>
      </c>
      <c r="I69" s="13" t="s">
        <v>99</v>
      </c>
      <c r="J69" s="14" t="s">
        <v>101</v>
      </c>
      <c r="K69" s="14" t="s">
        <v>113</v>
      </c>
      <c r="L69" s="15" t="s">
        <v>128</v>
      </c>
      <c r="M69" s="15" t="s">
        <v>128</v>
      </c>
      <c r="N69" s="15" t="s">
        <v>128</v>
      </c>
      <c r="O69" s="15" t="s">
        <v>129</v>
      </c>
      <c r="P69" s="15" t="s">
        <v>129</v>
      </c>
      <c r="Q69" s="15" t="s">
        <v>129</v>
      </c>
      <c r="R69" s="16" t="s">
        <v>128</v>
      </c>
      <c r="S69" s="16" t="s">
        <v>129</v>
      </c>
      <c r="T69" s="16" t="s">
        <v>129</v>
      </c>
      <c r="U69" s="17" t="s">
        <v>115</v>
      </c>
      <c r="V69" s="17" t="s">
        <v>128</v>
      </c>
      <c r="W69" s="17" t="s">
        <v>128</v>
      </c>
      <c r="X69" s="18" t="s">
        <v>133</v>
      </c>
      <c r="Y69" s="18" t="s">
        <v>128</v>
      </c>
      <c r="Z69" s="18" t="s">
        <v>168</v>
      </c>
      <c r="AA69" s="19" t="s">
        <v>117</v>
      </c>
      <c r="AB69" s="19"/>
      <c r="AC69" s="19" t="s">
        <v>129</v>
      </c>
      <c r="AD69" s="11"/>
      <c r="AE69" s="14"/>
      <c r="AF69" s="14"/>
      <c r="AG69" s="17" t="s">
        <v>34</v>
      </c>
      <c r="AH69" s="52"/>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c r="HC69" s="21"/>
      <c r="HD69" s="21"/>
      <c r="HE69" s="21"/>
      <c r="HF69" s="21"/>
      <c r="HG69" s="21"/>
      <c r="HH69" s="21"/>
      <c r="HI69" s="21"/>
      <c r="HJ69" s="21"/>
      <c r="HK69" s="21"/>
      <c r="HL69" s="21"/>
      <c r="HM69" s="21"/>
      <c r="HN69" s="21"/>
      <c r="HO69" s="21"/>
      <c r="HP69" s="21"/>
      <c r="HQ69" s="21"/>
      <c r="HR69" s="21"/>
      <c r="HS69" s="21"/>
      <c r="HT69" s="21"/>
      <c r="HU69" s="21"/>
      <c r="HV69" s="21"/>
      <c r="HW69" s="21"/>
      <c r="HX69" s="21"/>
      <c r="HY69" s="21"/>
      <c r="HZ69" s="21"/>
      <c r="IA69" s="21"/>
      <c r="IB69" s="21"/>
      <c r="IC69" s="21"/>
      <c r="ID69" s="21"/>
      <c r="IE69" s="21"/>
      <c r="IF69" s="21"/>
      <c r="IG69" s="21"/>
      <c r="IH69" s="21"/>
      <c r="II69" s="21"/>
      <c r="IJ69" s="21"/>
      <c r="IK69" s="21"/>
      <c r="IL69" s="21"/>
      <c r="IM69" s="21"/>
      <c r="IN69" s="21"/>
      <c r="IO69" s="21"/>
      <c r="IP69" s="21"/>
      <c r="IQ69" s="21"/>
      <c r="IR69" s="21"/>
      <c r="IS69" s="21"/>
      <c r="IT69" s="21"/>
      <c r="IU69" s="21"/>
      <c r="IV69" s="21"/>
      <c r="IW69" s="21"/>
      <c r="IX69" s="21"/>
      <c r="IY69" s="21"/>
      <c r="IZ69" s="21"/>
      <c r="JA69" s="21"/>
      <c r="JB69" s="21"/>
      <c r="JC69" s="21"/>
      <c r="JD69" s="21"/>
      <c r="JE69" s="21"/>
      <c r="JF69" s="21"/>
      <c r="JG69" s="21"/>
      <c r="JH69" s="21"/>
      <c r="JI69" s="21"/>
      <c r="JJ69" s="21"/>
      <c r="JK69" s="21"/>
      <c r="JL69" s="21"/>
      <c r="JM69" s="21"/>
      <c r="JN69" s="21"/>
      <c r="JO69" s="21"/>
      <c r="JP69" s="21"/>
      <c r="JQ69" s="21"/>
      <c r="JR69" s="21"/>
      <c r="JS69" s="21"/>
      <c r="JT69" s="21"/>
      <c r="JU69" s="21"/>
      <c r="JV69" s="21"/>
      <c r="JW69" s="21"/>
      <c r="JX69" s="21"/>
      <c r="JY69" s="21"/>
      <c r="JZ69" s="21"/>
      <c r="KA69" s="21"/>
      <c r="KB69" s="21"/>
      <c r="KC69" s="21"/>
      <c r="KD69" s="21"/>
      <c r="KE69" s="21"/>
      <c r="KF69" s="21"/>
      <c r="KG69" s="21"/>
      <c r="KH69" s="21"/>
      <c r="KI69" s="21"/>
      <c r="KJ69" s="21"/>
      <c r="KK69" s="21"/>
      <c r="KL69" s="21"/>
      <c r="KM69" s="21"/>
      <c r="KN69" s="21"/>
      <c r="KO69" s="21"/>
      <c r="KP69" s="21"/>
      <c r="KQ69" s="21"/>
      <c r="KR69" s="21"/>
      <c r="KS69" s="21"/>
      <c r="KT69" s="21"/>
      <c r="KU69" s="21"/>
      <c r="KV69" s="21"/>
      <c r="KW69" s="21"/>
      <c r="KX69" s="21"/>
      <c r="KY69" s="21"/>
      <c r="KZ69" s="21"/>
      <c r="LA69" s="21"/>
      <c r="LB69" s="21"/>
      <c r="LC69" s="21"/>
      <c r="LD69" s="21"/>
      <c r="LE69" s="21"/>
      <c r="LF69" s="21"/>
      <c r="LG69" s="21"/>
      <c r="LH69" s="21"/>
      <c r="LI69" s="21"/>
      <c r="LJ69" s="21"/>
      <c r="LK69" s="21"/>
      <c r="LL69" s="21"/>
      <c r="LM69" s="21"/>
      <c r="LN69" s="21"/>
      <c r="LO69" s="21"/>
      <c r="LP69" s="21"/>
      <c r="LQ69" s="21"/>
      <c r="LR69" s="21"/>
      <c r="LS69" s="21"/>
      <c r="LT69" s="21"/>
      <c r="LU69" s="21"/>
      <c r="LV69" s="21"/>
      <c r="LW69" s="21"/>
      <c r="LX69" s="21"/>
      <c r="LY69" s="21"/>
      <c r="LZ69" s="21"/>
      <c r="MA69" s="21"/>
      <c r="MB69" s="21"/>
      <c r="MC69" s="21"/>
      <c r="MD69" s="21"/>
      <c r="ME69" s="21"/>
      <c r="MF69" s="21"/>
      <c r="MG69" s="21"/>
      <c r="MH69" s="21"/>
      <c r="MI69" s="21"/>
      <c r="MJ69" s="21"/>
      <c r="MK69" s="21"/>
      <c r="ML69" s="21"/>
      <c r="MM69" s="21"/>
      <c r="MN69" s="21"/>
      <c r="MO69" s="21"/>
      <c r="MP69" s="21"/>
      <c r="MQ69" s="21"/>
      <c r="MR69" s="21"/>
      <c r="MS69" s="21"/>
      <c r="MT69" s="21"/>
      <c r="MU69" s="21"/>
      <c r="MV69" s="21"/>
      <c r="MW69" s="21"/>
      <c r="MX69" s="21"/>
      <c r="MY69" s="21"/>
      <c r="MZ69" s="21"/>
      <c r="NA69" s="21"/>
      <c r="NB69" s="21"/>
      <c r="NC69" s="21"/>
      <c r="ND69" s="21"/>
      <c r="NE69" s="21"/>
      <c r="NF69" s="21"/>
      <c r="NG69" s="21"/>
      <c r="NH69" s="21"/>
      <c r="NI69" s="21"/>
      <c r="NJ69" s="21"/>
      <c r="NK69" s="21"/>
      <c r="NL69" s="21"/>
      <c r="NM69" s="21"/>
      <c r="NN69" s="21"/>
      <c r="NO69" s="21"/>
      <c r="NP69" s="21"/>
      <c r="NQ69" s="21"/>
      <c r="NR69" s="21"/>
      <c r="NS69" s="21"/>
      <c r="NT69" s="21"/>
      <c r="NU69" s="21"/>
      <c r="NV69" s="21"/>
      <c r="NW69" s="21"/>
      <c r="NX69" s="21"/>
      <c r="NY69" s="21"/>
      <c r="NZ69" s="21"/>
      <c r="OA69" s="21"/>
      <c r="OB69" s="21"/>
      <c r="OC69" s="21"/>
      <c r="OD69" s="21"/>
      <c r="OE69" s="21"/>
      <c r="OF69" s="21"/>
      <c r="OG69" s="21"/>
      <c r="OH69" s="21"/>
      <c r="OI69" s="21"/>
      <c r="OJ69" s="21"/>
      <c r="OK69" s="21"/>
      <c r="OL69" s="21"/>
      <c r="OM69" s="21"/>
      <c r="ON69" s="21"/>
      <c r="OO69" s="21"/>
      <c r="OP69" s="21"/>
      <c r="OQ69" s="21"/>
      <c r="OR69" s="21"/>
      <c r="OS69" s="21"/>
      <c r="OT69" s="21"/>
      <c r="OU69" s="21"/>
      <c r="OV69" s="21"/>
      <c r="OW69" s="21"/>
      <c r="OX69" s="21"/>
      <c r="OY69" s="21"/>
      <c r="OZ69" s="21"/>
      <c r="PA69" s="21"/>
      <c r="PB69" s="21"/>
      <c r="PC69" s="21"/>
      <c r="PD69" s="21"/>
      <c r="PE69" s="21"/>
      <c r="PF69" s="21"/>
      <c r="PG69" s="21"/>
      <c r="PH69" s="21"/>
      <c r="PI69" s="21"/>
      <c r="PJ69" s="21"/>
      <c r="PK69" s="21"/>
      <c r="PL69" s="21"/>
      <c r="PM69" s="21"/>
      <c r="PN69" s="21"/>
      <c r="PO69" s="21"/>
      <c r="PP69" s="21"/>
      <c r="PQ69" s="21"/>
      <c r="PR69" s="21"/>
      <c r="PS69" s="21"/>
      <c r="PT69" s="21"/>
      <c r="PU69" s="21"/>
      <c r="PV69" s="21"/>
      <c r="PW69" s="21"/>
      <c r="PX69" s="21"/>
      <c r="PY69" s="21"/>
      <c r="PZ69" s="21"/>
      <c r="QA69" s="21"/>
      <c r="QB69" s="21"/>
      <c r="QC69" s="21"/>
      <c r="QD69" s="21"/>
      <c r="QE69" s="21"/>
      <c r="QF69" s="21"/>
      <c r="QG69" s="21"/>
      <c r="QH69" s="21"/>
      <c r="QI69" s="21"/>
      <c r="QJ69" s="21"/>
      <c r="QK69" s="21"/>
      <c r="QL69" s="21"/>
      <c r="QM69" s="21"/>
      <c r="QN69" s="21"/>
      <c r="QO69" s="21"/>
      <c r="QP69" s="21"/>
      <c r="QQ69" s="21"/>
      <c r="QR69" s="21"/>
      <c r="QS69" s="21"/>
      <c r="QT69" s="21"/>
      <c r="QU69" s="21"/>
      <c r="QV69" s="21"/>
      <c r="QW69" s="21"/>
      <c r="QX69" s="21"/>
      <c r="QY69" s="21"/>
      <c r="QZ69" s="21"/>
      <c r="RA69" s="21"/>
      <c r="RB69" s="21"/>
      <c r="RC69" s="21"/>
      <c r="RD69" s="21"/>
      <c r="RE69" s="21"/>
      <c r="RF69" s="21"/>
      <c r="RG69" s="21"/>
      <c r="RH69" s="21"/>
      <c r="RI69" s="21"/>
      <c r="RJ69" s="21"/>
      <c r="RK69" s="21"/>
      <c r="RL69" s="21"/>
      <c r="RM69" s="21"/>
      <c r="RN69" s="21"/>
      <c r="RO69" s="21"/>
      <c r="RP69" s="21"/>
      <c r="RQ69" s="21"/>
      <c r="RR69" s="21"/>
      <c r="RS69" s="21"/>
      <c r="RT69" s="21"/>
      <c r="RU69" s="21"/>
      <c r="RV69" s="21"/>
      <c r="RW69" s="21"/>
      <c r="RX69" s="21"/>
      <c r="RY69" s="21"/>
      <c r="RZ69" s="21"/>
      <c r="SA69" s="21"/>
      <c r="SB69" s="21"/>
      <c r="SC69" s="21"/>
      <c r="SD69" s="21"/>
      <c r="SE69" s="21"/>
      <c r="SF69" s="21"/>
      <c r="SG69" s="21"/>
      <c r="SH69" s="21"/>
      <c r="SI69" s="21"/>
      <c r="SJ69" s="21"/>
      <c r="SK69" s="21"/>
      <c r="SL69" s="21"/>
      <c r="SM69" s="21"/>
      <c r="SN69" s="21"/>
      <c r="SO69" s="21"/>
      <c r="SP69" s="21"/>
      <c r="SQ69" s="21"/>
      <c r="SR69" s="21"/>
      <c r="SS69" s="21"/>
      <c r="ST69" s="21"/>
      <c r="SU69" s="21"/>
      <c r="SV69" s="21"/>
      <c r="SW69" s="21"/>
      <c r="SX69" s="21"/>
      <c r="SY69" s="21"/>
      <c r="SZ69" s="21"/>
      <c r="TA69" s="21"/>
      <c r="TB69" s="21"/>
      <c r="TC69" s="21"/>
      <c r="TD69" s="21"/>
      <c r="TE69" s="21"/>
      <c r="TF69" s="21"/>
      <c r="TG69" s="21"/>
      <c r="TH69" s="21"/>
      <c r="TI69" s="21"/>
      <c r="TJ69" s="21"/>
      <c r="TK69" s="21"/>
      <c r="TL69" s="21"/>
      <c r="TM69" s="21"/>
      <c r="TN69" s="21"/>
      <c r="TO69" s="21"/>
      <c r="TP69" s="21"/>
      <c r="TQ69" s="21"/>
      <c r="TR69" s="21"/>
      <c r="TS69" s="21"/>
      <c r="TT69" s="21"/>
      <c r="TU69" s="21"/>
      <c r="TV69" s="21"/>
      <c r="TW69" s="21"/>
      <c r="TX69" s="21"/>
      <c r="TY69" s="21"/>
      <c r="TZ69" s="21"/>
      <c r="UA69" s="21"/>
      <c r="UB69" s="21"/>
      <c r="UC69" s="21"/>
      <c r="UD69" s="21"/>
      <c r="UE69" s="21"/>
      <c r="UF69" s="21"/>
      <c r="UG69" s="21"/>
      <c r="UH69" s="21"/>
      <c r="UI69" s="21"/>
      <c r="UJ69" s="21"/>
      <c r="UK69" s="21"/>
      <c r="UL69" s="21"/>
      <c r="UM69" s="21"/>
      <c r="UN69" s="21"/>
      <c r="UO69" s="21"/>
      <c r="UP69" s="21"/>
      <c r="UQ69" s="21"/>
      <c r="UR69" s="21"/>
      <c r="US69" s="21"/>
      <c r="UT69" s="21"/>
      <c r="UU69" s="21"/>
      <c r="UV69" s="21"/>
      <c r="UW69" s="21"/>
      <c r="UX69" s="21"/>
      <c r="UY69" s="21"/>
      <c r="UZ69" s="21"/>
      <c r="VA69" s="21"/>
      <c r="VB69" s="21"/>
      <c r="VC69" s="21"/>
      <c r="VD69" s="21"/>
      <c r="VE69" s="21"/>
      <c r="VF69" s="21"/>
      <c r="VG69" s="21"/>
      <c r="VH69" s="21"/>
      <c r="VI69" s="21"/>
      <c r="VJ69" s="21"/>
      <c r="VK69" s="21"/>
      <c r="VL69" s="21"/>
      <c r="VM69" s="21"/>
      <c r="VN69" s="21"/>
      <c r="VO69" s="21"/>
      <c r="VP69" s="21"/>
      <c r="VQ69" s="21"/>
      <c r="VR69" s="21"/>
      <c r="VS69" s="21"/>
      <c r="VT69" s="21"/>
      <c r="VU69" s="21"/>
      <c r="VV69" s="21"/>
      <c r="VW69" s="21"/>
      <c r="VX69" s="21"/>
      <c r="VY69" s="21"/>
      <c r="VZ69" s="21"/>
      <c r="WA69" s="21"/>
      <c r="WB69" s="21"/>
      <c r="WC69" s="21"/>
      <c r="WD69" s="21"/>
      <c r="WE69" s="21"/>
      <c r="WF69" s="21"/>
      <c r="WG69" s="21"/>
      <c r="WH69" s="21"/>
      <c r="WI69" s="21"/>
      <c r="WJ69" s="21"/>
      <c r="WK69" s="21"/>
      <c r="WL69" s="21"/>
      <c r="WM69" s="21"/>
      <c r="WN69" s="21"/>
      <c r="WO69" s="21"/>
      <c r="WP69" s="21"/>
      <c r="WQ69" s="21"/>
      <c r="WR69" s="21"/>
      <c r="WS69" s="21"/>
      <c r="WT69" s="21"/>
      <c r="WU69" s="21"/>
      <c r="WV69" s="21"/>
      <c r="WW69" s="21"/>
      <c r="WX69" s="21"/>
      <c r="WY69" s="21"/>
      <c r="WZ69" s="21"/>
      <c r="XA69" s="21"/>
      <c r="XB69" s="21"/>
      <c r="XC69" s="21"/>
      <c r="XD69" s="21"/>
      <c r="XE69" s="21"/>
      <c r="XF69" s="21"/>
      <c r="XG69" s="21"/>
      <c r="XH69" s="21"/>
      <c r="XI69" s="21"/>
      <c r="XJ69" s="21"/>
      <c r="XK69" s="21"/>
      <c r="XL69" s="21"/>
      <c r="XM69" s="21"/>
      <c r="XN69" s="21"/>
      <c r="XO69" s="21"/>
      <c r="XP69" s="21"/>
      <c r="XQ69" s="21"/>
      <c r="XR69" s="21"/>
      <c r="XS69" s="21"/>
      <c r="XT69" s="21"/>
      <c r="XU69" s="21"/>
      <c r="XV69" s="21"/>
      <c r="XW69" s="21"/>
      <c r="XX69" s="21"/>
      <c r="XY69" s="21"/>
      <c r="XZ69" s="21"/>
      <c r="YA69" s="21"/>
      <c r="YB69" s="21"/>
      <c r="YC69" s="21"/>
      <c r="YD69" s="21"/>
      <c r="YE69" s="21"/>
      <c r="YF69" s="21"/>
      <c r="YG69" s="21"/>
      <c r="YH69" s="21"/>
      <c r="YI69" s="21"/>
      <c r="YJ69" s="21"/>
      <c r="YK69" s="21"/>
      <c r="YL69" s="21"/>
      <c r="YM69" s="21"/>
      <c r="YN69" s="21"/>
      <c r="YO69" s="21"/>
      <c r="YP69" s="21"/>
      <c r="YQ69" s="21"/>
      <c r="YR69" s="21"/>
      <c r="YS69" s="21"/>
      <c r="YT69" s="21"/>
      <c r="YU69" s="21"/>
      <c r="YV69" s="21"/>
      <c r="YW69" s="21"/>
      <c r="YX69" s="21"/>
      <c r="YY69" s="21"/>
      <c r="YZ69" s="21"/>
      <c r="ZA69" s="21"/>
      <c r="ZB69" s="21"/>
      <c r="ZC69" s="21"/>
      <c r="ZD69" s="21"/>
      <c r="ZE69" s="21"/>
      <c r="ZF69" s="21"/>
      <c r="ZG69" s="21"/>
      <c r="ZH69" s="21"/>
      <c r="ZI69" s="21"/>
      <c r="ZJ69" s="21"/>
      <c r="ZK69" s="21"/>
      <c r="ZL69" s="21"/>
      <c r="ZM69" s="21"/>
      <c r="ZN69" s="21"/>
      <c r="ZO69" s="21"/>
      <c r="ZP69" s="21"/>
      <c r="ZQ69" s="21"/>
      <c r="ZR69" s="21"/>
      <c r="ZS69" s="21"/>
      <c r="ZT69" s="21"/>
      <c r="ZU69" s="21"/>
      <c r="ZV69" s="21"/>
      <c r="ZW69" s="21"/>
      <c r="ZX69" s="21"/>
      <c r="ZY69" s="21"/>
      <c r="ZZ69" s="21"/>
      <c r="AAA69" s="21"/>
      <c r="AAB69" s="21"/>
      <c r="AAC69" s="21"/>
      <c r="AAD69" s="21"/>
      <c r="AAE69" s="21"/>
      <c r="AAF69" s="21"/>
      <c r="AAG69" s="21"/>
      <c r="AAH69" s="21"/>
      <c r="AAI69" s="21"/>
      <c r="AAJ69" s="21"/>
      <c r="AAK69" s="21"/>
      <c r="AAL69" s="21"/>
      <c r="AAM69" s="21"/>
      <c r="AAN69" s="21"/>
      <c r="AAO69" s="21"/>
      <c r="AAP69" s="21"/>
      <c r="AAQ69" s="21"/>
      <c r="AAR69" s="21"/>
      <c r="AAS69" s="21"/>
      <c r="AAT69" s="21"/>
      <c r="AAU69" s="21"/>
      <c r="AAV69" s="21"/>
      <c r="AAW69" s="21"/>
      <c r="AAX69" s="21"/>
      <c r="AAY69" s="21"/>
      <c r="AAZ69" s="21"/>
      <c r="ABA69" s="21"/>
      <c r="ABB69" s="21"/>
      <c r="ABC69" s="21"/>
      <c r="ABD69" s="21"/>
      <c r="ABE69" s="21"/>
      <c r="ABF69" s="21"/>
      <c r="ABG69" s="21"/>
      <c r="ABH69" s="21"/>
      <c r="ABI69" s="21"/>
      <c r="ABJ69" s="21"/>
      <c r="ABK69" s="21"/>
      <c r="ABL69" s="21"/>
      <c r="ABM69" s="21"/>
      <c r="ABN69" s="21"/>
      <c r="ABO69" s="21"/>
      <c r="ABP69" s="21"/>
      <c r="ABQ69" s="21"/>
      <c r="ABR69" s="21"/>
      <c r="ABS69" s="21"/>
      <c r="ABT69" s="21"/>
      <c r="ABU69" s="21"/>
      <c r="ABV69" s="21"/>
      <c r="ABW69" s="21"/>
      <c r="ABX69" s="21"/>
      <c r="ABY69" s="21"/>
      <c r="ABZ69" s="21"/>
      <c r="ACA69" s="21"/>
      <c r="ACB69" s="21"/>
      <c r="ACC69" s="21"/>
      <c r="ACD69" s="21"/>
      <c r="ACE69" s="21"/>
      <c r="ACF69" s="21"/>
      <c r="ACG69" s="21"/>
      <c r="ACH69" s="21"/>
      <c r="ACI69" s="21"/>
      <c r="ACJ69" s="21"/>
      <c r="ACK69" s="21"/>
      <c r="ACL69" s="21"/>
      <c r="ACM69" s="21"/>
      <c r="ACN69" s="21"/>
      <c r="ACO69" s="21"/>
      <c r="ACP69" s="21"/>
      <c r="ACQ69" s="21"/>
      <c r="ACR69" s="21"/>
      <c r="ACS69" s="21"/>
      <c r="ACT69" s="21"/>
      <c r="ACU69" s="21"/>
      <c r="ACV69" s="21"/>
      <c r="ACW69" s="21"/>
      <c r="ACX69" s="21"/>
      <c r="ACY69" s="21"/>
      <c r="ACZ69" s="21"/>
      <c r="ADA69" s="21"/>
      <c r="ADB69" s="21"/>
      <c r="ADC69" s="21"/>
      <c r="ADD69" s="21"/>
      <c r="ADE69" s="21"/>
      <c r="ADF69" s="21"/>
      <c r="ADG69" s="21"/>
      <c r="ADH69" s="21"/>
      <c r="ADI69" s="21"/>
      <c r="ADJ69" s="21"/>
      <c r="ADK69" s="21"/>
      <c r="ADL69" s="21"/>
      <c r="ADM69" s="21"/>
      <c r="ADN69" s="21"/>
      <c r="ADO69" s="21"/>
      <c r="ADP69" s="21"/>
      <c r="ADQ69" s="21"/>
      <c r="ADR69" s="21"/>
      <c r="ADS69" s="21"/>
      <c r="ADT69" s="21"/>
      <c r="ADU69" s="21"/>
      <c r="ADV69" s="21"/>
      <c r="ADW69" s="21"/>
      <c r="ADX69" s="21"/>
      <c r="ADY69" s="21"/>
      <c r="ADZ69" s="21"/>
      <c r="AEA69" s="21"/>
      <c r="AEB69" s="21"/>
      <c r="AEC69" s="21"/>
      <c r="AED69" s="21"/>
      <c r="AEE69" s="21"/>
      <c r="AEF69" s="21"/>
      <c r="AEG69" s="21"/>
      <c r="AEH69" s="21"/>
      <c r="AEI69" s="21"/>
      <c r="AEJ69" s="21"/>
      <c r="AEK69" s="21"/>
      <c r="AEL69" s="21"/>
      <c r="AEM69" s="21"/>
      <c r="AEN69" s="21"/>
      <c r="AEO69" s="21"/>
      <c r="AEP69" s="21"/>
      <c r="AEQ69" s="21"/>
      <c r="AER69" s="21"/>
      <c r="AES69" s="21"/>
      <c r="AET69" s="21"/>
      <c r="AEU69" s="21"/>
      <c r="AEV69" s="21"/>
      <c r="AEW69" s="21"/>
      <c r="AEX69" s="21"/>
      <c r="AEY69" s="21"/>
      <c r="AEZ69" s="21"/>
      <c r="AFA69" s="21"/>
      <c r="AFB69" s="21"/>
      <c r="AFC69" s="21"/>
      <c r="AFD69" s="21"/>
      <c r="AFE69" s="21"/>
      <c r="AFF69" s="21"/>
      <c r="AFG69" s="21"/>
      <c r="AFH69" s="21"/>
      <c r="AFI69" s="21"/>
      <c r="AFJ69" s="21"/>
      <c r="AFK69" s="21"/>
      <c r="AFL69" s="21"/>
      <c r="AFM69" s="21"/>
      <c r="AFN69" s="21"/>
      <c r="AFO69" s="21"/>
      <c r="AFP69" s="21"/>
      <c r="AFQ69" s="21"/>
      <c r="AFR69" s="21"/>
      <c r="AFS69" s="21"/>
      <c r="AFT69" s="21"/>
      <c r="AFU69" s="21"/>
      <c r="AFV69" s="21"/>
      <c r="AFW69" s="21"/>
      <c r="AFX69" s="21"/>
      <c r="AFY69" s="21"/>
      <c r="AFZ69" s="21"/>
      <c r="AGA69" s="21"/>
      <c r="AGB69" s="21"/>
      <c r="AGC69" s="21"/>
      <c r="AGD69" s="21"/>
      <c r="AGE69" s="21"/>
      <c r="AGF69" s="21"/>
      <c r="AGG69" s="21"/>
      <c r="AGH69" s="21"/>
      <c r="AGI69" s="21"/>
      <c r="AGJ69" s="21"/>
      <c r="AGK69" s="21"/>
      <c r="AGL69" s="21"/>
      <c r="AGM69" s="21"/>
      <c r="AGN69" s="21"/>
      <c r="AGO69" s="21"/>
      <c r="AGP69" s="21"/>
      <c r="AGQ69" s="21"/>
      <c r="AGR69" s="21"/>
      <c r="AGS69" s="21"/>
      <c r="AGT69" s="21"/>
      <c r="AGU69" s="21"/>
      <c r="AGV69" s="21"/>
      <c r="AGW69" s="21"/>
      <c r="AGX69" s="21"/>
      <c r="AGY69" s="21"/>
      <c r="AGZ69" s="21"/>
      <c r="AHA69" s="21"/>
      <c r="AHB69" s="21"/>
      <c r="AHC69" s="21"/>
      <c r="AHD69" s="21"/>
      <c r="AHE69" s="21"/>
      <c r="AHF69" s="21"/>
      <c r="AHG69" s="21"/>
      <c r="AHH69" s="21"/>
      <c r="AHI69" s="21"/>
      <c r="AHJ69" s="21"/>
      <c r="AHK69" s="21"/>
      <c r="AHL69" s="21"/>
      <c r="AHM69" s="21"/>
      <c r="AHN69" s="21"/>
      <c r="AHO69" s="21"/>
      <c r="AHP69" s="21"/>
      <c r="AHQ69" s="21"/>
      <c r="AHR69" s="21"/>
      <c r="AHS69" s="21"/>
      <c r="AHT69" s="21"/>
      <c r="AHU69" s="21"/>
      <c r="AHV69" s="21"/>
      <c r="AHW69" s="21"/>
      <c r="AHX69" s="21"/>
      <c r="AHY69" s="21"/>
      <c r="AHZ69" s="21"/>
      <c r="AIA69" s="21"/>
      <c r="AIB69" s="21"/>
      <c r="AIC69" s="21"/>
      <c r="AID69" s="21"/>
      <c r="AIE69" s="21"/>
      <c r="AIF69" s="21"/>
      <c r="AIG69" s="21"/>
      <c r="AIH69" s="21"/>
      <c r="AII69" s="21"/>
      <c r="AIJ69" s="21"/>
      <c r="AIK69" s="21"/>
      <c r="AIL69" s="21"/>
      <c r="AIM69" s="21"/>
      <c r="AIN69" s="21"/>
      <c r="AIO69" s="21"/>
      <c r="AIP69" s="21"/>
      <c r="AIQ69" s="21"/>
      <c r="AIR69" s="21"/>
      <c r="AIS69" s="21"/>
      <c r="AIT69" s="21"/>
      <c r="AIU69" s="21"/>
      <c r="AIV69" s="21"/>
      <c r="AIW69" s="21"/>
      <c r="AIX69" s="21"/>
      <c r="AIY69" s="21"/>
      <c r="AIZ69" s="21"/>
      <c r="AJA69" s="21"/>
      <c r="AJB69" s="21"/>
      <c r="AJC69" s="21"/>
      <c r="AJD69" s="21"/>
      <c r="AJE69" s="21"/>
      <c r="AJF69" s="21"/>
      <c r="AJG69" s="21"/>
      <c r="AJH69" s="21"/>
      <c r="AJI69" s="21"/>
      <c r="AJJ69" s="21"/>
      <c r="AJK69" s="21"/>
      <c r="AJL69" s="21"/>
      <c r="AJM69" s="21"/>
      <c r="AJN69" s="21"/>
      <c r="AJO69" s="21"/>
      <c r="AJP69" s="21"/>
      <c r="AJQ69" s="21"/>
      <c r="AJR69" s="21"/>
      <c r="AJS69" s="21"/>
      <c r="AJT69" s="21"/>
      <c r="AJU69" s="21"/>
      <c r="AJV69" s="21"/>
      <c r="AJW69" s="21"/>
      <c r="AJX69" s="21"/>
      <c r="AJY69" s="21"/>
      <c r="AJZ69" s="21"/>
      <c r="AKA69" s="21"/>
      <c r="AKB69" s="21"/>
      <c r="AKC69" s="21"/>
      <c r="AKD69" s="21"/>
      <c r="AKE69" s="21"/>
      <c r="AKF69" s="21"/>
      <c r="AKG69" s="21"/>
      <c r="AKH69" s="21"/>
      <c r="AKI69" s="21"/>
      <c r="AKJ69" s="21"/>
      <c r="AKK69" s="21"/>
      <c r="AKL69" s="21"/>
      <c r="AKM69" s="21"/>
      <c r="AKN69" s="21"/>
      <c r="AKO69" s="21"/>
      <c r="AKP69" s="21"/>
      <c r="AKQ69" s="21"/>
      <c r="AKR69" s="21"/>
      <c r="AKS69" s="21"/>
      <c r="AKT69" s="21"/>
      <c r="AKU69" s="21"/>
      <c r="AKV69" s="21"/>
      <c r="AKW69" s="21"/>
      <c r="AKX69" s="21"/>
      <c r="AKY69" s="21"/>
      <c r="AKZ69" s="21"/>
      <c r="ALA69" s="21"/>
      <c r="ALB69" s="21"/>
      <c r="ALC69" s="21"/>
      <c r="ALD69" s="21"/>
      <c r="ALE69" s="21"/>
      <c r="ALF69" s="21"/>
      <c r="ALG69" s="21"/>
      <c r="ALH69" s="21"/>
      <c r="ALI69" s="21"/>
      <c r="ALJ69" s="21"/>
      <c r="ALK69" s="21"/>
      <c r="ALL69" s="21"/>
      <c r="ALM69" s="21"/>
      <c r="ALN69" s="21"/>
      <c r="ALO69" s="21"/>
      <c r="ALP69" s="21"/>
      <c r="ALQ69" s="21"/>
      <c r="ALR69" s="21"/>
      <c r="ALS69" s="21"/>
      <c r="ALT69" s="21"/>
      <c r="ALU69" s="21"/>
      <c r="ALV69" s="21"/>
      <c r="ALW69" s="21"/>
      <c r="ALX69" s="21"/>
      <c r="ALY69" s="21"/>
      <c r="ALZ69" s="21"/>
      <c r="AMA69" s="21"/>
      <c r="AMB69" s="21"/>
      <c r="AMC69" s="21"/>
      <c r="AMD69" s="21"/>
      <c r="AME69" s="21"/>
      <c r="AMF69" s="21"/>
      <c r="AMG69" s="21"/>
      <c r="AMH69" s="21"/>
      <c r="AMI69" s="21"/>
      <c r="AMJ69" s="21"/>
      <c r="AMK69" s="21"/>
      <c r="AML69" s="21"/>
      <c r="AMM69" s="21"/>
    </row>
    <row r="70" spans="1:1027" x14ac:dyDescent="0.25">
      <c r="A70" s="31" t="s">
        <v>149</v>
      </c>
      <c r="B70" s="31"/>
      <c r="C70" s="31"/>
      <c r="D70" s="31"/>
      <c r="E70" s="31"/>
      <c r="F70" s="32"/>
      <c r="G70" s="32"/>
      <c r="H70" s="32"/>
      <c r="I70" s="33"/>
      <c r="J70" s="34"/>
      <c r="K70" s="34"/>
      <c r="L70" s="35"/>
      <c r="M70" s="35"/>
      <c r="N70" s="35"/>
      <c r="O70" s="35"/>
      <c r="P70" s="35"/>
      <c r="Q70" s="35"/>
      <c r="R70" s="36"/>
      <c r="S70" s="36"/>
      <c r="T70" s="36"/>
      <c r="U70" s="37" t="s">
        <v>458</v>
      </c>
      <c r="V70" s="37"/>
      <c r="W70" s="37"/>
      <c r="X70" s="38"/>
      <c r="Y70" s="38"/>
      <c r="Z70" s="38"/>
      <c r="AA70" s="39"/>
      <c r="AB70" s="39"/>
      <c r="AC70" s="39"/>
      <c r="AD70" s="31"/>
      <c r="AE70" s="34"/>
      <c r="AF70" s="34"/>
      <c r="AG70" s="37" t="s">
        <v>464</v>
      </c>
      <c r="AH70" s="31"/>
    </row>
    <row r="71" spans="1:1027" s="30" customFormat="1" x14ac:dyDescent="0.25">
      <c r="A71" s="11">
        <v>31</v>
      </c>
      <c r="B71" s="53" t="s">
        <v>243</v>
      </c>
      <c r="C71" s="53" t="s">
        <v>330</v>
      </c>
      <c r="D71" s="53" t="s">
        <v>455</v>
      </c>
      <c r="E71" s="53" t="s">
        <v>129</v>
      </c>
      <c r="F71" s="12" t="s">
        <v>164</v>
      </c>
      <c r="G71" s="12"/>
      <c r="H71" s="12">
        <v>93</v>
      </c>
      <c r="I71" s="13" t="s">
        <v>95</v>
      </c>
      <c r="J71" s="14" t="s">
        <v>452</v>
      </c>
      <c r="K71" s="14" t="s">
        <v>111</v>
      </c>
      <c r="L71" s="15" t="s">
        <v>128</v>
      </c>
      <c r="M71" s="15" t="s">
        <v>128</v>
      </c>
      <c r="N71" s="15" t="s">
        <v>128</v>
      </c>
      <c r="O71" s="15" t="s">
        <v>129</v>
      </c>
      <c r="P71" s="15" t="s">
        <v>129</v>
      </c>
      <c r="Q71" s="15" t="s">
        <v>129</v>
      </c>
      <c r="R71" s="16" t="s">
        <v>128</v>
      </c>
      <c r="S71" s="16" t="s">
        <v>129</v>
      </c>
      <c r="T71" s="16" t="s">
        <v>129</v>
      </c>
      <c r="U71" s="17" t="s">
        <v>114</v>
      </c>
      <c r="V71" s="17" t="s">
        <v>128</v>
      </c>
      <c r="W71" s="17" t="s">
        <v>128</v>
      </c>
      <c r="X71" s="18" t="s">
        <v>167</v>
      </c>
      <c r="Y71" s="18" t="s">
        <v>128</v>
      </c>
      <c r="Z71" s="18" t="s">
        <v>167</v>
      </c>
      <c r="AA71" s="19" t="s">
        <v>117</v>
      </c>
      <c r="AB71" s="19"/>
      <c r="AC71" s="19" t="s">
        <v>129</v>
      </c>
      <c r="AD71" s="11"/>
      <c r="AE71" s="14"/>
      <c r="AF71" s="14"/>
      <c r="AG71" s="17"/>
      <c r="AH71" s="52" t="s">
        <v>480</v>
      </c>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c r="HJ71" s="21"/>
      <c r="HK71" s="21"/>
      <c r="HL71" s="21"/>
      <c r="HM71" s="21"/>
      <c r="HN71" s="21"/>
      <c r="HO71" s="21"/>
      <c r="HP71" s="21"/>
      <c r="HQ71" s="21"/>
      <c r="HR71" s="21"/>
      <c r="HS71" s="21"/>
      <c r="HT71" s="21"/>
      <c r="HU71" s="21"/>
      <c r="HV71" s="21"/>
      <c r="HW71" s="21"/>
      <c r="HX71" s="21"/>
      <c r="HY71" s="21"/>
      <c r="HZ71" s="21"/>
      <c r="IA71" s="21"/>
      <c r="IB71" s="21"/>
      <c r="IC71" s="21"/>
      <c r="ID71" s="21"/>
      <c r="IE71" s="21"/>
      <c r="IF71" s="21"/>
      <c r="IG71" s="21"/>
      <c r="IH71" s="21"/>
      <c r="II71" s="21"/>
      <c r="IJ71" s="21"/>
      <c r="IK71" s="21"/>
      <c r="IL71" s="21"/>
      <c r="IM71" s="21"/>
      <c r="IN71" s="21"/>
      <c r="IO71" s="21"/>
      <c r="IP71" s="21"/>
      <c r="IQ71" s="21"/>
      <c r="IR71" s="21"/>
      <c r="IS71" s="21"/>
      <c r="IT71" s="21"/>
      <c r="IU71" s="21"/>
      <c r="IV71" s="21"/>
      <c r="IW71" s="21"/>
      <c r="IX71" s="21"/>
      <c r="IY71" s="21"/>
      <c r="IZ71" s="21"/>
      <c r="JA71" s="21"/>
      <c r="JB71" s="21"/>
      <c r="JC71" s="21"/>
      <c r="JD71" s="21"/>
      <c r="JE71" s="21"/>
      <c r="JF71" s="21"/>
      <c r="JG71" s="21"/>
      <c r="JH71" s="21"/>
      <c r="JI71" s="21"/>
      <c r="JJ71" s="21"/>
      <c r="JK71" s="21"/>
      <c r="JL71" s="21"/>
      <c r="JM71" s="21"/>
      <c r="JN71" s="21"/>
      <c r="JO71" s="21"/>
      <c r="JP71" s="21"/>
      <c r="JQ71" s="21"/>
      <c r="JR71" s="21"/>
      <c r="JS71" s="21"/>
      <c r="JT71" s="21"/>
      <c r="JU71" s="21"/>
      <c r="JV71" s="21"/>
      <c r="JW71" s="21"/>
      <c r="JX71" s="21"/>
      <c r="JY71" s="21"/>
      <c r="JZ71" s="21"/>
      <c r="KA71" s="21"/>
      <c r="KB71" s="21"/>
      <c r="KC71" s="21"/>
      <c r="KD71" s="21"/>
      <c r="KE71" s="21"/>
      <c r="KF71" s="21"/>
      <c r="KG71" s="21"/>
      <c r="KH71" s="21"/>
      <c r="KI71" s="21"/>
      <c r="KJ71" s="21"/>
      <c r="KK71" s="21"/>
      <c r="KL71" s="21"/>
      <c r="KM71" s="21"/>
      <c r="KN71" s="21"/>
      <c r="KO71" s="21"/>
      <c r="KP71" s="21"/>
      <c r="KQ71" s="21"/>
      <c r="KR71" s="21"/>
      <c r="KS71" s="21"/>
      <c r="KT71" s="21"/>
      <c r="KU71" s="21"/>
      <c r="KV71" s="21"/>
      <c r="KW71" s="21"/>
      <c r="KX71" s="21"/>
      <c r="KY71" s="21"/>
      <c r="KZ71" s="21"/>
      <c r="LA71" s="21"/>
      <c r="LB71" s="21"/>
      <c r="LC71" s="21"/>
      <c r="LD71" s="21"/>
      <c r="LE71" s="21"/>
      <c r="LF71" s="21"/>
      <c r="LG71" s="21"/>
      <c r="LH71" s="21"/>
      <c r="LI71" s="21"/>
      <c r="LJ71" s="21"/>
      <c r="LK71" s="21"/>
      <c r="LL71" s="21"/>
      <c r="LM71" s="21"/>
      <c r="LN71" s="21"/>
      <c r="LO71" s="21"/>
      <c r="LP71" s="21"/>
      <c r="LQ71" s="21"/>
      <c r="LR71" s="21"/>
      <c r="LS71" s="21"/>
      <c r="LT71" s="21"/>
      <c r="LU71" s="21"/>
      <c r="LV71" s="21"/>
      <c r="LW71" s="21"/>
      <c r="LX71" s="21"/>
      <c r="LY71" s="21"/>
      <c r="LZ71" s="21"/>
      <c r="MA71" s="21"/>
      <c r="MB71" s="21"/>
      <c r="MC71" s="21"/>
      <c r="MD71" s="21"/>
      <c r="ME71" s="21"/>
      <c r="MF71" s="21"/>
      <c r="MG71" s="21"/>
      <c r="MH71" s="21"/>
      <c r="MI71" s="21"/>
      <c r="MJ71" s="21"/>
      <c r="MK71" s="21"/>
      <c r="ML71" s="21"/>
      <c r="MM71" s="21"/>
      <c r="MN71" s="21"/>
      <c r="MO71" s="21"/>
      <c r="MP71" s="21"/>
      <c r="MQ71" s="21"/>
      <c r="MR71" s="21"/>
      <c r="MS71" s="21"/>
      <c r="MT71" s="21"/>
      <c r="MU71" s="21"/>
      <c r="MV71" s="21"/>
      <c r="MW71" s="21"/>
      <c r="MX71" s="21"/>
      <c r="MY71" s="21"/>
      <c r="MZ71" s="21"/>
      <c r="NA71" s="21"/>
      <c r="NB71" s="21"/>
      <c r="NC71" s="21"/>
      <c r="ND71" s="21"/>
      <c r="NE71" s="21"/>
      <c r="NF71" s="21"/>
      <c r="NG71" s="21"/>
      <c r="NH71" s="21"/>
      <c r="NI71" s="21"/>
      <c r="NJ71" s="21"/>
      <c r="NK71" s="21"/>
      <c r="NL71" s="21"/>
      <c r="NM71" s="21"/>
      <c r="NN71" s="21"/>
      <c r="NO71" s="21"/>
      <c r="NP71" s="21"/>
      <c r="NQ71" s="21"/>
      <c r="NR71" s="21"/>
      <c r="NS71" s="21"/>
      <c r="NT71" s="21"/>
      <c r="NU71" s="21"/>
      <c r="NV71" s="21"/>
      <c r="NW71" s="21"/>
      <c r="NX71" s="21"/>
      <c r="NY71" s="21"/>
      <c r="NZ71" s="21"/>
      <c r="OA71" s="21"/>
      <c r="OB71" s="21"/>
      <c r="OC71" s="21"/>
      <c r="OD71" s="21"/>
      <c r="OE71" s="21"/>
      <c r="OF71" s="21"/>
      <c r="OG71" s="21"/>
      <c r="OH71" s="21"/>
      <c r="OI71" s="21"/>
      <c r="OJ71" s="21"/>
      <c r="OK71" s="21"/>
      <c r="OL71" s="21"/>
      <c r="OM71" s="21"/>
      <c r="ON71" s="21"/>
      <c r="OO71" s="21"/>
      <c r="OP71" s="21"/>
      <c r="OQ71" s="21"/>
      <c r="OR71" s="21"/>
      <c r="OS71" s="21"/>
      <c r="OT71" s="21"/>
      <c r="OU71" s="21"/>
      <c r="OV71" s="21"/>
      <c r="OW71" s="21"/>
      <c r="OX71" s="21"/>
      <c r="OY71" s="21"/>
      <c r="OZ71" s="21"/>
      <c r="PA71" s="21"/>
      <c r="PB71" s="21"/>
      <c r="PC71" s="21"/>
      <c r="PD71" s="21"/>
      <c r="PE71" s="21"/>
      <c r="PF71" s="21"/>
      <c r="PG71" s="21"/>
      <c r="PH71" s="21"/>
      <c r="PI71" s="21"/>
      <c r="PJ71" s="21"/>
      <c r="PK71" s="21"/>
      <c r="PL71" s="21"/>
      <c r="PM71" s="21"/>
      <c r="PN71" s="21"/>
      <c r="PO71" s="21"/>
      <c r="PP71" s="21"/>
      <c r="PQ71" s="21"/>
      <c r="PR71" s="21"/>
      <c r="PS71" s="21"/>
      <c r="PT71" s="21"/>
      <c r="PU71" s="21"/>
      <c r="PV71" s="21"/>
      <c r="PW71" s="21"/>
      <c r="PX71" s="21"/>
      <c r="PY71" s="21"/>
      <c r="PZ71" s="21"/>
      <c r="QA71" s="21"/>
      <c r="QB71" s="21"/>
      <c r="QC71" s="21"/>
      <c r="QD71" s="21"/>
      <c r="QE71" s="21"/>
      <c r="QF71" s="21"/>
      <c r="QG71" s="21"/>
      <c r="QH71" s="21"/>
      <c r="QI71" s="21"/>
      <c r="QJ71" s="21"/>
      <c r="QK71" s="21"/>
      <c r="QL71" s="21"/>
      <c r="QM71" s="21"/>
      <c r="QN71" s="21"/>
      <c r="QO71" s="21"/>
      <c r="QP71" s="21"/>
      <c r="QQ71" s="21"/>
      <c r="QR71" s="21"/>
      <c r="QS71" s="21"/>
      <c r="QT71" s="21"/>
      <c r="QU71" s="21"/>
      <c r="QV71" s="21"/>
      <c r="QW71" s="21"/>
      <c r="QX71" s="21"/>
      <c r="QY71" s="21"/>
      <c r="QZ71" s="21"/>
      <c r="RA71" s="21"/>
      <c r="RB71" s="21"/>
      <c r="RC71" s="21"/>
      <c r="RD71" s="21"/>
      <c r="RE71" s="21"/>
      <c r="RF71" s="21"/>
      <c r="RG71" s="21"/>
      <c r="RH71" s="21"/>
      <c r="RI71" s="21"/>
      <c r="RJ71" s="21"/>
      <c r="RK71" s="21"/>
      <c r="RL71" s="21"/>
      <c r="RM71" s="21"/>
      <c r="RN71" s="21"/>
      <c r="RO71" s="21"/>
      <c r="RP71" s="21"/>
      <c r="RQ71" s="21"/>
      <c r="RR71" s="21"/>
      <c r="RS71" s="21"/>
      <c r="RT71" s="21"/>
      <c r="RU71" s="21"/>
      <c r="RV71" s="21"/>
      <c r="RW71" s="21"/>
      <c r="RX71" s="21"/>
      <c r="RY71" s="21"/>
      <c r="RZ71" s="21"/>
      <c r="SA71" s="21"/>
      <c r="SB71" s="21"/>
      <c r="SC71" s="21"/>
      <c r="SD71" s="21"/>
      <c r="SE71" s="21"/>
      <c r="SF71" s="21"/>
      <c r="SG71" s="21"/>
      <c r="SH71" s="21"/>
      <c r="SI71" s="21"/>
      <c r="SJ71" s="21"/>
      <c r="SK71" s="21"/>
      <c r="SL71" s="21"/>
      <c r="SM71" s="21"/>
      <c r="SN71" s="21"/>
      <c r="SO71" s="21"/>
      <c r="SP71" s="21"/>
      <c r="SQ71" s="21"/>
      <c r="SR71" s="21"/>
      <c r="SS71" s="21"/>
      <c r="ST71" s="21"/>
      <c r="SU71" s="21"/>
      <c r="SV71" s="21"/>
      <c r="SW71" s="21"/>
      <c r="SX71" s="21"/>
      <c r="SY71" s="21"/>
      <c r="SZ71" s="21"/>
      <c r="TA71" s="21"/>
      <c r="TB71" s="21"/>
      <c r="TC71" s="21"/>
      <c r="TD71" s="21"/>
      <c r="TE71" s="21"/>
      <c r="TF71" s="21"/>
      <c r="TG71" s="21"/>
      <c r="TH71" s="21"/>
      <c r="TI71" s="21"/>
      <c r="TJ71" s="21"/>
      <c r="TK71" s="21"/>
      <c r="TL71" s="21"/>
      <c r="TM71" s="21"/>
      <c r="TN71" s="21"/>
      <c r="TO71" s="21"/>
      <c r="TP71" s="21"/>
      <c r="TQ71" s="21"/>
      <c r="TR71" s="21"/>
      <c r="TS71" s="21"/>
      <c r="TT71" s="21"/>
      <c r="TU71" s="21"/>
      <c r="TV71" s="21"/>
      <c r="TW71" s="21"/>
      <c r="TX71" s="21"/>
      <c r="TY71" s="21"/>
      <c r="TZ71" s="21"/>
      <c r="UA71" s="21"/>
      <c r="UB71" s="21"/>
      <c r="UC71" s="21"/>
      <c r="UD71" s="21"/>
      <c r="UE71" s="21"/>
      <c r="UF71" s="21"/>
      <c r="UG71" s="21"/>
      <c r="UH71" s="21"/>
      <c r="UI71" s="21"/>
      <c r="UJ71" s="21"/>
      <c r="UK71" s="21"/>
      <c r="UL71" s="21"/>
      <c r="UM71" s="21"/>
      <c r="UN71" s="21"/>
      <c r="UO71" s="21"/>
      <c r="UP71" s="21"/>
      <c r="UQ71" s="21"/>
      <c r="UR71" s="21"/>
      <c r="US71" s="21"/>
      <c r="UT71" s="21"/>
      <c r="UU71" s="21"/>
      <c r="UV71" s="21"/>
      <c r="UW71" s="21"/>
      <c r="UX71" s="21"/>
      <c r="UY71" s="21"/>
      <c r="UZ71" s="21"/>
      <c r="VA71" s="21"/>
      <c r="VB71" s="21"/>
      <c r="VC71" s="21"/>
      <c r="VD71" s="21"/>
      <c r="VE71" s="21"/>
      <c r="VF71" s="21"/>
      <c r="VG71" s="21"/>
      <c r="VH71" s="21"/>
      <c r="VI71" s="21"/>
      <c r="VJ71" s="21"/>
      <c r="VK71" s="21"/>
      <c r="VL71" s="21"/>
      <c r="VM71" s="21"/>
      <c r="VN71" s="21"/>
      <c r="VO71" s="21"/>
      <c r="VP71" s="21"/>
      <c r="VQ71" s="21"/>
      <c r="VR71" s="21"/>
      <c r="VS71" s="21"/>
      <c r="VT71" s="21"/>
      <c r="VU71" s="21"/>
      <c r="VV71" s="21"/>
      <c r="VW71" s="21"/>
      <c r="VX71" s="21"/>
      <c r="VY71" s="21"/>
      <c r="VZ71" s="21"/>
      <c r="WA71" s="21"/>
      <c r="WB71" s="21"/>
      <c r="WC71" s="21"/>
      <c r="WD71" s="21"/>
      <c r="WE71" s="21"/>
      <c r="WF71" s="21"/>
      <c r="WG71" s="21"/>
      <c r="WH71" s="21"/>
      <c r="WI71" s="21"/>
      <c r="WJ71" s="21"/>
      <c r="WK71" s="21"/>
      <c r="WL71" s="21"/>
      <c r="WM71" s="21"/>
      <c r="WN71" s="21"/>
      <c r="WO71" s="21"/>
      <c r="WP71" s="21"/>
      <c r="WQ71" s="21"/>
      <c r="WR71" s="21"/>
      <c r="WS71" s="21"/>
      <c r="WT71" s="21"/>
      <c r="WU71" s="21"/>
      <c r="WV71" s="21"/>
      <c r="WW71" s="21"/>
      <c r="WX71" s="21"/>
      <c r="WY71" s="21"/>
      <c r="WZ71" s="21"/>
      <c r="XA71" s="21"/>
      <c r="XB71" s="21"/>
      <c r="XC71" s="21"/>
      <c r="XD71" s="21"/>
      <c r="XE71" s="21"/>
      <c r="XF71" s="21"/>
      <c r="XG71" s="21"/>
      <c r="XH71" s="21"/>
      <c r="XI71" s="21"/>
      <c r="XJ71" s="21"/>
      <c r="XK71" s="21"/>
      <c r="XL71" s="21"/>
      <c r="XM71" s="21"/>
      <c r="XN71" s="21"/>
      <c r="XO71" s="21"/>
      <c r="XP71" s="21"/>
      <c r="XQ71" s="21"/>
      <c r="XR71" s="21"/>
      <c r="XS71" s="21"/>
      <c r="XT71" s="21"/>
      <c r="XU71" s="21"/>
      <c r="XV71" s="21"/>
      <c r="XW71" s="21"/>
      <c r="XX71" s="21"/>
      <c r="XY71" s="21"/>
      <c r="XZ71" s="21"/>
      <c r="YA71" s="21"/>
      <c r="YB71" s="21"/>
      <c r="YC71" s="21"/>
      <c r="YD71" s="21"/>
      <c r="YE71" s="21"/>
      <c r="YF71" s="21"/>
      <c r="YG71" s="21"/>
      <c r="YH71" s="21"/>
      <c r="YI71" s="21"/>
      <c r="YJ71" s="21"/>
      <c r="YK71" s="21"/>
      <c r="YL71" s="21"/>
      <c r="YM71" s="21"/>
      <c r="YN71" s="21"/>
      <c r="YO71" s="21"/>
      <c r="YP71" s="21"/>
      <c r="YQ71" s="21"/>
      <c r="YR71" s="21"/>
      <c r="YS71" s="21"/>
      <c r="YT71" s="21"/>
      <c r="YU71" s="21"/>
      <c r="YV71" s="21"/>
      <c r="YW71" s="21"/>
      <c r="YX71" s="21"/>
      <c r="YY71" s="21"/>
      <c r="YZ71" s="21"/>
      <c r="ZA71" s="21"/>
      <c r="ZB71" s="21"/>
      <c r="ZC71" s="21"/>
      <c r="ZD71" s="21"/>
      <c r="ZE71" s="21"/>
      <c r="ZF71" s="21"/>
      <c r="ZG71" s="21"/>
      <c r="ZH71" s="21"/>
      <c r="ZI71" s="21"/>
      <c r="ZJ71" s="21"/>
      <c r="ZK71" s="21"/>
      <c r="ZL71" s="21"/>
      <c r="ZM71" s="21"/>
      <c r="ZN71" s="21"/>
      <c r="ZO71" s="21"/>
      <c r="ZP71" s="21"/>
      <c r="ZQ71" s="21"/>
      <c r="ZR71" s="21"/>
      <c r="ZS71" s="21"/>
      <c r="ZT71" s="21"/>
      <c r="ZU71" s="21"/>
      <c r="ZV71" s="21"/>
      <c r="ZW71" s="21"/>
      <c r="ZX71" s="21"/>
      <c r="ZY71" s="21"/>
      <c r="ZZ71" s="21"/>
      <c r="AAA71" s="21"/>
      <c r="AAB71" s="21"/>
      <c r="AAC71" s="21"/>
      <c r="AAD71" s="21"/>
      <c r="AAE71" s="21"/>
      <c r="AAF71" s="21"/>
      <c r="AAG71" s="21"/>
      <c r="AAH71" s="21"/>
      <c r="AAI71" s="21"/>
      <c r="AAJ71" s="21"/>
      <c r="AAK71" s="21"/>
      <c r="AAL71" s="21"/>
      <c r="AAM71" s="21"/>
      <c r="AAN71" s="21"/>
      <c r="AAO71" s="21"/>
      <c r="AAP71" s="21"/>
      <c r="AAQ71" s="21"/>
      <c r="AAR71" s="21"/>
      <c r="AAS71" s="21"/>
      <c r="AAT71" s="21"/>
      <c r="AAU71" s="21"/>
      <c r="AAV71" s="21"/>
      <c r="AAW71" s="21"/>
      <c r="AAX71" s="21"/>
      <c r="AAY71" s="21"/>
      <c r="AAZ71" s="21"/>
      <c r="ABA71" s="21"/>
      <c r="ABB71" s="21"/>
      <c r="ABC71" s="21"/>
      <c r="ABD71" s="21"/>
      <c r="ABE71" s="21"/>
      <c r="ABF71" s="21"/>
      <c r="ABG71" s="21"/>
      <c r="ABH71" s="21"/>
      <c r="ABI71" s="21"/>
      <c r="ABJ71" s="21"/>
      <c r="ABK71" s="21"/>
      <c r="ABL71" s="21"/>
      <c r="ABM71" s="21"/>
      <c r="ABN71" s="21"/>
      <c r="ABO71" s="21"/>
      <c r="ABP71" s="21"/>
      <c r="ABQ71" s="21"/>
      <c r="ABR71" s="21"/>
      <c r="ABS71" s="21"/>
      <c r="ABT71" s="21"/>
      <c r="ABU71" s="21"/>
      <c r="ABV71" s="21"/>
      <c r="ABW71" s="21"/>
      <c r="ABX71" s="21"/>
      <c r="ABY71" s="21"/>
      <c r="ABZ71" s="21"/>
      <c r="ACA71" s="21"/>
      <c r="ACB71" s="21"/>
      <c r="ACC71" s="21"/>
      <c r="ACD71" s="21"/>
      <c r="ACE71" s="21"/>
      <c r="ACF71" s="21"/>
      <c r="ACG71" s="21"/>
      <c r="ACH71" s="21"/>
      <c r="ACI71" s="21"/>
      <c r="ACJ71" s="21"/>
      <c r="ACK71" s="21"/>
      <c r="ACL71" s="21"/>
      <c r="ACM71" s="21"/>
      <c r="ACN71" s="21"/>
      <c r="ACO71" s="21"/>
      <c r="ACP71" s="21"/>
      <c r="ACQ71" s="21"/>
      <c r="ACR71" s="21"/>
      <c r="ACS71" s="21"/>
      <c r="ACT71" s="21"/>
      <c r="ACU71" s="21"/>
      <c r="ACV71" s="21"/>
      <c r="ACW71" s="21"/>
      <c r="ACX71" s="21"/>
      <c r="ACY71" s="21"/>
      <c r="ACZ71" s="21"/>
      <c r="ADA71" s="21"/>
      <c r="ADB71" s="21"/>
      <c r="ADC71" s="21"/>
      <c r="ADD71" s="21"/>
      <c r="ADE71" s="21"/>
      <c r="ADF71" s="21"/>
      <c r="ADG71" s="21"/>
      <c r="ADH71" s="21"/>
      <c r="ADI71" s="21"/>
      <c r="ADJ71" s="21"/>
      <c r="ADK71" s="21"/>
      <c r="ADL71" s="21"/>
      <c r="ADM71" s="21"/>
      <c r="ADN71" s="21"/>
      <c r="ADO71" s="21"/>
      <c r="ADP71" s="21"/>
      <c r="ADQ71" s="21"/>
      <c r="ADR71" s="21"/>
      <c r="ADS71" s="21"/>
      <c r="ADT71" s="21"/>
      <c r="ADU71" s="21"/>
      <c r="ADV71" s="21"/>
      <c r="ADW71" s="21"/>
      <c r="ADX71" s="21"/>
      <c r="ADY71" s="21"/>
      <c r="ADZ71" s="21"/>
      <c r="AEA71" s="21"/>
      <c r="AEB71" s="21"/>
      <c r="AEC71" s="21"/>
      <c r="AED71" s="21"/>
      <c r="AEE71" s="21"/>
      <c r="AEF71" s="21"/>
      <c r="AEG71" s="21"/>
      <c r="AEH71" s="21"/>
      <c r="AEI71" s="21"/>
      <c r="AEJ71" s="21"/>
      <c r="AEK71" s="21"/>
      <c r="AEL71" s="21"/>
      <c r="AEM71" s="21"/>
      <c r="AEN71" s="21"/>
      <c r="AEO71" s="21"/>
      <c r="AEP71" s="21"/>
      <c r="AEQ71" s="21"/>
      <c r="AER71" s="21"/>
      <c r="AES71" s="21"/>
      <c r="AET71" s="21"/>
      <c r="AEU71" s="21"/>
      <c r="AEV71" s="21"/>
      <c r="AEW71" s="21"/>
      <c r="AEX71" s="21"/>
      <c r="AEY71" s="21"/>
      <c r="AEZ71" s="21"/>
      <c r="AFA71" s="21"/>
      <c r="AFB71" s="21"/>
      <c r="AFC71" s="21"/>
      <c r="AFD71" s="21"/>
      <c r="AFE71" s="21"/>
      <c r="AFF71" s="21"/>
      <c r="AFG71" s="21"/>
      <c r="AFH71" s="21"/>
      <c r="AFI71" s="21"/>
      <c r="AFJ71" s="21"/>
      <c r="AFK71" s="21"/>
      <c r="AFL71" s="21"/>
      <c r="AFM71" s="21"/>
      <c r="AFN71" s="21"/>
      <c r="AFO71" s="21"/>
      <c r="AFP71" s="21"/>
      <c r="AFQ71" s="21"/>
      <c r="AFR71" s="21"/>
      <c r="AFS71" s="21"/>
      <c r="AFT71" s="21"/>
      <c r="AFU71" s="21"/>
      <c r="AFV71" s="21"/>
      <c r="AFW71" s="21"/>
      <c r="AFX71" s="21"/>
      <c r="AFY71" s="21"/>
      <c r="AFZ71" s="21"/>
      <c r="AGA71" s="21"/>
      <c r="AGB71" s="21"/>
      <c r="AGC71" s="21"/>
      <c r="AGD71" s="21"/>
      <c r="AGE71" s="21"/>
      <c r="AGF71" s="21"/>
      <c r="AGG71" s="21"/>
      <c r="AGH71" s="21"/>
      <c r="AGI71" s="21"/>
      <c r="AGJ71" s="21"/>
      <c r="AGK71" s="21"/>
      <c r="AGL71" s="21"/>
      <c r="AGM71" s="21"/>
      <c r="AGN71" s="21"/>
      <c r="AGO71" s="21"/>
      <c r="AGP71" s="21"/>
      <c r="AGQ71" s="21"/>
      <c r="AGR71" s="21"/>
      <c r="AGS71" s="21"/>
      <c r="AGT71" s="21"/>
      <c r="AGU71" s="21"/>
      <c r="AGV71" s="21"/>
      <c r="AGW71" s="21"/>
      <c r="AGX71" s="21"/>
      <c r="AGY71" s="21"/>
      <c r="AGZ71" s="21"/>
      <c r="AHA71" s="21"/>
      <c r="AHB71" s="21"/>
      <c r="AHC71" s="21"/>
      <c r="AHD71" s="21"/>
      <c r="AHE71" s="21"/>
      <c r="AHF71" s="21"/>
      <c r="AHG71" s="21"/>
      <c r="AHH71" s="21"/>
      <c r="AHI71" s="21"/>
      <c r="AHJ71" s="21"/>
      <c r="AHK71" s="21"/>
      <c r="AHL71" s="21"/>
      <c r="AHM71" s="21"/>
      <c r="AHN71" s="21"/>
      <c r="AHO71" s="21"/>
      <c r="AHP71" s="21"/>
      <c r="AHQ71" s="21"/>
      <c r="AHR71" s="21"/>
      <c r="AHS71" s="21"/>
      <c r="AHT71" s="21"/>
      <c r="AHU71" s="21"/>
      <c r="AHV71" s="21"/>
      <c r="AHW71" s="21"/>
      <c r="AHX71" s="21"/>
      <c r="AHY71" s="21"/>
      <c r="AHZ71" s="21"/>
      <c r="AIA71" s="21"/>
      <c r="AIB71" s="21"/>
      <c r="AIC71" s="21"/>
      <c r="AID71" s="21"/>
      <c r="AIE71" s="21"/>
      <c r="AIF71" s="21"/>
      <c r="AIG71" s="21"/>
      <c r="AIH71" s="21"/>
      <c r="AII71" s="21"/>
      <c r="AIJ71" s="21"/>
      <c r="AIK71" s="21"/>
      <c r="AIL71" s="21"/>
      <c r="AIM71" s="21"/>
      <c r="AIN71" s="21"/>
      <c r="AIO71" s="21"/>
      <c r="AIP71" s="21"/>
      <c r="AIQ71" s="21"/>
      <c r="AIR71" s="21"/>
      <c r="AIS71" s="21"/>
      <c r="AIT71" s="21"/>
      <c r="AIU71" s="21"/>
      <c r="AIV71" s="21"/>
      <c r="AIW71" s="21"/>
      <c r="AIX71" s="21"/>
      <c r="AIY71" s="21"/>
      <c r="AIZ71" s="21"/>
      <c r="AJA71" s="21"/>
      <c r="AJB71" s="21"/>
      <c r="AJC71" s="21"/>
      <c r="AJD71" s="21"/>
      <c r="AJE71" s="21"/>
      <c r="AJF71" s="21"/>
      <c r="AJG71" s="21"/>
      <c r="AJH71" s="21"/>
      <c r="AJI71" s="21"/>
      <c r="AJJ71" s="21"/>
      <c r="AJK71" s="21"/>
      <c r="AJL71" s="21"/>
      <c r="AJM71" s="21"/>
      <c r="AJN71" s="21"/>
      <c r="AJO71" s="21"/>
      <c r="AJP71" s="21"/>
      <c r="AJQ71" s="21"/>
      <c r="AJR71" s="21"/>
      <c r="AJS71" s="21"/>
      <c r="AJT71" s="21"/>
      <c r="AJU71" s="21"/>
      <c r="AJV71" s="21"/>
      <c r="AJW71" s="21"/>
      <c r="AJX71" s="21"/>
      <c r="AJY71" s="21"/>
      <c r="AJZ71" s="21"/>
      <c r="AKA71" s="21"/>
      <c r="AKB71" s="21"/>
      <c r="AKC71" s="21"/>
      <c r="AKD71" s="21"/>
      <c r="AKE71" s="21"/>
      <c r="AKF71" s="21"/>
      <c r="AKG71" s="21"/>
      <c r="AKH71" s="21"/>
      <c r="AKI71" s="21"/>
      <c r="AKJ71" s="21"/>
      <c r="AKK71" s="21"/>
      <c r="AKL71" s="21"/>
      <c r="AKM71" s="21"/>
      <c r="AKN71" s="21"/>
      <c r="AKO71" s="21"/>
      <c r="AKP71" s="21"/>
      <c r="AKQ71" s="21"/>
      <c r="AKR71" s="21"/>
      <c r="AKS71" s="21"/>
      <c r="AKT71" s="21"/>
      <c r="AKU71" s="21"/>
      <c r="AKV71" s="21"/>
      <c r="AKW71" s="21"/>
      <c r="AKX71" s="21"/>
      <c r="AKY71" s="21"/>
      <c r="AKZ71" s="21"/>
      <c r="ALA71" s="21"/>
      <c r="ALB71" s="21"/>
      <c r="ALC71" s="21"/>
      <c r="ALD71" s="21"/>
      <c r="ALE71" s="21"/>
      <c r="ALF71" s="21"/>
      <c r="ALG71" s="21"/>
      <c r="ALH71" s="21"/>
      <c r="ALI71" s="21"/>
      <c r="ALJ71" s="21"/>
      <c r="ALK71" s="21"/>
      <c r="ALL71" s="21"/>
      <c r="ALM71" s="21"/>
      <c r="ALN71" s="21"/>
      <c r="ALO71" s="21"/>
      <c r="ALP71" s="21"/>
      <c r="ALQ71" s="21"/>
      <c r="ALR71" s="21"/>
      <c r="ALS71" s="21"/>
      <c r="ALT71" s="21"/>
      <c r="ALU71" s="21"/>
      <c r="ALV71" s="21"/>
      <c r="ALW71" s="21"/>
      <c r="ALX71" s="21"/>
      <c r="ALY71" s="21"/>
      <c r="ALZ71" s="21"/>
      <c r="AMA71" s="21"/>
      <c r="AMB71" s="21"/>
      <c r="AMC71" s="21"/>
      <c r="AMD71" s="21"/>
      <c r="AME71" s="21"/>
      <c r="AMF71" s="21"/>
      <c r="AMG71" s="21"/>
      <c r="AMH71" s="21"/>
      <c r="AMI71" s="21"/>
      <c r="AMJ71" s="21"/>
      <c r="AMK71" s="21"/>
      <c r="AML71" s="21"/>
      <c r="AMM71" s="21"/>
    </row>
    <row r="72" spans="1:1027" x14ac:dyDescent="0.25">
      <c r="A72" s="11">
        <v>24</v>
      </c>
      <c r="B72" s="53" t="s">
        <v>244</v>
      </c>
      <c r="C72" s="53" t="s">
        <v>331</v>
      </c>
      <c r="D72" s="53" t="s">
        <v>455</v>
      </c>
      <c r="E72" s="53" t="s">
        <v>129</v>
      </c>
      <c r="F72" s="12" t="s">
        <v>163</v>
      </c>
      <c r="G72" s="12"/>
      <c r="H72" s="12">
        <v>86</v>
      </c>
      <c r="I72" s="13" t="s">
        <v>98</v>
      </c>
      <c r="J72" s="14" t="s">
        <v>101</v>
      </c>
      <c r="K72" s="14" t="s">
        <v>112</v>
      </c>
      <c r="L72" s="15" t="s">
        <v>128</v>
      </c>
      <c r="M72" s="15" t="s">
        <v>128</v>
      </c>
      <c r="N72" s="15" t="s">
        <v>128</v>
      </c>
      <c r="O72" s="15" t="s">
        <v>128</v>
      </c>
      <c r="P72" s="15" t="s">
        <v>128</v>
      </c>
      <c r="Q72" s="15" t="s">
        <v>128</v>
      </c>
      <c r="R72" s="16" t="s">
        <v>128</v>
      </c>
      <c r="S72" s="16" t="s">
        <v>129</v>
      </c>
      <c r="T72" s="16" t="s">
        <v>129</v>
      </c>
      <c r="U72" s="17" t="s">
        <v>115</v>
      </c>
      <c r="V72" s="17" t="s">
        <v>128</v>
      </c>
      <c r="W72" s="17" t="s">
        <v>128</v>
      </c>
      <c r="X72" s="18" t="s">
        <v>131</v>
      </c>
      <c r="Y72" s="18" t="s">
        <v>128</v>
      </c>
      <c r="Z72" s="18" t="s">
        <v>131</v>
      </c>
      <c r="AA72" s="19" t="s">
        <v>118</v>
      </c>
      <c r="AB72" s="19"/>
      <c r="AC72" s="19" t="s">
        <v>129</v>
      </c>
      <c r="AE72" s="14"/>
      <c r="AF72" s="14"/>
      <c r="AG72" s="17"/>
      <c r="AH72" s="52"/>
    </row>
    <row r="73" spans="1:1027" x14ac:dyDescent="0.25">
      <c r="A73" s="21" t="s">
        <v>36</v>
      </c>
      <c r="B73" s="21"/>
      <c r="C73" s="21"/>
      <c r="D73" s="21"/>
      <c r="E73" s="21"/>
      <c r="F73" s="22"/>
      <c r="G73" s="22"/>
      <c r="H73" s="22"/>
      <c r="I73" s="23"/>
      <c r="J73" s="24" t="s">
        <v>452</v>
      </c>
      <c r="K73" s="24"/>
      <c r="L73" s="25"/>
      <c r="M73" s="25"/>
      <c r="N73" s="25"/>
      <c r="O73" s="25"/>
      <c r="P73" s="25"/>
      <c r="Q73" s="25"/>
      <c r="R73" s="26"/>
      <c r="S73" s="26"/>
      <c r="T73" s="26"/>
      <c r="U73" s="27"/>
      <c r="V73" s="27"/>
      <c r="W73" s="27"/>
      <c r="X73" s="28"/>
      <c r="Y73" s="28"/>
      <c r="Z73" s="28"/>
      <c r="AA73" s="29"/>
      <c r="AB73" s="29"/>
      <c r="AC73" s="29"/>
      <c r="AD73" s="21"/>
      <c r="AE73" s="24"/>
      <c r="AF73" s="24"/>
      <c r="AG73" s="27"/>
      <c r="AH73" s="31"/>
    </row>
    <row r="74" spans="1:1027" s="30" customFormat="1" x14ac:dyDescent="0.25">
      <c r="A74" s="21" t="s">
        <v>37</v>
      </c>
      <c r="B74" s="21"/>
      <c r="C74" s="21"/>
      <c r="D74" s="21"/>
      <c r="E74" s="21"/>
      <c r="F74" s="22"/>
      <c r="G74" s="22"/>
      <c r="H74" s="22"/>
      <c r="I74" s="23"/>
      <c r="J74" s="24" t="s">
        <v>104</v>
      </c>
      <c r="K74" s="24"/>
      <c r="L74" s="25"/>
      <c r="M74" s="25"/>
      <c r="N74" s="25"/>
      <c r="O74" s="25"/>
      <c r="P74" s="25"/>
      <c r="Q74" s="25"/>
      <c r="R74" s="26"/>
      <c r="S74" s="26"/>
      <c r="T74" s="26"/>
      <c r="U74" s="27"/>
      <c r="V74" s="27"/>
      <c r="W74" s="27"/>
      <c r="X74" s="28"/>
      <c r="Y74" s="28"/>
      <c r="Z74" s="28"/>
      <c r="AA74" s="29"/>
      <c r="AB74" s="29"/>
      <c r="AC74" s="29"/>
      <c r="AD74" s="21"/>
      <c r="AE74" s="24"/>
      <c r="AF74" s="24"/>
      <c r="AG74" s="27"/>
      <c r="AH74" s="3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c r="HJ74" s="21"/>
      <c r="HK74" s="21"/>
      <c r="HL74" s="21"/>
      <c r="HM74" s="21"/>
      <c r="HN74" s="21"/>
      <c r="HO74" s="21"/>
      <c r="HP74" s="21"/>
      <c r="HQ74" s="21"/>
      <c r="HR74" s="21"/>
      <c r="HS74" s="21"/>
      <c r="HT74" s="21"/>
      <c r="HU74" s="21"/>
      <c r="HV74" s="21"/>
      <c r="HW74" s="21"/>
      <c r="HX74" s="21"/>
      <c r="HY74" s="21"/>
      <c r="HZ74" s="21"/>
      <c r="IA74" s="21"/>
      <c r="IB74" s="21"/>
      <c r="IC74" s="21"/>
      <c r="ID74" s="21"/>
      <c r="IE74" s="21"/>
      <c r="IF74" s="21"/>
      <c r="IG74" s="21"/>
      <c r="IH74" s="21"/>
      <c r="II74" s="21"/>
      <c r="IJ74" s="21"/>
      <c r="IK74" s="21"/>
      <c r="IL74" s="21"/>
      <c r="IM74" s="21"/>
      <c r="IN74" s="21"/>
      <c r="IO74" s="21"/>
      <c r="IP74" s="21"/>
      <c r="IQ74" s="21"/>
      <c r="IR74" s="21"/>
      <c r="IS74" s="21"/>
      <c r="IT74" s="21"/>
      <c r="IU74" s="21"/>
      <c r="IV74" s="21"/>
      <c r="IW74" s="21"/>
      <c r="IX74" s="21"/>
      <c r="IY74" s="21"/>
      <c r="IZ74" s="21"/>
      <c r="JA74" s="21"/>
      <c r="JB74" s="21"/>
      <c r="JC74" s="21"/>
      <c r="JD74" s="21"/>
      <c r="JE74" s="21"/>
      <c r="JF74" s="21"/>
      <c r="JG74" s="21"/>
      <c r="JH74" s="21"/>
      <c r="JI74" s="21"/>
      <c r="JJ74" s="21"/>
      <c r="JK74" s="21"/>
      <c r="JL74" s="21"/>
      <c r="JM74" s="21"/>
      <c r="JN74" s="21"/>
      <c r="JO74" s="21"/>
      <c r="JP74" s="21"/>
      <c r="JQ74" s="21"/>
      <c r="JR74" s="21"/>
      <c r="JS74" s="21"/>
      <c r="JT74" s="21"/>
      <c r="JU74" s="21"/>
      <c r="JV74" s="21"/>
      <c r="JW74" s="21"/>
      <c r="JX74" s="21"/>
      <c r="JY74" s="21"/>
      <c r="JZ74" s="21"/>
      <c r="KA74" s="21"/>
      <c r="KB74" s="21"/>
      <c r="KC74" s="21"/>
      <c r="KD74" s="21"/>
      <c r="KE74" s="21"/>
      <c r="KF74" s="21"/>
      <c r="KG74" s="21"/>
      <c r="KH74" s="21"/>
      <c r="KI74" s="21"/>
      <c r="KJ74" s="21"/>
      <c r="KK74" s="21"/>
      <c r="KL74" s="21"/>
      <c r="KM74" s="21"/>
      <c r="KN74" s="21"/>
      <c r="KO74" s="21"/>
      <c r="KP74" s="21"/>
      <c r="KQ74" s="21"/>
      <c r="KR74" s="21"/>
      <c r="KS74" s="21"/>
      <c r="KT74" s="21"/>
      <c r="KU74" s="21"/>
      <c r="KV74" s="21"/>
      <c r="KW74" s="21"/>
      <c r="KX74" s="21"/>
      <c r="KY74" s="21"/>
      <c r="KZ74" s="21"/>
      <c r="LA74" s="21"/>
      <c r="LB74" s="21"/>
      <c r="LC74" s="21"/>
      <c r="LD74" s="21"/>
      <c r="LE74" s="21"/>
      <c r="LF74" s="21"/>
      <c r="LG74" s="21"/>
      <c r="LH74" s="21"/>
      <c r="LI74" s="21"/>
      <c r="LJ74" s="21"/>
      <c r="LK74" s="21"/>
      <c r="LL74" s="21"/>
      <c r="LM74" s="21"/>
      <c r="LN74" s="21"/>
      <c r="LO74" s="21"/>
      <c r="LP74" s="21"/>
      <c r="LQ74" s="21"/>
      <c r="LR74" s="21"/>
      <c r="LS74" s="21"/>
      <c r="LT74" s="21"/>
      <c r="LU74" s="21"/>
      <c r="LV74" s="21"/>
      <c r="LW74" s="21"/>
      <c r="LX74" s="21"/>
      <c r="LY74" s="21"/>
      <c r="LZ74" s="21"/>
      <c r="MA74" s="21"/>
      <c r="MB74" s="21"/>
      <c r="MC74" s="21"/>
      <c r="MD74" s="21"/>
      <c r="ME74" s="21"/>
      <c r="MF74" s="21"/>
      <c r="MG74" s="21"/>
      <c r="MH74" s="21"/>
      <c r="MI74" s="21"/>
      <c r="MJ74" s="21"/>
      <c r="MK74" s="21"/>
      <c r="ML74" s="21"/>
      <c r="MM74" s="21"/>
      <c r="MN74" s="21"/>
      <c r="MO74" s="21"/>
      <c r="MP74" s="21"/>
      <c r="MQ74" s="21"/>
      <c r="MR74" s="21"/>
      <c r="MS74" s="21"/>
      <c r="MT74" s="21"/>
      <c r="MU74" s="21"/>
      <c r="MV74" s="21"/>
      <c r="MW74" s="21"/>
      <c r="MX74" s="21"/>
      <c r="MY74" s="21"/>
      <c r="MZ74" s="21"/>
      <c r="NA74" s="21"/>
      <c r="NB74" s="21"/>
      <c r="NC74" s="21"/>
      <c r="ND74" s="21"/>
      <c r="NE74" s="21"/>
      <c r="NF74" s="21"/>
      <c r="NG74" s="21"/>
      <c r="NH74" s="21"/>
      <c r="NI74" s="21"/>
      <c r="NJ74" s="21"/>
      <c r="NK74" s="21"/>
      <c r="NL74" s="21"/>
      <c r="NM74" s="21"/>
      <c r="NN74" s="21"/>
      <c r="NO74" s="21"/>
      <c r="NP74" s="21"/>
      <c r="NQ74" s="21"/>
      <c r="NR74" s="21"/>
      <c r="NS74" s="21"/>
      <c r="NT74" s="21"/>
      <c r="NU74" s="21"/>
      <c r="NV74" s="21"/>
      <c r="NW74" s="21"/>
      <c r="NX74" s="21"/>
      <c r="NY74" s="21"/>
      <c r="NZ74" s="21"/>
      <c r="OA74" s="21"/>
      <c r="OB74" s="21"/>
      <c r="OC74" s="21"/>
      <c r="OD74" s="21"/>
      <c r="OE74" s="21"/>
      <c r="OF74" s="21"/>
      <c r="OG74" s="21"/>
      <c r="OH74" s="21"/>
      <c r="OI74" s="21"/>
      <c r="OJ74" s="21"/>
      <c r="OK74" s="21"/>
      <c r="OL74" s="21"/>
      <c r="OM74" s="21"/>
      <c r="ON74" s="21"/>
      <c r="OO74" s="21"/>
      <c r="OP74" s="21"/>
      <c r="OQ74" s="21"/>
      <c r="OR74" s="21"/>
      <c r="OS74" s="21"/>
      <c r="OT74" s="21"/>
      <c r="OU74" s="21"/>
      <c r="OV74" s="21"/>
      <c r="OW74" s="21"/>
      <c r="OX74" s="21"/>
      <c r="OY74" s="21"/>
      <c r="OZ74" s="21"/>
      <c r="PA74" s="21"/>
      <c r="PB74" s="21"/>
      <c r="PC74" s="21"/>
      <c r="PD74" s="21"/>
      <c r="PE74" s="21"/>
      <c r="PF74" s="21"/>
      <c r="PG74" s="21"/>
      <c r="PH74" s="21"/>
      <c r="PI74" s="21"/>
      <c r="PJ74" s="21"/>
      <c r="PK74" s="21"/>
      <c r="PL74" s="21"/>
      <c r="PM74" s="21"/>
      <c r="PN74" s="21"/>
      <c r="PO74" s="21"/>
      <c r="PP74" s="21"/>
      <c r="PQ74" s="21"/>
      <c r="PR74" s="21"/>
      <c r="PS74" s="21"/>
      <c r="PT74" s="21"/>
      <c r="PU74" s="21"/>
      <c r="PV74" s="21"/>
      <c r="PW74" s="21"/>
      <c r="PX74" s="21"/>
      <c r="PY74" s="21"/>
      <c r="PZ74" s="21"/>
      <c r="QA74" s="21"/>
      <c r="QB74" s="21"/>
      <c r="QC74" s="21"/>
      <c r="QD74" s="21"/>
      <c r="QE74" s="21"/>
      <c r="QF74" s="21"/>
      <c r="QG74" s="21"/>
      <c r="QH74" s="21"/>
      <c r="QI74" s="21"/>
      <c r="QJ74" s="21"/>
      <c r="QK74" s="21"/>
      <c r="QL74" s="21"/>
      <c r="QM74" s="21"/>
      <c r="QN74" s="21"/>
      <c r="QO74" s="21"/>
      <c r="QP74" s="21"/>
      <c r="QQ74" s="21"/>
      <c r="QR74" s="21"/>
      <c r="QS74" s="21"/>
      <c r="QT74" s="21"/>
      <c r="QU74" s="21"/>
      <c r="QV74" s="21"/>
      <c r="QW74" s="21"/>
      <c r="QX74" s="21"/>
      <c r="QY74" s="21"/>
      <c r="QZ74" s="21"/>
      <c r="RA74" s="21"/>
      <c r="RB74" s="21"/>
      <c r="RC74" s="21"/>
      <c r="RD74" s="21"/>
      <c r="RE74" s="21"/>
      <c r="RF74" s="21"/>
      <c r="RG74" s="21"/>
      <c r="RH74" s="21"/>
      <c r="RI74" s="21"/>
      <c r="RJ74" s="21"/>
      <c r="RK74" s="21"/>
      <c r="RL74" s="21"/>
      <c r="RM74" s="21"/>
      <c r="RN74" s="21"/>
      <c r="RO74" s="21"/>
      <c r="RP74" s="21"/>
      <c r="RQ74" s="21"/>
      <c r="RR74" s="21"/>
      <c r="RS74" s="21"/>
      <c r="RT74" s="21"/>
      <c r="RU74" s="21"/>
      <c r="RV74" s="21"/>
      <c r="RW74" s="21"/>
      <c r="RX74" s="21"/>
      <c r="RY74" s="21"/>
      <c r="RZ74" s="21"/>
      <c r="SA74" s="21"/>
      <c r="SB74" s="21"/>
      <c r="SC74" s="21"/>
      <c r="SD74" s="21"/>
      <c r="SE74" s="21"/>
      <c r="SF74" s="21"/>
      <c r="SG74" s="21"/>
      <c r="SH74" s="21"/>
      <c r="SI74" s="21"/>
      <c r="SJ74" s="21"/>
      <c r="SK74" s="21"/>
      <c r="SL74" s="21"/>
      <c r="SM74" s="21"/>
      <c r="SN74" s="21"/>
      <c r="SO74" s="21"/>
      <c r="SP74" s="21"/>
      <c r="SQ74" s="21"/>
      <c r="SR74" s="21"/>
      <c r="SS74" s="21"/>
      <c r="ST74" s="21"/>
      <c r="SU74" s="21"/>
      <c r="SV74" s="21"/>
      <c r="SW74" s="21"/>
      <c r="SX74" s="21"/>
      <c r="SY74" s="21"/>
      <c r="SZ74" s="21"/>
      <c r="TA74" s="21"/>
      <c r="TB74" s="21"/>
      <c r="TC74" s="21"/>
      <c r="TD74" s="21"/>
      <c r="TE74" s="21"/>
      <c r="TF74" s="21"/>
      <c r="TG74" s="21"/>
      <c r="TH74" s="21"/>
      <c r="TI74" s="21"/>
      <c r="TJ74" s="21"/>
      <c r="TK74" s="21"/>
      <c r="TL74" s="21"/>
      <c r="TM74" s="21"/>
      <c r="TN74" s="21"/>
      <c r="TO74" s="21"/>
      <c r="TP74" s="21"/>
      <c r="TQ74" s="21"/>
      <c r="TR74" s="21"/>
      <c r="TS74" s="21"/>
      <c r="TT74" s="21"/>
      <c r="TU74" s="21"/>
      <c r="TV74" s="21"/>
      <c r="TW74" s="21"/>
      <c r="TX74" s="21"/>
      <c r="TY74" s="21"/>
      <c r="TZ74" s="21"/>
      <c r="UA74" s="21"/>
      <c r="UB74" s="21"/>
      <c r="UC74" s="21"/>
      <c r="UD74" s="21"/>
      <c r="UE74" s="21"/>
      <c r="UF74" s="21"/>
      <c r="UG74" s="21"/>
      <c r="UH74" s="21"/>
      <c r="UI74" s="21"/>
      <c r="UJ74" s="21"/>
      <c r="UK74" s="21"/>
      <c r="UL74" s="21"/>
      <c r="UM74" s="21"/>
      <c r="UN74" s="21"/>
      <c r="UO74" s="21"/>
      <c r="UP74" s="21"/>
      <c r="UQ74" s="21"/>
      <c r="UR74" s="21"/>
      <c r="US74" s="21"/>
      <c r="UT74" s="21"/>
      <c r="UU74" s="21"/>
      <c r="UV74" s="21"/>
      <c r="UW74" s="21"/>
      <c r="UX74" s="21"/>
      <c r="UY74" s="21"/>
      <c r="UZ74" s="21"/>
      <c r="VA74" s="21"/>
      <c r="VB74" s="21"/>
      <c r="VC74" s="21"/>
      <c r="VD74" s="21"/>
      <c r="VE74" s="21"/>
      <c r="VF74" s="21"/>
      <c r="VG74" s="21"/>
      <c r="VH74" s="21"/>
      <c r="VI74" s="21"/>
      <c r="VJ74" s="21"/>
      <c r="VK74" s="21"/>
      <c r="VL74" s="21"/>
      <c r="VM74" s="21"/>
      <c r="VN74" s="21"/>
      <c r="VO74" s="21"/>
      <c r="VP74" s="21"/>
      <c r="VQ74" s="21"/>
      <c r="VR74" s="21"/>
      <c r="VS74" s="21"/>
      <c r="VT74" s="21"/>
      <c r="VU74" s="21"/>
      <c r="VV74" s="21"/>
      <c r="VW74" s="21"/>
      <c r="VX74" s="21"/>
      <c r="VY74" s="21"/>
      <c r="VZ74" s="21"/>
      <c r="WA74" s="21"/>
      <c r="WB74" s="21"/>
      <c r="WC74" s="21"/>
      <c r="WD74" s="21"/>
      <c r="WE74" s="21"/>
      <c r="WF74" s="21"/>
      <c r="WG74" s="21"/>
      <c r="WH74" s="21"/>
      <c r="WI74" s="21"/>
      <c r="WJ74" s="21"/>
      <c r="WK74" s="21"/>
      <c r="WL74" s="21"/>
      <c r="WM74" s="21"/>
      <c r="WN74" s="21"/>
      <c r="WO74" s="21"/>
      <c r="WP74" s="21"/>
      <c r="WQ74" s="21"/>
      <c r="WR74" s="21"/>
      <c r="WS74" s="21"/>
      <c r="WT74" s="21"/>
      <c r="WU74" s="21"/>
      <c r="WV74" s="21"/>
      <c r="WW74" s="21"/>
      <c r="WX74" s="21"/>
      <c r="WY74" s="21"/>
      <c r="WZ74" s="21"/>
      <c r="XA74" s="21"/>
      <c r="XB74" s="21"/>
      <c r="XC74" s="21"/>
      <c r="XD74" s="21"/>
      <c r="XE74" s="21"/>
      <c r="XF74" s="21"/>
      <c r="XG74" s="21"/>
      <c r="XH74" s="21"/>
      <c r="XI74" s="21"/>
      <c r="XJ74" s="21"/>
      <c r="XK74" s="21"/>
      <c r="XL74" s="21"/>
      <c r="XM74" s="21"/>
      <c r="XN74" s="21"/>
      <c r="XO74" s="21"/>
      <c r="XP74" s="21"/>
      <c r="XQ74" s="21"/>
      <c r="XR74" s="21"/>
      <c r="XS74" s="21"/>
      <c r="XT74" s="21"/>
      <c r="XU74" s="21"/>
      <c r="XV74" s="21"/>
      <c r="XW74" s="21"/>
      <c r="XX74" s="21"/>
      <c r="XY74" s="21"/>
      <c r="XZ74" s="21"/>
      <c r="YA74" s="21"/>
      <c r="YB74" s="21"/>
      <c r="YC74" s="21"/>
      <c r="YD74" s="21"/>
      <c r="YE74" s="21"/>
      <c r="YF74" s="21"/>
      <c r="YG74" s="21"/>
      <c r="YH74" s="21"/>
      <c r="YI74" s="21"/>
      <c r="YJ74" s="21"/>
      <c r="YK74" s="21"/>
      <c r="YL74" s="21"/>
      <c r="YM74" s="21"/>
      <c r="YN74" s="21"/>
      <c r="YO74" s="21"/>
      <c r="YP74" s="21"/>
      <c r="YQ74" s="21"/>
      <c r="YR74" s="21"/>
      <c r="YS74" s="21"/>
      <c r="YT74" s="21"/>
      <c r="YU74" s="21"/>
      <c r="YV74" s="21"/>
      <c r="YW74" s="21"/>
      <c r="YX74" s="21"/>
      <c r="YY74" s="21"/>
      <c r="YZ74" s="21"/>
      <c r="ZA74" s="21"/>
      <c r="ZB74" s="21"/>
      <c r="ZC74" s="21"/>
      <c r="ZD74" s="21"/>
      <c r="ZE74" s="21"/>
      <c r="ZF74" s="21"/>
      <c r="ZG74" s="21"/>
      <c r="ZH74" s="21"/>
      <c r="ZI74" s="21"/>
      <c r="ZJ74" s="21"/>
      <c r="ZK74" s="21"/>
      <c r="ZL74" s="21"/>
      <c r="ZM74" s="21"/>
      <c r="ZN74" s="21"/>
      <c r="ZO74" s="21"/>
      <c r="ZP74" s="21"/>
      <c r="ZQ74" s="21"/>
      <c r="ZR74" s="21"/>
      <c r="ZS74" s="21"/>
      <c r="ZT74" s="21"/>
      <c r="ZU74" s="21"/>
      <c r="ZV74" s="21"/>
      <c r="ZW74" s="21"/>
      <c r="ZX74" s="21"/>
      <c r="ZY74" s="21"/>
      <c r="ZZ74" s="21"/>
      <c r="AAA74" s="21"/>
      <c r="AAB74" s="21"/>
      <c r="AAC74" s="21"/>
      <c r="AAD74" s="21"/>
      <c r="AAE74" s="21"/>
      <c r="AAF74" s="21"/>
      <c r="AAG74" s="21"/>
      <c r="AAH74" s="21"/>
      <c r="AAI74" s="21"/>
      <c r="AAJ74" s="21"/>
      <c r="AAK74" s="21"/>
      <c r="AAL74" s="21"/>
      <c r="AAM74" s="21"/>
      <c r="AAN74" s="21"/>
      <c r="AAO74" s="21"/>
      <c r="AAP74" s="21"/>
      <c r="AAQ74" s="21"/>
      <c r="AAR74" s="21"/>
      <c r="AAS74" s="21"/>
      <c r="AAT74" s="21"/>
      <c r="AAU74" s="21"/>
      <c r="AAV74" s="21"/>
      <c r="AAW74" s="21"/>
      <c r="AAX74" s="21"/>
      <c r="AAY74" s="21"/>
      <c r="AAZ74" s="21"/>
      <c r="ABA74" s="21"/>
      <c r="ABB74" s="21"/>
      <c r="ABC74" s="21"/>
      <c r="ABD74" s="21"/>
      <c r="ABE74" s="21"/>
      <c r="ABF74" s="21"/>
      <c r="ABG74" s="21"/>
      <c r="ABH74" s="21"/>
      <c r="ABI74" s="21"/>
      <c r="ABJ74" s="21"/>
      <c r="ABK74" s="21"/>
      <c r="ABL74" s="21"/>
      <c r="ABM74" s="21"/>
      <c r="ABN74" s="21"/>
      <c r="ABO74" s="21"/>
      <c r="ABP74" s="21"/>
      <c r="ABQ74" s="21"/>
      <c r="ABR74" s="21"/>
      <c r="ABS74" s="21"/>
      <c r="ABT74" s="21"/>
      <c r="ABU74" s="21"/>
      <c r="ABV74" s="21"/>
      <c r="ABW74" s="21"/>
      <c r="ABX74" s="21"/>
      <c r="ABY74" s="21"/>
      <c r="ABZ74" s="21"/>
      <c r="ACA74" s="21"/>
      <c r="ACB74" s="21"/>
      <c r="ACC74" s="21"/>
      <c r="ACD74" s="21"/>
      <c r="ACE74" s="21"/>
      <c r="ACF74" s="21"/>
      <c r="ACG74" s="21"/>
      <c r="ACH74" s="21"/>
      <c r="ACI74" s="21"/>
      <c r="ACJ74" s="21"/>
      <c r="ACK74" s="21"/>
      <c r="ACL74" s="21"/>
      <c r="ACM74" s="21"/>
      <c r="ACN74" s="21"/>
      <c r="ACO74" s="21"/>
      <c r="ACP74" s="21"/>
      <c r="ACQ74" s="21"/>
      <c r="ACR74" s="21"/>
      <c r="ACS74" s="21"/>
      <c r="ACT74" s="21"/>
      <c r="ACU74" s="21"/>
      <c r="ACV74" s="21"/>
      <c r="ACW74" s="21"/>
      <c r="ACX74" s="21"/>
      <c r="ACY74" s="21"/>
      <c r="ACZ74" s="21"/>
      <c r="ADA74" s="21"/>
      <c r="ADB74" s="21"/>
      <c r="ADC74" s="21"/>
      <c r="ADD74" s="21"/>
      <c r="ADE74" s="21"/>
      <c r="ADF74" s="21"/>
      <c r="ADG74" s="21"/>
      <c r="ADH74" s="21"/>
      <c r="ADI74" s="21"/>
      <c r="ADJ74" s="21"/>
      <c r="ADK74" s="21"/>
      <c r="ADL74" s="21"/>
      <c r="ADM74" s="21"/>
      <c r="ADN74" s="21"/>
      <c r="ADO74" s="21"/>
      <c r="ADP74" s="21"/>
      <c r="ADQ74" s="21"/>
      <c r="ADR74" s="21"/>
      <c r="ADS74" s="21"/>
      <c r="ADT74" s="21"/>
      <c r="ADU74" s="21"/>
      <c r="ADV74" s="21"/>
      <c r="ADW74" s="21"/>
      <c r="ADX74" s="21"/>
      <c r="ADY74" s="21"/>
      <c r="ADZ74" s="21"/>
      <c r="AEA74" s="21"/>
      <c r="AEB74" s="21"/>
      <c r="AEC74" s="21"/>
      <c r="AED74" s="21"/>
      <c r="AEE74" s="21"/>
      <c r="AEF74" s="21"/>
      <c r="AEG74" s="21"/>
      <c r="AEH74" s="21"/>
      <c r="AEI74" s="21"/>
      <c r="AEJ74" s="21"/>
      <c r="AEK74" s="21"/>
      <c r="AEL74" s="21"/>
      <c r="AEM74" s="21"/>
      <c r="AEN74" s="21"/>
      <c r="AEO74" s="21"/>
      <c r="AEP74" s="21"/>
      <c r="AEQ74" s="21"/>
      <c r="AER74" s="21"/>
      <c r="AES74" s="21"/>
      <c r="AET74" s="21"/>
      <c r="AEU74" s="21"/>
      <c r="AEV74" s="21"/>
      <c r="AEW74" s="21"/>
      <c r="AEX74" s="21"/>
      <c r="AEY74" s="21"/>
      <c r="AEZ74" s="21"/>
      <c r="AFA74" s="21"/>
      <c r="AFB74" s="21"/>
      <c r="AFC74" s="21"/>
      <c r="AFD74" s="21"/>
      <c r="AFE74" s="21"/>
      <c r="AFF74" s="21"/>
      <c r="AFG74" s="21"/>
      <c r="AFH74" s="21"/>
      <c r="AFI74" s="21"/>
      <c r="AFJ74" s="21"/>
      <c r="AFK74" s="21"/>
      <c r="AFL74" s="21"/>
      <c r="AFM74" s="21"/>
      <c r="AFN74" s="21"/>
      <c r="AFO74" s="21"/>
      <c r="AFP74" s="21"/>
      <c r="AFQ74" s="21"/>
      <c r="AFR74" s="21"/>
      <c r="AFS74" s="21"/>
      <c r="AFT74" s="21"/>
      <c r="AFU74" s="21"/>
      <c r="AFV74" s="21"/>
      <c r="AFW74" s="21"/>
      <c r="AFX74" s="21"/>
      <c r="AFY74" s="21"/>
      <c r="AFZ74" s="21"/>
      <c r="AGA74" s="21"/>
      <c r="AGB74" s="21"/>
      <c r="AGC74" s="21"/>
      <c r="AGD74" s="21"/>
      <c r="AGE74" s="21"/>
      <c r="AGF74" s="21"/>
      <c r="AGG74" s="21"/>
      <c r="AGH74" s="21"/>
      <c r="AGI74" s="21"/>
      <c r="AGJ74" s="21"/>
      <c r="AGK74" s="21"/>
      <c r="AGL74" s="21"/>
      <c r="AGM74" s="21"/>
      <c r="AGN74" s="21"/>
      <c r="AGO74" s="21"/>
      <c r="AGP74" s="21"/>
      <c r="AGQ74" s="21"/>
      <c r="AGR74" s="21"/>
      <c r="AGS74" s="21"/>
      <c r="AGT74" s="21"/>
      <c r="AGU74" s="21"/>
      <c r="AGV74" s="21"/>
      <c r="AGW74" s="21"/>
      <c r="AGX74" s="21"/>
      <c r="AGY74" s="21"/>
      <c r="AGZ74" s="21"/>
      <c r="AHA74" s="21"/>
      <c r="AHB74" s="21"/>
      <c r="AHC74" s="21"/>
      <c r="AHD74" s="21"/>
      <c r="AHE74" s="21"/>
      <c r="AHF74" s="21"/>
      <c r="AHG74" s="21"/>
      <c r="AHH74" s="21"/>
      <c r="AHI74" s="21"/>
      <c r="AHJ74" s="21"/>
      <c r="AHK74" s="21"/>
      <c r="AHL74" s="21"/>
      <c r="AHM74" s="21"/>
      <c r="AHN74" s="21"/>
      <c r="AHO74" s="21"/>
      <c r="AHP74" s="21"/>
      <c r="AHQ74" s="21"/>
      <c r="AHR74" s="21"/>
      <c r="AHS74" s="21"/>
      <c r="AHT74" s="21"/>
      <c r="AHU74" s="21"/>
      <c r="AHV74" s="21"/>
      <c r="AHW74" s="21"/>
      <c r="AHX74" s="21"/>
      <c r="AHY74" s="21"/>
      <c r="AHZ74" s="21"/>
      <c r="AIA74" s="21"/>
      <c r="AIB74" s="21"/>
      <c r="AIC74" s="21"/>
      <c r="AID74" s="21"/>
      <c r="AIE74" s="21"/>
      <c r="AIF74" s="21"/>
      <c r="AIG74" s="21"/>
      <c r="AIH74" s="21"/>
      <c r="AII74" s="21"/>
      <c r="AIJ74" s="21"/>
      <c r="AIK74" s="21"/>
      <c r="AIL74" s="21"/>
      <c r="AIM74" s="21"/>
      <c r="AIN74" s="21"/>
      <c r="AIO74" s="21"/>
      <c r="AIP74" s="21"/>
      <c r="AIQ74" s="21"/>
      <c r="AIR74" s="21"/>
      <c r="AIS74" s="21"/>
      <c r="AIT74" s="21"/>
      <c r="AIU74" s="21"/>
      <c r="AIV74" s="21"/>
      <c r="AIW74" s="21"/>
      <c r="AIX74" s="21"/>
      <c r="AIY74" s="21"/>
      <c r="AIZ74" s="21"/>
      <c r="AJA74" s="21"/>
      <c r="AJB74" s="21"/>
      <c r="AJC74" s="21"/>
      <c r="AJD74" s="21"/>
      <c r="AJE74" s="21"/>
      <c r="AJF74" s="21"/>
      <c r="AJG74" s="21"/>
      <c r="AJH74" s="21"/>
      <c r="AJI74" s="21"/>
      <c r="AJJ74" s="21"/>
      <c r="AJK74" s="21"/>
      <c r="AJL74" s="21"/>
      <c r="AJM74" s="21"/>
      <c r="AJN74" s="21"/>
      <c r="AJO74" s="21"/>
      <c r="AJP74" s="21"/>
      <c r="AJQ74" s="21"/>
      <c r="AJR74" s="21"/>
      <c r="AJS74" s="21"/>
      <c r="AJT74" s="21"/>
      <c r="AJU74" s="21"/>
      <c r="AJV74" s="21"/>
      <c r="AJW74" s="21"/>
      <c r="AJX74" s="21"/>
      <c r="AJY74" s="21"/>
      <c r="AJZ74" s="21"/>
      <c r="AKA74" s="21"/>
      <c r="AKB74" s="21"/>
      <c r="AKC74" s="21"/>
      <c r="AKD74" s="21"/>
      <c r="AKE74" s="21"/>
      <c r="AKF74" s="21"/>
      <c r="AKG74" s="21"/>
      <c r="AKH74" s="21"/>
      <c r="AKI74" s="21"/>
      <c r="AKJ74" s="21"/>
      <c r="AKK74" s="21"/>
      <c r="AKL74" s="21"/>
      <c r="AKM74" s="21"/>
      <c r="AKN74" s="21"/>
      <c r="AKO74" s="21"/>
      <c r="AKP74" s="21"/>
      <c r="AKQ74" s="21"/>
      <c r="AKR74" s="21"/>
      <c r="AKS74" s="21"/>
      <c r="AKT74" s="21"/>
      <c r="AKU74" s="21"/>
      <c r="AKV74" s="21"/>
      <c r="AKW74" s="21"/>
      <c r="AKX74" s="21"/>
      <c r="AKY74" s="21"/>
      <c r="AKZ74" s="21"/>
      <c r="ALA74" s="21"/>
      <c r="ALB74" s="21"/>
      <c r="ALC74" s="21"/>
      <c r="ALD74" s="21"/>
      <c r="ALE74" s="21"/>
      <c r="ALF74" s="21"/>
      <c r="ALG74" s="21"/>
      <c r="ALH74" s="21"/>
      <c r="ALI74" s="21"/>
      <c r="ALJ74" s="21"/>
      <c r="ALK74" s="21"/>
      <c r="ALL74" s="21"/>
      <c r="ALM74" s="21"/>
      <c r="ALN74" s="21"/>
      <c r="ALO74" s="21"/>
      <c r="ALP74" s="21"/>
      <c r="ALQ74" s="21"/>
      <c r="ALR74" s="21"/>
      <c r="ALS74" s="21"/>
      <c r="ALT74" s="21"/>
      <c r="ALU74" s="21"/>
      <c r="ALV74" s="21"/>
      <c r="ALW74" s="21"/>
      <c r="ALX74" s="21"/>
      <c r="ALY74" s="21"/>
      <c r="ALZ74" s="21"/>
      <c r="AMA74" s="21"/>
      <c r="AMB74" s="21"/>
      <c r="AMC74" s="21"/>
      <c r="AMD74" s="21"/>
      <c r="AME74" s="21"/>
      <c r="AMF74" s="21"/>
      <c r="AMG74" s="21"/>
      <c r="AMH74" s="21"/>
      <c r="AMI74" s="21"/>
      <c r="AMJ74" s="21"/>
      <c r="AMK74" s="21"/>
      <c r="AML74" s="21"/>
      <c r="AMM74" s="21"/>
    </row>
    <row r="75" spans="1:1027" x14ac:dyDescent="0.25">
      <c r="A75" s="21" t="s">
        <v>38</v>
      </c>
      <c r="B75" s="21"/>
      <c r="C75" s="21"/>
      <c r="D75" s="21"/>
      <c r="E75" s="21"/>
      <c r="F75" s="22"/>
      <c r="G75" s="22"/>
      <c r="H75" s="22"/>
      <c r="I75" s="23"/>
      <c r="J75" s="24" t="s">
        <v>106</v>
      </c>
      <c r="K75" s="24"/>
      <c r="L75" s="25"/>
      <c r="M75" s="25"/>
      <c r="N75" s="25"/>
      <c r="O75" s="25"/>
      <c r="P75" s="25"/>
      <c r="Q75" s="25"/>
      <c r="R75" s="26"/>
      <c r="S75" s="26"/>
      <c r="T75" s="26"/>
      <c r="U75" s="27"/>
      <c r="V75" s="27"/>
      <c r="W75" s="27"/>
      <c r="X75" s="28"/>
      <c r="Y75" s="28"/>
      <c r="Z75" s="28"/>
      <c r="AA75" s="29"/>
      <c r="AB75" s="29"/>
      <c r="AC75" s="29"/>
      <c r="AD75" s="21"/>
      <c r="AE75" s="24"/>
      <c r="AF75" s="24"/>
      <c r="AG75" s="27"/>
      <c r="AH75" s="31"/>
    </row>
    <row r="76" spans="1:1027" s="30" customFormat="1" x14ac:dyDescent="0.25">
      <c r="A76" s="11">
        <v>14</v>
      </c>
      <c r="B76" s="53" t="s">
        <v>245</v>
      </c>
      <c r="C76" s="53" t="s">
        <v>332</v>
      </c>
      <c r="D76" s="53" t="s">
        <v>390</v>
      </c>
      <c r="E76" s="53" t="s">
        <v>129</v>
      </c>
      <c r="F76" s="12" t="s">
        <v>163</v>
      </c>
      <c r="G76" s="12"/>
      <c r="H76" s="12">
        <v>57</v>
      </c>
      <c r="I76" s="13" t="s">
        <v>95</v>
      </c>
      <c r="J76" s="14" t="s">
        <v>452</v>
      </c>
      <c r="K76" s="14" t="s">
        <v>111</v>
      </c>
      <c r="L76" s="15" t="s">
        <v>128</v>
      </c>
      <c r="M76" s="15" t="s">
        <v>128</v>
      </c>
      <c r="N76" s="15" t="s">
        <v>128</v>
      </c>
      <c r="O76" s="15" t="s">
        <v>129</v>
      </c>
      <c r="P76" s="15" t="s">
        <v>129</v>
      </c>
      <c r="Q76" s="15" t="s">
        <v>129</v>
      </c>
      <c r="R76" s="16" t="s">
        <v>129</v>
      </c>
      <c r="S76" s="16" t="s">
        <v>129</v>
      </c>
      <c r="T76" s="16" t="s">
        <v>129</v>
      </c>
      <c r="U76" s="17" t="s">
        <v>115</v>
      </c>
      <c r="V76" s="17" t="s">
        <v>129</v>
      </c>
      <c r="W76" s="17" t="s">
        <v>128</v>
      </c>
      <c r="X76" s="18" t="s">
        <v>133</v>
      </c>
      <c r="Y76" s="18" t="s">
        <v>129</v>
      </c>
      <c r="Z76" s="18" t="s">
        <v>133</v>
      </c>
      <c r="AA76" s="19" t="s">
        <v>118</v>
      </c>
      <c r="AB76" s="19"/>
      <c r="AC76" s="19" t="s">
        <v>129</v>
      </c>
      <c r="AD76" s="11"/>
      <c r="AE76" s="14"/>
      <c r="AF76" s="14"/>
      <c r="AG76" s="17" t="s">
        <v>464</v>
      </c>
      <c r="AH76" s="52" t="s">
        <v>481</v>
      </c>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c r="HJ76" s="21"/>
      <c r="HK76" s="21"/>
      <c r="HL76" s="21"/>
      <c r="HM76" s="21"/>
      <c r="HN76" s="21"/>
      <c r="HO76" s="21"/>
      <c r="HP76" s="21"/>
      <c r="HQ76" s="21"/>
      <c r="HR76" s="21"/>
      <c r="HS76" s="21"/>
      <c r="HT76" s="21"/>
      <c r="HU76" s="21"/>
      <c r="HV76" s="21"/>
      <c r="HW76" s="21"/>
      <c r="HX76" s="21"/>
      <c r="HY76" s="21"/>
      <c r="HZ76" s="21"/>
      <c r="IA76" s="21"/>
      <c r="IB76" s="21"/>
      <c r="IC76" s="21"/>
      <c r="ID76" s="21"/>
      <c r="IE76" s="21"/>
      <c r="IF76" s="21"/>
      <c r="IG76" s="21"/>
      <c r="IH76" s="21"/>
      <c r="II76" s="21"/>
      <c r="IJ76" s="21"/>
      <c r="IK76" s="21"/>
      <c r="IL76" s="21"/>
      <c r="IM76" s="21"/>
      <c r="IN76" s="21"/>
      <c r="IO76" s="21"/>
      <c r="IP76" s="21"/>
      <c r="IQ76" s="21"/>
      <c r="IR76" s="21"/>
      <c r="IS76" s="21"/>
      <c r="IT76" s="21"/>
      <c r="IU76" s="21"/>
      <c r="IV76" s="21"/>
      <c r="IW76" s="21"/>
      <c r="IX76" s="21"/>
      <c r="IY76" s="21"/>
      <c r="IZ76" s="21"/>
      <c r="JA76" s="21"/>
      <c r="JB76" s="21"/>
      <c r="JC76" s="21"/>
      <c r="JD76" s="21"/>
      <c r="JE76" s="21"/>
      <c r="JF76" s="21"/>
      <c r="JG76" s="21"/>
      <c r="JH76" s="21"/>
      <c r="JI76" s="21"/>
      <c r="JJ76" s="21"/>
      <c r="JK76" s="21"/>
      <c r="JL76" s="21"/>
      <c r="JM76" s="21"/>
      <c r="JN76" s="21"/>
      <c r="JO76" s="21"/>
      <c r="JP76" s="21"/>
      <c r="JQ76" s="21"/>
      <c r="JR76" s="21"/>
      <c r="JS76" s="21"/>
      <c r="JT76" s="21"/>
      <c r="JU76" s="21"/>
      <c r="JV76" s="21"/>
      <c r="JW76" s="21"/>
      <c r="JX76" s="21"/>
      <c r="JY76" s="21"/>
      <c r="JZ76" s="21"/>
      <c r="KA76" s="21"/>
      <c r="KB76" s="21"/>
      <c r="KC76" s="21"/>
      <c r="KD76" s="21"/>
      <c r="KE76" s="21"/>
      <c r="KF76" s="21"/>
      <c r="KG76" s="21"/>
      <c r="KH76" s="21"/>
      <c r="KI76" s="21"/>
      <c r="KJ76" s="21"/>
      <c r="KK76" s="21"/>
      <c r="KL76" s="21"/>
      <c r="KM76" s="21"/>
      <c r="KN76" s="21"/>
      <c r="KO76" s="21"/>
      <c r="KP76" s="21"/>
      <c r="KQ76" s="21"/>
      <c r="KR76" s="21"/>
      <c r="KS76" s="21"/>
      <c r="KT76" s="21"/>
      <c r="KU76" s="21"/>
      <c r="KV76" s="21"/>
      <c r="KW76" s="21"/>
      <c r="KX76" s="21"/>
      <c r="KY76" s="21"/>
      <c r="KZ76" s="21"/>
      <c r="LA76" s="21"/>
      <c r="LB76" s="21"/>
      <c r="LC76" s="21"/>
      <c r="LD76" s="21"/>
      <c r="LE76" s="21"/>
      <c r="LF76" s="21"/>
      <c r="LG76" s="21"/>
      <c r="LH76" s="21"/>
      <c r="LI76" s="21"/>
      <c r="LJ76" s="21"/>
      <c r="LK76" s="21"/>
      <c r="LL76" s="21"/>
      <c r="LM76" s="21"/>
      <c r="LN76" s="21"/>
      <c r="LO76" s="21"/>
      <c r="LP76" s="21"/>
      <c r="LQ76" s="21"/>
      <c r="LR76" s="21"/>
      <c r="LS76" s="21"/>
      <c r="LT76" s="21"/>
      <c r="LU76" s="21"/>
      <c r="LV76" s="21"/>
      <c r="LW76" s="21"/>
      <c r="LX76" s="21"/>
      <c r="LY76" s="21"/>
      <c r="LZ76" s="21"/>
      <c r="MA76" s="21"/>
      <c r="MB76" s="21"/>
      <c r="MC76" s="21"/>
      <c r="MD76" s="21"/>
      <c r="ME76" s="21"/>
      <c r="MF76" s="21"/>
      <c r="MG76" s="21"/>
      <c r="MH76" s="21"/>
      <c r="MI76" s="21"/>
      <c r="MJ76" s="21"/>
      <c r="MK76" s="21"/>
      <c r="ML76" s="21"/>
      <c r="MM76" s="21"/>
      <c r="MN76" s="21"/>
      <c r="MO76" s="21"/>
      <c r="MP76" s="21"/>
      <c r="MQ76" s="21"/>
      <c r="MR76" s="21"/>
      <c r="MS76" s="21"/>
      <c r="MT76" s="21"/>
      <c r="MU76" s="21"/>
      <c r="MV76" s="21"/>
      <c r="MW76" s="21"/>
      <c r="MX76" s="21"/>
      <c r="MY76" s="21"/>
      <c r="MZ76" s="21"/>
      <c r="NA76" s="21"/>
      <c r="NB76" s="21"/>
      <c r="NC76" s="21"/>
      <c r="ND76" s="21"/>
      <c r="NE76" s="21"/>
      <c r="NF76" s="21"/>
      <c r="NG76" s="21"/>
      <c r="NH76" s="21"/>
      <c r="NI76" s="21"/>
      <c r="NJ76" s="21"/>
      <c r="NK76" s="21"/>
      <c r="NL76" s="21"/>
      <c r="NM76" s="21"/>
      <c r="NN76" s="21"/>
      <c r="NO76" s="21"/>
      <c r="NP76" s="21"/>
      <c r="NQ76" s="21"/>
      <c r="NR76" s="21"/>
      <c r="NS76" s="21"/>
      <c r="NT76" s="21"/>
      <c r="NU76" s="21"/>
      <c r="NV76" s="21"/>
      <c r="NW76" s="21"/>
      <c r="NX76" s="21"/>
      <c r="NY76" s="21"/>
      <c r="NZ76" s="21"/>
      <c r="OA76" s="21"/>
      <c r="OB76" s="21"/>
      <c r="OC76" s="21"/>
      <c r="OD76" s="21"/>
      <c r="OE76" s="21"/>
      <c r="OF76" s="21"/>
      <c r="OG76" s="21"/>
      <c r="OH76" s="21"/>
      <c r="OI76" s="21"/>
      <c r="OJ76" s="21"/>
      <c r="OK76" s="21"/>
      <c r="OL76" s="21"/>
      <c r="OM76" s="21"/>
      <c r="ON76" s="21"/>
      <c r="OO76" s="21"/>
      <c r="OP76" s="21"/>
      <c r="OQ76" s="21"/>
      <c r="OR76" s="21"/>
      <c r="OS76" s="21"/>
      <c r="OT76" s="21"/>
      <c r="OU76" s="21"/>
      <c r="OV76" s="21"/>
      <c r="OW76" s="21"/>
      <c r="OX76" s="21"/>
      <c r="OY76" s="21"/>
      <c r="OZ76" s="21"/>
      <c r="PA76" s="21"/>
      <c r="PB76" s="21"/>
      <c r="PC76" s="21"/>
      <c r="PD76" s="21"/>
      <c r="PE76" s="21"/>
      <c r="PF76" s="21"/>
      <c r="PG76" s="21"/>
      <c r="PH76" s="21"/>
      <c r="PI76" s="21"/>
      <c r="PJ76" s="21"/>
      <c r="PK76" s="21"/>
      <c r="PL76" s="21"/>
      <c r="PM76" s="21"/>
      <c r="PN76" s="21"/>
      <c r="PO76" s="21"/>
      <c r="PP76" s="21"/>
      <c r="PQ76" s="21"/>
      <c r="PR76" s="21"/>
      <c r="PS76" s="21"/>
      <c r="PT76" s="21"/>
      <c r="PU76" s="21"/>
      <c r="PV76" s="21"/>
      <c r="PW76" s="21"/>
      <c r="PX76" s="21"/>
      <c r="PY76" s="21"/>
      <c r="PZ76" s="21"/>
      <c r="QA76" s="21"/>
      <c r="QB76" s="21"/>
      <c r="QC76" s="21"/>
      <c r="QD76" s="21"/>
      <c r="QE76" s="21"/>
      <c r="QF76" s="21"/>
      <c r="QG76" s="21"/>
      <c r="QH76" s="21"/>
      <c r="QI76" s="21"/>
      <c r="QJ76" s="21"/>
      <c r="QK76" s="21"/>
      <c r="QL76" s="21"/>
      <c r="QM76" s="21"/>
      <c r="QN76" s="21"/>
      <c r="QO76" s="21"/>
      <c r="QP76" s="21"/>
      <c r="QQ76" s="21"/>
      <c r="QR76" s="21"/>
      <c r="QS76" s="21"/>
      <c r="QT76" s="21"/>
      <c r="QU76" s="21"/>
      <c r="QV76" s="21"/>
      <c r="QW76" s="21"/>
      <c r="QX76" s="21"/>
      <c r="QY76" s="21"/>
      <c r="QZ76" s="21"/>
      <c r="RA76" s="21"/>
      <c r="RB76" s="21"/>
      <c r="RC76" s="21"/>
      <c r="RD76" s="21"/>
      <c r="RE76" s="21"/>
      <c r="RF76" s="21"/>
      <c r="RG76" s="21"/>
      <c r="RH76" s="21"/>
      <c r="RI76" s="21"/>
      <c r="RJ76" s="21"/>
      <c r="RK76" s="21"/>
      <c r="RL76" s="21"/>
      <c r="RM76" s="21"/>
      <c r="RN76" s="21"/>
      <c r="RO76" s="21"/>
      <c r="RP76" s="21"/>
      <c r="RQ76" s="21"/>
      <c r="RR76" s="21"/>
      <c r="RS76" s="21"/>
      <c r="RT76" s="21"/>
      <c r="RU76" s="21"/>
      <c r="RV76" s="21"/>
      <c r="RW76" s="21"/>
      <c r="RX76" s="21"/>
      <c r="RY76" s="21"/>
      <c r="RZ76" s="21"/>
      <c r="SA76" s="21"/>
      <c r="SB76" s="21"/>
      <c r="SC76" s="21"/>
      <c r="SD76" s="21"/>
      <c r="SE76" s="21"/>
      <c r="SF76" s="21"/>
      <c r="SG76" s="21"/>
      <c r="SH76" s="21"/>
      <c r="SI76" s="21"/>
      <c r="SJ76" s="21"/>
      <c r="SK76" s="21"/>
      <c r="SL76" s="21"/>
      <c r="SM76" s="21"/>
      <c r="SN76" s="21"/>
      <c r="SO76" s="21"/>
      <c r="SP76" s="21"/>
      <c r="SQ76" s="21"/>
      <c r="SR76" s="21"/>
      <c r="SS76" s="21"/>
      <c r="ST76" s="21"/>
      <c r="SU76" s="21"/>
      <c r="SV76" s="21"/>
      <c r="SW76" s="21"/>
      <c r="SX76" s="21"/>
      <c r="SY76" s="21"/>
      <c r="SZ76" s="21"/>
      <c r="TA76" s="21"/>
      <c r="TB76" s="21"/>
      <c r="TC76" s="21"/>
      <c r="TD76" s="21"/>
      <c r="TE76" s="21"/>
      <c r="TF76" s="21"/>
      <c r="TG76" s="21"/>
      <c r="TH76" s="21"/>
      <c r="TI76" s="21"/>
      <c r="TJ76" s="21"/>
      <c r="TK76" s="21"/>
      <c r="TL76" s="21"/>
      <c r="TM76" s="21"/>
      <c r="TN76" s="21"/>
      <c r="TO76" s="21"/>
      <c r="TP76" s="21"/>
      <c r="TQ76" s="21"/>
      <c r="TR76" s="21"/>
      <c r="TS76" s="21"/>
      <c r="TT76" s="21"/>
      <c r="TU76" s="21"/>
      <c r="TV76" s="21"/>
      <c r="TW76" s="21"/>
      <c r="TX76" s="21"/>
      <c r="TY76" s="21"/>
      <c r="TZ76" s="21"/>
      <c r="UA76" s="21"/>
      <c r="UB76" s="21"/>
      <c r="UC76" s="21"/>
      <c r="UD76" s="21"/>
      <c r="UE76" s="21"/>
      <c r="UF76" s="21"/>
      <c r="UG76" s="21"/>
      <c r="UH76" s="21"/>
      <c r="UI76" s="21"/>
      <c r="UJ76" s="21"/>
      <c r="UK76" s="21"/>
      <c r="UL76" s="21"/>
      <c r="UM76" s="21"/>
      <c r="UN76" s="21"/>
      <c r="UO76" s="21"/>
      <c r="UP76" s="21"/>
      <c r="UQ76" s="21"/>
      <c r="UR76" s="21"/>
      <c r="US76" s="21"/>
      <c r="UT76" s="21"/>
      <c r="UU76" s="21"/>
      <c r="UV76" s="21"/>
      <c r="UW76" s="21"/>
      <c r="UX76" s="21"/>
      <c r="UY76" s="21"/>
      <c r="UZ76" s="21"/>
      <c r="VA76" s="21"/>
      <c r="VB76" s="21"/>
      <c r="VC76" s="21"/>
      <c r="VD76" s="21"/>
      <c r="VE76" s="21"/>
      <c r="VF76" s="21"/>
      <c r="VG76" s="21"/>
      <c r="VH76" s="21"/>
      <c r="VI76" s="21"/>
      <c r="VJ76" s="21"/>
      <c r="VK76" s="21"/>
      <c r="VL76" s="21"/>
      <c r="VM76" s="21"/>
      <c r="VN76" s="21"/>
      <c r="VO76" s="21"/>
      <c r="VP76" s="21"/>
      <c r="VQ76" s="21"/>
      <c r="VR76" s="21"/>
      <c r="VS76" s="21"/>
      <c r="VT76" s="21"/>
      <c r="VU76" s="21"/>
      <c r="VV76" s="21"/>
      <c r="VW76" s="21"/>
      <c r="VX76" s="21"/>
      <c r="VY76" s="21"/>
      <c r="VZ76" s="21"/>
      <c r="WA76" s="21"/>
      <c r="WB76" s="21"/>
      <c r="WC76" s="21"/>
      <c r="WD76" s="21"/>
      <c r="WE76" s="21"/>
      <c r="WF76" s="21"/>
      <c r="WG76" s="21"/>
      <c r="WH76" s="21"/>
      <c r="WI76" s="21"/>
      <c r="WJ76" s="21"/>
      <c r="WK76" s="21"/>
      <c r="WL76" s="21"/>
      <c r="WM76" s="21"/>
      <c r="WN76" s="21"/>
      <c r="WO76" s="21"/>
      <c r="WP76" s="21"/>
      <c r="WQ76" s="21"/>
      <c r="WR76" s="21"/>
      <c r="WS76" s="21"/>
      <c r="WT76" s="21"/>
      <c r="WU76" s="21"/>
      <c r="WV76" s="21"/>
      <c r="WW76" s="21"/>
      <c r="WX76" s="21"/>
      <c r="WY76" s="21"/>
      <c r="WZ76" s="21"/>
      <c r="XA76" s="21"/>
      <c r="XB76" s="21"/>
      <c r="XC76" s="21"/>
      <c r="XD76" s="21"/>
      <c r="XE76" s="21"/>
      <c r="XF76" s="21"/>
      <c r="XG76" s="21"/>
      <c r="XH76" s="21"/>
      <c r="XI76" s="21"/>
      <c r="XJ76" s="21"/>
      <c r="XK76" s="21"/>
      <c r="XL76" s="21"/>
      <c r="XM76" s="21"/>
      <c r="XN76" s="21"/>
      <c r="XO76" s="21"/>
      <c r="XP76" s="21"/>
      <c r="XQ76" s="21"/>
      <c r="XR76" s="21"/>
      <c r="XS76" s="21"/>
      <c r="XT76" s="21"/>
      <c r="XU76" s="21"/>
      <c r="XV76" s="21"/>
      <c r="XW76" s="21"/>
      <c r="XX76" s="21"/>
      <c r="XY76" s="21"/>
      <c r="XZ76" s="21"/>
      <c r="YA76" s="21"/>
      <c r="YB76" s="21"/>
      <c r="YC76" s="21"/>
      <c r="YD76" s="21"/>
      <c r="YE76" s="21"/>
      <c r="YF76" s="21"/>
      <c r="YG76" s="21"/>
      <c r="YH76" s="21"/>
      <c r="YI76" s="21"/>
      <c r="YJ76" s="21"/>
      <c r="YK76" s="21"/>
      <c r="YL76" s="21"/>
      <c r="YM76" s="21"/>
      <c r="YN76" s="21"/>
      <c r="YO76" s="21"/>
      <c r="YP76" s="21"/>
      <c r="YQ76" s="21"/>
      <c r="YR76" s="21"/>
      <c r="YS76" s="21"/>
      <c r="YT76" s="21"/>
      <c r="YU76" s="21"/>
      <c r="YV76" s="21"/>
      <c r="YW76" s="21"/>
      <c r="YX76" s="21"/>
      <c r="YY76" s="21"/>
      <c r="YZ76" s="21"/>
      <c r="ZA76" s="21"/>
      <c r="ZB76" s="21"/>
      <c r="ZC76" s="21"/>
      <c r="ZD76" s="21"/>
      <c r="ZE76" s="21"/>
      <c r="ZF76" s="21"/>
      <c r="ZG76" s="21"/>
      <c r="ZH76" s="21"/>
      <c r="ZI76" s="21"/>
      <c r="ZJ76" s="21"/>
      <c r="ZK76" s="21"/>
      <c r="ZL76" s="21"/>
      <c r="ZM76" s="21"/>
      <c r="ZN76" s="21"/>
      <c r="ZO76" s="21"/>
      <c r="ZP76" s="21"/>
      <c r="ZQ76" s="21"/>
      <c r="ZR76" s="21"/>
      <c r="ZS76" s="21"/>
      <c r="ZT76" s="21"/>
      <c r="ZU76" s="21"/>
      <c r="ZV76" s="21"/>
      <c r="ZW76" s="21"/>
      <c r="ZX76" s="21"/>
      <c r="ZY76" s="21"/>
      <c r="ZZ76" s="21"/>
      <c r="AAA76" s="21"/>
      <c r="AAB76" s="21"/>
      <c r="AAC76" s="21"/>
      <c r="AAD76" s="21"/>
      <c r="AAE76" s="21"/>
      <c r="AAF76" s="21"/>
      <c r="AAG76" s="21"/>
      <c r="AAH76" s="21"/>
      <c r="AAI76" s="21"/>
      <c r="AAJ76" s="21"/>
      <c r="AAK76" s="21"/>
      <c r="AAL76" s="21"/>
      <c r="AAM76" s="21"/>
      <c r="AAN76" s="21"/>
      <c r="AAO76" s="21"/>
      <c r="AAP76" s="21"/>
      <c r="AAQ76" s="21"/>
      <c r="AAR76" s="21"/>
      <c r="AAS76" s="21"/>
      <c r="AAT76" s="21"/>
      <c r="AAU76" s="21"/>
      <c r="AAV76" s="21"/>
      <c r="AAW76" s="21"/>
      <c r="AAX76" s="21"/>
      <c r="AAY76" s="21"/>
      <c r="AAZ76" s="21"/>
      <c r="ABA76" s="21"/>
      <c r="ABB76" s="21"/>
      <c r="ABC76" s="21"/>
      <c r="ABD76" s="21"/>
      <c r="ABE76" s="21"/>
      <c r="ABF76" s="21"/>
      <c r="ABG76" s="21"/>
      <c r="ABH76" s="21"/>
      <c r="ABI76" s="21"/>
      <c r="ABJ76" s="21"/>
      <c r="ABK76" s="21"/>
      <c r="ABL76" s="21"/>
      <c r="ABM76" s="21"/>
      <c r="ABN76" s="21"/>
      <c r="ABO76" s="21"/>
      <c r="ABP76" s="21"/>
      <c r="ABQ76" s="21"/>
      <c r="ABR76" s="21"/>
      <c r="ABS76" s="21"/>
      <c r="ABT76" s="21"/>
      <c r="ABU76" s="21"/>
      <c r="ABV76" s="21"/>
      <c r="ABW76" s="21"/>
      <c r="ABX76" s="21"/>
      <c r="ABY76" s="21"/>
      <c r="ABZ76" s="21"/>
      <c r="ACA76" s="21"/>
      <c r="ACB76" s="21"/>
      <c r="ACC76" s="21"/>
      <c r="ACD76" s="21"/>
      <c r="ACE76" s="21"/>
      <c r="ACF76" s="21"/>
      <c r="ACG76" s="21"/>
      <c r="ACH76" s="21"/>
      <c r="ACI76" s="21"/>
      <c r="ACJ76" s="21"/>
      <c r="ACK76" s="21"/>
      <c r="ACL76" s="21"/>
      <c r="ACM76" s="21"/>
      <c r="ACN76" s="21"/>
      <c r="ACO76" s="21"/>
      <c r="ACP76" s="21"/>
      <c r="ACQ76" s="21"/>
      <c r="ACR76" s="21"/>
      <c r="ACS76" s="21"/>
      <c r="ACT76" s="21"/>
      <c r="ACU76" s="21"/>
      <c r="ACV76" s="21"/>
      <c r="ACW76" s="21"/>
      <c r="ACX76" s="21"/>
      <c r="ACY76" s="21"/>
      <c r="ACZ76" s="21"/>
      <c r="ADA76" s="21"/>
      <c r="ADB76" s="21"/>
      <c r="ADC76" s="21"/>
      <c r="ADD76" s="21"/>
      <c r="ADE76" s="21"/>
      <c r="ADF76" s="21"/>
      <c r="ADG76" s="21"/>
      <c r="ADH76" s="21"/>
      <c r="ADI76" s="21"/>
      <c r="ADJ76" s="21"/>
      <c r="ADK76" s="21"/>
      <c r="ADL76" s="21"/>
      <c r="ADM76" s="21"/>
      <c r="ADN76" s="21"/>
      <c r="ADO76" s="21"/>
      <c r="ADP76" s="21"/>
      <c r="ADQ76" s="21"/>
      <c r="ADR76" s="21"/>
      <c r="ADS76" s="21"/>
      <c r="ADT76" s="21"/>
      <c r="ADU76" s="21"/>
      <c r="ADV76" s="21"/>
      <c r="ADW76" s="21"/>
      <c r="ADX76" s="21"/>
      <c r="ADY76" s="21"/>
      <c r="ADZ76" s="21"/>
      <c r="AEA76" s="21"/>
      <c r="AEB76" s="21"/>
      <c r="AEC76" s="21"/>
      <c r="AED76" s="21"/>
      <c r="AEE76" s="21"/>
      <c r="AEF76" s="21"/>
      <c r="AEG76" s="21"/>
      <c r="AEH76" s="21"/>
      <c r="AEI76" s="21"/>
      <c r="AEJ76" s="21"/>
      <c r="AEK76" s="21"/>
      <c r="AEL76" s="21"/>
      <c r="AEM76" s="21"/>
      <c r="AEN76" s="21"/>
      <c r="AEO76" s="21"/>
      <c r="AEP76" s="21"/>
      <c r="AEQ76" s="21"/>
      <c r="AER76" s="21"/>
      <c r="AES76" s="21"/>
      <c r="AET76" s="21"/>
      <c r="AEU76" s="21"/>
      <c r="AEV76" s="21"/>
      <c r="AEW76" s="21"/>
      <c r="AEX76" s="21"/>
      <c r="AEY76" s="21"/>
      <c r="AEZ76" s="21"/>
      <c r="AFA76" s="21"/>
      <c r="AFB76" s="21"/>
      <c r="AFC76" s="21"/>
      <c r="AFD76" s="21"/>
      <c r="AFE76" s="21"/>
      <c r="AFF76" s="21"/>
      <c r="AFG76" s="21"/>
      <c r="AFH76" s="21"/>
      <c r="AFI76" s="21"/>
      <c r="AFJ76" s="21"/>
      <c r="AFK76" s="21"/>
      <c r="AFL76" s="21"/>
      <c r="AFM76" s="21"/>
      <c r="AFN76" s="21"/>
      <c r="AFO76" s="21"/>
      <c r="AFP76" s="21"/>
      <c r="AFQ76" s="21"/>
      <c r="AFR76" s="21"/>
      <c r="AFS76" s="21"/>
      <c r="AFT76" s="21"/>
      <c r="AFU76" s="21"/>
      <c r="AFV76" s="21"/>
      <c r="AFW76" s="21"/>
      <c r="AFX76" s="21"/>
      <c r="AFY76" s="21"/>
      <c r="AFZ76" s="21"/>
      <c r="AGA76" s="21"/>
      <c r="AGB76" s="21"/>
      <c r="AGC76" s="21"/>
      <c r="AGD76" s="21"/>
      <c r="AGE76" s="21"/>
      <c r="AGF76" s="21"/>
      <c r="AGG76" s="21"/>
      <c r="AGH76" s="21"/>
      <c r="AGI76" s="21"/>
      <c r="AGJ76" s="21"/>
      <c r="AGK76" s="21"/>
      <c r="AGL76" s="21"/>
      <c r="AGM76" s="21"/>
      <c r="AGN76" s="21"/>
      <c r="AGO76" s="21"/>
      <c r="AGP76" s="21"/>
      <c r="AGQ76" s="21"/>
      <c r="AGR76" s="21"/>
      <c r="AGS76" s="21"/>
      <c r="AGT76" s="21"/>
      <c r="AGU76" s="21"/>
      <c r="AGV76" s="21"/>
      <c r="AGW76" s="21"/>
      <c r="AGX76" s="21"/>
      <c r="AGY76" s="21"/>
      <c r="AGZ76" s="21"/>
      <c r="AHA76" s="21"/>
      <c r="AHB76" s="21"/>
      <c r="AHC76" s="21"/>
      <c r="AHD76" s="21"/>
      <c r="AHE76" s="21"/>
      <c r="AHF76" s="21"/>
      <c r="AHG76" s="21"/>
      <c r="AHH76" s="21"/>
      <c r="AHI76" s="21"/>
      <c r="AHJ76" s="21"/>
      <c r="AHK76" s="21"/>
      <c r="AHL76" s="21"/>
      <c r="AHM76" s="21"/>
      <c r="AHN76" s="21"/>
      <c r="AHO76" s="21"/>
      <c r="AHP76" s="21"/>
      <c r="AHQ76" s="21"/>
      <c r="AHR76" s="21"/>
      <c r="AHS76" s="21"/>
      <c r="AHT76" s="21"/>
      <c r="AHU76" s="21"/>
      <c r="AHV76" s="21"/>
      <c r="AHW76" s="21"/>
      <c r="AHX76" s="21"/>
      <c r="AHY76" s="21"/>
      <c r="AHZ76" s="21"/>
      <c r="AIA76" s="21"/>
      <c r="AIB76" s="21"/>
      <c r="AIC76" s="21"/>
      <c r="AID76" s="21"/>
      <c r="AIE76" s="21"/>
      <c r="AIF76" s="21"/>
      <c r="AIG76" s="21"/>
      <c r="AIH76" s="21"/>
      <c r="AII76" s="21"/>
      <c r="AIJ76" s="21"/>
      <c r="AIK76" s="21"/>
      <c r="AIL76" s="21"/>
      <c r="AIM76" s="21"/>
      <c r="AIN76" s="21"/>
      <c r="AIO76" s="21"/>
      <c r="AIP76" s="21"/>
      <c r="AIQ76" s="21"/>
      <c r="AIR76" s="21"/>
      <c r="AIS76" s="21"/>
      <c r="AIT76" s="21"/>
      <c r="AIU76" s="21"/>
      <c r="AIV76" s="21"/>
      <c r="AIW76" s="21"/>
      <c r="AIX76" s="21"/>
      <c r="AIY76" s="21"/>
      <c r="AIZ76" s="21"/>
      <c r="AJA76" s="21"/>
      <c r="AJB76" s="21"/>
      <c r="AJC76" s="21"/>
      <c r="AJD76" s="21"/>
      <c r="AJE76" s="21"/>
      <c r="AJF76" s="21"/>
      <c r="AJG76" s="21"/>
      <c r="AJH76" s="21"/>
      <c r="AJI76" s="21"/>
      <c r="AJJ76" s="21"/>
      <c r="AJK76" s="21"/>
      <c r="AJL76" s="21"/>
      <c r="AJM76" s="21"/>
      <c r="AJN76" s="21"/>
      <c r="AJO76" s="21"/>
      <c r="AJP76" s="21"/>
      <c r="AJQ76" s="21"/>
      <c r="AJR76" s="21"/>
      <c r="AJS76" s="21"/>
      <c r="AJT76" s="21"/>
      <c r="AJU76" s="21"/>
      <c r="AJV76" s="21"/>
      <c r="AJW76" s="21"/>
      <c r="AJX76" s="21"/>
      <c r="AJY76" s="21"/>
      <c r="AJZ76" s="21"/>
      <c r="AKA76" s="21"/>
      <c r="AKB76" s="21"/>
      <c r="AKC76" s="21"/>
      <c r="AKD76" s="21"/>
      <c r="AKE76" s="21"/>
      <c r="AKF76" s="21"/>
      <c r="AKG76" s="21"/>
      <c r="AKH76" s="21"/>
      <c r="AKI76" s="21"/>
      <c r="AKJ76" s="21"/>
      <c r="AKK76" s="21"/>
      <c r="AKL76" s="21"/>
      <c r="AKM76" s="21"/>
      <c r="AKN76" s="21"/>
      <c r="AKO76" s="21"/>
      <c r="AKP76" s="21"/>
      <c r="AKQ76" s="21"/>
      <c r="AKR76" s="21"/>
      <c r="AKS76" s="21"/>
      <c r="AKT76" s="21"/>
      <c r="AKU76" s="21"/>
      <c r="AKV76" s="21"/>
      <c r="AKW76" s="21"/>
      <c r="AKX76" s="21"/>
      <c r="AKY76" s="21"/>
      <c r="AKZ76" s="21"/>
      <c r="ALA76" s="21"/>
      <c r="ALB76" s="21"/>
      <c r="ALC76" s="21"/>
      <c r="ALD76" s="21"/>
      <c r="ALE76" s="21"/>
      <c r="ALF76" s="21"/>
      <c r="ALG76" s="21"/>
      <c r="ALH76" s="21"/>
      <c r="ALI76" s="21"/>
      <c r="ALJ76" s="21"/>
      <c r="ALK76" s="21"/>
      <c r="ALL76" s="21"/>
      <c r="ALM76" s="21"/>
      <c r="ALN76" s="21"/>
      <c r="ALO76" s="21"/>
      <c r="ALP76" s="21"/>
      <c r="ALQ76" s="21"/>
      <c r="ALR76" s="21"/>
      <c r="ALS76" s="21"/>
      <c r="ALT76" s="21"/>
      <c r="ALU76" s="21"/>
      <c r="ALV76" s="21"/>
      <c r="ALW76" s="21"/>
      <c r="ALX76" s="21"/>
      <c r="ALY76" s="21"/>
      <c r="ALZ76" s="21"/>
      <c r="AMA76" s="21"/>
      <c r="AMB76" s="21"/>
      <c r="AMC76" s="21"/>
      <c r="AMD76" s="21"/>
      <c r="AME76" s="21"/>
      <c r="AMF76" s="21"/>
      <c r="AMG76" s="21"/>
      <c r="AMH76" s="21"/>
      <c r="AMI76" s="21"/>
      <c r="AMJ76" s="21"/>
      <c r="AMK76" s="21"/>
      <c r="AML76" s="21"/>
      <c r="AMM76" s="21"/>
    </row>
    <row r="77" spans="1:1027" x14ac:dyDescent="0.25">
      <c r="A77" s="21" t="s">
        <v>32</v>
      </c>
      <c r="B77" s="21"/>
      <c r="C77" s="21"/>
      <c r="D77" s="21"/>
      <c r="E77" s="21"/>
      <c r="F77" s="22"/>
      <c r="G77" s="22"/>
      <c r="H77" s="22"/>
      <c r="I77" s="23"/>
      <c r="J77" s="24"/>
      <c r="K77" s="24"/>
      <c r="L77" s="25"/>
      <c r="M77" s="25"/>
      <c r="N77" s="25"/>
      <c r="O77" s="25"/>
      <c r="P77" s="25"/>
      <c r="Q77" s="25"/>
      <c r="R77" s="26"/>
      <c r="S77" s="26"/>
      <c r="T77" s="26"/>
      <c r="U77" s="27" t="s">
        <v>458</v>
      </c>
      <c r="V77" s="27"/>
      <c r="W77" s="27"/>
      <c r="X77" s="28"/>
      <c r="Y77" s="28"/>
      <c r="Z77" s="28"/>
      <c r="AA77" s="29"/>
      <c r="AB77" s="29"/>
      <c r="AC77" s="29"/>
      <c r="AD77" s="21"/>
      <c r="AE77" s="24"/>
      <c r="AF77" s="24"/>
      <c r="AG77" s="27"/>
      <c r="AH77" s="31"/>
    </row>
    <row r="78" spans="1:1027" x14ac:dyDescent="0.25">
      <c r="A78" s="11">
        <v>89</v>
      </c>
      <c r="B78" s="53" t="s">
        <v>235</v>
      </c>
      <c r="C78" s="53" t="s">
        <v>333</v>
      </c>
      <c r="D78" s="53" t="s">
        <v>390</v>
      </c>
      <c r="E78" s="53" t="s">
        <v>129</v>
      </c>
      <c r="F78" s="12" t="s">
        <v>164</v>
      </c>
      <c r="G78" s="12"/>
      <c r="H78" s="12">
        <v>88</v>
      </c>
      <c r="I78" s="13" t="s">
        <v>95</v>
      </c>
      <c r="J78" s="14" t="s">
        <v>108</v>
      </c>
      <c r="K78" s="14" t="s">
        <v>111</v>
      </c>
      <c r="L78" s="15" t="s">
        <v>128</v>
      </c>
      <c r="M78" s="15" t="s">
        <v>128</v>
      </c>
      <c r="N78" s="15" t="s">
        <v>128</v>
      </c>
      <c r="O78" s="15" t="s">
        <v>128</v>
      </c>
      <c r="P78" s="15" t="s">
        <v>129</v>
      </c>
      <c r="Q78" s="15" t="s">
        <v>129</v>
      </c>
      <c r="R78" s="16" t="s">
        <v>128</v>
      </c>
      <c r="S78" s="16" t="s">
        <v>129</v>
      </c>
      <c r="T78" s="16" t="s">
        <v>129</v>
      </c>
      <c r="U78" s="17" t="s">
        <v>458</v>
      </c>
      <c r="V78" s="17" t="s">
        <v>129</v>
      </c>
      <c r="W78" s="17" t="s">
        <v>128</v>
      </c>
      <c r="X78" s="18" t="s">
        <v>167</v>
      </c>
      <c r="Y78" s="18" t="s">
        <v>128</v>
      </c>
      <c r="Z78" s="18" t="s">
        <v>131</v>
      </c>
      <c r="AA78" s="19" t="s">
        <v>497</v>
      </c>
      <c r="AB78" s="19"/>
      <c r="AC78" s="19" t="s">
        <v>129</v>
      </c>
      <c r="AE78" s="14" t="s">
        <v>44</v>
      </c>
      <c r="AF78" s="14"/>
      <c r="AG78" s="17" t="s">
        <v>22</v>
      </c>
      <c r="AH78" s="52" t="s">
        <v>192</v>
      </c>
    </row>
    <row r="79" spans="1:1027" x14ac:dyDescent="0.25">
      <c r="A79" s="11">
        <v>55</v>
      </c>
      <c r="B79" s="53" t="s">
        <v>240</v>
      </c>
      <c r="C79" s="53" t="s">
        <v>334</v>
      </c>
      <c r="D79" s="53" t="s">
        <v>391</v>
      </c>
      <c r="E79" s="53" t="s">
        <v>129</v>
      </c>
      <c r="F79" s="12" t="s">
        <v>164</v>
      </c>
      <c r="G79" s="12"/>
      <c r="H79" s="12">
        <v>91</v>
      </c>
      <c r="I79" s="13" t="s">
        <v>94</v>
      </c>
      <c r="J79" s="14" t="s">
        <v>452</v>
      </c>
      <c r="K79" s="14" t="s">
        <v>112</v>
      </c>
      <c r="L79" s="15" t="s">
        <v>128</v>
      </c>
      <c r="M79" s="15" t="s">
        <v>128</v>
      </c>
      <c r="N79" s="15" t="s">
        <v>128</v>
      </c>
      <c r="O79" s="15" t="s">
        <v>128</v>
      </c>
      <c r="P79" s="15" t="s">
        <v>129</v>
      </c>
      <c r="Q79" s="15" t="s">
        <v>129</v>
      </c>
      <c r="R79" s="16" t="s">
        <v>128</v>
      </c>
      <c r="S79" s="16" t="s">
        <v>129</v>
      </c>
      <c r="T79" s="16" t="s">
        <v>129</v>
      </c>
      <c r="U79" s="17" t="s">
        <v>115</v>
      </c>
      <c r="V79" s="17" t="s">
        <v>128</v>
      </c>
      <c r="W79" s="17" t="s">
        <v>128</v>
      </c>
      <c r="X79" s="18" t="s">
        <v>131</v>
      </c>
      <c r="Y79" s="18" t="s">
        <v>129</v>
      </c>
      <c r="Z79" s="18" t="s">
        <v>133</v>
      </c>
      <c r="AA79" s="19" t="s">
        <v>117</v>
      </c>
      <c r="AB79" s="19"/>
      <c r="AC79" s="19" t="s">
        <v>128</v>
      </c>
      <c r="AE79" s="14"/>
      <c r="AF79" s="14"/>
      <c r="AG79" s="17"/>
      <c r="AH79" s="52" t="s">
        <v>193</v>
      </c>
    </row>
    <row r="80" spans="1:1027" s="30" customFormat="1" x14ac:dyDescent="0.25">
      <c r="A80" s="11">
        <v>96</v>
      </c>
      <c r="B80" s="53" t="s">
        <v>257</v>
      </c>
      <c r="C80" s="53" t="s">
        <v>335</v>
      </c>
      <c r="D80" s="53" t="s">
        <v>455</v>
      </c>
      <c r="E80" s="53" t="s">
        <v>128</v>
      </c>
      <c r="F80" s="12" t="s">
        <v>163</v>
      </c>
      <c r="G80" s="12"/>
      <c r="H80" s="12">
        <v>79</v>
      </c>
      <c r="I80" s="13" t="s">
        <v>100</v>
      </c>
      <c r="J80" s="14" t="s">
        <v>452</v>
      </c>
      <c r="K80" s="14" t="s">
        <v>108</v>
      </c>
      <c r="L80" s="15" t="s">
        <v>128</v>
      </c>
      <c r="M80" s="15" t="s">
        <v>128</v>
      </c>
      <c r="N80" s="15" t="s">
        <v>128</v>
      </c>
      <c r="O80" s="15" t="s">
        <v>129</v>
      </c>
      <c r="P80" s="15" t="s">
        <v>129</v>
      </c>
      <c r="Q80" s="15" t="s">
        <v>129</v>
      </c>
      <c r="R80" s="16" t="s">
        <v>129</v>
      </c>
      <c r="S80" s="16" t="s">
        <v>129</v>
      </c>
      <c r="T80" s="16" t="s">
        <v>129</v>
      </c>
      <c r="U80" s="17" t="s">
        <v>115</v>
      </c>
      <c r="V80" s="17" t="s">
        <v>128</v>
      </c>
      <c r="W80" s="17" t="s">
        <v>128</v>
      </c>
      <c r="X80" s="18" t="s">
        <v>133</v>
      </c>
      <c r="Y80" s="18" t="s">
        <v>129</v>
      </c>
      <c r="Z80" s="18" t="s">
        <v>132</v>
      </c>
      <c r="AA80" s="19" t="s">
        <v>117</v>
      </c>
      <c r="AB80" s="19"/>
      <c r="AC80" s="19" t="s">
        <v>129</v>
      </c>
      <c r="AD80" s="11"/>
      <c r="AE80" s="14"/>
      <c r="AF80" s="14" t="s">
        <v>78</v>
      </c>
      <c r="AG80" s="17"/>
      <c r="AH80" s="52"/>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c r="HP80" s="21"/>
      <c r="HQ80" s="21"/>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c r="IT80" s="21"/>
      <c r="IU80" s="21"/>
      <c r="IV80" s="21"/>
      <c r="IW80" s="21"/>
      <c r="IX80" s="21"/>
      <c r="IY80" s="21"/>
      <c r="IZ80" s="21"/>
      <c r="JA80" s="21"/>
      <c r="JB80" s="21"/>
      <c r="JC80" s="21"/>
      <c r="JD80" s="21"/>
      <c r="JE80" s="21"/>
      <c r="JF80" s="21"/>
      <c r="JG80" s="21"/>
      <c r="JH80" s="21"/>
      <c r="JI80" s="21"/>
      <c r="JJ80" s="21"/>
      <c r="JK80" s="21"/>
      <c r="JL80" s="21"/>
      <c r="JM80" s="21"/>
      <c r="JN80" s="21"/>
      <c r="JO80" s="21"/>
      <c r="JP80" s="21"/>
      <c r="JQ80" s="21"/>
      <c r="JR80" s="21"/>
      <c r="JS80" s="21"/>
      <c r="JT80" s="21"/>
      <c r="JU80" s="21"/>
      <c r="JV80" s="21"/>
      <c r="JW80" s="21"/>
      <c r="JX80" s="21"/>
      <c r="JY80" s="21"/>
      <c r="JZ80" s="21"/>
      <c r="KA80" s="21"/>
      <c r="KB80" s="21"/>
      <c r="KC80" s="21"/>
      <c r="KD80" s="21"/>
      <c r="KE80" s="21"/>
      <c r="KF80" s="21"/>
      <c r="KG80" s="21"/>
      <c r="KH80" s="21"/>
      <c r="KI80" s="21"/>
      <c r="KJ80" s="21"/>
      <c r="KK80" s="21"/>
      <c r="KL80" s="21"/>
      <c r="KM80" s="21"/>
      <c r="KN80" s="21"/>
      <c r="KO80" s="21"/>
      <c r="KP80" s="21"/>
      <c r="KQ80" s="21"/>
      <c r="KR80" s="21"/>
      <c r="KS80" s="21"/>
      <c r="KT80" s="21"/>
      <c r="KU80" s="21"/>
      <c r="KV80" s="21"/>
      <c r="KW80" s="21"/>
      <c r="KX80" s="21"/>
      <c r="KY80" s="21"/>
      <c r="KZ80" s="21"/>
      <c r="LA80" s="21"/>
      <c r="LB80" s="21"/>
      <c r="LC80" s="21"/>
      <c r="LD80" s="21"/>
      <c r="LE80" s="21"/>
      <c r="LF80" s="21"/>
      <c r="LG80" s="21"/>
      <c r="LH80" s="21"/>
      <c r="LI80" s="21"/>
      <c r="LJ80" s="21"/>
      <c r="LK80" s="21"/>
      <c r="LL80" s="21"/>
      <c r="LM80" s="21"/>
      <c r="LN80" s="21"/>
      <c r="LO80" s="21"/>
      <c r="LP80" s="21"/>
      <c r="LQ80" s="21"/>
      <c r="LR80" s="21"/>
      <c r="LS80" s="21"/>
      <c r="LT80" s="21"/>
      <c r="LU80" s="21"/>
      <c r="LV80" s="21"/>
      <c r="LW80" s="21"/>
      <c r="LX80" s="21"/>
      <c r="LY80" s="21"/>
      <c r="LZ80" s="21"/>
      <c r="MA80" s="21"/>
      <c r="MB80" s="21"/>
      <c r="MC80" s="21"/>
      <c r="MD80" s="21"/>
      <c r="ME80" s="21"/>
      <c r="MF80" s="21"/>
      <c r="MG80" s="21"/>
      <c r="MH80" s="21"/>
      <c r="MI80" s="21"/>
      <c r="MJ80" s="21"/>
      <c r="MK80" s="21"/>
      <c r="ML80" s="21"/>
      <c r="MM80" s="21"/>
      <c r="MN80" s="21"/>
      <c r="MO80" s="21"/>
      <c r="MP80" s="21"/>
      <c r="MQ80" s="21"/>
      <c r="MR80" s="21"/>
      <c r="MS80" s="21"/>
      <c r="MT80" s="21"/>
      <c r="MU80" s="21"/>
      <c r="MV80" s="21"/>
      <c r="MW80" s="21"/>
      <c r="MX80" s="21"/>
      <c r="MY80" s="21"/>
      <c r="MZ80" s="21"/>
      <c r="NA80" s="21"/>
      <c r="NB80" s="21"/>
      <c r="NC80" s="21"/>
      <c r="ND80" s="21"/>
      <c r="NE80" s="21"/>
      <c r="NF80" s="21"/>
      <c r="NG80" s="21"/>
      <c r="NH80" s="21"/>
      <c r="NI80" s="21"/>
      <c r="NJ80" s="21"/>
      <c r="NK80" s="21"/>
      <c r="NL80" s="21"/>
      <c r="NM80" s="21"/>
      <c r="NN80" s="21"/>
      <c r="NO80" s="21"/>
      <c r="NP80" s="21"/>
      <c r="NQ80" s="21"/>
      <c r="NR80" s="21"/>
      <c r="NS80" s="21"/>
      <c r="NT80" s="21"/>
      <c r="NU80" s="21"/>
      <c r="NV80" s="21"/>
      <c r="NW80" s="21"/>
      <c r="NX80" s="21"/>
      <c r="NY80" s="21"/>
      <c r="NZ80" s="21"/>
      <c r="OA80" s="21"/>
      <c r="OB80" s="21"/>
      <c r="OC80" s="21"/>
      <c r="OD80" s="21"/>
      <c r="OE80" s="21"/>
      <c r="OF80" s="21"/>
      <c r="OG80" s="21"/>
      <c r="OH80" s="21"/>
      <c r="OI80" s="21"/>
      <c r="OJ80" s="21"/>
      <c r="OK80" s="21"/>
      <c r="OL80" s="21"/>
      <c r="OM80" s="21"/>
      <c r="ON80" s="21"/>
      <c r="OO80" s="21"/>
      <c r="OP80" s="21"/>
      <c r="OQ80" s="21"/>
      <c r="OR80" s="21"/>
      <c r="OS80" s="21"/>
      <c r="OT80" s="21"/>
      <c r="OU80" s="21"/>
      <c r="OV80" s="21"/>
      <c r="OW80" s="21"/>
      <c r="OX80" s="21"/>
      <c r="OY80" s="21"/>
      <c r="OZ80" s="21"/>
      <c r="PA80" s="21"/>
      <c r="PB80" s="21"/>
      <c r="PC80" s="21"/>
      <c r="PD80" s="21"/>
      <c r="PE80" s="21"/>
      <c r="PF80" s="21"/>
      <c r="PG80" s="21"/>
      <c r="PH80" s="21"/>
      <c r="PI80" s="21"/>
      <c r="PJ80" s="21"/>
      <c r="PK80" s="21"/>
      <c r="PL80" s="21"/>
      <c r="PM80" s="21"/>
      <c r="PN80" s="21"/>
      <c r="PO80" s="21"/>
      <c r="PP80" s="21"/>
      <c r="PQ80" s="21"/>
      <c r="PR80" s="21"/>
      <c r="PS80" s="21"/>
      <c r="PT80" s="21"/>
      <c r="PU80" s="21"/>
      <c r="PV80" s="21"/>
      <c r="PW80" s="21"/>
      <c r="PX80" s="21"/>
      <c r="PY80" s="21"/>
      <c r="PZ80" s="21"/>
      <c r="QA80" s="21"/>
      <c r="QB80" s="21"/>
      <c r="QC80" s="21"/>
      <c r="QD80" s="21"/>
      <c r="QE80" s="21"/>
      <c r="QF80" s="21"/>
      <c r="QG80" s="21"/>
      <c r="QH80" s="21"/>
      <c r="QI80" s="21"/>
      <c r="QJ80" s="21"/>
      <c r="QK80" s="21"/>
      <c r="QL80" s="21"/>
      <c r="QM80" s="21"/>
      <c r="QN80" s="21"/>
      <c r="QO80" s="21"/>
      <c r="QP80" s="21"/>
      <c r="QQ80" s="21"/>
      <c r="QR80" s="21"/>
      <c r="QS80" s="21"/>
      <c r="QT80" s="21"/>
      <c r="QU80" s="21"/>
      <c r="QV80" s="21"/>
      <c r="QW80" s="21"/>
      <c r="QX80" s="21"/>
      <c r="QY80" s="21"/>
      <c r="QZ80" s="21"/>
      <c r="RA80" s="21"/>
      <c r="RB80" s="21"/>
      <c r="RC80" s="21"/>
      <c r="RD80" s="21"/>
      <c r="RE80" s="21"/>
      <c r="RF80" s="21"/>
      <c r="RG80" s="21"/>
      <c r="RH80" s="21"/>
      <c r="RI80" s="21"/>
      <c r="RJ80" s="21"/>
      <c r="RK80" s="21"/>
      <c r="RL80" s="21"/>
      <c r="RM80" s="21"/>
      <c r="RN80" s="21"/>
      <c r="RO80" s="21"/>
      <c r="RP80" s="21"/>
      <c r="RQ80" s="21"/>
      <c r="RR80" s="21"/>
      <c r="RS80" s="21"/>
      <c r="RT80" s="21"/>
      <c r="RU80" s="21"/>
      <c r="RV80" s="21"/>
      <c r="RW80" s="21"/>
      <c r="RX80" s="21"/>
      <c r="RY80" s="21"/>
      <c r="RZ80" s="21"/>
      <c r="SA80" s="21"/>
      <c r="SB80" s="21"/>
      <c r="SC80" s="21"/>
      <c r="SD80" s="21"/>
      <c r="SE80" s="21"/>
      <c r="SF80" s="21"/>
      <c r="SG80" s="21"/>
      <c r="SH80" s="21"/>
      <c r="SI80" s="21"/>
      <c r="SJ80" s="21"/>
      <c r="SK80" s="21"/>
      <c r="SL80" s="21"/>
      <c r="SM80" s="21"/>
      <c r="SN80" s="21"/>
      <c r="SO80" s="21"/>
      <c r="SP80" s="21"/>
      <c r="SQ80" s="21"/>
      <c r="SR80" s="21"/>
      <c r="SS80" s="21"/>
      <c r="ST80" s="21"/>
      <c r="SU80" s="21"/>
      <c r="SV80" s="21"/>
      <c r="SW80" s="21"/>
      <c r="SX80" s="21"/>
      <c r="SY80" s="21"/>
      <c r="SZ80" s="21"/>
      <c r="TA80" s="21"/>
      <c r="TB80" s="21"/>
      <c r="TC80" s="21"/>
      <c r="TD80" s="21"/>
      <c r="TE80" s="21"/>
      <c r="TF80" s="21"/>
      <c r="TG80" s="21"/>
      <c r="TH80" s="21"/>
      <c r="TI80" s="21"/>
      <c r="TJ80" s="21"/>
      <c r="TK80" s="21"/>
      <c r="TL80" s="21"/>
      <c r="TM80" s="21"/>
      <c r="TN80" s="21"/>
      <c r="TO80" s="21"/>
      <c r="TP80" s="21"/>
      <c r="TQ80" s="21"/>
      <c r="TR80" s="21"/>
      <c r="TS80" s="21"/>
      <c r="TT80" s="21"/>
      <c r="TU80" s="21"/>
      <c r="TV80" s="21"/>
      <c r="TW80" s="21"/>
      <c r="TX80" s="21"/>
      <c r="TY80" s="21"/>
      <c r="TZ80" s="21"/>
      <c r="UA80" s="21"/>
      <c r="UB80" s="21"/>
      <c r="UC80" s="21"/>
      <c r="UD80" s="21"/>
      <c r="UE80" s="21"/>
      <c r="UF80" s="21"/>
      <c r="UG80" s="21"/>
      <c r="UH80" s="21"/>
      <c r="UI80" s="21"/>
      <c r="UJ80" s="21"/>
      <c r="UK80" s="21"/>
      <c r="UL80" s="21"/>
      <c r="UM80" s="21"/>
      <c r="UN80" s="21"/>
      <c r="UO80" s="21"/>
      <c r="UP80" s="21"/>
      <c r="UQ80" s="21"/>
      <c r="UR80" s="21"/>
      <c r="US80" s="21"/>
      <c r="UT80" s="21"/>
      <c r="UU80" s="21"/>
      <c r="UV80" s="21"/>
      <c r="UW80" s="21"/>
      <c r="UX80" s="21"/>
      <c r="UY80" s="21"/>
      <c r="UZ80" s="21"/>
      <c r="VA80" s="21"/>
      <c r="VB80" s="21"/>
      <c r="VC80" s="21"/>
      <c r="VD80" s="21"/>
      <c r="VE80" s="21"/>
      <c r="VF80" s="21"/>
      <c r="VG80" s="21"/>
      <c r="VH80" s="21"/>
      <c r="VI80" s="21"/>
      <c r="VJ80" s="21"/>
      <c r="VK80" s="21"/>
      <c r="VL80" s="21"/>
      <c r="VM80" s="21"/>
      <c r="VN80" s="21"/>
      <c r="VO80" s="21"/>
      <c r="VP80" s="21"/>
      <c r="VQ80" s="21"/>
      <c r="VR80" s="21"/>
      <c r="VS80" s="21"/>
      <c r="VT80" s="21"/>
      <c r="VU80" s="21"/>
      <c r="VV80" s="21"/>
      <c r="VW80" s="21"/>
      <c r="VX80" s="21"/>
      <c r="VY80" s="21"/>
      <c r="VZ80" s="21"/>
      <c r="WA80" s="21"/>
      <c r="WB80" s="21"/>
      <c r="WC80" s="21"/>
      <c r="WD80" s="21"/>
      <c r="WE80" s="21"/>
      <c r="WF80" s="21"/>
      <c r="WG80" s="21"/>
      <c r="WH80" s="21"/>
      <c r="WI80" s="21"/>
      <c r="WJ80" s="21"/>
      <c r="WK80" s="21"/>
      <c r="WL80" s="21"/>
      <c r="WM80" s="21"/>
      <c r="WN80" s="21"/>
      <c r="WO80" s="21"/>
      <c r="WP80" s="21"/>
      <c r="WQ80" s="21"/>
      <c r="WR80" s="21"/>
      <c r="WS80" s="21"/>
      <c r="WT80" s="21"/>
      <c r="WU80" s="21"/>
      <c r="WV80" s="21"/>
      <c r="WW80" s="21"/>
      <c r="WX80" s="21"/>
      <c r="WY80" s="21"/>
      <c r="WZ80" s="21"/>
      <c r="XA80" s="21"/>
      <c r="XB80" s="21"/>
      <c r="XC80" s="21"/>
      <c r="XD80" s="21"/>
      <c r="XE80" s="21"/>
      <c r="XF80" s="21"/>
      <c r="XG80" s="21"/>
      <c r="XH80" s="21"/>
      <c r="XI80" s="21"/>
      <c r="XJ80" s="21"/>
      <c r="XK80" s="21"/>
      <c r="XL80" s="21"/>
      <c r="XM80" s="21"/>
      <c r="XN80" s="21"/>
      <c r="XO80" s="21"/>
      <c r="XP80" s="21"/>
      <c r="XQ80" s="21"/>
      <c r="XR80" s="21"/>
      <c r="XS80" s="21"/>
      <c r="XT80" s="21"/>
      <c r="XU80" s="21"/>
      <c r="XV80" s="21"/>
      <c r="XW80" s="21"/>
      <c r="XX80" s="21"/>
      <c r="XY80" s="21"/>
      <c r="XZ80" s="21"/>
      <c r="YA80" s="21"/>
      <c r="YB80" s="21"/>
      <c r="YC80" s="21"/>
      <c r="YD80" s="21"/>
      <c r="YE80" s="21"/>
      <c r="YF80" s="21"/>
      <c r="YG80" s="21"/>
      <c r="YH80" s="21"/>
      <c r="YI80" s="21"/>
      <c r="YJ80" s="21"/>
      <c r="YK80" s="21"/>
      <c r="YL80" s="21"/>
      <c r="YM80" s="21"/>
      <c r="YN80" s="21"/>
      <c r="YO80" s="21"/>
      <c r="YP80" s="21"/>
      <c r="YQ80" s="21"/>
      <c r="YR80" s="21"/>
      <c r="YS80" s="21"/>
      <c r="YT80" s="21"/>
      <c r="YU80" s="21"/>
      <c r="YV80" s="21"/>
      <c r="YW80" s="21"/>
      <c r="YX80" s="21"/>
      <c r="YY80" s="21"/>
      <c r="YZ80" s="21"/>
      <c r="ZA80" s="21"/>
      <c r="ZB80" s="21"/>
      <c r="ZC80" s="21"/>
      <c r="ZD80" s="21"/>
      <c r="ZE80" s="21"/>
      <c r="ZF80" s="21"/>
      <c r="ZG80" s="21"/>
      <c r="ZH80" s="21"/>
      <c r="ZI80" s="21"/>
      <c r="ZJ80" s="21"/>
      <c r="ZK80" s="21"/>
      <c r="ZL80" s="21"/>
      <c r="ZM80" s="21"/>
      <c r="ZN80" s="21"/>
      <c r="ZO80" s="21"/>
      <c r="ZP80" s="21"/>
      <c r="ZQ80" s="21"/>
      <c r="ZR80" s="21"/>
      <c r="ZS80" s="21"/>
      <c r="ZT80" s="21"/>
      <c r="ZU80" s="21"/>
      <c r="ZV80" s="21"/>
      <c r="ZW80" s="21"/>
      <c r="ZX80" s="21"/>
      <c r="ZY80" s="21"/>
      <c r="ZZ80" s="21"/>
      <c r="AAA80" s="21"/>
      <c r="AAB80" s="21"/>
      <c r="AAC80" s="21"/>
      <c r="AAD80" s="21"/>
      <c r="AAE80" s="21"/>
      <c r="AAF80" s="21"/>
      <c r="AAG80" s="21"/>
      <c r="AAH80" s="21"/>
      <c r="AAI80" s="21"/>
      <c r="AAJ80" s="21"/>
      <c r="AAK80" s="21"/>
      <c r="AAL80" s="21"/>
      <c r="AAM80" s="21"/>
      <c r="AAN80" s="21"/>
      <c r="AAO80" s="21"/>
      <c r="AAP80" s="21"/>
      <c r="AAQ80" s="21"/>
      <c r="AAR80" s="21"/>
      <c r="AAS80" s="21"/>
      <c r="AAT80" s="21"/>
      <c r="AAU80" s="21"/>
      <c r="AAV80" s="21"/>
      <c r="AAW80" s="21"/>
      <c r="AAX80" s="21"/>
      <c r="AAY80" s="21"/>
      <c r="AAZ80" s="21"/>
      <c r="ABA80" s="21"/>
      <c r="ABB80" s="21"/>
      <c r="ABC80" s="21"/>
      <c r="ABD80" s="21"/>
      <c r="ABE80" s="21"/>
      <c r="ABF80" s="21"/>
      <c r="ABG80" s="21"/>
      <c r="ABH80" s="21"/>
      <c r="ABI80" s="21"/>
      <c r="ABJ80" s="21"/>
      <c r="ABK80" s="21"/>
      <c r="ABL80" s="21"/>
      <c r="ABM80" s="21"/>
      <c r="ABN80" s="21"/>
      <c r="ABO80" s="21"/>
      <c r="ABP80" s="21"/>
      <c r="ABQ80" s="21"/>
      <c r="ABR80" s="21"/>
      <c r="ABS80" s="21"/>
      <c r="ABT80" s="21"/>
      <c r="ABU80" s="21"/>
      <c r="ABV80" s="21"/>
      <c r="ABW80" s="21"/>
      <c r="ABX80" s="21"/>
      <c r="ABY80" s="21"/>
      <c r="ABZ80" s="21"/>
      <c r="ACA80" s="21"/>
      <c r="ACB80" s="21"/>
      <c r="ACC80" s="21"/>
      <c r="ACD80" s="21"/>
      <c r="ACE80" s="21"/>
      <c r="ACF80" s="21"/>
      <c r="ACG80" s="21"/>
      <c r="ACH80" s="21"/>
      <c r="ACI80" s="21"/>
      <c r="ACJ80" s="21"/>
      <c r="ACK80" s="21"/>
      <c r="ACL80" s="21"/>
      <c r="ACM80" s="21"/>
      <c r="ACN80" s="21"/>
      <c r="ACO80" s="21"/>
      <c r="ACP80" s="21"/>
      <c r="ACQ80" s="21"/>
      <c r="ACR80" s="21"/>
      <c r="ACS80" s="21"/>
      <c r="ACT80" s="21"/>
      <c r="ACU80" s="21"/>
      <c r="ACV80" s="21"/>
      <c r="ACW80" s="21"/>
      <c r="ACX80" s="21"/>
      <c r="ACY80" s="21"/>
      <c r="ACZ80" s="21"/>
      <c r="ADA80" s="21"/>
      <c r="ADB80" s="21"/>
      <c r="ADC80" s="21"/>
      <c r="ADD80" s="21"/>
      <c r="ADE80" s="21"/>
      <c r="ADF80" s="21"/>
      <c r="ADG80" s="21"/>
      <c r="ADH80" s="21"/>
      <c r="ADI80" s="21"/>
      <c r="ADJ80" s="21"/>
      <c r="ADK80" s="21"/>
      <c r="ADL80" s="21"/>
      <c r="ADM80" s="21"/>
      <c r="ADN80" s="21"/>
      <c r="ADO80" s="21"/>
      <c r="ADP80" s="21"/>
      <c r="ADQ80" s="21"/>
      <c r="ADR80" s="21"/>
      <c r="ADS80" s="21"/>
      <c r="ADT80" s="21"/>
      <c r="ADU80" s="21"/>
      <c r="ADV80" s="21"/>
      <c r="ADW80" s="21"/>
      <c r="ADX80" s="21"/>
      <c r="ADY80" s="21"/>
      <c r="ADZ80" s="21"/>
      <c r="AEA80" s="21"/>
      <c r="AEB80" s="21"/>
      <c r="AEC80" s="21"/>
      <c r="AED80" s="21"/>
      <c r="AEE80" s="21"/>
      <c r="AEF80" s="21"/>
      <c r="AEG80" s="21"/>
      <c r="AEH80" s="21"/>
      <c r="AEI80" s="21"/>
      <c r="AEJ80" s="21"/>
      <c r="AEK80" s="21"/>
      <c r="AEL80" s="21"/>
      <c r="AEM80" s="21"/>
      <c r="AEN80" s="21"/>
      <c r="AEO80" s="21"/>
      <c r="AEP80" s="21"/>
      <c r="AEQ80" s="21"/>
      <c r="AER80" s="21"/>
      <c r="AES80" s="21"/>
      <c r="AET80" s="21"/>
      <c r="AEU80" s="21"/>
      <c r="AEV80" s="21"/>
      <c r="AEW80" s="21"/>
      <c r="AEX80" s="21"/>
      <c r="AEY80" s="21"/>
      <c r="AEZ80" s="21"/>
      <c r="AFA80" s="21"/>
      <c r="AFB80" s="21"/>
      <c r="AFC80" s="21"/>
      <c r="AFD80" s="21"/>
      <c r="AFE80" s="21"/>
      <c r="AFF80" s="21"/>
      <c r="AFG80" s="21"/>
      <c r="AFH80" s="21"/>
      <c r="AFI80" s="21"/>
      <c r="AFJ80" s="21"/>
      <c r="AFK80" s="21"/>
      <c r="AFL80" s="21"/>
      <c r="AFM80" s="21"/>
      <c r="AFN80" s="21"/>
      <c r="AFO80" s="21"/>
      <c r="AFP80" s="21"/>
      <c r="AFQ80" s="21"/>
      <c r="AFR80" s="21"/>
      <c r="AFS80" s="21"/>
      <c r="AFT80" s="21"/>
      <c r="AFU80" s="21"/>
      <c r="AFV80" s="21"/>
      <c r="AFW80" s="21"/>
      <c r="AFX80" s="21"/>
      <c r="AFY80" s="21"/>
      <c r="AFZ80" s="21"/>
      <c r="AGA80" s="21"/>
      <c r="AGB80" s="21"/>
      <c r="AGC80" s="21"/>
      <c r="AGD80" s="21"/>
      <c r="AGE80" s="21"/>
      <c r="AGF80" s="21"/>
      <c r="AGG80" s="21"/>
      <c r="AGH80" s="21"/>
      <c r="AGI80" s="21"/>
      <c r="AGJ80" s="21"/>
      <c r="AGK80" s="21"/>
      <c r="AGL80" s="21"/>
      <c r="AGM80" s="21"/>
      <c r="AGN80" s="21"/>
      <c r="AGO80" s="21"/>
      <c r="AGP80" s="21"/>
      <c r="AGQ80" s="21"/>
      <c r="AGR80" s="21"/>
      <c r="AGS80" s="21"/>
      <c r="AGT80" s="21"/>
      <c r="AGU80" s="21"/>
      <c r="AGV80" s="21"/>
      <c r="AGW80" s="21"/>
      <c r="AGX80" s="21"/>
      <c r="AGY80" s="21"/>
      <c r="AGZ80" s="21"/>
      <c r="AHA80" s="21"/>
      <c r="AHB80" s="21"/>
      <c r="AHC80" s="21"/>
      <c r="AHD80" s="21"/>
      <c r="AHE80" s="21"/>
      <c r="AHF80" s="21"/>
      <c r="AHG80" s="21"/>
      <c r="AHH80" s="21"/>
      <c r="AHI80" s="21"/>
      <c r="AHJ80" s="21"/>
      <c r="AHK80" s="21"/>
      <c r="AHL80" s="21"/>
      <c r="AHM80" s="21"/>
      <c r="AHN80" s="21"/>
      <c r="AHO80" s="21"/>
      <c r="AHP80" s="21"/>
      <c r="AHQ80" s="21"/>
      <c r="AHR80" s="21"/>
      <c r="AHS80" s="21"/>
      <c r="AHT80" s="21"/>
      <c r="AHU80" s="21"/>
      <c r="AHV80" s="21"/>
      <c r="AHW80" s="21"/>
      <c r="AHX80" s="21"/>
      <c r="AHY80" s="21"/>
      <c r="AHZ80" s="21"/>
      <c r="AIA80" s="21"/>
      <c r="AIB80" s="21"/>
      <c r="AIC80" s="21"/>
      <c r="AID80" s="21"/>
      <c r="AIE80" s="21"/>
      <c r="AIF80" s="21"/>
      <c r="AIG80" s="21"/>
      <c r="AIH80" s="21"/>
      <c r="AII80" s="21"/>
      <c r="AIJ80" s="21"/>
      <c r="AIK80" s="21"/>
      <c r="AIL80" s="21"/>
      <c r="AIM80" s="21"/>
      <c r="AIN80" s="21"/>
      <c r="AIO80" s="21"/>
      <c r="AIP80" s="21"/>
      <c r="AIQ80" s="21"/>
      <c r="AIR80" s="21"/>
      <c r="AIS80" s="21"/>
      <c r="AIT80" s="21"/>
      <c r="AIU80" s="21"/>
      <c r="AIV80" s="21"/>
      <c r="AIW80" s="21"/>
      <c r="AIX80" s="21"/>
      <c r="AIY80" s="21"/>
      <c r="AIZ80" s="21"/>
      <c r="AJA80" s="21"/>
      <c r="AJB80" s="21"/>
      <c r="AJC80" s="21"/>
      <c r="AJD80" s="21"/>
      <c r="AJE80" s="21"/>
      <c r="AJF80" s="21"/>
      <c r="AJG80" s="21"/>
      <c r="AJH80" s="21"/>
      <c r="AJI80" s="21"/>
      <c r="AJJ80" s="21"/>
      <c r="AJK80" s="21"/>
      <c r="AJL80" s="21"/>
      <c r="AJM80" s="21"/>
      <c r="AJN80" s="21"/>
      <c r="AJO80" s="21"/>
      <c r="AJP80" s="21"/>
      <c r="AJQ80" s="21"/>
      <c r="AJR80" s="21"/>
      <c r="AJS80" s="21"/>
      <c r="AJT80" s="21"/>
      <c r="AJU80" s="21"/>
      <c r="AJV80" s="21"/>
      <c r="AJW80" s="21"/>
      <c r="AJX80" s="21"/>
      <c r="AJY80" s="21"/>
      <c r="AJZ80" s="21"/>
      <c r="AKA80" s="21"/>
      <c r="AKB80" s="21"/>
      <c r="AKC80" s="21"/>
      <c r="AKD80" s="21"/>
      <c r="AKE80" s="21"/>
      <c r="AKF80" s="21"/>
      <c r="AKG80" s="21"/>
      <c r="AKH80" s="21"/>
      <c r="AKI80" s="21"/>
      <c r="AKJ80" s="21"/>
      <c r="AKK80" s="21"/>
      <c r="AKL80" s="21"/>
      <c r="AKM80" s="21"/>
      <c r="AKN80" s="21"/>
      <c r="AKO80" s="21"/>
      <c r="AKP80" s="21"/>
      <c r="AKQ80" s="21"/>
      <c r="AKR80" s="21"/>
      <c r="AKS80" s="21"/>
      <c r="AKT80" s="21"/>
      <c r="AKU80" s="21"/>
      <c r="AKV80" s="21"/>
      <c r="AKW80" s="21"/>
      <c r="AKX80" s="21"/>
      <c r="AKY80" s="21"/>
      <c r="AKZ80" s="21"/>
      <c r="ALA80" s="21"/>
      <c r="ALB80" s="21"/>
      <c r="ALC80" s="21"/>
      <c r="ALD80" s="21"/>
      <c r="ALE80" s="21"/>
      <c r="ALF80" s="21"/>
      <c r="ALG80" s="21"/>
      <c r="ALH80" s="21"/>
      <c r="ALI80" s="21"/>
      <c r="ALJ80" s="21"/>
      <c r="ALK80" s="21"/>
      <c r="ALL80" s="21"/>
      <c r="ALM80" s="21"/>
      <c r="ALN80" s="21"/>
      <c r="ALO80" s="21"/>
      <c r="ALP80" s="21"/>
      <c r="ALQ80" s="21"/>
      <c r="ALR80" s="21"/>
      <c r="ALS80" s="21"/>
      <c r="ALT80" s="21"/>
      <c r="ALU80" s="21"/>
      <c r="ALV80" s="21"/>
      <c r="ALW80" s="21"/>
      <c r="ALX80" s="21"/>
      <c r="ALY80" s="21"/>
      <c r="ALZ80" s="21"/>
      <c r="AMA80" s="21"/>
      <c r="AMB80" s="21"/>
      <c r="AMC80" s="21"/>
      <c r="AMD80" s="21"/>
      <c r="AME80" s="21"/>
      <c r="AMF80" s="21"/>
      <c r="AMG80" s="21"/>
      <c r="AMH80" s="21"/>
      <c r="AMI80" s="21"/>
      <c r="AMJ80" s="21"/>
      <c r="AMK80" s="21"/>
      <c r="AML80" s="21"/>
      <c r="AMM80" s="21"/>
    </row>
    <row r="81" spans="1:1027" x14ac:dyDescent="0.25">
      <c r="A81" s="11">
        <v>68</v>
      </c>
      <c r="B81" s="53" t="s">
        <v>236</v>
      </c>
      <c r="C81" s="53" t="s">
        <v>336</v>
      </c>
      <c r="D81" s="53" t="s">
        <v>455</v>
      </c>
      <c r="E81" s="53" t="s">
        <v>128</v>
      </c>
      <c r="F81" s="12" t="s">
        <v>164</v>
      </c>
      <c r="G81" s="12"/>
      <c r="H81" s="12">
        <v>85</v>
      </c>
      <c r="I81" s="13" t="s">
        <v>100</v>
      </c>
      <c r="J81" s="14" t="s">
        <v>108</v>
      </c>
      <c r="K81" s="14" t="s">
        <v>112</v>
      </c>
      <c r="L81" s="15" t="s">
        <v>128</v>
      </c>
      <c r="M81" s="15" t="s">
        <v>128</v>
      </c>
      <c r="N81" s="15" t="s">
        <v>128</v>
      </c>
      <c r="O81" s="15" t="s">
        <v>129</v>
      </c>
      <c r="P81" s="15" t="s">
        <v>129</v>
      </c>
      <c r="Q81" s="15" t="s">
        <v>129</v>
      </c>
      <c r="R81" s="16" t="s">
        <v>128</v>
      </c>
      <c r="S81" s="16" t="s">
        <v>129</v>
      </c>
      <c r="T81" s="16" t="s">
        <v>129</v>
      </c>
      <c r="U81" s="17" t="s">
        <v>458</v>
      </c>
      <c r="V81" s="17" t="s">
        <v>129</v>
      </c>
      <c r="W81" s="17" t="s">
        <v>128</v>
      </c>
      <c r="X81" s="18" t="s">
        <v>131</v>
      </c>
      <c r="Y81" s="18" t="s">
        <v>128</v>
      </c>
      <c r="Z81" s="18" t="s">
        <v>131</v>
      </c>
      <c r="AA81" s="19" t="s">
        <v>117</v>
      </c>
      <c r="AB81" s="19"/>
      <c r="AC81" s="19" t="s">
        <v>129</v>
      </c>
      <c r="AE81" s="14" t="s">
        <v>44</v>
      </c>
      <c r="AF81" s="14"/>
      <c r="AG81" s="17" t="s">
        <v>73</v>
      </c>
      <c r="AH81" s="52" t="s">
        <v>478</v>
      </c>
    </row>
    <row r="82" spans="1:1027" x14ac:dyDescent="0.25">
      <c r="A82" s="11">
        <v>69</v>
      </c>
      <c r="B82" s="53" t="s">
        <v>246</v>
      </c>
      <c r="C82" s="53" t="s">
        <v>337</v>
      </c>
      <c r="D82" s="53" t="s">
        <v>390</v>
      </c>
      <c r="E82" s="53" t="s">
        <v>128</v>
      </c>
      <c r="F82" s="12" t="s">
        <v>164</v>
      </c>
      <c r="G82" s="12"/>
      <c r="H82" s="12">
        <v>91</v>
      </c>
      <c r="I82" s="13" t="s">
        <v>99</v>
      </c>
      <c r="J82" s="14" t="s">
        <v>108</v>
      </c>
      <c r="K82" s="14" t="s">
        <v>108</v>
      </c>
      <c r="L82" s="15" t="s">
        <v>128</v>
      </c>
      <c r="M82" s="15" t="s">
        <v>128</v>
      </c>
      <c r="N82" s="15" t="s">
        <v>128</v>
      </c>
      <c r="O82" s="15" t="s">
        <v>129</v>
      </c>
      <c r="P82" s="15" t="s">
        <v>129</v>
      </c>
      <c r="Q82" s="15" t="s">
        <v>129</v>
      </c>
      <c r="R82" s="16" t="s">
        <v>129</v>
      </c>
      <c r="S82" s="16" t="s">
        <v>129</v>
      </c>
      <c r="T82" s="16" t="s">
        <v>129</v>
      </c>
      <c r="U82" s="17" t="s">
        <v>458</v>
      </c>
      <c r="V82" s="17" t="s">
        <v>128</v>
      </c>
      <c r="W82" s="17" t="s">
        <v>128</v>
      </c>
      <c r="X82" s="18" t="s">
        <v>167</v>
      </c>
      <c r="Y82" s="18" t="s">
        <v>128</v>
      </c>
      <c r="Z82" s="18" t="s">
        <v>131</v>
      </c>
      <c r="AA82" s="19" t="s">
        <v>117</v>
      </c>
      <c r="AB82" s="19"/>
      <c r="AC82" s="19" t="s">
        <v>129</v>
      </c>
      <c r="AE82" s="14" t="s">
        <v>44</v>
      </c>
      <c r="AF82" s="14" t="s">
        <v>68</v>
      </c>
      <c r="AG82" s="17" t="s">
        <v>464</v>
      </c>
      <c r="AH82" s="52" t="s">
        <v>478</v>
      </c>
    </row>
    <row r="83" spans="1:1027" x14ac:dyDescent="0.25">
      <c r="A83" s="11">
        <v>29</v>
      </c>
      <c r="B83" s="53" t="s">
        <v>247</v>
      </c>
      <c r="C83" s="53" t="s">
        <v>338</v>
      </c>
      <c r="D83" s="53" t="s">
        <v>390</v>
      </c>
      <c r="E83" s="53" t="s">
        <v>129</v>
      </c>
      <c r="F83" s="12" t="s">
        <v>164</v>
      </c>
      <c r="G83" s="12"/>
      <c r="H83" s="12">
        <v>80</v>
      </c>
      <c r="I83" s="13" t="s">
        <v>96</v>
      </c>
      <c r="J83" s="14" t="s">
        <v>452</v>
      </c>
      <c r="K83" s="14" t="s">
        <v>456</v>
      </c>
      <c r="L83" s="15" t="s">
        <v>128</v>
      </c>
      <c r="M83" s="15" t="s">
        <v>128</v>
      </c>
      <c r="N83" s="15" t="s">
        <v>128</v>
      </c>
      <c r="O83" s="15" t="s">
        <v>129</v>
      </c>
      <c r="P83" s="15" t="s">
        <v>129</v>
      </c>
      <c r="Q83" s="15" t="s">
        <v>128</v>
      </c>
      <c r="R83" s="16" t="s">
        <v>128</v>
      </c>
      <c r="S83" s="16" t="s">
        <v>129</v>
      </c>
      <c r="T83" s="16" t="s">
        <v>129</v>
      </c>
      <c r="U83" s="17" t="s">
        <v>115</v>
      </c>
      <c r="V83" s="17" t="s">
        <v>128</v>
      </c>
      <c r="W83" s="17" t="s">
        <v>128</v>
      </c>
      <c r="X83" s="18" t="s">
        <v>131</v>
      </c>
      <c r="Y83" s="18" t="s">
        <v>129</v>
      </c>
      <c r="Z83" s="18" t="s">
        <v>131</v>
      </c>
      <c r="AA83" s="19" t="s">
        <v>117</v>
      </c>
      <c r="AB83" s="19"/>
      <c r="AC83" s="19" t="s">
        <v>129</v>
      </c>
      <c r="AE83" s="14"/>
      <c r="AF83" s="14"/>
      <c r="AG83" s="17" t="s">
        <v>464</v>
      </c>
      <c r="AH83" s="52"/>
    </row>
    <row r="84" spans="1:1027" x14ac:dyDescent="0.25">
      <c r="A84" s="21" t="s">
        <v>42</v>
      </c>
      <c r="B84" s="21"/>
      <c r="C84" s="21"/>
      <c r="D84" s="21"/>
      <c r="E84" s="21"/>
      <c r="F84" s="22"/>
      <c r="G84" s="22"/>
      <c r="H84" s="22"/>
      <c r="I84" s="23"/>
      <c r="J84" s="24" t="s">
        <v>104</v>
      </c>
      <c r="K84" s="24"/>
      <c r="L84" s="25"/>
      <c r="M84" s="25"/>
      <c r="N84" s="25"/>
      <c r="O84" s="25"/>
      <c r="P84" s="25"/>
      <c r="Q84" s="25"/>
      <c r="R84" s="26"/>
      <c r="S84" s="26"/>
      <c r="T84" s="26"/>
      <c r="U84" s="27" t="s">
        <v>458</v>
      </c>
      <c r="V84" s="27"/>
      <c r="W84" s="27"/>
      <c r="X84" s="28"/>
      <c r="Y84" s="28"/>
      <c r="Z84" s="28"/>
      <c r="AA84" s="29"/>
      <c r="AB84" s="29"/>
      <c r="AC84" s="29"/>
      <c r="AD84" s="21"/>
      <c r="AE84" s="24"/>
      <c r="AF84" s="24"/>
      <c r="AG84" s="27" t="s">
        <v>34</v>
      </c>
      <c r="AH84" s="31"/>
    </row>
    <row r="85" spans="1:1027" s="30" customFormat="1" x14ac:dyDescent="0.25">
      <c r="A85" s="11">
        <v>43</v>
      </c>
      <c r="B85" s="53" t="s">
        <v>248</v>
      </c>
      <c r="C85" s="53" t="s">
        <v>339</v>
      </c>
      <c r="D85" s="53" t="s">
        <v>455</v>
      </c>
      <c r="E85" s="53" t="s">
        <v>129</v>
      </c>
      <c r="F85" s="12" t="s">
        <v>164</v>
      </c>
      <c r="G85" s="12"/>
      <c r="H85" s="12">
        <v>95</v>
      </c>
      <c r="I85" s="13" t="s">
        <v>97</v>
      </c>
      <c r="J85" s="14" t="s">
        <v>107</v>
      </c>
      <c r="K85" s="14" t="s">
        <v>456</v>
      </c>
      <c r="L85" s="15" t="s">
        <v>128</v>
      </c>
      <c r="M85" s="15" t="s">
        <v>128</v>
      </c>
      <c r="N85" s="15" t="s">
        <v>128</v>
      </c>
      <c r="O85" s="15" t="s">
        <v>128</v>
      </c>
      <c r="P85" s="15" t="s">
        <v>128</v>
      </c>
      <c r="Q85" s="15" t="s">
        <v>128</v>
      </c>
      <c r="R85" s="16" t="s">
        <v>128</v>
      </c>
      <c r="S85" s="16" t="s">
        <v>129</v>
      </c>
      <c r="T85" s="16" t="s">
        <v>129</v>
      </c>
      <c r="U85" s="17" t="s">
        <v>115</v>
      </c>
      <c r="V85" s="17" t="s">
        <v>128</v>
      </c>
      <c r="W85" s="17" t="s">
        <v>128</v>
      </c>
      <c r="X85" s="18" t="s">
        <v>131</v>
      </c>
      <c r="Y85" s="18" t="s">
        <v>128</v>
      </c>
      <c r="Z85" s="18" t="s">
        <v>133</v>
      </c>
      <c r="AA85" s="19" t="s">
        <v>117</v>
      </c>
      <c r="AB85" s="19"/>
      <c r="AC85" s="19"/>
      <c r="AD85" s="11"/>
      <c r="AE85" s="14"/>
      <c r="AF85" s="14"/>
      <c r="AG85" s="17"/>
      <c r="AH85" s="52"/>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P85" s="21"/>
      <c r="GQ85" s="21"/>
      <c r="GR85" s="21"/>
      <c r="GS85" s="21"/>
      <c r="GT85" s="21"/>
      <c r="GU85" s="21"/>
      <c r="GV85" s="21"/>
      <c r="GW85" s="21"/>
      <c r="GX85" s="21"/>
      <c r="GY85" s="21"/>
      <c r="GZ85" s="21"/>
      <c r="HA85" s="21"/>
      <c r="HB85" s="21"/>
      <c r="HC85" s="21"/>
      <c r="HD85" s="21"/>
      <c r="HE85" s="21"/>
      <c r="HF85" s="21"/>
      <c r="HG85" s="21"/>
      <c r="HH85" s="21"/>
      <c r="HI85" s="21"/>
      <c r="HJ85" s="21"/>
      <c r="HK85" s="21"/>
      <c r="HL85" s="21"/>
      <c r="HM85" s="21"/>
      <c r="HN85" s="21"/>
      <c r="HO85" s="21"/>
      <c r="HP85" s="21"/>
      <c r="HQ85" s="21"/>
      <c r="HR85" s="21"/>
      <c r="HS85" s="21"/>
      <c r="HT85" s="21"/>
      <c r="HU85" s="21"/>
      <c r="HV85" s="21"/>
      <c r="HW85" s="21"/>
      <c r="HX85" s="21"/>
      <c r="HY85" s="21"/>
      <c r="HZ85" s="21"/>
      <c r="IA85" s="21"/>
      <c r="IB85" s="21"/>
      <c r="IC85" s="21"/>
      <c r="ID85" s="21"/>
      <c r="IE85" s="21"/>
      <c r="IF85" s="21"/>
      <c r="IG85" s="21"/>
      <c r="IH85" s="21"/>
      <c r="II85" s="21"/>
      <c r="IJ85" s="21"/>
      <c r="IK85" s="21"/>
      <c r="IL85" s="21"/>
      <c r="IM85" s="21"/>
      <c r="IN85" s="21"/>
      <c r="IO85" s="21"/>
      <c r="IP85" s="21"/>
      <c r="IQ85" s="21"/>
      <c r="IR85" s="21"/>
      <c r="IS85" s="21"/>
      <c r="IT85" s="21"/>
      <c r="IU85" s="21"/>
      <c r="IV85" s="21"/>
      <c r="IW85" s="21"/>
      <c r="IX85" s="21"/>
      <c r="IY85" s="21"/>
      <c r="IZ85" s="21"/>
      <c r="JA85" s="21"/>
      <c r="JB85" s="21"/>
      <c r="JC85" s="21"/>
      <c r="JD85" s="21"/>
      <c r="JE85" s="21"/>
      <c r="JF85" s="21"/>
      <c r="JG85" s="21"/>
      <c r="JH85" s="21"/>
      <c r="JI85" s="21"/>
      <c r="JJ85" s="21"/>
      <c r="JK85" s="21"/>
      <c r="JL85" s="21"/>
      <c r="JM85" s="21"/>
      <c r="JN85" s="21"/>
      <c r="JO85" s="21"/>
      <c r="JP85" s="21"/>
      <c r="JQ85" s="21"/>
      <c r="JR85" s="21"/>
      <c r="JS85" s="21"/>
      <c r="JT85" s="21"/>
      <c r="JU85" s="21"/>
      <c r="JV85" s="21"/>
      <c r="JW85" s="21"/>
      <c r="JX85" s="21"/>
      <c r="JY85" s="21"/>
      <c r="JZ85" s="21"/>
      <c r="KA85" s="21"/>
      <c r="KB85" s="21"/>
      <c r="KC85" s="21"/>
      <c r="KD85" s="21"/>
      <c r="KE85" s="21"/>
      <c r="KF85" s="21"/>
      <c r="KG85" s="21"/>
      <c r="KH85" s="21"/>
      <c r="KI85" s="21"/>
      <c r="KJ85" s="21"/>
      <c r="KK85" s="21"/>
      <c r="KL85" s="21"/>
      <c r="KM85" s="21"/>
      <c r="KN85" s="21"/>
      <c r="KO85" s="21"/>
      <c r="KP85" s="21"/>
      <c r="KQ85" s="21"/>
      <c r="KR85" s="21"/>
      <c r="KS85" s="21"/>
      <c r="KT85" s="21"/>
      <c r="KU85" s="21"/>
      <c r="KV85" s="21"/>
      <c r="KW85" s="21"/>
      <c r="KX85" s="21"/>
      <c r="KY85" s="21"/>
      <c r="KZ85" s="21"/>
      <c r="LA85" s="21"/>
      <c r="LB85" s="21"/>
      <c r="LC85" s="21"/>
      <c r="LD85" s="21"/>
      <c r="LE85" s="21"/>
      <c r="LF85" s="21"/>
      <c r="LG85" s="21"/>
      <c r="LH85" s="21"/>
      <c r="LI85" s="21"/>
      <c r="LJ85" s="21"/>
      <c r="LK85" s="21"/>
      <c r="LL85" s="21"/>
      <c r="LM85" s="21"/>
      <c r="LN85" s="21"/>
      <c r="LO85" s="21"/>
      <c r="LP85" s="21"/>
      <c r="LQ85" s="21"/>
      <c r="LR85" s="21"/>
      <c r="LS85" s="21"/>
      <c r="LT85" s="21"/>
      <c r="LU85" s="21"/>
      <c r="LV85" s="21"/>
      <c r="LW85" s="21"/>
      <c r="LX85" s="21"/>
      <c r="LY85" s="21"/>
      <c r="LZ85" s="21"/>
      <c r="MA85" s="21"/>
      <c r="MB85" s="21"/>
      <c r="MC85" s="21"/>
      <c r="MD85" s="21"/>
      <c r="ME85" s="21"/>
      <c r="MF85" s="21"/>
      <c r="MG85" s="21"/>
      <c r="MH85" s="21"/>
      <c r="MI85" s="21"/>
      <c r="MJ85" s="21"/>
      <c r="MK85" s="21"/>
      <c r="ML85" s="21"/>
      <c r="MM85" s="21"/>
      <c r="MN85" s="21"/>
      <c r="MO85" s="21"/>
      <c r="MP85" s="21"/>
      <c r="MQ85" s="21"/>
      <c r="MR85" s="21"/>
      <c r="MS85" s="21"/>
      <c r="MT85" s="21"/>
      <c r="MU85" s="21"/>
      <c r="MV85" s="21"/>
      <c r="MW85" s="21"/>
      <c r="MX85" s="21"/>
      <c r="MY85" s="21"/>
      <c r="MZ85" s="21"/>
      <c r="NA85" s="21"/>
      <c r="NB85" s="21"/>
      <c r="NC85" s="21"/>
      <c r="ND85" s="21"/>
      <c r="NE85" s="21"/>
      <c r="NF85" s="21"/>
      <c r="NG85" s="21"/>
      <c r="NH85" s="21"/>
      <c r="NI85" s="21"/>
      <c r="NJ85" s="21"/>
      <c r="NK85" s="21"/>
      <c r="NL85" s="21"/>
      <c r="NM85" s="21"/>
      <c r="NN85" s="21"/>
      <c r="NO85" s="21"/>
      <c r="NP85" s="21"/>
      <c r="NQ85" s="21"/>
      <c r="NR85" s="21"/>
      <c r="NS85" s="21"/>
      <c r="NT85" s="21"/>
      <c r="NU85" s="21"/>
      <c r="NV85" s="21"/>
      <c r="NW85" s="21"/>
      <c r="NX85" s="21"/>
      <c r="NY85" s="21"/>
      <c r="NZ85" s="21"/>
      <c r="OA85" s="21"/>
      <c r="OB85" s="21"/>
      <c r="OC85" s="21"/>
      <c r="OD85" s="21"/>
      <c r="OE85" s="21"/>
      <c r="OF85" s="21"/>
      <c r="OG85" s="21"/>
      <c r="OH85" s="21"/>
      <c r="OI85" s="21"/>
      <c r="OJ85" s="21"/>
      <c r="OK85" s="21"/>
      <c r="OL85" s="21"/>
      <c r="OM85" s="21"/>
      <c r="ON85" s="21"/>
      <c r="OO85" s="21"/>
      <c r="OP85" s="21"/>
      <c r="OQ85" s="21"/>
      <c r="OR85" s="21"/>
      <c r="OS85" s="21"/>
      <c r="OT85" s="21"/>
      <c r="OU85" s="21"/>
      <c r="OV85" s="21"/>
      <c r="OW85" s="21"/>
      <c r="OX85" s="21"/>
      <c r="OY85" s="21"/>
      <c r="OZ85" s="21"/>
      <c r="PA85" s="21"/>
      <c r="PB85" s="21"/>
      <c r="PC85" s="21"/>
      <c r="PD85" s="21"/>
      <c r="PE85" s="21"/>
      <c r="PF85" s="21"/>
      <c r="PG85" s="21"/>
      <c r="PH85" s="21"/>
      <c r="PI85" s="21"/>
      <c r="PJ85" s="21"/>
      <c r="PK85" s="21"/>
      <c r="PL85" s="21"/>
      <c r="PM85" s="21"/>
      <c r="PN85" s="21"/>
      <c r="PO85" s="21"/>
      <c r="PP85" s="21"/>
      <c r="PQ85" s="21"/>
      <c r="PR85" s="21"/>
      <c r="PS85" s="21"/>
      <c r="PT85" s="21"/>
      <c r="PU85" s="21"/>
      <c r="PV85" s="21"/>
      <c r="PW85" s="21"/>
      <c r="PX85" s="21"/>
      <c r="PY85" s="21"/>
      <c r="PZ85" s="21"/>
      <c r="QA85" s="21"/>
      <c r="QB85" s="21"/>
      <c r="QC85" s="21"/>
      <c r="QD85" s="21"/>
      <c r="QE85" s="21"/>
      <c r="QF85" s="21"/>
      <c r="QG85" s="21"/>
      <c r="QH85" s="21"/>
      <c r="QI85" s="21"/>
      <c r="QJ85" s="21"/>
      <c r="QK85" s="21"/>
      <c r="QL85" s="21"/>
      <c r="QM85" s="21"/>
      <c r="QN85" s="21"/>
      <c r="QO85" s="21"/>
      <c r="QP85" s="21"/>
      <c r="QQ85" s="21"/>
      <c r="QR85" s="21"/>
      <c r="QS85" s="21"/>
      <c r="QT85" s="21"/>
      <c r="QU85" s="21"/>
      <c r="QV85" s="21"/>
      <c r="QW85" s="21"/>
      <c r="QX85" s="21"/>
      <c r="QY85" s="21"/>
      <c r="QZ85" s="21"/>
      <c r="RA85" s="21"/>
      <c r="RB85" s="21"/>
      <c r="RC85" s="21"/>
      <c r="RD85" s="21"/>
      <c r="RE85" s="21"/>
      <c r="RF85" s="21"/>
      <c r="RG85" s="21"/>
      <c r="RH85" s="21"/>
      <c r="RI85" s="21"/>
      <c r="RJ85" s="21"/>
      <c r="RK85" s="21"/>
      <c r="RL85" s="21"/>
      <c r="RM85" s="21"/>
      <c r="RN85" s="21"/>
      <c r="RO85" s="21"/>
      <c r="RP85" s="21"/>
      <c r="RQ85" s="21"/>
      <c r="RR85" s="21"/>
      <c r="RS85" s="21"/>
      <c r="RT85" s="21"/>
      <c r="RU85" s="21"/>
      <c r="RV85" s="21"/>
      <c r="RW85" s="21"/>
      <c r="RX85" s="21"/>
      <c r="RY85" s="21"/>
      <c r="RZ85" s="21"/>
      <c r="SA85" s="21"/>
      <c r="SB85" s="21"/>
      <c r="SC85" s="21"/>
      <c r="SD85" s="21"/>
      <c r="SE85" s="21"/>
      <c r="SF85" s="21"/>
      <c r="SG85" s="21"/>
      <c r="SH85" s="21"/>
      <c r="SI85" s="21"/>
      <c r="SJ85" s="21"/>
      <c r="SK85" s="21"/>
      <c r="SL85" s="21"/>
      <c r="SM85" s="21"/>
      <c r="SN85" s="21"/>
      <c r="SO85" s="21"/>
      <c r="SP85" s="21"/>
      <c r="SQ85" s="21"/>
      <c r="SR85" s="21"/>
      <c r="SS85" s="21"/>
      <c r="ST85" s="21"/>
      <c r="SU85" s="21"/>
      <c r="SV85" s="21"/>
      <c r="SW85" s="21"/>
      <c r="SX85" s="21"/>
      <c r="SY85" s="21"/>
      <c r="SZ85" s="21"/>
      <c r="TA85" s="21"/>
      <c r="TB85" s="21"/>
      <c r="TC85" s="21"/>
      <c r="TD85" s="21"/>
      <c r="TE85" s="21"/>
      <c r="TF85" s="21"/>
      <c r="TG85" s="21"/>
      <c r="TH85" s="21"/>
      <c r="TI85" s="21"/>
      <c r="TJ85" s="21"/>
      <c r="TK85" s="21"/>
      <c r="TL85" s="21"/>
      <c r="TM85" s="21"/>
      <c r="TN85" s="21"/>
      <c r="TO85" s="21"/>
      <c r="TP85" s="21"/>
      <c r="TQ85" s="21"/>
      <c r="TR85" s="21"/>
      <c r="TS85" s="21"/>
      <c r="TT85" s="21"/>
      <c r="TU85" s="21"/>
      <c r="TV85" s="21"/>
      <c r="TW85" s="21"/>
      <c r="TX85" s="21"/>
      <c r="TY85" s="21"/>
      <c r="TZ85" s="21"/>
      <c r="UA85" s="21"/>
      <c r="UB85" s="21"/>
      <c r="UC85" s="21"/>
      <c r="UD85" s="21"/>
      <c r="UE85" s="21"/>
      <c r="UF85" s="21"/>
      <c r="UG85" s="21"/>
      <c r="UH85" s="21"/>
      <c r="UI85" s="21"/>
      <c r="UJ85" s="21"/>
      <c r="UK85" s="21"/>
      <c r="UL85" s="21"/>
      <c r="UM85" s="21"/>
      <c r="UN85" s="21"/>
      <c r="UO85" s="21"/>
      <c r="UP85" s="21"/>
      <c r="UQ85" s="21"/>
      <c r="UR85" s="21"/>
      <c r="US85" s="21"/>
      <c r="UT85" s="21"/>
      <c r="UU85" s="21"/>
      <c r="UV85" s="21"/>
      <c r="UW85" s="21"/>
      <c r="UX85" s="21"/>
      <c r="UY85" s="21"/>
      <c r="UZ85" s="21"/>
      <c r="VA85" s="21"/>
      <c r="VB85" s="21"/>
      <c r="VC85" s="21"/>
      <c r="VD85" s="21"/>
      <c r="VE85" s="21"/>
      <c r="VF85" s="21"/>
      <c r="VG85" s="21"/>
      <c r="VH85" s="21"/>
      <c r="VI85" s="21"/>
      <c r="VJ85" s="21"/>
      <c r="VK85" s="21"/>
      <c r="VL85" s="21"/>
      <c r="VM85" s="21"/>
      <c r="VN85" s="21"/>
      <c r="VO85" s="21"/>
      <c r="VP85" s="21"/>
      <c r="VQ85" s="21"/>
      <c r="VR85" s="21"/>
      <c r="VS85" s="21"/>
      <c r="VT85" s="21"/>
      <c r="VU85" s="21"/>
      <c r="VV85" s="21"/>
      <c r="VW85" s="21"/>
      <c r="VX85" s="21"/>
      <c r="VY85" s="21"/>
      <c r="VZ85" s="21"/>
      <c r="WA85" s="21"/>
      <c r="WB85" s="21"/>
      <c r="WC85" s="21"/>
      <c r="WD85" s="21"/>
      <c r="WE85" s="21"/>
      <c r="WF85" s="21"/>
      <c r="WG85" s="21"/>
      <c r="WH85" s="21"/>
      <c r="WI85" s="21"/>
      <c r="WJ85" s="21"/>
      <c r="WK85" s="21"/>
      <c r="WL85" s="21"/>
      <c r="WM85" s="21"/>
      <c r="WN85" s="21"/>
      <c r="WO85" s="21"/>
      <c r="WP85" s="21"/>
      <c r="WQ85" s="21"/>
      <c r="WR85" s="21"/>
      <c r="WS85" s="21"/>
      <c r="WT85" s="21"/>
      <c r="WU85" s="21"/>
      <c r="WV85" s="21"/>
      <c r="WW85" s="21"/>
      <c r="WX85" s="21"/>
      <c r="WY85" s="21"/>
      <c r="WZ85" s="21"/>
      <c r="XA85" s="21"/>
      <c r="XB85" s="21"/>
      <c r="XC85" s="21"/>
      <c r="XD85" s="21"/>
      <c r="XE85" s="21"/>
      <c r="XF85" s="21"/>
      <c r="XG85" s="21"/>
      <c r="XH85" s="21"/>
      <c r="XI85" s="21"/>
      <c r="XJ85" s="21"/>
      <c r="XK85" s="21"/>
      <c r="XL85" s="21"/>
      <c r="XM85" s="21"/>
      <c r="XN85" s="21"/>
      <c r="XO85" s="21"/>
      <c r="XP85" s="21"/>
      <c r="XQ85" s="21"/>
      <c r="XR85" s="21"/>
      <c r="XS85" s="21"/>
      <c r="XT85" s="21"/>
      <c r="XU85" s="21"/>
      <c r="XV85" s="21"/>
      <c r="XW85" s="21"/>
      <c r="XX85" s="21"/>
      <c r="XY85" s="21"/>
      <c r="XZ85" s="21"/>
      <c r="YA85" s="21"/>
      <c r="YB85" s="21"/>
      <c r="YC85" s="21"/>
      <c r="YD85" s="21"/>
      <c r="YE85" s="21"/>
      <c r="YF85" s="21"/>
      <c r="YG85" s="21"/>
      <c r="YH85" s="21"/>
      <c r="YI85" s="21"/>
      <c r="YJ85" s="21"/>
      <c r="YK85" s="21"/>
      <c r="YL85" s="21"/>
      <c r="YM85" s="21"/>
      <c r="YN85" s="21"/>
      <c r="YO85" s="21"/>
      <c r="YP85" s="21"/>
      <c r="YQ85" s="21"/>
      <c r="YR85" s="21"/>
      <c r="YS85" s="21"/>
      <c r="YT85" s="21"/>
      <c r="YU85" s="21"/>
      <c r="YV85" s="21"/>
      <c r="YW85" s="21"/>
      <c r="YX85" s="21"/>
      <c r="YY85" s="21"/>
      <c r="YZ85" s="21"/>
      <c r="ZA85" s="21"/>
      <c r="ZB85" s="21"/>
      <c r="ZC85" s="21"/>
      <c r="ZD85" s="21"/>
      <c r="ZE85" s="21"/>
      <c r="ZF85" s="21"/>
      <c r="ZG85" s="21"/>
      <c r="ZH85" s="21"/>
      <c r="ZI85" s="21"/>
      <c r="ZJ85" s="21"/>
      <c r="ZK85" s="21"/>
      <c r="ZL85" s="21"/>
      <c r="ZM85" s="21"/>
      <c r="ZN85" s="21"/>
      <c r="ZO85" s="21"/>
      <c r="ZP85" s="21"/>
      <c r="ZQ85" s="21"/>
      <c r="ZR85" s="21"/>
      <c r="ZS85" s="21"/>
      <c r="ZT85" s="21"/>
      <c r="ZU85" s="21"/>
      <c r="ZV85" s="21"/>
      <c r="ZW85" s="21"/>
      <c r="ZX85" s="21"/>
      <c r="ZY85" s="21"/>
      <c r="ZZ85" s="21"/>
      <c r="AAA85" s="21"/>
      <c r="AAB85" s="21"/>
      <c r="AAC85" s="21"/>
      <c r="AAD85" s="21"/>
      <c r="AAE85" s="21"/>
      <c r="AAF85" s="21"/>
      <c r="AAG85" s="21"/>
      <c r="AAH85" s="21"/>
      <c r="AAI85" s="21"/>
      <c r="AAJ85" s="21"/>
      <c r="AAK85" s="21"/>
      <c r="AAL85" s="21"/>
      <c r="AAM85" s="21"/>
      <c r="AAN85" s="21"/>
      <c r="AAO85" s="21"/>
      <c r="AAP85" s="21"/>
      <c r="AAQ85" s="21"/>
      <c r="AAR85" s="21"/>
      <c r="AAS85" s="21"/>
      <c r="AAT85" s="21"/>
      <c r="AAU85" s="21"/>
      <c r="AAV85" s="21"/>
      <c r="AAW85" s="21"/>
      <c r="AAX85" s="21"/>
      <c r="AAY85" s="21"/>
      <c r="AAZ85" s="21"/>
      <c r="ABA85" s="21"/>
      <c r="ABB85" s="21"/>
      <c r="ABC85" s="21"/>
      <c r="ABD85" s="21"/>
      <c r="ABE85" s="21"/>
      <c r="ABF85" s="21"/>
      <c r="ABG85" s="21"/>
      <c r="ABH85" s="21"/>
      <c r="ABI85" s="21"/>
      <c r="ABJ85" s="21"/>
      <c r="ABK85" s="21"/>
      <c r="ABL85" s="21"/>
      <c r="ABM85" s="21"/>
      <c r="ABN85" s="21"/>
      <c r="ABO85" s="21"/>
      <c r="ABP85" s="21"/>
      <c r="ABQ85" s="21"/>
      <c r="ABR85" s="21"/>
      <c r="ABS85" s="21"/>
      <c r="ABT85" s="21"/>
      <c r="ABU85" s="21"/>
      <c r="ABV85" s="21"/>
      <c r="ABW85" s="21"/>
      <c r="ABX85" s="21"/>
      <c r="ABY85" s="21"/>
      <c r="ABZ85" s="21"/>
      <c r="ACA85" s="21"/>
      <c r="ACB85" s="21"/>
      <c r="ACC85" s="21"/>
      <c r="ACD85" s="21"/>
      <c r="ACE85" s="21"/>
      <c r="ACF85" s="21"/>
      <c r="ACG85" s="21"/>
      <c r="ACH85" s="21"/>
      <c r="ACI85" s="21"/>
      <c r="ACJ85" s="21"/>
      <c r="ACK85" s="21"/>
      <c r="ACL85" s="21"/>
      <c r="ACM85" s="21"/>
      <c r="ACN85" s="21"/>
      <c r="ACO85" s="21"/>
      <c r="ACP85" s="21"/>
      <c r="ACQ85" s="21"/>
      <c r="ACR85" s="21"/>
      <c r="ACS85" s="21"/>
      <c r="ACT85" s="21"/>
      <c r="ACU85" s="21"/>
      <c r="ACV85" s="21"/>
      <c r="ACW85" s="21"/>
      <c r="ACX85" s="21"/>
      <c r="ACY85" s="21"/>
      <c r="ACZ85" s="21"/>
      <c r="ADA85" s="21"/>
      <c r="ADB85" s="21"/>
      <c r="ADC85" s="21"/>
      <c r="ADD85" s="21"/>
      <c r="ADE85" s="21"/>
      <c r="ADF85" s="21"/>
      <c r="ADG85" s="21"/>
      <c r="ADH85" s="21"/>
      <c r="ADI85" s="21"/>
      <c r="ADJ85" s="21"/>
      <c r="ADK85" s="21"/>
      <c r="ADL85" s="21"/>
      <c r="ADM85" s="21"/>
      <c r="ADN85" s="21"/>
      <c r="ADO85" s="21"/>
      <c r="ADP85" s="21"/>
      <c r="ADQ85" s="21"/>
      <c r="ADR85" s="21"/>
      <c r="ADS85" s="21"/>
      <c r="ADT85" s="21"/>
      <c r="ADU85" s="21"/>
      <c r="ADV85" s="21"/>
      <c r="ADW85" s="21"/>
      <c r="ADX85" s="21"/>
      <c r="ADY85" s="21"/>
      <c r="ADZ85" s="21"/>
      <c r="AEA85" s="21"/>
      <c r="AEB85" s="21"/>
      <c r="AEC85" s="21"/>
      <c r="AED85" s="21"/>
      <c r="AEE85" s="21"/>
      <c r="AEF85" s="21"/>
      <c r="AEG85" s="21"/>
      <c r="AEH85" s="21"/>
      <c r="AEI85" s="21"/>
      <c r="AEJ85" s="21"/>
      <c r="AEK85" s="21"/>
      <c r="AEL85" s="21"/>
      <c r="AEM85" s="21"/>
      <c r="AEN85" s="21"/>
      <c r="AEO85" s="21"/>
      <c r="AEP85" s="21"/>
      <c r="AEQ85" s="21"/>
      <c r="AER85" s="21"/>
      <c r="AES85" s="21"/>
      <c r="AET85" s="21"/>
      <c r="AEU85" s="21"/>
      <c r="AEV85" s="21"/>
      <c r="AEW85" s="21"/>
      <c r="AEX85" s="21"/>
      <c r="AEY85" s="21"/>
      <c r="AEZ85" s="21"/>
      <c r="AFA85" s="21"/>
      <c r="AFB85" s="21"/>
      <c r="AFC85" s="21"/>
      <c r="AFD85" s="21"/>
      <c r="AFE85" s="21"/>
      <c r="AFF85" s="21"/>
      <c r="AFG85" s="21"/>
      <c r="AFH85" s="21"/>
      <c r="AFI85" s="21"/>
      <c r="AFJ85" s="21"/>
      <c r="AFK85" s="21"/>
      <c r="AFL85" s="21"/>
      <c r="AFM85" s="21"/>
      <c r="AFN85" s="21"/>
      <c r="AFO85" s="21"/>
      <c r="AFP85" s="21"/>
      <c r="AFQ85" s="21"/>
      <c r="AFR85" s="21"/>
      <c r="AFS85" s="21"/>
      <c r="AFT85" s="21"/>
      <c r="AFU85" s="21"/>
      <c r="AFV85" s="21"/>
      <c r="AFW85" s="21"/>
      <c r="AFX85" s="21"/>
      <c r="AFY85" s="21"/>
      <c r="AFZ85" s="21"/>
      <c r="AGA85" s="21"/>
      <c r="AGB85" s="21"/>
      <c r="AGC85" s="21"/>
      <c r="AGD85" s="21"/>
      <c r="AGE85" s="21"/>
      <c r="AGF85" s="21"/>
      <c r="AGG85" s="21"/>
      <c r="AGH85" s="21"/>
      <c r="AGI85" s="21"/>
      <c r="AGJ85" s="21"/>
      <c r="AGK85" s="21"/>
      <c r="AGL85" s="21"/>
      <c r="AGM85" s="21"/>
      <c r="AGN85" s="21"/>
      <c r="AGO85" s="21"/>
      <c r="AGP85" s="21"/>
      <c r="AGQ85" s="21"/>
      <c r="AGR85" s="21"/>
      <c r="AGS85" s="21"/>
      <c r="AGT85" s="21"/>
      <c r="AGU85" s="21"/>
      <c r="AGV85" s="21"/>
      <c r="AGW85" s="21"/>
      <c r="AGX85" s="21"/>
      <c r="AGY85" s="21"/>
      <c r="AGZ85" s="21"/>
      <c r="AHA85" s="21"/>
      <c r="AHB85" s="21"/>
      <c r="AHC85" s="21"/>
      <c r="AHD85" s="21"/>
      <c r="AHE85" s="21"/>
      <c r="AHF85" s="21"/>
      <c r="AHG85" s="21"/>
      <c r="AHH85" s="21"/>
      <c r="AHI85" s="21"/>
      <c r="AHJ85" s="21"/>
      <c r="AHK85" s="21"/>
      <c r="AHL85" s="21"/>
      <c r="AHM85" s="21"/>
      <c r="AHN85" s="21"/>
      <c r="AHO85" s="21"/>
      <c r="AHP85" s="21"/>
      <c r="AHQ85" s="21"/>
      <c r="AHR85" s="21"/>
      <c r="AHS85" s="21"/>
      <c r="AHT85" s="21"/>
      <c r="AHU85" s="21"/>
      <c r="AHV85" s="21"/>
      <c r="AHW85" s="21"/>
      <c r="AHX85" s="21"/>
      <c r="AHY85" s="21"/>
      <c r="AHZ85" s="21"/>
      <c r="AIA85" s="21"/>
      <c r="AIB85" s="21"/>
      <c r="AIC85" s="21"/>
      <c r="AID85" s="21"/>
      <c r="AIE85" s="21"/>
      <c r="AIF85" s="21"/>
      <c r="AIG85" s="21"/>
      <c r="AIH85" s="21"/>
      <c r="AII85" s="21"/>
      <c r="AIJ85" s="21"/>
      <c r="AIK85" s="21"/>
      <c r="AIL85" s="21"/>
      <c r="AIM85" s="21"/>
      <c r="AIN85" s="21"/>
      <c r="AIO85" s="21"/>
      <c r="AIP85" s="21"/>
      <c r="AIQ85" s="21"/>
      <c r="AIR85" s="21"/>
      <c r="AIS85" s="21"/>
      <c r="AIT85" s="21"/>
      <c r="AIU85" s="21"/>
      <c r="AIV85" s="21"/>
      <c r="AIW85" s="21"/>
      <c r="AIX85" s="21"/>
      <c r="AIY85" s="21"/>
      <c r="AIZ85" s="21"/>
      <c r="AJA85" s="21"/>
      <c r="AJB85" s="21"/>
      <c r="AJC85" s="21"/>
      <c r="AJD85" s="21"/>
      <c r="AJE85" s="21"/>
      <c r="AJF85" s="21"/>
      <c r="AJG85" s="21"/>
      <c r="AJH85" s="21"/>
      <c r="AJI85" s="21"/>
      <c r="AJJ85" s="21"/>
      <c r="AJK85" s="21"/>
      <c r="AJL85" s="21"/>
      <c r="AJM85" s="21"/>
      <c r="AJN85" s="21"/>
      <c r="AJO85" s="21"/>
      <c r="AJP85" s="21"/>
      <c r="AJQ85" s="21"/>
      <c r="AJR85" s="21"/>
      <c r="AJS85" s="21"/>
      <c r="AJT85" s="21"/>
      <c r="AJU85" s="21"/>
      <c r="AJV85" s="21"/>
      <c r="AJW85" s="21"/>
      <c r="AJX85" s="21"/>
      <c r="AJY85" s="21"/>
      <c r="AJZ85" s="21"/>
      <c r="AKA85" s="21"/>
      <c r="AKB85" s="21"/>
      <c r="AKC85" s="21"/>
      <c r="AKD85" s="21"/>
      <c r="AKE85" s="21"/>
      <c r="AKF85" s="21"/>
      <c r="AKG85" s="21"/>
      <c r="AKH85" s="21"/>
      <c r="AKI85" s="21"/>
      <c r="AKJ85" s="21"/>
      <c r="AKK85" s="21"/>
      <c r="AKL85" s="21"/>
      <c r="AKM85" s="21"/>
      <c r="AKN85" s="21"/>
      <c r="AKO85" s="21"/>
      <c r="AKP85" s="21"/>
      <c r="AKQ85" s="21"/>
      <c r="AKR85" s="21"/>
      <c r="AKS85" s="21"/>
      <c r="AKT85" s="21"/>
      <c r="AKU85" s="21"/>
      <c r="AKV85" s="21"/>
      <c r="AKW85" s="21"/>
      <c r="AKX85" s="21"/>
      <c r="AKY85" s="21"/>
      <c r="AKZ85" s="21"/>
      <c r="ALA85" s="21"/>
      <c r="ALB85" s="21"/>
      <c r="ALC85" s="21"/>
      <c r="ALD85" s="21"/>
      <c r="ALE85" s="21"/>
      <c r="ALF85" s="21"/>
      <c r="ALG85" s="21"/>
      <c r="ALH85" s="21"/>
      <c r="ALI85" s="21"/>
      <c r="ALJ85" s="21"/>
      <c r="ALK85" s="21"/>
      <c r="ALL85" s="21"/>
      <c r="ALM85" s="21"/>
      <c r="ALN85" s="21"/>
      <c r="ALO85" s="21"/>
      <c r="ALP85" s="21"/>
      <c r="ALQ85" s="21"/>
      <c r="ALR85" s="21"/>
      <c r="ALS85" s="21"/>
      <c r="ALT85" s="21"/>
      <c r="ALU85" s="21"/>
      <c r="ALV85" s="21"/>
      <c r="ALW85" s="21"/>
      <c r="ALX85" s="21"/>
      <c r="ALY85" s="21"/>
      <c r="ALZ85" s="21"/>
      <c r="AMA85" s="21"/>
      <c r="AMB85" s="21"/>
      <c r="AMC85" s="21"/>
      <c r="AMD85" s="21"/>
      <c r="AME85" s="21"/>
      <c r="AMF85" s="21"/>
      <c r="AMG85" s="21"/>
      <c r="AMH85" s="21"/>
      <c r="AMI85" s="21"/>
      <c r="AMJ85" s="21"/>
      <c r="AMK85" s="21"/>
      <c r="AML85" s="21"/>
      <c r="AMM85" s="21"/>
    </row>
    <row r="86" spans="1:1027" x14ac:dyDescent="0.25">
      <c r="A86" s="21" t="s">
        <v>56</v>
      </c>
      <c r="B86" s="21"/>
      <c r="C86" s="21"/>
      <c r="D86" s="21"/>
      <c r="E86" s="21"/>
      <c r="F86" s="22"/>
      <c r="G86" s="22"/>
      <c r="H86" s="22"/>
      <c r="I86" s="23"/>
      <c r="J86" s="24"/>
      <c r="K86" s="24" t="s">
        <v>112</v>
      </c>
      <c r="L86" s="25"/>
      <c r="M86" s="25"/>
      <c r="N86" s="25"/>
      <c r="O86" s="25"/>
      <c r="P86" s="25"/>
      <c r="Q86" s="25"/>
      <c r="R86" s="26"/>
      <c r="S86" s="26"/>
      <c r="T86" s="26"/>
      <c r="U86" s="27"/>
      <c r="V86" s="27"/>
      <c r="W86" s="27"/>
      <c r="X86" s="28"/>
      <c r="Y86" s="28"/>
      <c r="Z86" s="28"/>
      <c r="AA86" s="29"/>
      <c r="AB86" s="29"/>
      <c r="AC86" s="29"/>
      <c r="AD86" s="21"/>
      <c r="AE86" s="24"/>
      <c r="AF86" s="24"/>
      <c r="AG86" s="27"/>
      <c r="AH86" s="31"/>
    </row>
    <row r="87" spans="1:1027" x14ac:dyDescent="0.25">
      <c r="A87" s="11">
        <v>61</v>
      </c>
      <c r="B87" s="53" t="s">
        <v>215</v>
      </c>
      <c r="C87" s="53" t="s">
        <v>382</v>
      </c>
      <c r="D87" s="53" t="s">
        <v>455</v>
      </c>
      <c r="E87" s="53" t="s">
        <v>129</v>
      </c>
      <c r="F87" s="12" t="s">
        <v>164</v>
      </c>
      <c r="G87" s="12"/>
      <c r="H87" s="12">
        <v>75</v>
      </c>
      <c r="I87" s="13" t="s">
        <v>94</v>
      </c>
      <c r="J87" s="14" t="s">
        <v>452</v>
      </c>
      <c r="K87" s="14" t="s">
        <v>108</v>
      </c>
      <c r="L87" s="15" t="s">
        <v>128</v>
      </c>
      <c r="M87" s="15" t="s">
        <v>128</v>
      </c>
      <c r="N87" s="15" t="s">
        <v>128</v>
      </c>
      <c r="O87" s="15" t="s">
        <v>128</v>
      </c>
      <c r="P87" s="15" t="s">
        <v>129</v>
      </c>
      <c r="Q87" s="15" t="s">
        <v>128</v>
      </c>
      <c r="R87" s="16" t="s">
        <v>128</v>
      </c>
      <c r="S87" s="16" t="s">
        <v>128</v>
      </c>
      <c r="T87" s="16" t="s">
        <v>129</v>
      </c>
      <c r="U87" s="17" t="s">
        <v>115</v>
      </c>
      <c r="V87" s="17" t="s">
        <v>128</v>
      </c>
      <c r="W87" s="17" t="s">
        <v>128</v>
      </c>
      <c r="X87" s="18" t="s">
        <v>167</v>
      </c>
      <c r="Y87" s="18" t="s">
        <v>128</v>
      </c>
      <c r="Z87" s="18" t="s">
        <v>131</v>
      </c>
      <c r="AA87" s="19" t="s">
        <v>117</v>
      </c>
      <c r="AB87" s="19"/>
      <c r="AC87" s="19" t="s">
        <v>129</v>
      </c>
      <c r="AE87" s="14"/>
      <c r="AF87" s="14" t="s">
        <v>68</v>
      </c>
      <c r="AG87" s="17"/>
      <c r="AH87" s="52"/>
    </row>
    <row r="88" spans="1:1027" x14ac:dyDescent="0.25">
      <c r="A88" s="21" t="s">
        <v>69</v>
      </c>
      <c r="B88" s="21"/>
      <c r="C88" s="21"/>
      <c r="D88" s="21"/>
      <c r="E88" s="21"/>
      <c r="F88" s="22"/>
      <c r="G88" s="22"/>
      <c r="H88" s="22"/>
      <c r="I88" s="23"/>
      <c r="J88" s="24" t="s">
        <v>107</v>
      </c>
      <c r="K88" s="24"/>
      <c r="L88" s="25"/>
      <c r="M88" s="25"/>
      <c r="N88" s="25"/>
      <c r="O88" s="25"/>
      <c r="P88" s="25"/>
      <c r="Q88" s="25"/>
      <c r="R88" s="26"/>
      <c r="S88" s="26"/>
      <c r="T88" s="26"/>
      <c r="U88" s="27"/>
      <c r="V88" s="27"/>
      <c r="W88" s="27"/>
      <c r="X88" s="28"/>
      <c r="Y88" s="28"/>
      <c r="Z88" s="28"/>
      <c r="AA88" s="29"/>
      <c r="AB88" s="29"/>
      <c r="AC88" s="29"/>
      <c r="AD88" s="21"/>
      <c r="AE88" s="24"/>
      <c r="AF88" s="24"/>
      <c r="AG88" s="27"/>
      <c r="AH88" s="31"/>
    </row>
    <row r="89" spans="1:1027" x14ac:dyDescent="0.25">
      <c r="A89" s="11">
        <v>32</v>
      </c>
      <c r="B89" s="53" t="s">
        <v>249</v>
      </c>
      <c r="C89" s="53" t="s">
        <v>340</v>
      </c>
      <c r="D89" s="53" t="s">
        <v>455</v>
      </c>
      <c r="E89" s="53" t="s">
        <v>129</v>
      </c>
      <c r="F89" s="12" t="s">
        <v>163</v>
      </c>
      <c r="G89" s="12"/>
      <c r="H89" s="12">
        <v>56</v>
      </c>
      <c r="I89" s="13" t="s">
        <v>94</v>
      </c>
      <c r="J89" s="14" t="s">
        <v>107</v>
      </c>
      <c r="K89" s="14" t="s">
        <v>112</v>
      </c>
      <c r="L89" s="15" t="s">
        <v>128</v>
      </c>
      <c r="M89" s="15" t="s">
        <v>128</v>
      </c>
      <c r="N89" s="15" t="s">
        <v>128</v>
      </c>
      <c r="O89" s="15" t="s">
        <v>129</v>
      </c>
      <c r="P89" s="15" t="s">
        <v>129</v>
      </c>
      <c r="Q89" s="15" t="s">
        <v>129</v>
      </c>
      <c r="R89" s="16" t="s">
        <v>128</v>
      </c>
      <c r="S89" s="16" t="s">
        <v>129</v>
      </c>
      <c r="T89" s="16" t="s">
        <v>128</v>
      </c>
      <c r="U89" s="17" t="s">
        <v>458</v>
      </c>
      <c r="V89" s="17" t="s">
        <v>128</v>
      </c>
      <c r="W89" s="17" t="s">
        <v>128</v>
      </c>
      <c r="X89" s="18" t="s">
        <v>131</v>
      </c>
      <c r="Y89" s="18" t="s">
        <v>128</v>
      </c>
      <c r="Z89" s="18" t="s">
        <v>132</v>
      </c>
      <c r="AA89" s="19" t="s">
        <v>117</v>
      </c>
      <c r="AB89" s="19"/>
      <c r="AC89" s="19" t="s">
        <v>128</v>
      </c>
      <c r="AE89" s="14" t="s">
        <v>44</v>
      </c>
      <c r="AF89" s="14"/>
      <c r="AG89" s="17" t="s">
        <v>45</v>
      </c>
      <c r="AH89" s="52" t="s">
        <v>482</v>
      </c>
    </row>
    <row r="90" spans="1:1027" s="30" customFormat="1" x14ac:dyDescent="0.25">
      <c r="A90" s="21" t="s">
        <v>46</v>
      </c>
      <c r="B90" s="21"/>
      <c r="C90" s="21"/>
      <c r="D90" s="21"/>
      <c r="E90" s="21"/>
      <c r="F90" s="22"/>
      <c r="G90" s="22"/>
      <c r="H90" s="22"/>
      <c r="I90" s="23"/>
      <c r="J90" s="24" t="s">
        <v>108</v>
      </c>
      <c r="K90" s="24"/>
      <c r="L90" s="25"/>
      <c r="M90" s="25"/>
      <c r="N90" s="25"/>
      <c r="O90" s="25"/>
      <c r="P90" s="25"/>
      <c r="Q90" s="25"/>
      <c r="R90" s="26"/>
      <c r="S90" s="26"/>
      <c r="T90" s="26"/>
      <c r="U90" s="27"/>
      <c r="V90" s="27"/>
      <c r="W90" s="27"/>
      <c r="X90" s="28"/>
      <c r="Y90" s="28"/>
      <c r="Z90" s="28"/>
      <c r="AA90" s="29"/>
      <c r="AB90" s="29"/>
      <c r="AC90" s="29"/>
      <c r="AD90" s="21"/>
      <c r="AE90" s="24"/>
      <c r="AF90" s="24"/>
      <c r="AG90" s="27"/>
      <c r="AH90" s="3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P90" s="21"/>
      <c r="GQ90" s="21"/>
      <c r="GR90" s="21"/>
      <c r="GS90" s="21"/>
      <c r="GT90" s="21"/>
      <c r="GU90" s="21"/>
      <c r="GV90" s="21"/>
      <c r="GW90" s="21"/>
      <c r="GX90" s="21"/>
      <c r="GY90" s="21"/>
      <c r="GZ90" s="21"/>
      <c r="HA90" s="21"/>
      <c r="HB90" s="21"/>
      <c r="HC90" s="21"/>
      <c r="HD90" s="21"/>
      <c r="HE90" s="21"/>
      <c r="HF90" s="21"/>
      <c r="HG90" s="21"/>
      <c r="HH90" s="21"/>
      <c r="HI90" s="21"/>
      <c r="HJ90" s="21"/>
      <c r="HK90" s="21"/>
      <c r="HL90" s="21"/>
      <c r="HM90" s="21"/>
      <c r="HN90" s="21"/>
      <c r="HO90" s="21"/>
      <c r="HP90" s="21"/>
      <c r="HQ90" s="21"/>
      <c r="HR90" s="21"/>
      <c r="HS90" s="21"/>
      <c r="HT90" s="21"/>
      <c r="HU90" s="21"/>
      <c r="HV90" s="21"/>
      <c r="HW90" s="21"/>
      <c r="HX90" s="21"/>
      <c r="HY90" s="21"/>
      <c r="HZ90" s="21"/>
      <c r="IA90" s="21"/>
      <c r="IB90" s="21"/>
      <c r="IC90" s="21"/>
      <c r="ID90" s="21"/>
      <c r="IE90" s="21"/>
      <c r="IF90" s="21"/>
      <c r="IG90" s="21"/>
      <c r="IH90" s="21"/>
      <c r="II90" s="21"/>
      <c r="IJ90" s="21"/>
      <c r="IK90" s="21"/>
      <c r="IL90" s="21"/>
      <c r="IM90" s="21"/>
      <c r="IN90" s="21"/>
      <c r="IO90" s="21"/>
      <c r="IP90" s="21"/>
      <c r="IQ90" s="21"/>
      <c r="IR90" s="21"/>
      <c r="IS90" s="21"/>
      <c r="IT90" s="21"/>
      <c r="IU90" s="21"/>
      <c r="IV90" s="21"/>
      <c r="IW90" s="21"/>
      <c r="IX90" s="21"/>
      <c r="IY90" s="21"/>
      <c r="IZ90" s="21"/>
      <c r="JA90" s="21"/>
      <c r="JB90" s="21"/>
      <c r="JC90" s="21"/>
      <c r="JD90" s="21"/>
      <c r="JE90" s="21"/>
      <c r="JF90" s="21"/>
      <c r="JG90" s="21"/>
      <c r="JH90" s="21"/>
      <c r="JI90" s="21"/>
      <c r="JJ90" s="21"/>
      <c r="JK90" s="21"/>
      <c r="JL90" s="21"/>
      <c r="JM90" s="21"/>
      <c r="JN90" s="21"/>
      <c r="JO90" s="21"/>
      <c r="JP90" s="21"/>
      <c r="JQ90" s="21"/>
      <c r="JR90" s="21"/>
      <c r="JS90" s="21"/>
      <c r="JT90" s="21"/>
      <c r="JU90" s="21"/>
      <c r="JV90" s="21"/>
      <c r="JW90" s="21"/>
      <c r="JX90" s="21"/>
      <c r="JY90" s="21"/>
      <c r="JZ90" s="21"/>
      <c r="KA90" s="21"/>
      <c r="KB90" s="21"/>
      <c r="KC90" s="21"/>
      <c r="KD90" s="21"/>
      <c r="KE90" s="21"/>
      <c r="KF90" s="21"/>
      <c r="KG90" s="21"/>
      <c r="KH90" s="21"/>
      <c r="KI90" s="21"/>
      <c r="KJ90" s="21"/>
      <c r="KK90" s="21"/>
      <c r="KL90" s="21"/>
      <c r="KM90" s="21"/>
      <c r="KN90" s="21"/>
      <c r="KO90" s="21"/>
      <c r="KP90" s="21"/>
      <c r="KQ90" s="21"/>
      <c r="KR90" s="21"/>
      <c r="KS90" s="21"/>
      <c r="KT90" s="21"/>
      <c r="KU90" s="21"/>
      <c r="KV90" s="21"/>
      <c r="KW90" s="21"/>
      <c r="KX90" s="21"/>
      <c r="KY90" s="21"/>
      <c r="KZ90" s="21"/>
      <c r="LA90" s="21"/>
      <c r="LB90" s="21"/>
      <c r="LC90" s="21"/>
      <c r="LD90" s="21"/>
      <c r="LE90" s="21"/>
      <c r="LF90" s="21"/>
      <c r="LG90" s="21"/>
      <c r="LH90" s="21"/>
      <c r="LI90" s="21"/>
      <c r="LJ90" s="21"/>
      <c r="LK90" s="21"/>
      <c r="LL90" s="21"/>
      <c r="LM90" s="21"/>
      <c r="LN90" s="21"/>
      <c r="LO90" s="21"/>
      <c r="LP90" s="21"/>
      <c r="LQ90" s="21"/>
      <c r="LR90" s="21"/>
      <c r="LS90" s="21"/>
      <c r="LT90" s="21"/>
      <c r="LU90" s="21"/>
      <c r="LV90" s="21"/>
      <c r="LW90" s="21"/>
      <c r="LX90" s="21"/>
      <c r="LY90" s="21"/>
      <c r="LZ90" s="21"/>
      <c r="MA90" s="21"/>
      <c r="MB90" s="21"/>
      <c r="MC90" s="21"/>
      <c r="MD90" s="21"/>
      <c r="ME90" s="21"/>
      <c r="MF90" s="21"/>
      <c r="MG90" s="21"/>
      <c r="MH90" s="21"/>
      <c r="MI90" s="21"/>
      <c r="MJ90" s="21"/>
      <c r="MK90" s="21"/>
      <c r="ML90" s="21"/>
      <c r="MM90" s="21"/>
      <c r="MN90" s="21"/>
      <c r="MO90" s="21"/>
      <c r="MP90" s="21"/>
      <c r="MQ90" s="21"/>
      <c r="MR90" s="21"/>
      <c r="MS90" s="21"/>
      <c r="MT90" s="21"/>
      <c r="MU90" s="21"/>
      <c r="MV90" s="21"/>
      <c r="MW90" s="21"/>
      <c r="MX90" s="21"/>
      <c r="MY90" s="21"/>
      <c r="MZ90" s="21"/>
      <c r="NA90" s="21"/>
      <c r="NB90" s="21"/>
      <c r="NC90" s="21"/>
      <c r="ND90" s="21"/>
      <c r="NE90" s="21"/>
      <c r="NF90" s="21"/>
      <c r="NG90" s="21"/>
      <c r="NH90" s="21"/>
      <c r="NI90" s="21"/>
      <c r="NJ90" s="21"/>
      <c r="NK90" s="21"/>
      <c r="NL90" s="21"/>
      <c r="NM90" s="21"/>
      <c r="NN90" s="21"/>
      <c r="NO90" s="21"/>
      <c r="NP90" s="21"/>
      <c r="NQ90" s="21"/>
      <c r="NR90" s="21"/>
      <c r="NS90" s="21"/>
      <c r="NT90" s="21"/>
      <c r="NU90" s="21"/>
      <c r="NV90" s="21"/>
      <c r="NW90" s="21"/>
      <c r="NX90" s="21"/>
      <c r="NY90" s="21"/>
      <c r="NZ90" s="21"/>
      <c r="OA90" s="21"/>
      <c r="OB90" s="21"/>
      <c r="OC90" s="21"/>
      <c r="OD90" s="21"/>
      <c r="OE90" s="21"/>
      <c r="OF90" s="21"/>
      <c r="OG90" s="21"/>
      <c r="OH90" s="21"/>
      <c r="OI90" s="21"/>
      <c r="OJ90" s="21"/>
      <c r="OK90" s="21"/>
      <c r="OL90" s="21"/>
      <c r="OM90" s="21"/>
      <c r="ON90" s="21"/>
      <c r="OO90" s="21"/>
      <c r="OP90" s="21"/>
      <c r="OQ90" s="21"/>
      <c r="OR90" s="21"/>
      <c r="OS90" s="21"/>
      <c r="OT90" s="21"/>
      <c r="OU90" s="21"/>
      <c r="OV90" s="21"/>
      <c r="OW90" s="21"/>
      <c r="OX90" s="21"/>
      <c r="OY90" s="21"/>
      <c r="OZ90" s="21"/>
      <c r="PA90" s="21"/>
      <c r="PB90" s="21"/>
      <c r="PC90" s="21"/>
      <c r="PD90" s="21"/>
      <c r="PE90" s="21"/>
      <c r="PF90" s="21"/>
      <c r="PG90" s="21"/>
      <c r="PH90" s="21"/>
      <c r="PI90" s="21"/>
      <c r="PJ90" s="21"/>
      <c r="PK90" s="21"/>
      <c r="PL90" s="21"/>
      <c r="PM90" s="21"/>
      <c r="PN90" s="21"/>
      <c r="PO90" s="21"/>
      <c r="PP90" s="21"/>
      <c r="PQ90" s="21"/>
      <c r="PR90" s="21"/>
      <c r="PS90" s="21"/>
      <c r="PT90" s="21"/>
      <c r="PU90" s="21"/>
      <c r="PV90" s="21"/>
      <c r="PW90" s="21"/>
      <c r="PX90" s="21"/>
      <c r="PY90" s="21"/>
      <c r="PZ90" s="21"/>
      <c r="QA90" s="21"/>
      <c r="QB90" s="21"/>
      <c r="QC90" s="21"/>
      <c r="QD90" s="21"/>
      <c r="QE90" s="21"/>
      <c r="QF90" s="21"/>
      <c r="QG90" s="21"/>
      <c r="QH90" s="21"/>
      <c r="QI90" s="21"/>
      <c r="QJ90" s="21"/>
      <c r="QK90" s="21"/>
      <c r="QL90" s="21"/>
      <c r="QM90" s="21"/>
      <c r="QN90" s="21"/>
      <c r="QO90" s="21"/>
      <c r="QP90" s="21"/>
      <c r="QQ90" s="21"/>
      <c r="QR90" s="21"/>
      <c r="QS90" s="21"/>
      <c r="QT90" s="21"/>
      <c r="QU90" s="21"/>
      <c r="QV90" s="21"/>
      <c r="QW90" s="21"/>
      <c r="QX90" s="21"/>
      <c r="QY90" s="21"/>
      <c r="QZ90" s="21"/>
      <c r="RA90" s="21"/>
      <c r="RB90" s="21"/>
      <c r="RC90" s="21"/>
      <c r="RD90" s="21"/>
      <c r="RE90" s="21"/>
      <c r="RF90" s="21"/>
      <c r="RG90" s="21"/>
      <c r="RH90" s="21"/>
      <c r="RI90" s="21"/>
      <c r="RJ90" s="21"/>
      <c r="RK90" s="21"/>
      <c r="RL90" s="21"/>
      <c r="RM90" s="21"/>
      <c r="RN90" s="21"/>
      <c r="RO90" s="21"/>
      <c r="RP90" s="21"/>
      <c r="RQ90" s="21"/>
      <c r="RR90" s="21"/>
      <c r="RS90" s="21"/>
      <c r="RT90" s="21"/>
      <c r="RU90" s="21"/>
      <c r="RV90" s="21"/>
      <c r="RW90" s="21"/>
      <c r="RX90" s="21"/>
      <c r="RY90" s="21"/>
      <c r="RZ90" s="21"/>
      <c r="SA90" s="21"/>
      <c r="SB90" s="21"/>
      <c r="SC90" s="21"/>
      <c r="SD90" s="21"/>
      <c r="SE90" s="21"/>
      <c r="SF90" s="21"/>
      <c r="SG90" s="21"/>
      <c r="SH90" s="21"/>
      <c r="SI90" s="21"/>
      <c r="SJ90" s="21"/>
      <c r="SK90" s="21"/>
      <c r="SL90" s="21"/>
      <c r="SM90" s="21"/>
      <c r="SN90" s="21"/>
      <c r="SO90" s="21"/>
      <c r="SP90" s="21"/>
      <c r="SQ90" s="21"/>
      <c r="SR90" s="21"/>
      <c r="SS90" s="21"/>
      <c r="ST90" s="21"/>
      <c r="SU90" s="21"/>
      <c r="SV90" s="21"/>
      <c r="SW90" s="21"/>
      <c r="SX90" s="21"/>
      <c r="SY90" s="21"/>
      <c r="SZ90" s="21"/>
      <c r="TA90" s="21"/>
      <c r="TB90" s="21"/>
      <c r="TC90" s="21"/>
      <c r="TD90" s="21"/>
      <c r="TE90" s="21"/>
      <c r="TF90" s="21"/>
      <c r="TG90" s="21"/>
      <c r="TH90" s="21"/>
      <c r="TI90" s="21"/>
      <c r="TJ90" s="21"/>
      <c r="TK90" s="21"/>
      <c r="TL90" s="21"/>
      <c r="TM90" s="21"/>
      <c r="TN90" s="21"/>
      <c r="TO90" s="21"/>
      <c r="TP90" s="21"/>
      <c r="TQ90" s="21"/>
      <c r="TR90" s="21"/>
      <c r="TS90" s="21"/>
      <c r="TT90" s="21"/>
      <c r="TU90" s="21"/>
      <c r="TV90" s="21"/>
      <c r="TW90" s="21"/>
      <c r="TX90" s="21"/>
      <c r="TY90" s="21"/>
      <c r="TZ90" s="21"/>
      <c r="UA90" s="21"/>
      <c r="UB90" s="21"/>
      <c r="UC90" s="21"/>
      <c r="UD90" s="21"/>
      <c r="UE90" s="21"/>
      <c r="UF90" s="21"/>
      <c r="UG90" s="21"/>
      <c r="UH90" s="21"/>
      <c r="UI90" s="21"/>
      <c r="UJ90" s="21"/>
      <c r="UK90" s="21"/>
      <c r="UL90" s="21"/>
      <c r="UM90" s="21"/>
      <c r="UN90" s="21"/>
      <c r="UO90" s="21"/>
      <c r="UP90" s="21"/>
      <c r="UQ90" s="21"/>
      <c r="UR90" s="21"/>
      <c r="US90" s="21"/>
      <c r="UT90" s="21"/>
      <c r="UU90" s="21"/>
      <c r="UV90" s="21"/>
      <c r="UW90" s="21"/>
      <c r="UX90" s="21"/>
      <c r="UY90" s="21"/>
      <c r="UZ90" s="21"/>
      <c r="VA90" s="21"/>
      <c r="VB90" s="21"/>
      <c r="VC90" s="21"/>
      <c r="VD90" s="21"/>
      <c r="VE90" s="21"/>
      <c r="VF90" s="21"/>
      <c r="VG90" s="21"/>
      <c r="VH90" s="21"/>
      <c r="VI90" s="21"/>
      <c r="VJ90" s="21"/>
      <c r="VK90" s="21"/>
      <c r="VL90" s="21"/>
      <c r="VM90" s="21"/>
      <c r="VN90" s="21"/>
      <c r="VO90" s="21"/>
      <c r="VP90" s="21"/>
      <c r="VQ90" s="21"/>
      <c r="VR90" s="21"/>
      <c r="VS90" s="21"/>
      <c r="VT90" s="21"/>
      <c r="VU90" s="21"/>
      <c r="VV90" s="21"/>
      <c r="VW90" s="21"/>
      <c r="VX90" s="21"/>
      <c r="VY90" s="21"/>
      <c r="VZ90" s="21"/>
      <c r="WA90" s="21"/>
      <c r="WB90" s="21"/>
      <c r="WC90" s="21"/>
      <c r="WD90" s="21"/>
      <c r="WE90" s="21"/>
      <c r="WF90" s="21"/>
      <c r="WG90" s="21"/>
      <c r="WH90" s="21"/>
      <c r="WI90" s="21"/>
      <c r="WJ90" s="21"/>
      <c r="WK90" s="21"/>
      <c r="WL90" s="21"/>
      <c r="WM90" s="21"/>
      <c r="WN90" s="21"/>
      <c r="WO90" s="21"/>
      <c r="WP90" s="21"/>
      <c r="WQ90" s="21"/>
      <c r="WR90" s="21"/>
      <c r="WS90" s="21"/>
      <c r="WT90" s="21"/>
      <c r="WU90" s="21"/>
      <c r="WV90" s="21"/>
      <c r="WW90" s="21"/>
      <c r="WX90" s="21"/>
      <c r="WY90" s="21"/>
      <c r="WZ90" s="21"/>
      <c r="XA90" s="21"/>
      <c r="XB90" s="21"/>
      <c r="XC90" s="21"/>
      <c r="XD90" s="21"/>
      <c r="XE90" s="21"/>
      <c r="XF90" s="21"/>
      <c r="XG90" s="21"/>
      <c r="XH90" s="21"/>
      <c r="XI90" s="21"/>
      <c r="XJ90" s="21"/>
      <c r="XK90" s="21"/>
      <c r="XL90" s="21"/>
      <c r="XM90" s="21"/>
      <c r="XN90" s="21"/>
      <c r="XO90" s="21"/>
      <c r="XP90" s="21"/>
      <c r="XQ90" s="21"/>
      <c r="XR90" s="21"/>
      <c r="XS90" s="21"/>
      <c r="XT90" s="21"/>
      <c r="XU90" s="21"/>
      <c r="XV90" s="21"/>
      <c r="XW90" s="21"/>
      <c r="XX90" s="21"/>
      <c r="XY90" s="21"/>
      <c r="XZ90" s="21"/>
      <c r="YA90" s="21"/>
      <c r="YB90" s="21"/>
      <c r="YC90" s="21"/>
      <c r="YD90" s="21"/>
      <c r="YE90" s="21"/>
      <c r="YF90" s="21"/>
      <c r="YG90" s="21"/>
      <c r="YH90" s="21"/>
      <c r="YI90" s="21"/>
      <c r="YJ90" s="21"/>
      <c r="YK90" s="21"/>
      <c r="YL90" s="21"/>
      <c r="YM90" s="21"/>
      <c r="YN90" s="21"/>
      <c r="YO90" s="21"/>
      <c r="YP90" s="21"/>
      <c r="YQ90" s="21"/>
      <c r="YR90" s="21"/>
      <c r="YS90" s="21"/>
      <c r="YT90" s="21"/>
      <c r="YU90" s="21"/>
      <c r="YV90" s="21"/>
      <c r="YW90" s="21"/>
      <c r="YX90" s="21"/>
      <c r="YY90" s="21"/>
      <c r="YZ90" s="21"/>
      <c r="ZA90" s="21"/>
      <c r="ZB90" s="21"/>
      <c r="ZC90" s="21"/>
      <c r="ZD90" s="21"/>
      <c r="ZE90" s="21"/>
      <c r="ZF90" s="21"/>
      <c r="ZG90" s="21"/>
      <c r="ZH90" s="21"/>
      <c r="ZI90" s="21"/>
      <c r="ZJ90" s="21"/>
      <c r="ZK90" s="21"/>
      <c r="ZL90" s="21"/>
      <c r="ZM90" s="21"/>
      <c r="ZN90" s="21"/>
      <c r="ZO90" s="21"/>
      <c r="ZP90" s="21"/>
      <c r="ZQ90" s="21"/>
      <c r="ZR90" s="21"/>
      <c r="ZS90" s="21"/>
      <c r="ZT90" s="21"/>
      <c r="ZU90" s="21"/>
      <c r="ZV90" s="21"/>
      <c r="ZW90" s="21"/>
      <c r="ZX90" s="21"/>
      <c r="ZY90" s="21"/>
      <c r="ZZ90" s="21"/>
      <c r="AAA90" s="21"/>
      <c r="AAB90" s="21"/>
      <c r="AAC90" s="21"/>
      <c r="AAD90" s="21"/>
      <c r="AAE90" s="21"/>
      <c r="AAF90" s="21"/>
      <c r="AAG90" s="21"/>
      <c r="AAH90" s="21"/>
      <c r="AAI90" s="21"/>
      <c r="AAJ90" s="21"/>
      <c r="AAK90" s="21"/>
      <c r="AAL90" s="21"/>
      <c r="AAM90" s="21"/>
      <c r="AAN90" s="21"/>
      <c r="AAO90" s="21"/>
      <c r="AAP90" s="21"/>
      <c r="AAQ90" s="21"/>
      <c r="AAR90" s="21"/>
      <c r="AAS90" s="21"/>
      <c r="AAT90" s="21"/>
      <c r="AAU90" s="21"/>
      <c r="AAV90" s="21"/>
      <c r="AAW90" s="21"/>
      <c r="AAX90" s="21"/>
      <c r="AAY90" s="21"/>
      <c r="AAZ90" s="21"/>
      <c r="ABA90" s="21"/>
      <c r="ABB90" s="21"/>
      <c r="ABC90" s="21"/>
      <c r="ABD90" s="21"/>
      <c r="ABE90" s="21"/>
      <c r="ABF90" s="21"/>
      <c r="ABG90" s="21"/>
      <c r="ABH90" s="21"/>
      <c r="ABI90" s="21"/>
      <c r="ABJ90" s="21"/>
      <c r="ABK90" s="21"/>
      <c r="ABL90" s="21"/>
      <c r="ABM90" s="21"/>
      <c r="ABN90" s="21"/>
      <c r="ABO90" s="21"/>
      <c r="ABP90" s="21"/>
      <c r="ABQ90" s="21"/>
      <c r="ABR90" s="21"/>
      <c r="ABS90" s="21"/>
      <c r="ABT90" s="21"/>
      <c r="ABU90" s="21"/>
      <c r="ABV90" s="21"/>
      <c r="ABW90" s="21"/>
      <c r="ABX90" s="21"/>
      <c r="ABY90" s="21"/>
      <c r="ABZ90" s="21"/>
      <c r="ACA90" s="21"/>
      <c r="ACB90" s="21"/>
      <c r="ACC90" s="21"/>
      <c r="ACD90" s="21"/>
      <c r="ACE90" s="21"/>
      <c r="ACF90" s="21"/>
      <c r="ACG90" s="21"/>
      <c r="ACH90" s="21"/>
      <c r="ACI90" s="21"/>
      <c r="ACJ90" s="21"/>
      <c r="ACK90" s="21"/>
      <c r="ACL90" s="21"/>
      <c r="ACM90" s="21"/>
      <c r="ACN90" s="21"/>
      <c r="ACO90" s="21"/>
      <c r="ACP90" s="21"/>
      <c r="ACQ90" s="21"/>
      <c r="ACR90" s="21"/>
      <c r="ACS90" s="21"/>
      <c r="ACT90" s="21"/>
      <c r="ACU90" s="21"/>
      <c r="ACV90" s="21"/>
      <c r="ACW90" s="21"/>
      <c r="ACX90" s="21"/>
      <c r="ACY90" s="21"/>
      <c r="ACZ90" s="21"/>
      <c r="ADA90" s="21"/>
      <c r="ADB90" s="21"/>
      <c r="ADC90" s="21"/>
      <c r="ADD90" s="21"/>
      <c r="ADE90" s="21"/>
      <c r="ADF90" s="21"/>
      <c r="ADG90" s="21"/>
      <c r="ADH90" s="21"/>
      <c r="ADI90" s="21"/>
      <c r="ADJ90" s="21"/>
      <c r="ADK90" s="21"/>
      <c r="ADL90" s="21"/>
      <c r="ADM90" s="21"/>
      <c r="ADN90" s="21"/>
      <c r="ADO90" s="21"/>
      <c r="ADP90" s="21"/>
      <c r="ADQ90" s="21"/>
      <c r="ADR90" s="21"/>
      <c r="ADS90" s="21"/>
      <c r="ADT90" s="21"/>
      <c r="ADU90" s="21"/>
      <c r="ADV90" s="21"/>
      <c r="ADW90" s="21"/>
      <c r="ADX90" s="21"/>
      <c r="ADY90" s="21"/>
      <c r="ADZ90" s="21"/>
      <c r="AEA90" s="21"/>
      <c r="AEB90" s="21"/>
      <c r="AEC90" s="21"/>
      <c r="AED90" s="21"/>
      <c r="AEE90" s="21"/>
      <c r="AEF90" s="21"/>
      <c r="AEG90" s="21"/>
      <c r="AEH90" s="21"/>
      <c r="AEI90" s="21"/>
      <c r="AEJ90" s="21"/>
      <c r="AEK90" s="21"/>
      <c r="AEL90" s="21"/>
      <c r="AEM90" s="21"/>
      <c r="AEN90" s="21"/>
      <c r="AEO90" s="21"/>
      <c r="AEP90" s="21"/>
      <c r="AEQ90" s="21"/>
      <c r="AER90" s="21"/>
      <c r="AES90" s="21"/>
      <c r="AET90" s="21"/>
      <c r="AEU90" s="21"/>
      <c r="AEV90" s="21"/>
      <c r="AEW90" s="21"/>
      <c r="AEX90" s="21"/>
      <c r="AEY90" s="21"/>
      <c r="AEZ90" s="21"/>
      <c r="AFA90" s="21"/>
      <c r="AFB90" s="21"/>
      <c r="AFC90" s="21"/>
      <c r="AFD90" s="21"/>
      <c r="AFE90" s="21"/>
      <c r="AFF90" s="21"/>
      <c r="AFG90" s="21"/>
      <c r="AFH90" s="21"/>
      <c r="AFI90" s="21"/>
      <c r="AFJ90" s="21"/>
      <c r="AFK90" s="21"/>
      <c r="AFL90" s="21"/>
      <c r="AFM90" s="21"/>
      <c r="AFN90" s="21"/>
      <c r="AFO90" s="21"/>
      <c r="AFP90" s="21"/>
      <c r="AFQ90" s="21"/>
      <c r="AFR90" s="21"/>
      <c r="AFS90" s="21"/>
      <c r="AFT90" s="21"/>
      <c r="AFU90" s="21"/>
      <c r="AFV90" s="21"/>
      <c r="AFW90" s="21"/>
      <c r="AFX90" s="21"/>
      <c r="AFY90" s="21"/>
      <c r="AFZ90" s="21"/>
      <c r="AGA90" s="21"/>
      <c r="AGB90" s="21"/>
      <c r="AGC90" s="21"/>
      <c r="AGD90" s="21"/>
      <c r="AGE90" s="21"/>
      <c r="AGF90" s="21"/>
      <c r="AGG90" s="21"/>
      <c r="AGH90" s="21"/>
      <c r="AGI90" s="21"/>
      <c r="AGJ90" s="21"/>
      <c r="AGK90" s="21"/>
      <c r="AGL90" s="21"/>
      <c r="AGM90" s="21"/>
      <c r="AGN90" s="21"/>
      <c r="AGO90" s="21"/>
      <c r="AGP90" s="21"/>
      <c r="AGQ90" s="21"/>
      <c r="AGR90" s="21"/>
      <c r="AGS90" s="21"/>
      <c r="AGT90" s="21"/>
      <c r="AGU90" s="21"/>
      <c r="AGV90" s="21"/>
      <c r="AGW90" s="21"/>
      <c r="AGX90" s="21"/>
      <c r="AGY90" s="21"/>
      <c r="AGZ90" s="21"/>
      <c r="AHA90" s="21"/>
      <c r="AHB90" s="21"/>
      <c r="AHC90" s="21"/>
      <c r="AHD90" s="21"/>
      <c r="AHE90" s="21"/>
      <c r="AHF90" s="21"/>
      <c r="AHG90" s="21"/>
      <c r="AHH90" s="21"/>
      <c r="AHI90" s="21"/>
      <c r="AHJ90" s="21"/>
      <c r="AHK90" s="21"/>
      <c r="AHL90" s="21"/>
      <c r="AHM90" s="21"/>
      <c r="AHN90" s="21"/>
      <c r="AHO90" s="21"/>
      <c r="AHP90" s="21"/>
      <c r="AHQ90" s="21"/>
      <c r="AHR90" s="21"/>
      <c r="AHS90" s="21"/>
      <c r="AHT90" s="21"/>
      <c r="AHU90" s="21"/>
      <c r="AHV90" s="21"/>
      <c r="AHW90" s="21"/>
      <c r="AHX90" s="21"/>
      <c r="AHY90" s="21"/>
      <c r="AHZ90" s="21"/>
      <c r="AIA90" s="21"/>
      <c r="AIB90" s="21"/>
      <c r="AIC90" s="21"/>
      <c r="AID90" s="21"/>
      <c r="AIE90" s="21"/>
      <c r="AIF90" s="21"/>
      <c r="AIG90" s="21"/>
      <c r="AIH90" s="21"/>
      <c r="AII90" s="21"/>
      <c r="AIJ90" s="21"/>
      <c r="AIK90" s="21"/>
      <c r="AIL90" s="21"/>
      <c r="AIM90" s="21"/>
      <c r="AIN90" s="21"/>
      <c r="AIO90" s="21"/>
      <c r="AIP90" s="21"/>
      <c r="AIQ90" s="21"/>
      <c r="AIR90" s="21"/>
      <c r="AIS90" s="21"/>
      <c r="AIT90" s="21"/>
      <c r="AIU90" s="21"/>
      <c r="AIV90" s="21"/>
      <c r="AIW90" s="21"/>
      <c r="AIX90" s="21"/>
      <c r="AIY90" s="21"/>
      <c r="AIZ90" s="21"/>
      <c r="AJA90" s="21"/>
      <c r="AJB90" s="21"/>
      <c r="AJC90" s="21"/>
      <c r="AJD90" s="21"/>
      <c r="AJE90" s="21"/>
      <c r="AJF90" s="21"/>
      <c r="AJG90" s="21"/>
      <c r="AJH90" s="21"/>
      <c r="AJI90" s="21"/>
      <c r="AJJ90" s="21"/>
      <c r="AJK90" s="21"/>
      <c r="AJL90" s="21"/>
      <c r="AJM90" s="21"/>
      <c r="AJN90" s="21"/>
      <c r="AJO90" s="21"/>
      <c r="AJP90" s="21"/>
      <c r="AJQ90" s="21"/>
      <c r="AJR90" s="21"/>
      <c r="AJS90" s="21"/>
      <c r="AJT90" s="21"/>
      <c r="AJU90" s="21"/>
      <c r="AJV90" s="21"/>
      <c r="AJW90" s="21"/>
      <c r="AJX90" s="21"/>
      <c r="AJY90" s="21"/>
      <c r="AJZ90" s="21"/>
      <c r="AKA90" s="21"/>
      <c r="AKB90" s="21"/>
      <c r="AKC90" s="21"/>
      <c r="AKD90" s="21"/>
      <c r="AKE90" s="21"/>
      <c r="AKF90" s="21"/>
      <c r="AKG90" s="21"/>
      <c r="AKH90" s="21"/>
      <c r="AKI90" s="21"/>
      <c r="AKJ90" s="21"/>
      <c r="AKK90" s="21"/>
      <c r="AKL90" s="21"/>
      <c r="AKM90" s="21"/>
      <c r="AKN90" s="21"/>
      <c r="AKO90" s="21"/>
      <c r="AKP90" s="21"/>
      <c r="AKQ90" s="21"/>
      <c r="AKR90" s="21"/>
      <c r="AKS90" s="21"/>
      <c r="AKT90" s="21"/>
      <c r="AKU90" s="21"/>
      <c r="AKV90" s="21"/>
      <c r="AKW90" s="21"/>
      <c r="AKX90" s="21"/>
      <c r="AKY90" s="21"/>
      <c r="AKZ90" s="21"/>
      <c r="ALA90" s="21"/>
      <c r="ALB90" s="21"/>
      <c r="ALC90" s="21"/>
      <c r="ALD90" s="21"/>
      <c r="ALE90" s="21"/>
      <c r="ALF90" s="21"/>
      <c r="ALG90" s="21"/>
      <c r="ALH90" s="21"/>
      <c r="ALI90" s="21"/>
      <c r="ALJ90" s="21"/>
      <c r="ALK90" s="21"/>
      <c r="ALL90" s="21"/>
      <c r="ALM90" s="21"/>
      <c r="ALN90" s="21"/>
      <c r="ALO90" s="21"/>
      <c r="ALP90" s="21"/>
      <c r="ALQ90" s="21"/>
      <c r="ALR90" s="21"/>
      <c r="ALS90" s="21"/>
      <c r="ALT90" s="21"/>
      <c r="ALU90" s="21"/>
      <c r="ALV90" s="21"/>
      <c r="ALW90" s="21"/>
      <c r="ALX90" s="21"/>
      <c r="ALY90" s="21"/>
      <c r="ALZ90" s="21"/>
      <c r="AMA90" s="21"/>
      <c r="AMB90" s="21"/>
      <c r="AMC90" s="21"/>
      <c r="AMD90" s="21"/>
      <c r="AME90" s="21"/>
      <c r="AMF90" s="21"/>
      <c r="AMG90" s="21"/>
      <c r="AMH90" s="21"/>
      <c r="AMI90" s="21"/>
      <c r="AMJ90" s="21"/>
      <c r="AMK90" s="21"/>
      <c r="AML90" s="21"/>
      <c r="AMM90" s="21"/>
    </row>
    <row r="91" spans="1:1027" x14ac:dyDescent="0.25">
      <c r="A91" s="11">
        <v>65</v>
      </c>
      <c r="B91" s="53" t="s">
        <v>250</v>
      </c>
      <c r="C91" s="53" t="s">
        <v>341</v>
      </c>
      <c r="D91" s="53" t="s">
        <v>391</v>
      </c>
      <c r="E91" s="53" t="s">
        <v>129</v>
      </c>
      <c r="F91" s="12" t="s">
        <v>163</v>
      </c>
      <c r="G91" s="12"/>
      <c r="H91" s="12">
        <v>84</v>
      </c>
      <c r="I91" s="13" t="s">
        <v>97</v>
      </c>
      <c r="J91" s="14" t="s">
        <v>452</v>
      </c>
      <c r="K91" s="14" t="s">
        <v>111</v>
      </c>
      <c r="L91" s="15" t="s">
        <v>128</v>
      </c>
      <c r="M91" s="15" t="s">
        <v>128</v>
      </c>
      <c r="N91" s="15" t="s">
        <v>128</v>
      </c>
      <c r="O91" s="15" t="s">
        <v>128</v>
      </c>
      <c r="P91" s="15" t="s">
        <v>129</v>
      </c>
      <c r="Q91" s="15" t="s">
        <v>129</v>
      </c>
      <c r="R91" s="16" t="s">
        <v>128</v>
      </c>
      <c r="S91" s="16" t="s">
        <v>129</v>
      </c>
      <c r="T91" s="16" t="s">
        <v>129</v>
      </c>
      <c r="U91" s="17" t="s">
        <v>115</v>
      </c>
      <c r="V91" s="17" t="s">
        <v>128</v>
      </c>
      <c r="W91" s="17" t="s">
        <v>128</v>
      </c>
      <c r="X91" s="18" t="s">
        <v>167</v>
      </c>
      <c r="Y91" s="18" t="s">
        <v>128</v>
      </c>
      <c r="Z91" s="18" t="s">
        <v>131</v>
      </c>
      <c r="AA91" s="19" t="s">
        <v>117</v>
      </c>
      <c r="AB91" s="19"/>
      <c r="AC91" s="19" t="s">
        <v>128</v>
      </c>
      <c r="AE91" s="14"/>
      <c r="AF91" s="14"/>
      <c r="AG91" s="17"/>
      <c r="AH91" s="52"/>
    </row>
    <row r="92" spans="1:1027" s="30" customFormat="1" x14ac:dyDescent="0.25">
      <c r="A92" s="11">
        <v>22</v>
      </c>
      <c r="B92" s="53" t="s">
        <v>206</v>
      </c>
      <c r="C92" s="53" t="s">
        <v>342</v>
      </c>
      <c r="D92" s="53" t="s">
        <v>390</v>
      </c>
      <c r="E92" s="53" t="s">
        <v>128</v>
      </c>
      <c r="F92" s="12" t="s">
        <v>163</v>
      </c>
      <c r="G92" s="12"/>
      <c r="H92" s="12">
        <v>81</v>
      </c>
      <c r="I92" s="13" t="s">
        <v>99</v>
      </c>
      <c r="J92" s="14" t="s">
        <v>452</v>
      </c>
      <c r="K92" s="14" t="s">
        <v>112</v>
      </c>
      <c r="L92" s="15" t="s">
        <v>128</v>
      </c>
      <c r="M92" s="15" t="s">
        <v>128</v>
      </c>
      <c r="N92" s="15" t="s">
        <v>128</v>
      </c>
      <c r="O92" s="15" t="s">
        <v>129</v>
      </c>
      <c r="P92" s="15" t="s">
        <v>129</v>
      </c>
      <c r="Q92" s="15" t="s">
        <v>128</v>
      </c>
      <c r="R92" s="16" t="s">
        <v>128</v>
      </c>
      <c r="S92" s="16" t="s">
        <v>129</v>
      </c>
      <c r="T92" s="16" t="s">
        <v>129</v>
      </c>
      <c r="U92" s="17" t="s">
        <v>115</v>
      </c>
      <c r="V92" s="17" t="s">
        <v>128</v>
      </c>
      <c r="W92" s="17" t="s">
        <v>128</v>
      </c>
      <c r="X92" s="18" t="s">
        <v>131</v>
      </c>
      <c r="Y92" s="18" t="s">
        <v>128</v>
      </c>
      <c r="Z92" s="18" t="s">
        <v>131</v>
      </c>
      <c r="AA92" s="19" t="s">
        <v>118</v>
      </c>
      <c r="AB92" s="19"/>
      <c r="AC92" s="19" t="s">
        <v>128</v>
      </c>
      <c r="AD92" s="11"/>
      <c r="AE92" s="14"/>
      <c r="AF92" s="14"/>
      <c r="AG92" s="17"/>
      <c r="AH92" s="52" t="s">
        <v>501</v>
      </c>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P92" s="21"/>
      <c r="GQ92" s="21"/>
      <c r="GR92" s="21"/>
      <c r="GS92" s="21"/>
      <c r="GT92" s="21"/>
      <c r="GU92" s="21"/>
      <c r="GV92" s="21"/>
      <c r="GW92" s="21"/>
      <c r="GX92" s="21"/>
      <c r="GY92" s="21"/>
      <c r="GZ92" s="21"/>
      <c r="HA92" s="21"/>
      <c r="HB92" s="21"/>
      <c r="HC92" s="21"/>
      <c r="HD92" s="21"/>
      <c r="HE92" s="21"/>
      <c r="HF92" s="21"/>
      <c r="HG92" s="21"/>
      <c r="HH92" s="21"/>
      <c r="HI92" s="21"/>
      <c r="HJ92" s="21"/>
      <c r="HK92" s="21"/>
      <c r="HL92" s="21"/>
      <c r="HM92" s="21"/>
      <c r="HN92" s="21"/>
      <c r="HO92" s="21"/>
      <c r="HP92" s="21"/>
      <c r="HQ92" s="21"/>
      <c r="HR92" s="21"/>
      <c r="HS92" s="21"/>
      <c r="HT92" s="21"/>
      <c r="HU92" s="21"/>
      <c r="HV92" s="21"/>
      <c r="HW92" s="21"/>
      <c r="HX92" s="21"/>
      <c r="HY92" s="21"/>
      <c r="HZ92" s="21"/>
      <c r="IA92" s="21"/>
      <c r="IB92" s="21"/>
      <c r="IC92" s="21"/>
      <c r="ID92" s="21"/>
      <c r="IE92" s="21"/>
      <c r="IF92" s="21"/>
      <c r="IG92" s="21"/>
      <c r="IH92" s="21"/>
      <c r="II92" s="21"/>
      <c r="IJ92" s="21"/>
      <c r="IK92" s="21"/>
      <c r="IL92" s="21"/>
      <c r="IM92" s="21"/>
      <c r="IN92" s="21"/>
      <c r="IO92" s="21"/>
      <c r="IP92" s="21"/>
      <c r="IQ92" s="21"/>
      <c r="IR92" s="21"/>
      <c r="IS92" s="21"/>
      <c r="IT92" s="21"/>
      <c r="IU92" s="21"/>
      <c r="IV92" s="21"/>
      <c r="IW92" s="21"/>
      <c r="IX92" s="21"/>
      <c r="IY92" s="21"/>
      <c r="IZ92" s="21"/>
      <c r="JA92" s="21"/>
      <c r="JB92" s="21"/>
      <c r="JC92" s="21"/>
      <c r="JD92" s="21"/>
      <c r="JE92" s="21"/>
      <c r="JF92" s="21"/>
      <c r="JG92" s="21"/>
      <c r="JH92" s="21"/>
      <c r="JI92" s="21"/>
      <c r="JJ92" s="21"/>
      <c r="JK92" s="21"/>
      <c r="JL92" s="21"/>
      <c r="JM92" s="21"/>
      <c r="JN92" s="21"/>
      <c r="JO92" s="21"/>
      <c r="JP92" s="21"/>
      <c r="JQ92" s="21"/>
      <c r="JR92" s="21"/>
      <c r="JS92" s="21"/>
      <c r="JT92" s="21"/>
      <c r="JU92" s="21"/>
      <c r="JV92" s="21"/>
      <c r="JW92" s="21"/>
      <c r="JX92" s="21"/>
      <c r="JY92" s="21"/>
      <c r="JZ92" s="21"/>
      <c r="KA92" s="21"/>
      <c r="KB92" s="21"/>
      <c r="KC92" s="21"/>
      <c r="KD92" s="21"/>
      <c r="KE92" s="21"/>
      <c r="KF92" s="21"/>
      <c r="KG92" s="21"/>
      <c r="KH92" s="21"/>
      <c r="KI92" s="21"/>
      <c r="KJ92" s="21"/>
      <c r="KK92" s="21"/>
      <c r="KL92" s="21"/>
      <c r="KM92" s="21"/>
      <c r="KN92" s="21"/>
      <c r="KO92" s="21"/>
      <c r="KP92" s="21"/>
      <c r="KQ92" s="21"/>
      <c r="KR92" s="21"/>
      <c r="KS92" s="21"/>
      <c r="KT92" s="21"/>
      <c r="KU92" s="21"/>
      <c r="KV92" s="21"/>
      <c r="KW92" s="21"/>
      <c r="KX92" s="21"/>
      <c r="KY92" s="21"/>
      <c r="KZ92" s="21"/>
      <c r="LA92" s="21"/>
      <c r="LB92" s="21"/>
      <c r="LC92" s="21"/>
      <c r="LD92" s="21"/>
      <c r="LE92" s="21"/>
      <c r="LF92" s="21"/>
      <c r="LG92" s="21"/>
      <c r="LH92" s="21"/>
      <c r="LI92" s="21"/>
      <c r="LJ92" s="21"/>
      <c r="LK92" s="21"/>
      <c r="LL92" s="21"/>
      <c r="LM92" s="21"/>
      <c r="LN92" s="21"/>
      <c r="LO92" s="21"/>
      <c r="LP92" s="21"/>
      <c r="LQ92" s="21"/>
      <c r="LR92" s="21"/>
      <c r="LS92" s="21"/>
      <c r="LT92" s="21"/>
      <c r="LU92" s="21"/>
      <c r="LV92" s="21"/>
      <c r="LW92" s="21"/>
      <c r="LX92" s="21"/>
      <c r="LY92" s="21"/>
      <c r="LZ92" s="21"/>
      <c r="MA92" s="21"/>
      <c r="MB92" s="21"/>
      <c r="MC92" s="21"/>
      <c r="MD92" s="21"/>
      <c r="ME92" s="21"/>
      <c r="MF92" s="21"/>
      <c r="MG92" s="21"/>
      <c r="MH92" s="21"/>
      <c r="MI92" s="21"/>
      <c r="MJ92" s="21"/>
      <c r="MK92" s="21"/>
      <c r="ML92" s="21"/>
      <c r="MM92" s="21"/>
      <c r="MN92" s="21"/>
      <c r="MO92" s="21"/>
      <c r="MP92" s="21"/>
      <c r="MQ92" s="21"/>
      <c r="MR92" s="21"/>
      <c r="MS92" s="21"/>
      <c r="MT92" s="21"/>
      <c r="MU92" s="21"/>
      <c r="MV92" s="21"/>
      <c r="MW92" s="21"/>
      <c r="MX92" s="21"/>
      <c r="MY92" s="21"/>
      <c r="MZ92" s="21"/>
      <c r="NA92" s="21"/>
      <c r="NB92" s="21"/>
      <c r="NC92" s="21"/>
      <c r="ND92" s="21"/>
      <c r="NE92" s="21"/>
      <c r="NF92" s="21"/>
      <c r="NG92" s="21"/>
      <c r="NH92" s="21"/>
      <c r="NI92" s="21"/>
      <c r="NJ92" s="21"/>
      <c r="NK92" s="21"/>
      <c r="NL92" s="21"/>
      <c r="NM92" s="21"/>
      <c r="NN92" s="21"/>
      <c r="NO92" s="21"/>
      <c r="NP92" s="21"/>
      <c r="NQ92" s="21"/>
      <c r="NR92" s="21"/>
      <c r="NS92" s="21"/>
      <c r="NT92" s="21"/>
      <c r="NU92" s="21"/>
      <c r="NV92" s="21"/>
      <c r="NW92" s="21"/>
      <c r="NX92" s="21"/>
      <c r="NY92" s="21"/>
      <c r="NZ92" s="21"/>
      <c r="OA92" s="21"/>
      <c r="OB92" s="21"/>
      <c r="OC92" s="21"/>
      <c r="OD92" s="21"/>
      <c r="OE92" s="21"/>
      <c r="OF92" s="21"/>
      <c r="OG92" s="21"/>
      <c r="OH92" s="21"/>
      <c r="OI92" s="21"/>
      <c r="OJ92" s="21"/>
      <c r="OK92" s="21"/>
      <c r="OL92" s="21"/>
      <c r="OM92" s="21"/>
      <c r="ON92" s="21"/>
      <c r="OO92" s="21"/>
      <c r="OP92" s="21"/>
      <c r="OQ92" s="21"/>
      <c r="OR92" s="21"/>
      <c r="OS92" s="21"/>
      <c r="OT92" s="21"/>
      <c r="OU92" s="21"/>
      <c r="OV92" s="21"/>
      <c r="OW92" s="21"/>
      <c r="OX92" s="21"/>
      <c r="OY92" s="21"/>
      <c r="OZ92" s="21"/>
      <c r="PA92" s="21"/>
      <c r="PB92" s="21"/>
      <c r="PC92" s="21"/>
      <c r="PD92" s="21"/>
      <c r="PE92" s="21"/>
      <c r="PF92" s="21"/>
      <c r="PG92" s="21"/>
      <c r="PH92" s="21"/>
      <c r="PI92" s="21"/>
      <c r="PJ92" s="21"/>
      <c r="PK92" s="21"/>
      <c r="PL92" s="21"/>
      <c r="PM92" s="21"/>
      <c r="PN92" s="21"/>
      <c r="PO92" s="21"/>
      <c r="PP92" s="21"/>
      <c r="PQ92" s="21"/>
      <c r="PR92" s="21"/>
      <c r="PS92" s="21"/>
      <c r="PT92" s="21"/>
      <c r="PU92" s="21"/>
      <c r="PV92" s="21"/>
      <c r="PW92" s="21"/>
      <c r="PX92" s="21"/>
      <c r="PY92" s="21"/>
      <c r="PZ92" s="21"/>
      <c r="QA92" s="21"/>
      <c r="QB92" s="21"/>
      <c r="QC92" s="21"/>
      <c r="QD92" s="21"/>
      <c r="QE92" s="21"/>
      <c r="QF92" s="21"/>
      <c r="QG92" s="21"/>
      <c r="QH92" s="21"/>
      <c r="QI92" s="21"/>
      <c r="QJ92" s="21"/>
      <c r="QK92" s="21"/>
      <c r="QL92" s="21"/>
      <c r="QM92" s="21"/>
      <c r="QN92" s="21"/>
      <c r="QO92" s="21"/>
      <c r="QP92" s="21"/>
      <c r="QQ92" s="21"/>
      <c r="QR92" s="21"/>
      <c r="QS92" s="21"/>
      <c r="QT92" s="21"/>
      <c r="QU92" s="21"/>
      <c r="QV92" s="21"/>
      <c r="QW92" s="21"/>
      <c r="QX92" s="21"/>
      <c r="QY92" s="21"/>
      <c r="QZ92" s="21"/>
      <c r="RA92" s="21"/>
      <c r="RB92" s="21"/>
      <c r="RC92" s="21"/>
      <c r="RD92" s="21"/>
      <c r="RE92" s="21"/>
      <c r="RF92" s="21"/>
      <c r="RG92" s="21"/>
      <c r="RH92" s="21"/>
      <c r="RI92" s="21"/>
      <c r="RJ92" s="21"/>
      <c r="RK92" s="21"/>
      <c r="RL92" s="21"/>
      <c r="RM92" s="21"/>
      <c r="RN92" s="21"/>
      <c r="RO92" s="21"/>
      <c r="RP92" s="21"/>
      <c r="RQ92" s="21"/>
      <c r="RR92" s="21"/>
      <c r="RS92" s="21"/>
      <c r="RT92" s="21"/>
      <c r="RU92" s="21"/>
      <c r="RV92" s="21"/>
      <c r="RW92" s="21"/>
      <c r="RX92" s="21"/>
      <c r="RY92" s="21"/>
      <c r="RZ92" s="21"/>
      <c r="SA92" s="21"/>
      <c r="SB92" s="21"/>
      <c r="SC92" s="21"/>
      <c r="SD92" s="21"/>
      <c r="SE92" s="21"/>
      <c r="SF92" s="21"/>
      <c r="SG92" s="21"/>
      <c r="SH92" s="21"/>
      <c r="SI92" s="21"/>
      <c r="SJ92" s="21"/>
      <c r="SK92" s="21"/>
      <c r="SL92" s="21"/>
      <c r="SM92" s="21"/>
      <c r="SN92" s="21"/>
      <c r="SO92" s="21"/>
      <c r="SP92" s="21"/>
      <c r="SQ92" s="21"/>
      <c r="SR92" s="21"/>
      <c r="SS92" s="21"/>
      <c r="ST92" s="21"/>
      <c r="SU92" s="21"/>
      <c r="SV92" s="21"/>
      <c r="SW92" s="21"/>
      <c r="SX92" s="21"/>
      <c r="SY92" s="21"/>
      <c r="SZ92" s="21"/>
      <c r="TA92" s="21"/>
      <c r="TB92" s="21"/>
      <c r="TC92" s="21"/>
      <c r="TD92" s="21"/>
      <c r="TE92" s="21"/>
      <c r="TF92" s="21"/>
      <c r="TG92" s="21"/>
      <c r="TH92" s="21"/>
      <c r="TI92" s="21"/>
      <c r="TJ92" s="21"/>
      <c r="TK92" s="21"/>
      <c r="TL92" s="21"/>
      <c r="TM92" s="21"/>
      <c r="TN92" s="21"/>
      <c r="TO92" s="21"/>
      <c r="TP92" s="21"/>
      <c r="TQ92" s="21"/>
      <c r="TR92" s="21"/>
      <c r="TS92" s="21"/>
      <c r="TT92" s="21"/>
      <c r="TU92" s="21"/>
      <c r="TV92" s="21"/>
      <c r="TW92" s="21"/>
      <c r="TX92" s="21"/>
      <c r="TY92" s="21"/>
      <c r="TZ92" s="21"/>
      <c r="UA92" s="21"/>
      <c r="UB92" s="21"/>
      <c r="UC92" s="21"/>
      <c r="UD92" s="21"/>
      <c r="UE92" s="21"/>
      <c r="UF92" s="21"/>
      <c r="UG92" s="21"/>
      <c r="UH92" s="21"/>
      <c r="UI92" s="21"/>
      <c r="UJ92" s="21"/>
      <c r="UK92" s="21"/>
      <c r="UL92" s="21"/>
      <c r="UM92" s="21"/>
      <c r="UN92" s="21"/>
      <c r="UO92" s="21"/>
      <c r="UP92" s="21"/>
      <c r="UQ92" s="21"/>
      <c r="UR92" s="21"/>
      <c r="US92" s="21"/>
      <c r="UT92" s="21"/>
      <c r="UU92" s="21"/>
      <c r="UV92" s="21"/>
      <c r="UW92" s="21"/>
      <c r="UX92" s="21"/>
      <c r="UY92" s="21"/>
      <c r="UZ92" s="21"/>
      <c r="VA92" s="21"/>
      <c r="VB92" s="21"/>
      <c r="VC92" s="21"/>
      <c r="VD92" s="21"/>
      <c r="VE92" s="21"/>
      <c r="VF92" s="21"/>
      <c r="VG92" s="21"/>
      <c r="VH92" s="21"/>
      <c r="VI92" s="21"/>
      <c r="VJ92" s="21"/>
      <c r="VK92" s="21"/>
      <c r="VL92" s="21"/>
      <c r="VM92" s="21"/>
      <c r="VN92" s="21"/>
      <c r="VO92" s="21"/>
      <c r="VP92" s="21"/>
      <c r="VQ92" s="21"/>
      <c r="VR92" s="21"/>
      <c r="VS92" s="21"/>
      <c r="VT92" s="21"/>
      <c r="VU92" s="21"/>
      <c r="VV92" s="21"/>
      <c r="VW92" s="21"/>
      <c r="VX92" s="21"/>
      <c r="VY92" s="21"/>
      <c r="VZ92" s="21"/>
      <c r="WA92" s="21"/>
      <c r="WB92" s="21"/>
      <c r="WC92" s="21"/>
      <c r="WD92" s="21"/>
      <c r="WE92" s="21"/>
      <c r="WF92" s="21"/>
      <c r="WG92" s="21"/>
      <c r="WH92" s="21"/>
      <c r="WI92" s="21"/>
      <c r="WJ92" s="21"/>
      <c r="WK92" s="21"/>
      <c r="WL92" s="21"/>
      <c r="WM92" s="21"/>
      <c r="WN92" s="21"/>
      <c r="WO92" s="21"/>
      <c r="WP92" s="21"/>
      <c r="WQ92" s="21"/>
      <c r="WR92" s="21"/>
      <c r="WS92" s="21"/>
      <c r="WT92" s="21"/>
      <c r="WU92" s="21"/>
      <c r="WV92" s="21"/>
      <c r="WW92" s="21"/>
      <c r="WX92" s="21"/>
      <c r="WY92" s="21"/>
      <c r="WZ92" s="21"/>
      <c r="XA92" s="21"/>
      <c r="XB92" s="21"/>
      <c r="XC92" s="21"/>
      <c r="XD92" s="21"/>
      <c r="XE92" s="21"/>
      <c r="XF92" s="21"/>
      <c r="XG92" s="21"/>
      <c r="XH92" s="21"/>
      <c r="XI92" s="21"/>
      <c r="XJ92" s="21"/>
      <c r="XK92" s="21"/>
      <c r="XL92" s="21"/>
      <c r="XM92" s="21"/>
      <c r="XN92" s="21"/>
      <c r="XO92" s="21"/>
      <c r="XP92" s="21"/>
      <c r="XQ92" s="21"/>
      <c r="XR92" s="21"/>
      <c r="XS92" s="21"/>
      <c r="XT92" s="21"/>
      <c r="XU92" s="21"/>
      <c r="XV92" s="21"/>
      <c r="XW92" s="21"/>
      <c r="XX92" s="21"/>
      <c r="XY92" s="21"/>
      <c r="XZ92" s="21"/>
      <c r="YA92" s="21"/>
      <c r="YB92" s="21"/>
      <c r="YC92" s="21"/>
      <c r="YD92" s="21"/>
      <c r="YE92" s="21"/>
      <c r="YF92" s="21"/>
      <c r="YG92" s="21"/>
      <c r="YH92" s="21"/>
      <c r="YI92" s="21"/>
      <c r="YJ92" s="21"/>
      <c r="YK92" s="21"/>
      <c r="YL92" s="21"/>
      <c r="YM92" s="21"/>
      <c r="YN92" s="21"/>
      <c r="YO92" s="21"/>
      <c r="YP92" s="21"/>
      <c r="YQ92" s="21"/>
      <c r="YR92" s="21"/>
      <c r="YS92" s="21"/>
      <c r="YT92" s="21"/>
      <c r="YU92" s="21"/>
      <c r="YV92" s="21"/>
      <c r="YW92" s="21"/>
      <c r="YX92" s="21"/>
      <c r="YY92" s="21"/>
      <c r="YZ92" s="21"/>
      <c r="ZA92" s="21"/>
      <c r="ZB92" s="21"/>
      <c r="ZC92" s="21"/>
      <c r="ZD92" s="21"/>
      <c r="ZE92" s="21"/>
      <c r="ZF92" s="21"/>
      <c r="ZG92" s="21"/>
      <c r="ZH92" s="21"/>
      <c r="ZI92" s="21"/>
      <c r="ZJ92" s="21"/>
      <c r="ZK92" s="21"/>
      <c r="ZL92" s="21"/>
      <c r="ZM92" s="21"/>
      <c r="ZN92" s="21"/>
      <c r="ZO92" s="21"/>
      <c r="ZP92" s="21"/>
      <c r="ZQ92" s="21"/>
      <c r="ZR92" s="21"/>
      <c r="ZS92" s="21"/>
      <c r="ZT92" s="21"/>
      <c r="ZU92" s="21"/>
      <c r="ZV92" s="21"/>
      <c r="ZW92" s="21"/>
      <c r="ZX92" s="21"/>
      <c r="ZY92" s="21"/>
      <c r="ZZ92" s="21"/>
      <c r="AAA92" s="21"/>
      <c r="AAB92" s="21"/>
      <c r="AAC92" s="21"/>
      <c r="AAD92" s="21"/>
      <c r="AAE92" s="21"/>
      <c r="AAF92" s="21"/>
      <c r="AAG92" s="21"/>
      <c r="AAH92" s="21"/>
      <c r="AAI92" s="21"/>
      <c r="AAJ92" s="21"/>
      <c r="AAK92" s="21"/>
      <c r="AAL92" s="21"/>
      <c r="AAM92" s="21"/>
      <c r="AAN92" s="21"/>
      <c r="AAO92" s="21"/>
      <c r="AAP92" s="21"/>
      <c r="AAQ92" s="21"/>
      <c r="AAR92" s="21"/>
      <c r="AAS92" s="21"/>
      <c r="AAT92" s="21"/>
      <c r="AAU92" s="21"/>
      <c r="AAV92" s="21"/>
      <c r="AAW92" s="21"/>
      <c r="AAX92" s="21"/>
      <c r="AAY92" s="21"/>
      <c r="AAZ92" s="21"/>
      <c r="ABA92" s="21"/>
      <c r="ABB92" s="21"/>
      <c r="ABC92" s="21"/>
      <c r="ABD92" s="21"/>
      <c r="ABE92" s="21"/>
      <c r="ABF92" s="21"/>
      <c r="ABG92" s="21"/>
      <c r="ABH92" s="21"/>
      <c r="ABI92" s="21"/>
      <c r="ABJ92" s="21"/>
      <c r="ABK92" s="21"/>
      <c r="ABL92" s="21"/>
      <c r="ABM92" s="21"/>
      <c r="ABN92" s="21"/>
      <c r="ABO92" s="21"/>
      <c r="ABP92" s="21"/>
      <c r="ABQ92" s="21"/>
      <c r="ABR92" s="21"/>
      <c r="ABS92" s="21"/>
      <c r="ABT92" s="21"/>
      <c r="ABU92" s="21"/>
      <c r="ABV92" s="21"/>
      <c r="ABW92" s="21"/>
      <c r="ABX92" s="21"/>
      <c r="ABY92" s="21"/>
      <c r="ABZ92" s="21"/>
      <c r="ACA92" s="21"/>
      <c r="ACB92" s="21"/>
      <c r="ACC92" s="21"/>
      <c r="ACD92" s="21"/>
      <c r="ACE92" s="21"/>
      <c r="ACF92" s="21"/>
      <c r="ACG92" s="21"/>
      <c r="ACH92" s="21"/>
      <c r="ACI92" s="21"/>
      <c r="ACJ92" s="21"/>
      <c r="ACK92" s="21"/>
      <c r="ACL92" s="21"/>
      <c r="ACM92" s="21"/>
      <c r="ACN92" s="21"/>
      <c r="ACO92" s="21"/>
      <c r="ACP92" s="21"/>
      <c r="ACQ92" s="21"/>
      <c r="ACR92" s="21"/>
      <c r="ACS92" s="21"/>
      <c r="ACT92" s="21"/>
      <c r="ACU92" s="21"/>
      <c r="ACV92" s="21"/>
      <c r="ACW92" s="21"/>
      <c r="ACX92" s="21"/>
      <c r="ACY92" s="21"/>
      <c r="ACZ92" s="21"/>
      <c r="ADA92" s="21"/>
      <c r="ADB92" s="21"/>
      <c r="ADC92" s="21"/>
      <c r="ADD92" s="21"/>
      <c r="ADE92" s="21"/>
      <c r="ADF92" s="21"/>
      <c r="ADG92" s="21"/>
      <c r="ADH92" s="21"/>
      <c r="ADI92" s="21"/>
      <c r="ADJ92" s="21"/>
      <c r="ADK92" s="21"/>
      <c r="ADL92" s="21"/>
      <c r="ADM92" s="21"/>
      <c r="ADN92" s="21"/>
      <c r="ADO92" s="21"/>
      <c r="ADP92" s="21"/>
      <c r="ADQ92" s="21"/>
      <c r="ADR92" s="21"/>
      <c r="ADS92" s="21"/>
      <c r="ADT92" s="21"/>
      <c r="ADU92" s="21"/>
      <c r="ADV92" s="21"/>
      <c r="ADW92" s="21"/>
      <c r="ADX92" s="21"/>
      <c r="ADY92" s="21"/>
      <c r="ADZ92" s="21"/>
      <c r="AEA92" s="21"/>
      <c r="AEB92" s="21"/>
      <c r="AEC92" s="21"/>
      <c r="AED92" s="21"/>
      <c r="AEE92" s="21"/>
      <c r="AEF92" s="21"/>
      <c r="AEG92" s="21"/>
      <c r="AEH92" s="21"/>
      <c r="AEI92" s="21"/>
      <c r="AEJ92" s="21"/>
      <c r="AEK92" s="21"/>
      <c r="AEL92" s="21"/>
      <c r="AEM92" s="21"/>
      <c r="AEN92" s="21"/>
      <c r="AEO92" s="21"/>
      <c r="AEP92" s="21"/>
      <c r="AEQ92" s="21"/>
      <c r="AER92" s="21"/>
      <c r="AES92" s="21"/>
      <c r="AET92" s="21"/>
      <c r="AEU92" s="21"/>
      <c r="AEV92" s="21"/>
      <c r="AEW92" s="21"/>
      <c r="AEX92" s="21"/>
      <c r="AEY92" s="21"/>
      <c r="AEZ92" s="21"/>
      <c r="AFA92" s="21"/>
      <c r="AFB92" s="21"/>
      <c r="AFC92" s="21"/>
      <c r="AFD92" s="21"/>
      <c r="AFE92" s="21"/>
      <c r="AFF92" s="21"/>
      <c r="AFG92" s="21"/>
      <c r="AFH92" s="21"/>
      <c r="AFI92" s="21"/>
      <c r="AFJ92" s="21"/>
      <c r="AFK92" s="21"/>
      <c r="AFL92" s="21"/>
      <c r="AFM92" s="21"/>
      <c r="AFN92" s="21"/>
      <c r="AFO92" s="21"/>
      <c r="AFP92" s="21"/>
      <c r="AFQ92" s="21"/>
      <c r="AFR92" s="21"/>
      <c r="AFS92" s="21"/>
      <c r="AFT92" s="21"/>
      <c r="AFU92" s="21"/>
      <c r="AFV92" s="21"/>
      <c r="AFW92" s="21"/>
      <c r="AFX92" s="21"/>
      <c r="AFY92" s="21"/>
      <c r="AFZ92" s="21"/>
      <c r="AGA92" s="21"/>
      <c r="AGB92" s="21"/>
      <c r="AGC92" s="21"/>
      <c r="AGD92" s="21"/>
      <c r="AGE92" s="21"/>
      <c r="AGF92" s="21"/>
      <c r="AGG92" s="21"/>
      <c r="AGH92" s="21"/>
      <c r="AGI92" s="21"/>
      <c r="AGJ92" s="21"/>
      <c r="AGK92" s="21"/>
      <c r="AGL92" s="21"/>
      <c r="AGM92" s="21"/>
      <c r="AGN92" s="21"/>
      <c r="AGO92" s="21"/>
      <c r="AGP92" s="21"/>
      <c r="AGQ92" s="21"/>
      <c r="AGR92" s="21"/>
      <c r="AGS92" s="21"/>
      <c r="AGT92" s="21"/>
      <c r="AGU92" s="21"/>
      <c r="AGV92" s="21"/>
      <c r="AGW92" s="21"/>
      <c r="AGX92" s="21"/>
      <c r="AGY92" s="21"/>
      <c r="AGZ92" s="21"/>
      <c r="AHA92" s="21"/>
      <c r="AHB92" s="21"/>
      <c r="AHC92" s="21"/>
      <c r="AHD92" s="21"/>
      <c r="AHE92" s="21"/>
      <c r="AHF92" s="21"/>
      <c r="AHG92" s="21"/>
      <c r="AHH92" s="21"/>
      <c r="AHI92" s="21"/>
      <c r="AHJ92" s="21"/>
      <c r="AHK92" s="21"/>
      <c r="AHL92" s="21"/>
      <c r="AHM92" s="21"/>
      <c r="AHN92" s="21"/>
      <c r="AHO92" s="21"/>
      <c r="AHP92" s="21"/>
      <c r="AHQ92" s="21"/>
      <c r="AHR92" s="21"/>
      <c r="AHS92" s="21"/>
      <c r="AHT92" s="21"/>
      <c r="AHU92" s="21"/>
      <c r="AHV92" s="21"/>
      <c r="AHW92" s="21"/>
      <c r="AHX92" s="21"/>
      <c r="AHY92" s="21"/>
      <c r="AHZ92" s="21"/>
      <c r="AIA92" s="21"/>
      <c r="AIB92" s="21"/>
      <c r="AIC92" s="21"/>
      <c r="AID92" s="21"/>
      <c r="AIE92" s="21"/>
      <c r="AIF92" s="21"/>
      <c r="AIG92" s="21"/>
      <c r="AIH92" s="21"/>
      <c r="AII92" s="21"/>
      <c r="AIJ92" s="21"/>
      <c r="AIK92" s="21"/>
      <c r="AIL92" s="21"/>
      <c r="AIM92" s="21"/>
      <c r="AIN92" s="21"/>
      <c r="AIO92" s="21"/>
      <c r="AIP92" s="21"/>
      <c r="AIQ92" s="21"/>
      <c r="AIR92" s="21"/>
      <c r="AIS92" s="21"/>
      <c r="AIT92" s="21"/>
      <c r="AIU92" s="21"/>
      <c r="AIV92" s="21"/>
      <c r="AIW92" s="21"/>
      <c r="AIX92" s="21"/>
      <c r="AIY92" s="21"/>
      <c r="AIZ92" s="21"/>
      <c r="AJA92" s="21"/>
      <c r="AJB92" s="21"/>
      <c r="AJC92" s="21"/>
      <c r="AJD92" s="21"/>
      <c r="AJE92" s="21"/>
      <c r="AJF92" s="21"/>
      <c r="AJG92" s="21"/>
      <c r="AJH92" s="21"/>
      <c r="AJI92" s="21"/>
      <c r="AJJ92" s="21"/>
      <c r="AJK92" s="21"/>
      <c r="AJL92" s="21"/>
      <c r="AJM92" s="21"/>
      <c r="AJN92" s="21"/>
      <c r="AJO92" s="21"/>
      <c r="AJP92" s="21"/>
      <c r="AJQ92" s="21"/>
      <c r="AJR92" s="21"/>
      <c r="AJS92" s="21"/>
      <c r="AJT92" s="21"/>
      <c r="AJU92" s="21"/>
      <c r="AJV92" s="21"/>
      <c r="AJW92" s="21"/>
      <c r="AJX92" s="21"/>
      <c r="AJY92" s="21"/>
      <c r="AJZ92" s="21"/>
      <c r="AKA92" s="21"/>
      <c r="AKB92" s="21"/>
      <c r="AKC92" s="21"/>
      <c r="AKD92" s="21"/>
      <c r="AKE92" s="21"/>
      <c r="AKF92" s="21"/>
      <c r="AKG92" s="21"/>
      <c r="AKH92" s="21"/>
      <c r="AKI92" s="21"/>
      <c r="AKJ92" s="21"/>
      <c r="AKK92" s="21"/>
      <c r="AKL92" s="21"/>
      <c r="AKM92" s="21"/>
      <c r="AKN92" s="21"/>
      <c r="AKO92" s="21"/>
      <c r="AKP92" s="21"/>
      <c r="AKQ92" s="21"/>
      <c r="AKR92" s="21"/>
      <c r="AKS92" s="21"/>
      <c r="AKT92" s="21"/>
      <c r="AKU92" s="21"/>
      <c r="AKV92" s="21"/>
      <c r="AKW92" s="21"/>
      <c r="AKX92" s="21"/>
      <c r="AKY92" s="21"/>
      <c r="AKZ92" s="21"/>
      <c r="ALA92" s="21"/>
      <c r="ALB92" s="21"/>
      <c r="ALC92" s="21"/>
      <c r="ALD92" s="21"/>
      <c r="ALE92" s="21"/>
      <c r="ALF92" s="21"/>
      <c r="ALG92" s="21"/>
      <c r="ALH92" s="21"/>
      <c r="ALI92" s="21"/>
      <c r="ALJ92" s="21"/>
      <c r="ALK92" s="21"/>
      <c r="ALL92" s="21"/>
      <c r="ALM92" s="21"/>
      <c r="ALN92" s="21"/>
      <c r="ALO92" s="21"/>
      <c r="ALP92" s="21"/>
      <c r="ALQ92" s="21"/>
      <c r="ALR92" s="21"/>
      <c r="ALS92" s="21"/>
      <c r="ALT92" s="21"/>
      <c r="ALU92" s="21"/>
      <c r="ALV92" s="21"/>
      <c r="ALW92" s="21"/>
      <c r="ALX92" s="21"/>
      <c r="ALY92" s="21"/>
      <c r="ALZ92" s="21"/>
      <c r="AMA92" s="21"/>
      <c r="AMB92" s="21"/>
      <c r="AMC92" s="21"/>
      <c r="AMD92" s="21"/>
      <c r="AME92" s="21"/>
      <c r="AMF92" s="21"/>
      <c r="AMG92" s="21"/>
      <c r="AMH92" s="21"/>
      <c r="AMI92" s="21"/>
      <c r="AMJ92" s="21"/>
      <c r="AMK92" s="21"/>
      <c r="AML92" s="21"/>
      <c r="AMM92" s="21"/>
    </row>
    <row r="93" spans="1:1027" x14ac:dyDescent="0.25">
      <c r="A93" s="11">
        <v>39</v>
      </c>
      <c r="B93" s="53" t="s">
        <v>251</v>
      </c>
      <c r="C93" s="53" t="s">
        <v>343</v>
      </c>
      <c r="D93" s="53" t="s">
        <v>455</v>
      </c>
      <c r="E93" s="53" t="s">
        <v>129</v>
      </c>
      <c r="F93" s="12" t="s">
        <v>163</v>
      </c>
      <c r="G93" s="12"/>
      <c r="H93" s="12">
        <v>93</v>
      </c>
      <c r="I93" s="13" t="s">
        <v>95</v>
      </c>
      <c r="J93" s="14" t="s">
        <v>452</v>
      </c>
      <c r="K93" s="14" t="s">
        <v>111</v>
      </c>
      <c r="L93" s="15" t="s">
        <v>128</v>
      </c>
      <c r="M93" s="15" t="s">
        <v>128</v>
      </c>
      <c r="N93" s="15" t="s">
        <v>128</v>
      </c>
      <c r="O93" s="15" t="s">
        <v>129</v>
      </c>
      <c r="P93" s="15" t="s">
        <v>129</v>
      </c>
      <c r="Q93" s="15" t="s">
        <v>129</v>
      </c>
      <c r="R93" s="16" t="s">
        <v>128</v>
      </c>
      <c r="S93" s="16" t="s">
        <v>129</v>
      </c>
      <c r="T93" s="16" t="s">
        <v>129</v>
      </c>
      <c r="U93" s="17" t="s">
        <v>115</v>
      </c>
      <c r="V93" s="17" t="s">
        <v>128</v>
      </c>
      <c r="W93" s="17" t="s">
        <v>128</v>
      </c>
      <c r="X93" s="18" t="s">
        <v>132</v>
      </c>
      <c r="Y93" s="18" t="s">
        <v>129</v>
      </c>
      <c r="Z93" s="18" t="s">
        <v>131</v>
      </c>
      <c r="AA93" s="19" t="s">
        <v>117</v>
      </c>
      <c r="AB93" s="19"/>
      <c r="AC93" s="19" t="s">
        <v>129</v>
      </c>
      <c r="AE93" s="14"/>
      <c r="AF93" s="14"/>
      <c r="AG93" s="17"/>
      <c r="AH93" s="52"/>
    </row>
    <row r="94" spans="1:1027" x14ac:dyDescent="0.25">
      <c r="A94" s="21" t="s">
        <v>54</v>
      </c>
      <c r="B94" s="21"/>
      <c r="C94" s="21"/>
      <c r="D94" s="21"/>
      <c r="E94" s="21"/>
      <c r="F94" s="22"/>
      <c r="G94" s="22"/>
      <c r="H94" s="22"/>
      <c r="I94" s="23"/>
      <c r="J94" s="24"/>
      <c r="K94" s="24" t="s">
        <v>112</v>
      </c>
      <c r="L94" s="25"/>
      <c r="M94" s="25"/>
      <c r="N94" s="25"/>
      <c r="O94" s="25"/>
      <c r="P94" s="25"/>
      <c r="Q94" s="25"/>
      <c r="R94" s="26"/>
      <c r="S94" s="26"/>
      <c r="T94" s="26"/>
      <c r="U94" s="27"/>
      <c r="V94" s="27"/>
      <c r="W94" s="27"/>
      <c r="X94" s="28"/>
      <c r="Y94" s="28"/>
      <c r="Z94" s="28"/>
      <c r="AA94" s="29"/>
      <c r="AB94" s="29"/>
      <c r="AC94" s="29"/>
      <c r="AD94" s="21"/>
      <c r="AE94" s="24"/>
      <c r="AF94" s="24"/>
      <c r="AG94" s="27"/>
      <c r="AH94" s="31"/>
    </row>
    <row r="95" spans="1:1027" s="30" customFormat="1" x14ac:dyDescent="0.25">
      <c r="A95" s="11">
        <v>85</v>
      </c>
      <c r="B95" s="53" t="s">
        <v>252</v>
      </c>
      <c r="C95" s="53" t="s">
        <v>344</v>
      </c>
      <c r="D95" s="53" t="s">
        <v>455</v>
      </c>
      <c r="E95" s="53" t="s">
        <v>129</v>
      </c>
      <c r="F95" s="12" t="s">
        <v>164</v>
      </c>
      <c r="G95" s="12"/>
      <c r="H95" s="12">
        <v>90</v>
      </c>
      <c r="I95" s="13" t="s">
        <v>98</v>
      </c>
      <c r="J95" s="14" t="s">
        <v>108</v>
      </c>
      <c r="K95" s="14" t="s">
        <v>112</v>
      </c>
      <c r="L95" s="15" t="s">
        <v>128</v>
      </c>
      <c r="M95" s="15" t="s">
        <v>128</v>
      </c>
      <c r="N95" s="15" t="s">
        <v>128</v>
      </c>
      <c r="O95" s="15" t="s">
        <v>129</v>
      </c>
      <c r="P95" s="15" t="s">
        <v>128</v>
      </c>
      <c r="Q95" s="15" t="s">
        <v>129</v>
      </c>
      <c r="R95" s="16" t="s">
        <v>128</v>
      </c>
      <c r="S95" s="16" t="s">
        <v>129</v>
      </c>
      <c r="T95" s="16" t="s">
        <v>129</v>
      </c>
      <c r="U95" s="17" t="s">
        <v>115</v>
      </c>
      <c r="V95" s="17" t="s">
        <v>128</v>
      </c>
      <c r="W95" s="17" t="s">
        <v>128</v>
      </c>
      <c r="X95" s="18" t="s">
        <v>131</v>
      </c>
      <c r="Y95" s="18" t="s">
        <v>128</v>
      </c>
      <c r="Z95" s="18" t="s">
        <v>168</v>
      </c>
      <c r="AA95" s="19" t="s">
        <v>117</v>
      </c>
      <c r="AB95" s="19"/>
      <c r="AC95" s="19" t="s">
        <v>129</v>
      </c>
      <c r="AD95" s="11"/>
      <c r="AE95" s="14" t="s">
        <v>44</v>
      </c>
      <c r="AF95" s="14"/>
      <c r="AG95" s="17" t="s">
        <v>73</v>
      </c>
      <c r="AH95" s="52" t="s">
        <v>483</v>
      </c>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c r="HC95" s="21"/>
      <c r="HD95" s="21"/>
      <c r="HE95" s="21"/>
      <c r="HF95" s="21"/>
      <c r="HG95" s="21"/>
      <c r="HH95" s="21"/>
      <c r="HI95" s="21"/>
      <c r="HJ95" s="21"/>
      <c r="HK95" s="21"/>
      <c r="HL95" s="21"/>
      <c r="HM95" s="21"/>
      <c r="HN95" s="21"/>
      <c r="HO95" s="21"/>
      <c r="HP95" s="21"/>
      <c r="HQ95" s="21"/>
      <c r="HR95" s="21"/>
      <c r="HS95" s="21"/>
      <c r="HT95" s="21"/>
      <c r="HU95" s="21"/>
      <c r="HV95" s="21"/>
      <c r="HW95" s="21"/>
      <c r="HX95" s="21"/>
      <c r="HY95" s="21"/>
      <c r="HZ95" s="21"/>
      <c r="IA95" s="21"/>
      <c r="IB95" s="21"/>
      <c r="IC95" s="21"/>
      <c r="ID95" s="21"/>
      <c r="IE95" s="21"/>
      <c r="IF95" s="21"/>
      <c r="IG95" s="21"/>
      <c r="IH95" s="21"/>
      <c r="II95" s="21"/>
      <c r="IJ95" s="21"/>
      <c r="IK95" s="21"/>
      <c r="IL95" s="21"/>
      <c r="IM95" s="21"/>
      <c r="IN95" s="21"/>
      <c r="IO95" s="21"/>
      <c r="IP95" s="21"/>
      <c r="IQ95" s="21"/>
      <c r="IR95" s="21"/>
      <c r="IS95" s="21"/>
      <c r="IT95" s="21"/>
      <c r="IU95" s="21"/>
      <c r="IV95" s="21"/>
      <c r="IW95" s="21"/>
      <c r="IX95" s="21"/>
      <c r="IY95" s="21"/>
      <c r="IZ95" s="21"/>
      <c r="JA95" s="21"/>
      <c r="JB95" s="21"/>
      <c r="JC95" s="21"/>
      <c r="JD95" s="21"/>
      <c r="JE95" s="21"/>
      <c r="JF95" s="21"/>
      <c r="JG95" s="21"/>
      <c r="JH95" s="21"/>
      <c r="JI95" s="21"/>
      <c r="JJ95" s="21"/>
      <c r="JK95" s="21"/>
      <c r="JL95" s="21"/>
      <c r="JM95" s="21"/>
      <c r="JN95" s="21"/>
      <c r="JO95" s="21"/>
      <c r="JP95" s="21"/>
      <c r="JQ95" s="21"/>
      <c r="JR95" s="21"/>
      <c r="JS95" s="21"/>
      <c r="JT95" s="21"/>
      <c r="JU95" s="21"/>
      <c r="JV95" s="21"/>
      <c r="JW95" s="21"/>
      <c r="JX95" s="21"/>
      <c r="JY95" s="21"/>
      <c r="JZ95" s="21"/>
      <c r="KA95" s="21"/>
      <c r="KB95" s="21"/>
      <c r="KC95" s="21"/>
      <c r="KD95" s="21"/>
      <c r="KE95" s="21"/>
      <c r="KF95" s="21"/>
      <c r="KG95" s="21"/>
      <c r="KH95" s="21"/>
      <c r="KI95" s="21"/>
      <c r="KJ95" s="21"/>
      <c r="KK95" s="21"/>
      <c r="KL95" s="21"/>
      <c r="KM95" s="21"/>
      <c r="KN95" s="21"/>
      <c r="KO95" s="21"/>
      <c r="KP95" s="21"/>
      <c r="KQ95" s="21"/>
      <c r="KR95" s="21"/>
      <c r="KS95" s="21"/>
      <c r="KT95" s="21"/>
      <c r="KU95" s="21"/>
      <c r="KV95" s="21"/>
      <c r="KW95" s="21"/>
      <c r="KX95" s="21"/>
      <c r="KY95" s="21"/>
      <c r="KZ95" s="21"/>
      <c r="LA95" s="21"/>
      <c r="LB95" s="21"/>
      <c r="LC95" s="21"/>
      <c r="LD95" s="21"/>
      <c r="LE95" s="21"/>
      <c r="LF95" s="21"/>
      <c r="LG95" s="21"/>
      <c r="LH95" s="21"/>
      <c r="LI95" s="21"/>
      <c r="LJ95" s="21"/>
      <c r="LK95" s="21"/>
      <c r="LL95" s="21"/>
      <c r="LM95" s="21"/>
      <c r="LN95" s="21"/>
      <c r="LO95" s="21"/>
      <c r="LP95" s="21"/>
      <c r="LQ95" s="21"/>
      <c r="LR95" s="21"/>
      <c r="LS95" s="21"/>
      <c r="LT95" s="21"/>
      <c r="LU95" s="21"/>
      <c r="LV95" s="21"/>
      <c r="LW95" s="21"/>
      <c r="LX95" s="21"/>
      <c r="LY95" s="21"/>
      <c r="LZ95" s="21"/>
      <c r="MA95" s="21"/>
      <c r="MB95" s="21"/>
      <c r="MC95" s="21"/>
      <c r="MD95" s="21"/>
      <c r="ME95" s="21"/>
      <c r="MF95" s="21"/>
      <c r="MG95" s="21"/>
      <c r="MH95" s="21"/>
      <c r="MI95" s="21"/>
      <c r="MJ95" s="21"/>
      <c r="MK95" s="21"/>
      <c r="ML95" s="21"/>
      <c r="MM95" s="21"/>
      <c r="MN95" s="21"/>
      <c r="MO95" s="21"/>
      <c r="MP95" s="21"/>
      <c r="MQ95" s="21"/>
      <c r="MR95" s="21"/>
      <c r="MS95" s="21"/>
      <c r="MT95" s="21"/>
      <c r="MU95" s="21"/>
      <c r="MV95" s="21"/>
      <c r="MW95" s="21"/>
      <c r="MX95" s="21"/>
      <c r="MY95" s="21"/>
      <c r="MZ95" s="21"/>
      <c r="NA95" s="21"/>
      <c r="NB95" s="21"/>
      <c r="NC95" s="21"/>
      <c r="ND95" s="21"/>
      <c r="NE95" s="21"/>
      <c r="NF95" s="21"/>
      <c r="NG95" s="21"/>
      <c r="NH95" s="21"/>
      <c r="NI95" s="21"/>
      <c r="NJ95" s="21"/>
      <c r="NK95" s="21"/>
      <c r="NL95" s="21"/>
      <c r="NM95" s="21"/>
      <c r="NN95" s="21"/>
      <c r="NO95" s="21"/>
      <c r="NP95" s="21"/>
      <c r="NQ95" s="21"/>
      <c r="NR95" s="21"/>
      <c r="NS95" s="21"/>
      <c r="NT95" s="21"/>
      <c r="NU95" s="21"/>
      <c r="NV95" s="21"/>
      <c r="NW95" s="21"/>
      <c r="NX95" s="21"/>
      <c r="NY95" s="21"/>
      <c r="NZ95" s="21"/>
      <c r="OA95" s="21"/>
      <c r="OB95" s="21"/>
      <c r="OC95" s="21"/>
      <c r="OD95" s="21"/>
      <c r="OE95" s="21"/>
      <c r="OF95" s="21"/>
      <c r="OG95" s="21"/>
      <c r="OH95" s="21"/>
      <c r="OI95" s="21"/>
      <c r="OJ95" s="21"/>
      <c r="OK95" s="21"/>
      <c r="OL95" s="21"/>
      <c r="OM95" s="21"/>
      <c r="ON95" s="21"/>
      <c r="OO95" s="21"/>
      <c r="OP95" s="21"/>
      <c r="OQ95" s="21"/>
      <c r="OR95" s="21"/>
      <c r="OS95" s="21"/>
      <c r="OT95" s="21"/>
      <c r="OU95" s="21"/>
      <c r="OV95" s="21"/>
      <c r="OW95" s="21"/>
      <c r="OX95" s="21"/>
      <c r="OY95" s="21"/>
      <c r="OZ95" s="21"/>
      <c r="PA95" s="21"/>
      <c r="PB95" s="21"/>
      <c r="PC95" s="21"/>
      <c r="PD95" s="21"/>
      <c r="PE95" s="21"/>
      <c r="PF95" s="21"/>
      <c r="PG95" s="21"/>
      <c r="PH95" s="21"/>
      <c r="PI95" s="21"/>
      <c r="PJ95" s="21"/>
      <c r="PK95" s="21"/>
      <c r="PL95" s="21"/>
      <c r="PM95" s="21"/>
      <c r="PN95" s="21"/>
      <c r="PO95" s="21"/>
      <c r="PP95" s="21"/>
      <c r="PQ95" s="21"/>
      <c r="PR95" s="21"/>
      <c r="PS95" s="21"/>
      <c r="PT95" s="21"/>
      <c r="PU95" s="21"/>
      <c r="PV95" s="21"/>
      <c r="PW95" s="21"/>
      <c r="PX95" s="21"/>
      <c r="PY95" s="21"/>
      <c r="PZ95" s="21"/>
      <c r="QA95" s="21"/>
      <c r="QB95" s="21"/>
      <c r="QC95" s="21"/>
      <c r="QD95" s="21"/>
      <c r="QE95" s="21"/>
      <c r="QF95" s="21"/>
      <c r="QG95" s="21"/>
      <c r="QH95" s="21"/>
      <c r="QI95" s="21"/>
      <c r="QJ95" s="21"/>
      <c r="QK95" s="21"/>
      <c r="QL95" s="21"/>
      <c r="QM95" s="21"/>
      <c r="QN95" s="21"/>
      <c r="QO95" s="21"/>
      <c r="QP95" s="21"/>
      <c r="QQ95" s="21"/>
      <c r="QR95" s="21"/>
      <c r="QS95" s="21"/>
      <c r="QT95" s="21"/>
      <c r="QU95" s="21"/>
      <c r="QV95" s="21"/>
      <c r="QW95" s="21"/>
      <c r="QX95" s="21"/>
      <c r="QY95" s="21"/>
      <c r="QZ95" s="21"/>
      <c r="RA95" s="21"/>
      <c r="RB95" s="21"/>
      <c r="RC95" s="21"/>
      <c r="RD95" s="21"/>
      <c r="RE95" s="21"/>
      <c r="RF95" s="21"/>
      <c r="RG95" s="21"/>
      <c r="RH95" s="21"/>
      <c r="RI95" s="21"/>
      <c r="RJ95" s="21"/>
      <c r="RK95" s="21"/>
      <c r="RL95" s="21"/>
      <c r="RM95" s="21"/>
      <c r="RN95" s="21"/>
      <c r="RO95" s="21"/>
      <c r="RP95" s="21"/>
      <c r="RQ95" s="21"/>
      <c r="RR95" s="21"/>
      <c r="RS95" s="21"/>
      <c r="RT95" s="21"/>
      <c r="RU95" s="21"/>
      <c r="RV95" s="21"/>
      <c r="RW95" s="21"/>
      <c r="RX95" s="21"/>
      <c r="RY95" s="21"/>
      <c r="RZ95" s="21"/>
      <c r="SA95" s="21"/>
      <c r="SB95" s="21"/>
      <c r="SC95" s="21"/>
      <c r="SD95" s="21"/>
      <c r="SE95" s="21"/>
      <c r="SF95" s="21"/>
      <c r="SG95" s="21"/>
      <c r="SH95" s="21"/>
      <c r="SI95" s="21"/>
      <c r="SJ95" s="21"/>
      <c r="SK95" s="21"/>
      <c r="SL95" s="21"/>
      <c r="SM95" s="21"/>
      <c r="SN95" s="21"/>
      <c r="SO95" s="21"/>
      <c r="SP95" s="21"/>
      <c r="SQ95" s="21"/>
      <c r="SR95" s="21"/>
      <c r="SS95" s="21"/>
      <c r="ST95" s="21"/>
      <c r="SU95" s="21"/>
      <c r="SV95" s="21"/>
      <c r="SW95" s="21"/>
      <c r="SX95" s="21"/>
      <c r="SY95" s="21"/>
      <c r="SZ95" s="21"/>
      <c r="TA95" s="21"/>
      <c r="TB95" s="21"/>
      <c r="TC95" s="21"/>
      <c r="TD95" s="21"/>
      <c r="TE95" s="21"/>
      <c r="TF95" s="21"/>
      <c r="TG95" s="21"/>
      <c r="TH95" s="21"/>
      <c r="TI95" s="21"/>
      <c r="TJ95" s="21"/>
      <c r="TK95" s="21"/>
      <c r="TL95" s="21"/>
      <c r="TM95" s="21"/>
      <c r="TN95" s="21"/>
      <c r="TO95" s="21"/>
      <c r="TP95" s="21"/>
      <c r="TQ95" s="21"/>
      <c r="TR95" s="21"/>
      <c r="TS95" s="21"/>
      <c r="TT95" s="21"/>
      <c r="TU95" s="21"/>
      <c r="TV95" s="21"/>
      <c r="TW95" s="21"/>
      <c r="TX95" s="21"/>
      <c r="TY95" s="21"/>
      <c r="TZ95" s="21"/>
      <c r="UA95" s="21"/>
      <c r="UB95" s="21"/>
      <c r="UC95" s="21"/>
      <c r="UD95" s="21"/>
      <c r="UE95" s="21"/>
      <c r="UF95" s="21"/>
      <c r="UG95" s="21"/>
      <c r="UH95" s="21"/>
      <c r="UI95" s="21"/>
      <c r="UJ95" s="21"/>
      <c r="UK95" s="21"/>
      <c r="UL95" s="21"/>
      <c r="UM95" s="21"/>
      <c r="UN95" s="21"/>
      <c r="UO95" s="21"/>
      <c r="UP95" s="21"/>
      <c r="UQ95" s="21"/>
      <c r="UR95" s="21"/>
      <c r="US95" s="21"/>
      <c r="UT95" s="21"/>
      <c r="UU95" s="21"/>
      <c r="UV95" s="21"/>
      <c r="UW95" s="21"/>
      <c r="UX95" s="21"/>
      <c r="UY95" s="21"/>
      <c r="UZ95" s="21"/>
      <c r="VA95" s="21"/>
      <c r="VB95" s="21"/>
      <c r="VC95" s="21"/>
      <c r="VD95" s="21"/>
      <c r="VE95" s="21"/>
      <c r="VF95" s="21"/>
      <c r="VG95" s="21"/>
      <c r="VH95" s="21"/>
      <c r="VI95" s="21"/>
      <c r="VJ95" s="21"/>
      <c r="VK95" s="21"/>
      <c r="VL95" s="21"/>
      <c r="VM95" s="21"/>
      <c r="VN95" s="21"/>
      <c r="VO95" s="21"/>
      <c r="VP95" s="21"/>
      <c r="VQ95" s="21"/>
      <c r="VR95" s="21"/>
      <c r="VS95" s="21"/>
      <c r="VT95" s="21"/>
      <c r="VU95" s="21"/>
      <c r="VV95" s="21"/>
      <c r="VW95" s="21"/>
      <c r="VX95" s="21"/>
      <c r="VY95" s="21"/>
      <c r="VZ95" s="21"/>
      <c r="WA95" s="21"/>
      <c r="WB95" s="21"/>
      <c r="WC95" s="21"/>
      <c r="WD95" s="21"/>
      <c r="WE95" s="21"/>
      <c r="WF95" s="21"/>
      <c r="WG95" s="21"/>
      <c r="WH95" s="21"/>
      <c r="WI95" s="21"/>
      <c r="WJ95" s="21"/>
      <c r="WK95" s="21"/>
      <c r="WL95" s="21"/>
      <c r="WM95" s="21"/>
      <c r="WN95" s="21"/>
      <c r="WO95" s="21"/>
      <c r="WP95" s="21"/>
      <c r="WQ95" s="21"/>
      <c r="WR95" s="21"/>
      <c r="WS95" s="21"/>
      <c r="WT95" s="21"/>
      <c r="WU95" s="21"/>
      <c r="WV95" s="21"/>
      <c r="WW95" s="21"/>
      <c r="WX95" s="21"/>
      <c r="WY95" s="21"/>
      <c r="WZ95" s="21"/>
      <c r="XA95" s="21"/>
      <c r="XB95" s="21"/>
      <c r="XC95" s="21"/>
      <c r="XD95" s="21"/>
      <c r="XE95" s="21"/>
      <c r="XF95" s="21"/>
      <c r="XG95" s="21"/>
      <c r="XH95" s="21"/>
      <c r="XI95" s="21"/>
      <c r="XJ95" s="21"/>
      <c r="XK95" s="21"/>
      <c r="XL95" s="21"/>
      <c r="XM95" s="21"/>
      <c r="XN95" s="21"/>
      <c r="XO95" s="21"/>
      <c r="XP95" s="21"/>
      <c r="XQ95" s="21"/>
      <c r="XR95" s="21"/>
      <c r="XS95" s="21"/>
      <c r="XT95" s="21"/>
      <c r="XU95" s="21"/>
      <c r="XV95" s="21"/>
      <c r="XW95" s="21"/>
      <c r="XX95" s="21"/>
      <c r="XY95" s="21"/>
      <c r="XZ95" s="21"/>
      <c r="YA95" s="21"/>
      <c r="YB95" s="21"/>
      <c r="YC95" s="21"/>
      <c r="YD95" s="21"/>
      <c r="YE95" s="21"/>
      <c r="YF95" s="21"/>
      <c r="YG95" s="21"/>
      <c r="YH95" s="21"/>
      <c r="YI95" s="21"/>
      <c r="YJ95" s="21"/>
      <c r="YK95" s="21"/>
      <c r="YL95" s="21"/>
      <c r="YM95" s="21"/>
      <c r="YN95" s="21"/>
      <c r="YO95" s="21"/>
      <c r="YP95" s="21"/>
      <c r="YQ95" s="21"/>
      <c r="YR95" s="21"/>
      <c r="YS95" s="21"/>
      <c r="YT95" s="21"/>
      <c r="YU95" s="21"/>
      <c r="YV95" s="21"/>
      <c r="YW95" s="21"/>
      <c r="YX95" s="21"/>
      <c r="YY95" s="21"/>
      <c r="YZ95" s="21"/>
      <c r="ZA95" s="21"/>
      <c r="ZB95" s="21"/>
      <c r="ZC95" s="21"/>
      <c r="ZD95" s="21"/>
      <c r="ZE95" s="21"/>
      <c r="ZF95" s="21"/>
      <c r="ZG95" s="21"/>
      <c r="ZH95" s="21"/>
      <c r="ZI95" s="21"/>
      <c r="ZJ95" s="21"/>
      <c r="ZK95" s="21"/>
      <c r="ZL95" s="21"/>
      <c r="ZM95" s="21"/>
      <c r="ZN95" s="21"/>
      <c r="ZO95" s="21"/>
      <c r="ZP95" s="21"/>
      <c r="ZQ95" s="21"/>
      <c r="ZR95" s="21"/>
      <c r="ZS95" s="21"/>
      <c r="ZT95" s="21"/>
      <c r="ZU95" s="21"/>
      <c r="ZV95" s="21"/>
      <c r="ZW95" s="21"/>
      <c r="ZX95" s="21"/>
      <c r="ZY95" s="21"/>
      <c r="ZZ95" s="21"/>
      <c r="AAA95" s="21"/>
      <c r="AAB95" s="21"/>
      <c r="AAC95" s="21"/>
      <c r="AAD95" s="21"/>
      <c r="AAE95" s="21"/>
      <c r="AAF95" s="21"/>
      <c r="AAG95" s="21"/>
      <c r="AAH95" s="21"/>
      <c r="AAI95" s="21"/>
      <c r="AAJ95" s="21"/>
      <c r="AAK95" s="21"/>
      <c r="AAL95" s="21"/>
      <c r="AAM95" s="21"/>
      <c r="AAN95" s="21"/>
      <c r="AAO95" s="21"/>
      <c r="AAP95" s="21"/>
      <c r="AAQ95" s="21"/>
      <c r="AAR95" s="21"/>
      <c r="AAS95" s="21"/>
      <c r="AAT95" s="21"/>
      <c r="AAU95" s="21"/>
      <c r="AAV95" s="21"/>
      <c r="AAW95" s="21"/>
      <c r="AAX95" s="21"/>
      <c r="AAY95" s="21"/>
      <c r="AAZ95" s="21"/>
      <c r="ABA95" s="21"/>
      <c r="ABB95" s="21"/>
      <c r="ABC95" s="21"/>
      <c r="ABD95" s="21"/>
      <c r="ABE95" s="21"/>
      <c r="ABF95" s="21"/>
      <c r="ABG95" s="21"/>
      <c r="ABH95" s="21"/>
      <c r="ABI95" s="21"/>
      <c r="ABJ95" s="21"/>
      <c r="ABK95" s="21"/>
      <c r="ABL95" s="21"/>
      <c r="ABM95" s="21"/>
      <c r="ABN95" s="21"/>
      <c r="ABO95" s="21"/>
      <c r="ABP95" s="21"/>
      <c r="ABQ95" s="21"/>
      <c r="ABR95" s="21"/>
      <c r="ABS95" s="21"/>
      <c r="ABT95" s="21"/>
      <c r="ABU95" s="21"/>
      <c r="ABV95" s="21"/>
      <c r="ABW95" s="21"/>
      <c r="ABX95" s="21"/>
      <c r="ABY95" s="21"/>
      <c r="ABZ95" s="21"/>
      <c r="ACA95" s="21"/>
      <c r="ACB95" s="21"/>
      <c r="ACC95" s="21"/>
      <c r="ACD95" s="21"/>
      <c r="ACE95" s="21"/>
      <c r="ACF95" s="21"/>
      <c r="ACG95" s="21"/>
      <c r="ACH95" s="21"/>
      <c r="ACI95" s="21"/>
      <c r="ACJ95" s="21"/>
      <c r="ACK95" s="21"/>
      <c r="ACL95" s="21"/>
      <c r="ACM95" s="21"/>
      <c r="ACN95" s="21"/>
      <c r="ACO95" s="21"/>
      <c r="ACP95" s="21"/>
      <c r="ACQ95" s="21"/>
      <c r="ACR95" s="21"/>
      <c r="ACS95" s="21"/>
      <c r="ACT95" s="21"/>
      <c r="ACU95" s="21"/>
      <c r="ACV95" s="21"/>
      <c r="ACW95" s="21"/>
      <c r="ACX95" s="21"/>
      <c r="ACY95" s="21"/>
      <c r="ACZ95" s="21"/>
      <c r="ADA95" s="21"/>
      <c r="ADB95" s="21"/>
      <c r="ADC95" s="21"/>
      <c r="ADD95" s="21"/>
      <c r="ADE95" s="21"/>
      <c r="ADF95" s="21"/>
      <c r="ADG95" s="21"/>
      <c r="ADH95" s="21"/>
      <c r="ADI95" s="21"/>
      <c r="ADJ95" s="21"/>
      <c r="ADK95" s="21"/>
      <c r="ADL95" s="21"/>
      <c r="ADM95" s="21"/>
      <c r="ADN95" s="21"/>
      <c r="ADO95" s="21"/>
      <c r="ADP95" s="21"/>
      <c r="ADQ95" s="21"/>
      <c r="ADR95" s="21"/>
      <c r="ADS95" s="21"/>
      <c r="ADT95" s="21"/>
      <c r="ADU95" s="21"/>
      <c r="ADV95" s="21"/>
      <c r="ADW95" s="21"/>
      <c r="ADX95" s="21"/>
      <c r="ADY95" s="21"/>
      <c r="ADZ95" s="21"/>
      <c r="AEA95" s="21"/>
      <c r="AEB95" s="21"/>
      <c r="AEC95" s="21"/>
      <c r="AED95" s="21"/>
      <c r="AEE95" s="21"/>
      <c r="AEF95" s="21"/>
      <c r="AEG95" s="21"/>
      <c r="AEH95" s="21"/>
      <c r="AEI95" s="21"/>
      <c r="AEJ95" s="21"/>
      <c r="AEK95" s="21"/>
      <c r="AEL95" s="21"/>
      <c r="AEM95" s="21"/>
      <c r="AEN95" s="21"/>
      <c r="AEO95" s="21"/>
      <c r="AEP95" s="21"/>
      <c r="AEQ95" s="21"/>
      <c r="AER95" s="21"/>
      <c r="AES95" s="21"/>
      <c r="AET95" s="21"/>
      <c r="AEU95" s="21"/>
      <c r="AEV95" s="21"/>
      <c r="AEW95" s="21"/>
      <c r="AEX95" s="21"/>
      <c r="AEY95" s="21"/>
      <c r="AEZ95" s="21"/>
      <c r="AFA95" s="21"/>
      <c r="AFB95" s="21"/>
      <c r="AFC95" s="21"/>
      <c r="AFD95" s="21"/>
      <c r="AFE95" s="21"/>
      <c r="AFF95" s="21"/>
      <c r="AFG95" s="21"/>
      <c r="AFH95" s="21"/>
      <c r="AFI95" s="21"/>
      <c r="AFJ95" s="21"/>
      <c r="AFK95" s="21"/>
      <c r="AFL95" s="21"/>
      <c r="AFM95" s="21"/>
      <c r="AFN95" s="21"/>
      <c r="AFO95" s="21"/>
      <c r="AFP95" s="21"/>
      <c r="AFQ95" s="21"/>
      <c r="AFR95" s="21"/>
      <c r="AFS95" s="21"/>
      <c r="AFT95" s="21"/>
      <c r="AFU95" s="21"/>
      <c r="AFV95" s="21"/>
      <c r="AFW95" s="21"/>
      <c r="AFX95" s="21"/>
      <c r="AFY95" s="21"/>
      <c r="AFZ95" s="21"/>
      <c r="AGA95" s="21"/>
      <c r="AGB95" s="21"/>
      <c r="AGC95" s="21"/>
      <c r="AGD95" s="21"/>
      <c r="AGE95" s="21"/>
      <c r="AGF95" s="21"/>
      <c r="AGG95" s="21"/>
      <c r="AGH95" s="21"/>
      <c r="AGI95" s="21"/>
      <c r="AGJ95" s="21"/>
      <c r="AGK95" s="21"/>
      <c r="AGL95" s="21"/>
      <c r="AGM95" s="21"/>
      <c r="AGN95" s="21"/>
      <c r="AGO95" s="21"/>
      <c r="AGP95" s="21"/>
      <c r="AGQ95" s="21"/>
      <c r="AGR95" s="21"/>
      <c r="AGS95" s="21"/>
      <c r="AGT95" s="21"/>
      <c r="AGU95" s="21"/>
      <c r="AGV95" s="21"/>
      <c r="AGW95" s="21"/>
      <c r="AGX95" s="21"/>
      <c r="AGY95" s="21"/>
      <c r="AGZ95" s="21"/>
      <c r="AHA95" s="21"/>
      <c r="AHB95" s="21"/>
      <c r="AHC95" s="21"/>
      <c r="AHD95" s="21"/>
      <c r="AHE95" s="21"/>
      <c r="AHF95" s="21"/>
      <c r="AHG95" s="21"/>
      <c r="AHH95" s="21"/>
      <c r="AHI95" s="21"/>
      <c r="AHJ95" s="21"/>
      <c r="AHK95" s="21"/>
      <c r="AHL95" s="21"/>
      <c r="AHM95" s="21"/>
      <c r="AHN95" s="21"/>
      <c r="AHO95" s="21"/>
      <c r="AHP95" s="21"/>
      <c r="AHQ95" s="21"/>
      <c r="AHR95" s="21"/>
      <c r="AHS95" s="21"/>
      <c r="AHT95" s="21"/>
      <c r="AHU95" s="21"/>
      <c r="AHV95" s="21"/>
      <c r="AHW95" s="21"/>
      <c r="AHX95" s="21"/>
      <c r="AHY95" s="21"/>
      <c r="AHZ95" s="21"/>
      <c r="AIA95" s="21"/>
      <c r="AIB95" s="21"/>
      <c r="AIC95" s="21"/>
      <c r="AID95" s="21"/>
      <c r="AIE95" s="21"/>
      <c r="AIF95" s="21"/>
      <c r="AIG95" s="21"/>
      <c r="AIH95" s="21"/>
      <c r="AII95" s="21"/>
      <c r="AIJ95" s="21"/>
      <c r="AIK95" s="21"/>
      <c r="AIL95" s="21"/>
      <c r="AIM95" s="21"/>
      <c r="AIN95" s="21"/>
      <c r="AIO95" s="21"/>
      <c r="AIP95" s="21"/>
      <c r="AIQ95" s="21"/>
      <c r="AIR95" s="21"/>
      <c r="AIS95" s="21"/>
      <c r="AIT95" s="21"/>
      <c r="AIU95" s="21"/>
      <c r="AIV95" s="21"/>
      <c r="AIW95" s="21"/>
      <c r="AIX95" s="21"/>
      <c r="AIY95" s="21"/>
      <c r="AIZ95" s="21"/>
      <c r="AJA95" s="21"/>
      <c r="AJB95" s="21"/>
      <c r="AJC95" s="21"/>
      <c r="AJD95" s="21"/>
      <c r="AJE95" s="21"/>
      <c r="AJF95" s="21"/>
      <c r="AJG95" s="21"/>
      <c r="AJH95" s="21"/>
      <c r="AJI95" s="21"/>
      <c r="AJJ95" s="21"/>
      <c r="AJK95" s="21"/>
      <c r="AJL95" s="21"/>
      <c r="AJM95" s="21"/>
      <c r="AJN95" s="21"/>
      <c r="AJO95" s="21"/>
      <c r="AJP95" s="21"/>
      <c r="AJQ95" s="21"/>
      <c r="AJR95" s="21"/>
      <c r="AJS95" s="21"/>
      <c r="AJT95" s="21"/>
      <c r="AJU95" s="21"/>
      <c r="AJV95" s="21"/>
      <c r="AJW95" s="21"/>
      <c r="AJX95" s="21"/>
      <c r="AJY95" s="21"/>
      <c r="AJZ95" s="21"/>
      <c r="AKA95" s="21"/>
      <c r="AKB95" s="21"/>
      <c r="AKC95" s="21"/>
      <c r="AKD95" s="21"/>
      <c r="AKE95" s="21"/>
      <c r="AKF95" s="21"/>
      <c r="AKG95" s="21"/>
      <c r="AKH95" s="21"/>
      <c r="AKI95" s="21"/>
      <c r="AKJ95" s="21"/>
      <c r="AKK95" s="21"/>
      <c r="AKL95" s="21"/>
      <c r="AKM95" s="21"/>
      <c r="AKN95" s="21"/>
      <c r="AKO95" s="21"/>
      <c r="AKP95" s="21"/>
      <c r="AKQ95" s="21"/>
      <c r="AKR95" s="21"/>
      <c r="AKS95" s="21"/>
      <c r="AKT95" s="21"/>
      <c r="AKU95" s="21"/>
      <c r="AKV95" s="21"/>
      <c r="AKW95" s="21"/>
      <c r="AKX95" s="21"/>
      <c r="AKY95" s="21"/>
      <c r="AKZ95" s="21"/>
      <c r="ALA95" s="21"/>
      <c r="ALB95" s="21"/>
      <c r="ALC95" s="21"/>
      <c r="ALD95" s="21"/>
      <c r="ALE95" s="21"/>
      <c r="ALF95" s="21"/>
      <c r="ALG95" s="21"/>
      <c r="ALH95" s="21"/>
      <c r="ALI95" s="21"/>
      <c r="ALJ95" s="21"/>
      <c r="ALK95" s="21"/>
      <c r="ALL95" s="21"/>
      <c r="ALM95" s="21"/>
      <c r="ALN95" s="21"/>
      <c r="ALO95" s="21"/>
      <c r="ALP95" s="21"/>
      <c r="ALQ95" s="21"/>
      <c r="ALR95" s="21"/>
      <c r="ALS95" s="21"/>
      <c r="ALT95" s="21"/>
      <c r="ALU95" s="21"/>
      <c r="ALV95" s="21"/>
      <c r="ALW95" s="21"/>
      <c r="ALX95" s="21"/>
      <c r="ALY95" s="21"/>
      <c r="ALZ95" s="21"/>
      <c r="AMA95" s="21"/>
      <c r="AMB95" s="21"/>
      <c r="AMC95" s="21"/>
      <c r="AMD95" s="21"/>
      <c r="AME95" s="21"/>
      <c r="AMF95" s="21"/>
      <c r="AMG95" s="21"/>
      <c r="AMH95" s="21"/>
      <c r="AMI95" s="21"/>
      <c r="AMJ95" s="21"/>
      <c r="AMK95" s="21"/>
      <c r="AML95" s="21"/>
      <c r="AMM95" s="21"/>
    </row>
    <row r="96" spans="1:1027" x14ac:dyDescent="0.25">
      <c r="A96" s="21" t="s">
        <v>80</v>
      </c>
      <c r="B96" s="21"/>
      <c r="C96" s="21"/>
      <c r="D96" s="21"/>
      <c r="E96" s="21"/>
      <c r="F96" s="22"/>
      <c r="G96" s="22"/>
      <c r="H96" s="22"/>
      <c r="I96" s="23"/>
      <c r="J96" s="24"/>
      <c r="K96" s="24"/>
      <c r="L96" s="25"/>
      <c r="M96" s="25"/>
      <c r="N96" s="25"/>
      <c r="O96" s="25"/>
      <c r="P96" s="25"/>
      <c r="Q96" s="25"/>
      <c r="R96" s="26"/>
      <c r="S96" s="26"/>
      <c r="T96" s="26"/>
      <c r="U96" s="27" t="s">
        <v>458</v>
      </c>
      <c r="V96" s="27"/>
      <c r="W96" s="27"/>
      <c r="X96" s="28"/>
      <c r="Y96" s="28"/>
      <c r="Z96" s="28"/>
      <c r="AA96" s="29"/>
      <c r="AB96" s="29"/>
      <c r="AC96" s="29"/>
      <c r="AD96" s="21"/>
      <c r="AE96" s="24"/>
      <c r="AF96" s="24"/>
      <c r="AG96" s="27" t="s">
        <v>464</v>
      </c>
      <c r="AH96" s="31"/>
    </row>
    <row r="97" spans="1:1027" s="30" customFormat="1" x14ac:dyDescent="0.25">
      <c r="A97" s="11">
        <v>18</v>
      </c>
      <c r="B97" s="53" t="s">
        <v>224</v>
      </c>
      <c r="C97" s="53" t="s">
        <v>345</v>
      </c>
      <c r="D97" s="53" t="s">
        <v>455</v>
      </c>
      <c r="E97" s="53" t="s">
        <v>129</v>
      </c>
      <c r="F97" s="12" t="s">
        <v>164</v>
      </c>
      <c r="G97" s="12"/>
      <c r="H97" s="12">
        <v>91</v>
      </c>
      <c r="I97" s="13" t="s">
        <v>95</v>
      </c>
      <c r="J97" s="14" t="s">
        <v>108</v>
      </c>
      <c r="K97" s="14" t="s">
        <v>108</v>
      </c>
      <c r="L97" s="15" t="s">
        <v>128</v>
      </c>
      <c r="M97" s="15" t="s">
        <v>128</v>
      </c>
      <c r="N97" s="15" t="s">
        <v>128</v>
      </c>
      <c r="O97" s="15" t="s">
        <v>129</v>
      </c>
      <c r="P97" s="15" t="s">
        <v>128</v>
      </c>
      <c r="Q97" s="15" t="s">
        <v>129</v>
      </c>
      <c r="R97" s="16" t="s">
        <v>128</v>
      </c>
      <c r="S97" s="16" t="s">
        <v>129</v>
      </c>
      <c r="T97" s="16" t="s">
        <v>129</v>
      </c>
      <c r="U97" s="17" t="s">
        <v>114</v>
      </c>
      <c r="V97" s="17" t="s">
        <v>128</v>
      </c>
      <c r="W97" s="17" t="s">
        <v>128</v>
      </c>
      <c r="X97" s="18" t="s">
        <v>132</v>
      </c>
      <c r="Y97" s="18" t="s">
        <v>128</v>
      </c>
      <c r="Z97" s="18" t="s">
        <v>133</v>
      </c>
      <c r="AA97" s="19" t="s">
        <v>117</v>
      </c>
      <c r="AB97" s="19"/>
      <c r="AC97" s="19" t="s">
        <v>129</v>
      </c>
      <c r="AD97" s="11"/>
      <c r="AE97" s="14" t="s">
        <v>35</v>
      </c>
      <c r="AF97" s="14" t="s">
        <v>68</v>
      </c>
      <c r="AG97" s="17"/>
      <c r="AH97" s="52" t="s">
        <v>502</v>
      </c>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F97" s="21"/>
      <c r="GG97" s="21"/>
      <c r="GH97" s="21"/>
      <c r="GI97" s="21"/>
      <c r="GJ97" s="21"/>
      <c r="GK97" s="21"/>
      <c r="GL97" s="21"/>
      <c r="GM97" s="21"/>
      <c r="GN97" s="21"/>
      <c r="GO97" s="21"/>
      <c r="GP97" s="21"/>
      <c r="GQ97" s="21"/>
      <c r="GR97" s="21"/>
      <c r="GS97" s="21"/>
      <c r="GT97" s="21"/>
      <c r="GU97" s="21"/>
      <c r="GV97" s="21"/>
      <c r="GW97" s="21"/>
      <c r="GX97" s="21"/>
      <c r="GY97" s="21"/>
      <c r="GZ97" s="21"/>
      <c r="HA97" s="21"/>
      <c r="HB97" s="21"/>
      <c r="HC97" s="21"/>
      <c r="HD97" s="21"/>
      <c r="HE97" s="21"/>
      <c r="HF97" s="21"/>
      <c r="HG97" s="21"/>
      <c r="HH97" s="21"/>
      <c r="HI97" s="21"/>
      <c r="HJ97" s="21"/>
      <c r="HK97" s="21"/>
      <c r="HL97" s="21"/>
      <c r="HM97" s="21"/>
      <c r="HN97" s="21"/>
      <c r="HO97" s="21"/>
      <c r="HP97" s="21"/>
      <c r="HQ97" s="21"/>
      <c r="HR97" s="21"/>
      <c r="HS97" s="21"/>
      <c r="HT97" s="21"/>
      <c r="HU97" s="21"/>
      <c r="HV97" s="21"/>
      <c r="HW97" s="21"/>
      <c r="HX97" s="21"/>
      <c r="HY97" s="21"/>
      <c r="HZ97" s="21"/>
      <c r="IA97" s="21"/>
      <c r="IB97" s="21"/>
      <c r="IC97" s="21"/>
      <c r="ID97" s="21"/>
      <c r="IE97" s="21"/>
      <c r="IF97" s="21"/>
      <c r="IG97" s="21"/>
      <c r="IH97" s="21"/>
      <c r="II97" s="21"/>
      <c r="IJ97" s="21"/>
      <c r="IK97" s="21"/>
      <c r="IL97" s="21"/>
      <c r="IM97" s="21"/>
      <c r="IN97" s="21"/>
      <c r="IO97" s="21"/>
      <c r="IP97" s="21"/>
      <c r="IQ97" s="21"/>
      <c r="IR97" s="21"/>
      <c r="IS97" s="21"/>
      <c r="IT97" s="21"/>
      <c r="IU97" s="21"/>
      <c r="IV97" s="21"/>
      <c r="IW97" s="21"/>
      <c r="IX97" s="21"/>
      <c r="IY97" s="21"/>
      <c r="IZ97" s="21"/>
      <c r="JA97" s="21"/>
      <c r="JB97" s="21"/>
      <c r="JC97" s="21"/>
      <c r="JD97" s="21"/>
      <c r="JE97" s="21"/>
      <c r="JF97" s="21"/>
      <c r="JG97" s="21"/>
      <c r="JH97" s="21"/>
      <c r="JI97" s="21"/>
      <c r="JJ97" s="21"/>
      <c r="JK97" s="21"/>
      <c r="JL97" s="21"/>
      <c r="JM97" s="21"/>
      <c r="JN97" s="21"/>
      <c r="JO97" s="21"/>
      <c r="JP97" s="21"/>
      <c r="JQ97" s="21"/>
      <c r="JR97" s="21"/>
      <c r="JS97" s="21"/>
      <c r="JT97" s="21"/>
      <c r="JU97" s="21"/>
      <c r="JV97" s="21"/>
      <c r="JW97" s="21"/>
      <c r="JX97" s="21"/>
      <c r="JY97" s="21"/>
      <c r="JZ97" s="21"/>
      <c r="KA97" s="21"/>
      <c r="KB97" s="21"/>
      <c r="KC97" s="21"/>
      <c r="KD97" s="21"/>
      <c r="KE97" s="21"/>
      <c r="KF97" s="21"/>
      <c r="KG97" s="21"/>
      <c r="KH97" s="21"/>
      <c r="KI97" s="21"/>
      <c r="KJ97" s="21"/>
      <c r="KK97" s="21"/>
      <c r="KL97" s="21"/>
      <c r="KM97" s="21"/>
      <c r="KN97" s="21"/>
      <c r="KO97" s="21"/>
      <c r="KP97" s="21"/>
      <c r="KQ97" s="21"/>
      <c r="KR97" s="21"/>
      <c r="KS97" s="21"/>
      <c r="KT97" s="21"/>
      <c r="KU97" s="21"/>
      <c r="KV97" s="21"/>
      <c r="KW97" s="21"/>
      <c r="KX97" s="21"/>
      <c r="KY97" s="21"/>
      <c r="KZ97" s="21"/>
      <c r="LA97" s="21"/>
      <c r="LB97" s="21"/>
      <c r="LC97" s="21"/>
      <c r="LD97" s="21"/>
      <c r="LE97" s="21"/>
      <c r="LF97" s="21"/>
      <c r="LG97" s="21"/>
      <c r="LH97" s="21"/>
      <c r="LI97" s="21"/>
      <c r="LJ97" s="21"/>
      <c r="LK97" s="21"/>
      <c r="LL97" s="21"/>
      <c r="LM97" s="21"/>
      <c r="LN97" s="21"/>
      <c r="LO97" s="21"/>
      <c r="LP97" s="21"/>
      <c r="LQ97" s="21"/>
      <c r="LR97" s="21"/>
      <c r="LS97" s="21"/>
      <c r="LT97" s="21"/>
      <c r="LU97" s="21"/>
      <c r="LV97" s="21"/>
      <c r="LW97" s="21"/>
      <c r="LX97" s="21"/>
      <c r="LY97" s="21"/>
      <c r="LZ97" s="21"/>
      <c r="MA97" s="21"/>
      <c r="MB97" s="21"/>
      <c r="MC97" s="21"/>
      <c r="MD97" s="21"/>
      <c r="ME97" s="21"/>
      <c r="MF97" s="21"/>
      <c r="MG97" s="21"/>
      <c r="MH97" s="21"/>
      <c r="MI97" s="21"/>
      <c r="MJ97" s="21"/>
      <c r="MK97" s="21"/>
      <c r="ML97" s="21"/>
      <c r="MM97" s="21"/>
      <c r="MN97" s="21"/>
      <c r="MO97" s="21"/>
      <c r="MP97" s="21"/>
      <c r="MQ97" s="21"/>
      <c r="MR97" s="21"/>
      <c r="MS97" s="21"/>
      <c r="MT97" s="21"/>
      <c r="MU97" s="21"/>
      <c r="MV97" s="21"/>
      <c r="MW97" s="21"/>
      <c r="MX97" s="21"/>
      <c r="MY97" s="21"/>
      <c r="MZ97" s="21"/>
      <c r="NA97" s="21"/>
      <c r="NB97" s="21"/>
      <c r="NC97" s="21"/>
      <c r="ND97" s="21"/>
      <c r="NE97" s="21"/>
      <c r="NF97" s="21"/>
      <c r="NG97" s="21"/>
      <c r="NH97" s="21"/>
      <c r="NI97" s="21"/>
      <c r="NJ97" s="21"/>
      <c r="NK97" s="21"/>
      <c r="NL97" s="21"/>
      <c r="NM97" s="21"/>
      <c r="NN97" s="21"/>
      <c r="NO97" s="21"/>
      <c r="NP97" s="21"/>
      <c r="NQ97" s="21"/>
      <c r="NR97" s="21"/>
      <c r="NS97" s="21"/>
      <c r="NT97" s="21"/>
      <c r="NU97" s="21"/>
      <c r="NV97" s="21"/>
      <c r="NW97" s="21"/>
      <c r="NX97" s="21"/>
      <c r="NY97" s="21"/>
      <c r="NZ97" s="21"/>
      <c r="OA97" s="21"/>
      <c r="OB97" s="21"/>
      <c r="OC97" s="21"/>
      <c r="OD97" s="21"/>
      <c r="OE97" s="21"/>
      <c r="OF97" s="21"/>
      <c r="OG97" s="21"/>
      <c r="OH97" s="21"/>
      <c r="OI97" s="21"/>
      <c r="OJ97" s="21"/>
      <c r="OK97" s="21"/>
      <c r="OL97" s="21"/>
      <c r="OM97" s="21"/>
      <c r="ON97" s="21"/>
      <c r="OO97" s="21"/>
      <c r="OP97" s="21"/>
      <c r="OQ97" s="21"/>
      <c r="OR97" s="21"/>
      <c r="OS97" s="21"/>
      <c r="OT97" s="21"/>
      <c r="OU97" s="21"/>
      <c r="OV97" s="21"/>
      <c r="OW97" s="21"/>
      <c r="OX97" s="21"/>
      <c r="OY97" s="21"/>
      <c r="OZ97" s="21"/>
      <c r="PA97" s="21"/>
      <c r="PB97" s="21"/>
      <c r="PC97" s="21"/>
      <c r="PD97" s="21"/>
      <c r="PE97" s="21"/>
      <c r="PF97" s="21"/>
      <c r="PG97" s="21"/>
      <c r="PH97" s="21"/>
      <c r="PI97" s="21"/>
      <c r="PJ97" s="21"/>
      <c r="PK97" s="21"/>
      <c r="PL97" s="21"/>
      <c r="PM97" s="21"/>
      <c r="PN97" s="21"/>
      <c r="PO97" s="21"/>
      <c r="PP97" s="21"/>
      <c r="PQ97" s="21"/>
      <c r="PR97" s="21"/>
      <c r="PS97" s="21"/>
      <c r="PT97" s="21"/>
      <c r="PU97" s="21"/>
      <c r="PV97" s="21"/>
      <c r="PW97" s="21"/>
      <c r="PX97" s="21"/>
      <c r="PY97" s="21"/>
      <c r="PZ97" s="21"/>
      <c r="QA97" s="21"/>
      <c r="QB97" s="21"/>
      <c r="QC97" s="21"/>
      <c r="QD97" s="21"/>
      <c r="QE97" s="21"/>
      <c r="QF97" s="21"/>
      <c r="QG97" s="21"/>
      <c r="QH97" s="21"/>
      <c r="QI97" s="21"/>
      <c r="QJ97" s="21"/>
      <c r="QK97" s="21"/>
      <c r="QL97" s="21"/>
      <c r="QM97" s="21"/>
      <c r="QN97" s="21"/>
      <c r="QO97" s="21"/>
      <c r="QP97" s="21"/>
      <c r="QQ97" s="21"/>
      <c r="QR97" s="21"/>
      <c r="QS97" s="21"/>
      <c r="QT97" s="21"/>
      <c r="QU97" s="21"/>
      <c r="QV97" s="21"/>
      <c r="QW97" s="21"/>
      <c r="QX97" s="21"/>
      <c r="QY97" s="21"/>
      <c r="QZ97" s="21"/>
      <c r="RA97" s="21"/>
      <c r="RB97" s="21"/>
      <c r="RC97" s="21"/>
      <c r="RD97" s="21"/>
      <c r="RE97" s="21"/>
      <c r="RF97" s="21"/>
      <c r="RG97" s="21"/>
      <c r="RH97" s="21"/>
      <c r="RI97" s="21"/>
      <c r="RJ97" s="21"/>
      <c r="RK97" s="21"/>
      <c r="RL97" s="21"/>
      <c r="RM97" s="21"/>
      <c r="RN97" s="21"/>
      <c r="RO97" s="21"/>
      <c r="RP97" s="21"/>
      <c r="RQ97" s="21"/>
      <c r="RR97" s="21"/>
      <c r="RS97" s="21"/>
      <c r="RT97" s="21"/>
      <c r="RU97" s="21"/>
      <c r="RV97" s="21"/>
      <c r="RW97" s="21"/>
      <c r="RX97" s="21"/>
      <c r="RY97" s="21"/>
      <c r="RZ97" s="21"/>
      <c r="SA97" s="21"/>
      <c r="SB97" s="21"/>
      <c r="SC97" s="21"/>
      <c r="SD97" s="21"/>
      <c r="SE97" s="21"/>
      <c r="SF97" s="21"/>
      <c r="SG97" s="21"/>
      <c r="SH97" s="21"/>
      <c r="SI97" s="21"/>
      <c r="SJ97" s="21"/>
      <c r="SK97" s="21"/>
      <c r="SL97" s="21"/>
      <c r="SM97" s="21"/>
      <c r="SN97" s="21"/>
      <c r="SO97" s="21"/>
      <c r="SP97" s="21"/>
      <c r="SQ97" s="21"/>
      <c r="SR97" s="21"/>
      <c r="SS97" s="21"/>
      <c r="ST97" s="21"/>
      <c r="SU97" s="21"/>
      <c r="SV97" s="21"/>
      <c r="SW97" s="21"/>
      <c r="SX97" s="21"/>
      <c r="SY97" s="21"/>
      <c r="SZ97" s="21"/>
      <c r="TA97" s="21"/>
      <c r="TB97" s="21"/>
      <c r="TC97" s="21"/>
      <c r="TD97" s="21"/>
      <c r="TE97" s="21"/>
      <c r="TF97" s="21"/>
      <c r="TG97" s="21"/>
      <c r="TH97" s="21"/>
      <c r="TI97" s="21"/>
      <c r="TJ97" s="21"/>
      <c r="TK97" s="21"/>
      <c r="TL97" s="21"/>
      <c r="TM97" s="21"/>
      <c r="TN97" s="21"/>
      <c r="TO97" s="21"/>
      <c r="TP97" s="21"/>
      <c r="TQ97" s="21"/>
      <c r="TR97" s="21"/>
      <c r="TS97" s="21"/>
      <c r="TT97" s="21"/>
      <c r="TU97" s="21"/>
      <c r="TV97" s="21"/>
      <c r="TW97" s="21"/>
      <c r="TX97" s="21"/>
      <c r="TY97" s="21"/>
      <c r="TZ97" s="21"/>
      <c r="UA97" s="21"/>
      <c r="UB97" s="21"/>
      <c r="UC97" s="21"/>
      <c r="UD97" s="21"/>
      <c r="UE97" s="21"/>
      <c r="UF97" s="21"/>
      <c r="UG97" s="21"/>
      <c r="UH97" s="21"/>
      <c r="UI97" s="21"/>
      <c r="UJ97" s="21"/>
      <c r="UK97" s="21"/>
      <c r="UL97" s="21"/>
      <c r="UM97" s="21"/>
      <c r="UN97" s="21"/>
      <c r="UO97" s="21"/>
      <c r="UP97" s="21"/>
      <c r="UQ97" s="21"/>
      <c r="UR97" s="21"/>
      <c r="US97" s="21"/>
      <c r="UT97" s="21"/>
      <c r="UU97" s="21"/>
      <c r="UV97" s="21"/>
      <c r="UW97" s="21"/>
      <c r="UX97" s="21"/>
      <c r="UY97" s="21"/>
      <c r="UZ97" s="21"/>
      <c r="VA97" s="21"/>
      <c r="VB97" s="21"/>
      <c r="VC97" s="21"/>
      <c r="VD97" s="21"/>
      <c r="VE97" s="21"/>
      <c r="VF97" s="21"/>
      <c r="VG97" s="21"/>
      <c r="VH97" s="21"/>
      <c r="VI97" s="21"/>
      <c r="VJ97" s="21"/>
      <c r="VK97" s="21"/>
      <c r="VL97" s="21"/>
      <c r="VM97" s="21"/>
      <c r="VN97" s="21"/>
      <c r="VO97" s="21"/>
      <c r="VP97" s="21"/>
      <c r="VQ97" s="21"/>
      <c r="VR97" s="21"/>
      <c r="VS97" s="21"/>
      <c r="VT97" s="21"/>
      <c r="VU97" s="21"/>
      <c r="VV97" s="21"/>
      <c r="VW97" s="21"/>
      <c r="VX97" s="21"/>
      <c r="VY97" s="21"/>
      <c r="VZ97" s="21"/>
      <c r="WA97" s="21"/>
      <c r="WB97" s="21"/>
      <c r="WC97" s="21"/>
      <c r="WD97" s="21"/>
      <c r="WE97" s="21"/>
      <c r="WF97" s="21"/>
      <c r="WG97" s="21"/>
      <c r="WH97" s="21"/>
      <c r="WI97" s="21"/>
      <c r="WJ97" s="21"/>
      <c r="WK97" s="21"/>
      <c r="WL97" s="21"/>
      <c r="WM97" s="21"/>
      <c r="WN97" s="21"/>
      <c r="WO97" s="21"/>
      <c r="WP97" s="21"/>
      <c r="WQ97" s="21"/>
      <c r="WR97" s="21"/>
      <c r="WS97" s="21"/>
      <c r="WT97" s="21"/>
      <c r="WU97" s="21"/>
      <c r="WV97" s="21"/>
      <c r="WW97" s="21"/>
      <c r="WX97" s="21"/>
      <c r="WY97" s="21"/>
      <c r="WZ97" s="21"/>
      <c r="XA97" s="21"/>
      <c r="XB97" s="21"/>
      <c r="XC97" s="21"/>
      <c r="XD97" s="21"/>
      <c r="XE97" s="21"/>
      <c r="XF97" s="21"/>
      <c r="XG97" s="21"/>
      <c r="XH97" s="21"/>
      <c r="XI97" s="21"/>
      <c r="XJ97" s="21"/>
      <c r="XK97" s="21"/>
      <c r="XL97" s="21"/>
      <c r="XM97" s="21"/>
      <c r="XN97" s="21"/>
      <c r="XO97" s="21"/>
      <c r="XP97" s="21"/>
      <c r="XQ97" s="21"/>
      <c r="XR97" s="21"/>
      <c r="XS97" s="21"/>
      <c r="XT97" s="21"/>
      <c r="XU97" s="21"/>
      <c r="XV97" s="21"/>
      <c r="XW97" s="21"/>
      <c r="XX97" s="21"/>
      <c r="XY97" s="21"/>
      <c r="XZ97" s="21"/>
      <c r="YA97" s="21"/>
      <c r="YB97" s="21"/>
      <c r="YC97" s="21"/>
      <c r="YD97" s="21"/>
      <c r="YE97" s="21"/>
      <c r="YF97" s="21"/>
      <c r="YG97" s="21"/>
      <c r="YH97" s="21"/>
      <c r="YI97" s="21"/>
      <c r="YJ97" s="21"/>
      <c r="YK97" s="21"/>
      <c r="YL97" s="21"/>
      <c r="YM97" s="21"/>
      <c r="YN97" s="21"/>
      <c r="YO97" s="21"/>
      <c r="YP97" s="21"/>
      <c r="YQ97" s="21"/>
      <c r="YR97" s="21"/>
      <c r="YS97" s="21"/>
      <c r="YT97" s="21"/>
      <c r="YU97" s="21"/>
      <c r="YV97" s="21"/>
      <c r="YW97" s="21"/>
      <c r="YX97" s="21"/>
      <c r="YY97" s="21"/>
      <c r="YZ97" s="21"/>
      <c r="ZA97" s="21"/>
      <c r="ZB97" s="21"/>
      <c r="ZC97" s="21"/>
      <c r="ZD97" s="21"/>
      <c r="ZE97" s="21"/>
      <c r="ZF97" s="21"/>
      <c r="ZG97" s="21"/>
      <c r="ZH97" s="21"/>
      <c r="ZI97" s="21"/>
      <c r="ZJ97" s="21"/>
      <c r="ZK97" s="21"/>
      <c r="ZL97" s="21"/>
      <c r="ZM97" s="21"/>
      <c r="ZN97" s="21"/>
      <c r="ZO97" s="21"/>
      <c r="ZP97" s="21"/>
      <c r="ZQ97" s="21"/>
      <c r="ZR97" s="21"/>
      <c r="ZS97" s="21"/>
      <c r="ZT97" s="21"/>
      <c r="ZU97" s="21"/>
      <c r="ZV97" s="21"/>
      <c r="ZW97" s="21"/>
      <c r="ZX97" s="21"/>
      <c r="ZY97" s="21"/>
      <c r="ZZ97" s="21"/>
      <c r="AAA97" s="21"/>
      <c r="AAB97" s="21"/>
      <c r="AAC97" s="21"/>
      <c r="AAD97" s="21"/>
      <c r="AAE97" s="21"/>
      <c r="AAF97" s="21"/>
      <c r="AAG97" s="21"/>
      <c r="AAH97" s="21"/>
      <c r="AAI97" s="21"/>
      <c r="AAJ97" s="21"/>
      <c r="AAK97" s="21"/>
      <c r="AAL97" s="21"/>
      <c r="AAM97" s="21"/>
      <c r="AAN97" s="21"/>
      <c r="AAO97" s="21"/>
      <c r="AAP97" s="21"/>
      <c r="AAQ97" s="21"/>
      <c r="AAR97" s="21"/>
      <c r="AAS97" s="21"/>
      <c r="AAT97" s="21"/>
      <c r="AAU97" s="21"/>
      <c r="AAV97" s="21"/>
      <c r="AAW97" s="21"/>
      <c r="AAX97" s="21"/>
      <c r="AAY97" s="21"/>
      <c r="AAZ97" s="21"/>
      <c r="ABA97" s="21"/>
      <c r="ABB97" s="21"/>
      <c r="ABC97" s="21"/>
      <c r="ABD97" s="21"/>
      <c r="ABE97" s="21"/>
      <c r="ABF97" s="21"/>
      <c r="ABG97" s="21"/>
      <c r="ABH97" s="21"/>
      <c r="ABI97" s="21"/>
      <c r="ABJ97" s="21"/>
      <c r="ABK97" s="21"/>
      <c r="ABL97" s="21"/>
      <c r="ABM97" s="21"/>
      <c r="ABN97" s="21"/>
      <c r="ABO97" s="21"/>
      <c r="ABP97" s="21"/>
      <c r="ABQ97" s="21"/>
      <c r="ABR97" s="21"/>
      <c r="ABS97" s="21"/>
      <c r="ABT97" s="21"/>
      <c r="ABU97" s="21"/>
      <c r="ABV97" s="21"/>
      <c r="ABW97" s="21"/>
      <c r="ABX97" s="21"/>
      <c r="ABY97" s="21"/>
      <c r="ABZ97" s="21"/>
      <c r="ACA97" s="21"/>
      <c r="ACB97" s="21"/>
      <c r="ACC97" s="21"/>
      <c r="ACD97" s="21"/>
      <c r="ACE97" s="21"/>
      <c r="ACF97" s="21"/>
      <c r="ACG97" s="21"/>
      <c r="ACH97" s="21"/>
      <c r="ACI97" s="21"/>
      <c r="ACJ97" s="21"/>
      <c r="ACK97" s="21"/>
      <c r="ACL97" s="21"/>
      <c r="ACM97" s="21"/>
      <c r="ACN97" s="21"/>
      <c r="ACO97" s="21"/>
      <c r="ACP97" s="21"/>
      <c r="ACQ97" s="21"/>
      <c r="ACR97" s="21"/>
      <c r="ACS97" s="21"/>
      <c r="ACT97" s="21"/>
      <c r="ACU97" s="21"/>
      <c r="ACV97" s="21"/>
      <c r="ACW97" s="21"/>
      <c r="ACX97" s="21"/>
      <c r="ACY97" s="21"/>
      <c r="ACZ97" s="21"/>
      <c r="ADA97" s="21"/>
      <c r="ADB97" s="21"/>
      <c r="ADC97" s="21"/>
      <c r="ADD97" s="21"/>
      <c r="ADE97" s="21"/>
      <c r="ADF97" s="21"/>
      <c r="ADG97" s="21"/>
      <c r="ADH97" s="21"/>
      <c r="ADI97" s="21"/>
      <c r="ADJ97" s="21"/>
      <c r="ADK97" s="21"/>
      <c r="ADL97" s="21"/>
      <c r="ADM97" s="21"/>
      <c r="ADN97" s="21"/>
      <c r="ADO97" s="21"/>
      <c r="ADP97" s="21"/>
      <c r="ADQ97" s="21"/>
      <c r="ADR97" s="21"/>
      <c r="ADS97" s="21"/>
      <c r="ADT97" s="21"/>
      <c r="ADU97" s="21"/>
      <c r="ADV97" s="21"/>
      <c r="ADW97" s="21"/>
      <c r="ADX97" s="21"/>
      <c r="ADY97" s="21"/>
      <c r="ADZ97" s="21"/>
      <c r="AEA97" s="21"/>
      <c r="AEB97" s="21"/>
      <c r="AEC97" s="21"/>
      <c r="AED97" s="21"/>
      <c r="AEE97" s="21"/>
      <c r="AEF97" s="21"/>
      <c r="AEG97" s="21"/>
      <c r="AEH97" s="21"/>
      <c r="AEI97" s="21"/>
      <c r="AEJ97" s="21"/>
      <c r="AEK97" s="21"/>
      <c r="AEL97" s="21"/>
      <c r="AEM97" s="21"/>
      <c r="AEN97" s="21"/>
      <c r="AEO97" s="21"/>
      <c r="AEP97" s="21"/>
      <c r="AEQ97" s="21"/>
      <c r="AER97" s="21"/>
      <c r="AES97" s="21"/>
      <c r="AET97" s="21"/>
      <c r="AEU97" s="21"/>
      <c r="AEV97" s="21"/>
      <c r="AEW97" s="21"/>
      <c r="AEX97" s="21"/>
      <c r="AEY97" s="21"/>
      <c r="AEZ97" s="21"/>
      <c r="AFA97" s="21"/>
      <c r="AFB97" s="21"/>
      <c r="AFC97" s="21"/>
      <c r="AFD97" s="21"/>
      <c r="AFE97" s="21"/>
      <c r="AFF97" s="21"/>
      <c r="AFG97" s="21"/>
      <c r="AFH97" s="21"/>
      <c r="AFI97" s="21"/>
      <c r="AFJ97" s="21"/>
      <c r="AFK97" s="21"/>
      <c r="AFL97" s="21"/>
      <c r="AFM97" s="21"/>
      <c r="AFN97" s="21"/>
      <c r="AFO97" s="21"/>
      <c r="AFP97" s="21"/>
      <c r="AFQ97" s="21"/>
      <c r="AFR97" s="21"/>
      <c r="AFS97" s="21"/>
      <c r="AFT97" s="21"/>
      <c r="AFU97" s="21"/>
      <c r="AFV97" s="21"/>
      <c r="AFW97" s="21"/>
      <c r="AFX97" s="21"/>
      <c r="AFY97" s="21"/>
      <c r="AFZ97" s="21"/>
      <c r="AGA97" s="21"/>
      <c r="AGB97" s="21"/>
      <c r="AGC97" s="21"/>
      <c r="AGD97" s="21"/>
      <c r="AGE97" s="21"/>
      <c r="AGF97" s="21"/>
      <c r="AGG97" s="21"/>
      <c r="AGH97" s="21"/>
      <c r="AGI97" s="21"/>
      <c r="AGJ97" s="21"/>
      <c r="AGK97" s="21"/>
      <c r="AGL97" s="21"/>
      <c r="AGM97" s="21"/>
      <c r="AGN97" s="21"/>
      <c r="AGO97" s="21"/>
      <c r="AGP97" s="21"/>
      <c r="AGQ97" s="21"/>
      <c r="AGR97" s="21"/>
      <c r="AGS97" s="21"/>
      <c r="AGT97" s="21"/>
      <c r="AGU97" s="21"/>
      <c r="AGV97" s="21"/>
      <c r="AGW97" s="21"/>
      <c r="AGX97" s="21"/>
      <c r="AGY97" s="21"/>
      <c r="AGZ97" s="21"/>
      <c r="AHA97" s="21"/>
      <c r="AHB97" s="21"/>
      <c r="AHC97" s="21"/>
      <c r="AHD97" s="21"/>
      <c r="AHE97" s="21"/>
      <c r="AHF97" s="21"/>
      <c r="AHG97" s="21"/>
      <c r="AHH97" s="21"/>
      <c r="AHI97" s="21"/>
      <c r="AHJ97" s="21"/>
      <c r="AHK97" s="21"/>
      <c r="AHL97" s="21"/>
      <c r="AHM97" s="21"/>
      <c r="AHN97" s="21"/>
      <c r="AHO97" s="21"/>
      <c r="AHP97" s="21"/>
      <c r="AHQ97" s="21"/>
      <c r="AHR97" s="21"/>
      <c r="AHS97" s="21"/>
      <c r="AHT97" s="21"/>
      <c r="AHU97" s="21"/>
      <c r="AHV97" s="21"/>
      <c r="AHW97" s="21"/>
      <c r="AHX97" s="21"/>
      <c r="AHY97" s="21"/>
      <c r="AHZ97" s="21"/>
      <c r="AIA97" s="21"/>
      <c r="AIB97" s="21"/>
      <c r="AIC97" s="21"/>
      <c r="AID97" s="21"/>
      <c r="AIE97" s="21"/>
      <c r="AIF97" s="21"/>
      <c r="AIG97" s="21"/>
      <c r="AIH97" s="21"/>
      <c r="AII97" s="21"/>
      <c r="AIJ97" s="21"/>
      <c r="AIK97" s="21"/>
      <c r="AIL97" s="21"/>
      <c r="AIM97" s="21"/>
      <c r="AIN97" s="21"/>
      <c r="AIO97" s="21"/>
      <c r="AIP97" s="21"/>
      <c r="AIQ97" s="21"/>
      <c r="AIR97" s="21"/>
      <c r="AIS97" s="21"/>
      <c r="AIT97" s="21"/>
      <c r="AIU97" s="21"/>
      <c r="AIV97" s="21"/>
      <c r="AIW97" s="21"/>
      <c r="AIX97" s="21"/>
      <c r="AIY97" s="21"/>
      <c r="AIZ97" s="21"/>
      <c r="AJA97" s="21"/>
      <c r="AJB97" s="21"/>
      <c r="AJC97" s="21"/>
      <c r="AJD97" s="21"/>
      <c r="AJE97" s="21"/>
      <c r="AJF97" s="21"/>
      <c r="AJG97" s="21"/>
      <c r="AJH97" s="21"/>
      <c r="AJI97" s="21"/>
      <c r="AJJ97" s="21"/>
      <c r="AJK97" s="21"/>
      <c r="AJL97" s="21"/>
      <c r="AJM97" s="21"/>
      <c r="AJN97" s="21"/>
      <c r="AJO97" s="21"/>
      <c r="AJP97" s="21"/>
      <c r="AJQ97" s="21"/>
      <c r="AJR97" s="21"/>
      <c r="AJS97" s="21"/>
      <c r="AJT97" s="21"/>
      <c r="AJU97" s="21"/>
      <c r="AJV97" s="21"/>
      <c r="AJW97" s="21"/>
      <c r="AJX97" s="21"/>
      <c r="AJY97" s="21"/>
      <c r="AJZ97" s="21"/>
      <c r="AKA97" s="21"/>
      <c r="AKB97" s="21"/>
      <c r="AKC97" s="21"/>
      <c r="AKD97" s="21"/>
      <c r="AKE97" s="21"/>
      <c r="AKF97" s="21"/>
      <c r="AKG97" s="21"/>
      <c r="AKH97" s="21"/>
      <c r="AKI97" s="21"/>
      <c r="AKJ97" s="21"/>
      <c r="AKK97" s="21"/>
      <c r="AKL97" s="21"/>
      <c r="AKM97" s="21"/>
      <c r="AKN97" s="21"/>
      <c r="AKO97" s="21"/>
      <c r="AKP97" s="21"/>
      <c r="AKQ97" s="21"/>
      <c r="AKR97" s="21"/>
      <c r="AKS97" s="21"/>
      <c r="AKT97" s="21"/>
      <c r="AKU97" s="21"/>
      <c r="AKV97" s="21"/>
      <c r="AKW97" s="21"/>
      <c r="AKX97" s="21"/>
      <c r="AKY97" s="21"/>
      <c r="AKZ97" s="21"/>
      <c r="ALA97" s="21"/>
      <c r="ALB97" s="21"/>
      <c r="ALC97" s="21"/>
      <c r="ALD97" s="21"/>
      <c r="ALE97" s="21"/>
      <c r="ALF97" s="21"/>
      <c r="ALG97" s="21"/>
      <c r="ALH97" s="21"/>
      <c r="ALI97" s="21"/>
      <c r="ALJ97" s="21"/>
      <c r="ALK97" s="21"/>
      <c r="ALL97" s="21"/>
      <c r="ALM97" s="21"/>
      <c r="ALN97" s="21"/>
      <c r="ALO97" s="21"/>
      <c r="ALP97" s="21"/>
      <c r="ALQ97" s="21"/>
      <c r="ALR97" s="21"/>
      <c r="ALS97" s="21"/>
      <c r="ALT97" s="21"/>
      <c r="ALU97" s="21"/>
      <c r="ALV97" s="21"/>
      <c r="ALW97" s="21"/>
      <c r="ALX97" s="21"/>
      <c r="ALY97" s="21"/>
      <c r="ALZ97" s="21"/>
      <c r="AMA97" s="21"/>
      <c r="AMB97" s="21"/>
      <c r="AMC97" s="21"/>
      <c r="AMD97" s="21"/>
      <c r="AME97" s="21"/>
      <c r="AMF97" s="21"/>
      <c r="AMG97" s="21"/>
      <c r="AMH97" s="21"/>
      <c r="AMI97" s="21"/>
      <c r="AMJ97" s="21"/>
      <c r="AMK97" s="21"/>
      <c r="AML97" s="21"/>
      <c r="AMM97" s="21"/>
    </row>
    <row r="98" spans="1:1027" x14ac:dyDescent="0.25">
      <c r="A98" s="11">
        <v>2</v>
      </c>
      <c r="B98" s="53" t="s">
        <v>253</v>
      </c>
      <c r="C98" s="53" t="s">
        <v>346</v>
      </c>
      <c r="D98" s="53" t="s">
        <v>455</v>
      </c>
      <c r="E98" s="53" t="s">
        <v>129</v>
      </c>
      <c r="F98" s="12" t="s">
        <v>163</v>
      </c>
      <c r="G98" s="12"/>
      <c r="H98" s="12">
        <v>92</v>
      </c>
      <c r="I98" s="13" t="s">
        <v>98</v>
      </c>
      <c r="J98" s="14" t="s">
        <v>101</v>
      </c>
      <c r="K98" s="14" t="s">
        <v>456</v>
      </c>
      <c r="L98" s="15" t="s">
        <v>128</v>
      </c>
      <c r="M98" s="15" t="s">
        <v>128</v>
      </c>
      <c r="N98" s="15" t="s">
        <v>128</v>
      </c>
      <c r="O98" s="15" t="s">
        <v>128</v>
      </c>
      <c r="P98" s="15" t="s">
        <v>129</v>
      </c>
      <c r="Q98" s="15" t="s">
        <v>129</v>
      </c>
      <c r="R98" s="16" t="s">
        <v>128</v>
      </c>
      <c r="S98" s="16" t="s">
        <v>129</v>
      </c>
      <c r="T98" s="16" t="s">
        <v>129</v>
      </c>
      <c r="U98" s="17" t="s">
        <v>115</v>
      </c>
      <c r="V98" s="17" t="s">
        <v>128</v>
      </c>
      <c r="W98" s="17" t="s">
        <v>128</v>
      </c>
      <c r="X98" s="18" t="s">
        <v>131</v>
      </c>
      <c r="Y98" s="18" t="s">
        <v>128</v>
      </c>
      <c r="Z98" s="18" t="s">
        <v>133</v>
      </c>
      <c r="AA98" s="19" t="s">
        <v>117</v>
      </c>
      <c r="AB98" s="19"/>
      <c r="AC98" s="19" t="s">
        <v>128</v>
      </c>
      <c r="AE98" s="14"/>
      <c r="AF98" s="14"/>
      <c r="AG98" s="17"/>
      <c r="AH98" s="52" t="s">
        <v>484</v>
      </c>
    </row>
    <row r="99" spans="1:1027" x14ac:dyDescent="0.25">
      <c r="A99" s="11">
        <v>92</v>
      </c>
      <c r="B99" s="53" t="s">
        <v>254</v>
      </c>
      <c r="C99" s="53" t="s">
        <v>347</v>
      </c>
      <c r="D99" s="53" t="s">
        <v>391</v>
      </c>
      <c r="E99" s="53" t="s">
        <v>129</v>
      </c>
      <c r="F99" s="12" t="s">
        <v>163</v>
      </c>
      <c r="G99" s="12"/>
      <c r="H99" s="12">
        <v>77</v>
      </c>
      <c r="I99" s="13" t="s">
        <v>97</v>
      </c>
      <c r="J99" s="14" t="s">
        <v>452</v>
      </c>
      <c r="K99" s="14" t="s">
        <v>111</v>
      </c>
      <c r="L99" s="15" t="s">
        <v>128</v>
      </c>
      <c r="M99" s="15" t="s">
        <v>128</v>
      </c>
      <c r="N99" s="15" t="s">
        <v>128</v>
      </c>
      <c r="O99" s="15" t="s">
        <v>128</v>
      </c>
      <c r="P99" s="15" t="s">
        <v>129</v>
      </c>
      <c r="Q99" s="15" t="s">
        <v>129</v>
      </c>
      <c r="R99" s="16" t="s">
        <v>128</v>
      </c>
      <c r="S99" s="16" t="s">
        <v>129</v>
      </c>
      <c r="T99" s="16" t="s">
        <v>129</v>
      </c>
      <c r="U99" s="17" t="s">
        <v>115</v>
      </c>
      <c r="V99" s="17" t="s">
        <v>129</v>
      </c>
      <c r="W99" s="17" t="s">
        <v>128</v>
      </c>
      <c r="X99" s="18" t="s">
        <v>167</v>
      </c>
      <c r="Y99" s="18" t="s">
        <v>128</v>
      </c>
      <c r="Z99" s="18" t="s">
        <v>131</v>
      </c>
      <c r="AA99" s="19" t="s">
        <v>117</v>
      </c>
      <c r="AB99" s="19"/>
      <c r="AC99" s="19" t="s">
        <v>129</v>
      </c>
      <c r="AE99" s="14"/>
      <c r="AF99" s="14"/>
      <c r="AG99" s="17" t="s">
        <v>22</v>
      </c>
      <c r="AH99" s="52" t="s">
        <v>485</v>
      </c>
    </row>
    <row r="100" spans="1:1027" x14ac:dyDescent="0.25">
      <c r="A100" s="21" t="s">
        <v>86</v>
      </c>
      <c r="B100" s="21"/>
      <c r="C100" s="21"/>
      <c r="D100" s="21"/>
      <c r="E100" s="21"/>
      <c r="F100" s="22"/>
      <c r="G100" s="22"/>
      <c r="H100" s="22"/>
      <c r="I100" s="23"/>
      <c r="J100" s="24" t="s">
        <v>108</v>
      </c>
      <c r="K100" s="24"/>
      <c r="L100" s="25"/>
      <c r="M100" s="25"/>
      <c r="N100" s="25"/>
      <c r="O100" s="25"/>
      <c r="P100" s="25"/>
      <c r="Q100" s="25"/>
      <c r="R100" s="26"/>
      <c r="S100" s="26"/>
      <c r="T100" s="26"/>
      <c r="U100" s="27" t="s">
        <v>458</v>
      </c>
      <c r="V100" s="27"/>
      <c r="W100" s="27"/>
      <c r="X100" s="28"/>
      <c r="Y100" s="28"/>
      <c r="Z100" s="28"/>
      <c r="AA100" s="29"/>
      <c r="AB100" s="29"/>
      <c r="AC100" s="29"/>
      <c r="AD100" s="21"/>
      <c r="AE100" s="24" t="s">
        <v>44</v>
      </c>
      <c r="AF100" s="24"/>
      <c r="AG100" s="27" t="s">
        <v>73</v>
      </c>
      <c r="AH100" s="31"/>
    </row>
    <row r="101" spans="1:1027" x14ac:dyDescent="0.25">
      <c r="A101" s="11">
        <v>36</v>
      </c>
      <c r="B101" s="53" t="s">
        <v>255</v>
      </c>
      <c r="C101" s="53" t="s">
        <v>348</v>
      </c>
      <c r="D101" s="53" t="s">
        <v>455</v>
      </c>
      <c r="E101" s="53" t="s">
        <v>129</v>
      </c>
      <c r="F101" s="12" t="s">
        <v>163</v>
      </c>
      <c r="G101" s="12"/>
      <c r="H101" s="12">
        <v>93</v>
      </c>
      <c r="I101" s="13" t="s">
        <v>95</v>
      </c>
      <c r="J101" s="14" t="s">
        <v>107</v>
      </c>
      <c r="K101" s="14" t="s">
        <v>111</v>
      </c>
      <c r="L101" s="15" t="s">
        <v>128</v>
      </c>
      <c r="M101" s="15" t="s">
        <v>128</v>
      </c>
      <c r="N101" s="15" t="s">
        <v>128</v>
      </c>
      <c r="O101" s="15" t="s">
        <v>128</v>
      </c>
      <c r="P101" s="15" t="s">
        <v>129</v>
      </c>
      <c r="Q101" s="15" t="s">
        <v>129</v>
      </c>
      <c r="R101" s="16" t="s">
        <v>129</v>
      </c>
      <c r="S101" s="16" t="s">
        <v>129</v>
      </c>
      <c r="T101" s="16" t="s">
        <v>129</v>
      </c>
      <c r="U101" s="17" t="s">
        <v>115</v>
      </c>
      <c r="V101" s="17" t="s">
        <v>128</v>
      </c>
      <c r="W101" s="17" t="s">
        <v>129</v>
      </c>
      <c r="X101" s="18" t="s">
        <v>167</v>
      </c>
      <c r="Y101" s="18" t="s">
        <v>129</v>
      </c>
      <c r="Z101" s="18" t="s">
        <v>167</v>
      </c>
      <c r="AA101" s="19" t="s">
        <v>497</v>
      </c>
      <c r="AB101" s="19" t="s">
        <v>167</v>
      </c>
      <c r="AC101" s="19" t="s">
        <v>128</v>
      </c>
      <c r="AE101" s="14"/>
      <c r="AF101" s="14"/>
      <c r="AG101" s="17"/>
      <c r="AH101" s="52" t="s">
        <v>486</v>
      </c>
    </row>
    <row r="102" spans="1:1027" x14ac:dyDescent="0.25">
      <c r="A102" s="11">
        <v>64</v>
      </c>
      <c r="B102" s="53" t="s">
        <v>250</v>
      </c>
      <c r="C102" s="53" t="s">
        <v>347</v>
      </c>
      <c r="D102" s="53" t="s">
        <v>391</v>
      </c>
      <c r="E102" s="53" t="s">
        <v>129</v>
      </c>
      <c r="F102" s="12" t="s">
        <v>163</v>
      </c>
      <c r="G102" s="12"/>
      <c r="H102" s="12">
        <v>97</v>
      </c>
      <c r="I102" s="13" t="s">
        <v>97</v>
      </c>
      <c r="J102" s="14" t="s">
        <v>452</v>
      </c>
      <c r="K102" s="14" t="s">
        <v>112</v>
      </c>
      <c r="L102" s="15" t="s">
        <v>128</v>
      </c>
      <c r="M102" s="15" t="s">
        <v>128</v>
      </c>
      <c r="N102" s="15" t="s">
        <v>128</v>
      </c>
      <c r="O102" s="15" t="s">
        <v>129</v>
      </c>
      <c r="P102" s="15" t="s">
        <v>129</v>
      </c>
      <c r="Q102" s="15" t="s">
        <v>129</v>
      </c>
      <c r="R102" s="16" t="s">
        <v>128</v>
      </c>
      <c r="S102" s="16" t="s">
        <v>129</v>
      </c>
      <c r="T102" s="16" t="s">
        <v>129</v>
      </c>
      <c r="U102" s="17" t="s">
        <v>115</v>
      </c>
      <c r="V102" s="17" t="s">
        <v>128</v>
      </c>
      <c r="W102" s="17" t="s">
        <v>128</v>
      </c>
      <c r="X102" s="18" t="s">
        <v>132</v>
      </c>
      <c r="Y102" s="18" t="s">
        <v>129</v>
      </c>
      <c r="Z102" s="18" t="s">
        <v>133</v>
      </c>
      <c r="AA102" s="19" t="s">
        <v>117</v>
      </c>
      <c r="AB102" s="19"/>
      <c r="AC102" s="19" t="s">
        <v>129</v>
      </c>
      <c r="AE102" s="14"/>
      <c r="AF102" s="14"/>
      <c r="AG102" s="17"/>
      <c r="AH102" s="52" t="s">
        <v>194</v>
      </c>
    </row>
    <row r="103" spans="1:1027" x14ac:dyDescent="0.25">
      <c r="A103" s="21" t="s">
        <v>71</v>
      </c>
      <c r="B103" s="21"/>
      <c r="C103" s="21"/>
      <c r="D103" s="21"/>
      <c r="E103" s="21"/>
      <c r="F103" s="22"/>
      <c r="G103" s="22"/>
      <c r="H103" s="22"/>
      <c r="I103" s="23"/>
      <c r="J103" s="24" t="s">
        <v>104</v>
      </c>
      <c r="K103" s="24"/>
      <c r="L103" s="25"/>
      <c r="M103" s="25"/>
      <c r="N103" s="25"/>
      <c r="O103" s="25"/>
      <c r="P103" s="25"/>
      <c r="Q103" s="25"/>
      <c r="R103" s="26"/>
      <c r="S103" s="26"/>
      <c r="T103" s="26"/>
      <c r="U103" s="27"/>
      <c r="V103" s="27"/>
      <c r="W103" s="27"/>
      <c r="X103" s="28"/>
      <c r="Y103" s="28"/>
      <c r="Z103" s="28"/>
      <c r="AA103" s="29"/>
      <c r="AB103" s="29"/>
      <c r="AC103" s="29"/>
      <c r="AD103" s="21"/>
      <c r="AE103" s="24"/>
      <c r="AF103" s="24"/>
      <c r="AG103" s="27"/>
      <c r="AH103" s="31"/>
    </row>
    <row r="104" spans="1:1027" s="30" customFormat="1" x14ac:dyDescent="0.25">
      <c r="A104" s="11">
        <v>59</v>
      </c>
      <c r="B104" s="53" t="s">
        <v>211</v>
      </c>
      <c r="C104" s="53" t="s">
        <v>349</v>
      </c>
      <c r="D104" s="53" t="s">
        <v>455</v>
      </c>
      <c r="E104" s="53" t="s">
        <v>129</v>
      </c>
      <c r="F104" s="12" t="s">
        <v>163</v>
      </c>
      <c r="G104" s="12"/>
      <c r="H104" s="12">
        <v>80</v>
      </c>
      <c r="I104" s="13" t="s">
        <v>97</v>
      </c>
      <c r="J104" s="14" t="s">
        <v>452</v>
      </c>
      <c r="K104" s="14" t="s">
        <v>111</v>
      </c>
      <c r="L104" s="15" t="s">
        <v>128</v>
      </c>
      <c r="M104" s="15" t="s">
        <v>128</v>
      </c>
      <c r="N104" s="15" t="s">
        <v>128</v>
      </c>
      <c r="O104" s="15" t="s">
        <v>128</v>
      </c>
      <c r="P104" s="15" t="s">
        <v>128</v>
      </c>
      <c r="Q104" s="15" t="s">
        <v>129</v>
      </c>
      <c r="R104" s="16" t="s">
        <v>128</v>
      </c>
      <c r="S104" s="16" t="s">
        <v>129</v>
      </c>
      <c r="T104" s="16" t="s">
        <v>129</v>
      </c>
      <c r="U104" s="17" t="s">
        <v>115</v>
      </c>
      <c r="V104" s="17" t="s">
        <v>128</v>
      </c>
      <c r="W104" s="17" t="s">
        <v>128</v>
      </c>
      <c r="X104" s="18" t="s">
        <v>167</v>
      </c>
      <c r="Y104" s="18" t="s">
        <v>129</v>
      </c>
      <c r="Z104" s="18" t="s">
        <v>131</v>
      </c>
      <c r="AA104" s="19" t="s">
        <v>117</v>
      </c>
      <c r="AB104" s="19"/>
      <c r="AC104" s="19" t="s">
        <v>128</v>
      </c>
      <c r="AD104" s="11"/>
      <c r="AE104" s="14"/>
      <c r="AF104" s="14"/>
      <c r="AG104" s="17"/>
      <c r="AH104" s="52" t="s">
        <v>197</v>
      </c>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F104" s="21"/>
      <c r="GG104" s="21"/>
      <c r="GH104" s="21"/>
      <c r="GI104" s="21"/>
      <c r="GJ104" s="21"/>
      <c r="GK104" s="21"/>
      <c r="GL104" s="21"/>
      <c r="GM104" s="21"/>
      <c r="GN104" s="21"/>
      <c r="GO104" s="21"/>
      <c r="GP104" s="21"/>
      <c r="GQ104" s="21"/>
      <c r="GR104" s="21"/>
      <c r="GS104" s="21"/>
      <c r="GT104" s="21"/>
      <c r="GU104" s="21"/>
      <c r="GV104" s="21"/>
      <c r="GW104" s="21"/>
      <c r="GX104" s="21"/>
      <c r="GY104" s="21"/>
      <c r="GZ104" s="21"/>
      <c r="HA104" s="21"/>
      <c r="HB104" s="21"/>
      <c r="HC104" s="21"/>
      <c r="HD104" s="21"/>
      <c r="HE104" s="21"/>
      <c r="HF104" s="21"/>
      <c r="HG104" s="21"/>
      <c r="HH104" s="21"/>
      <c r="HI104" s="21"/>
      <c r="HJ104" s="21"/>
      <c r="HK104" s="21"/>
      <c r="HL104" s="21"/>
      <c r="HM104" s="21"/>
      <c r="HN104" s="21"/>
      <c r="HO104" s="21"/>
      <c r="HP104" s="21"/>
      <c r="HQ104" s="21"/>
      <c r="HR104" s="21"/>
      <c r="HS104" s="21"/>
      <c r="HT104" s="21"/>
      <c r="HU104" s="21"/>
      <c r="HV104" s="21"/>
      <c r="HW104" s="21"/>
      <c r="HX104" s="21"/>
      <c r="HY104" s="21"/>
      <c r="HZ104" s="21"/>
      <c r="IA104" s="21"/>
      <c r="IB104" s="21"/>
      <c r="IC104" s="21"/>
      <c r="ID104" s="21"/>
      <c r="IE104" s="21"/>
      <c r="IF104" s="21"/>
      <c r="IG104" s="21"/>
      <c r="IH104" s="21"/>
      <c r="II104" s="21"/>
      <c r="IJ104" s="21"/>
      <c r="IK104" s="21"/>
      <c r="IL104" s="21"/>
      <c r="IM104" s="21"/>
      <c r="IN104" s="21"/>
      <c r="IO104" s="21"/>
      <c r="IP104" s="21"/>
      <c r="IQ104" s="21"/>
      <c r="IR104" s="21"/>
      <c r="IS104" s="21"/>
      <c r="IT104" s="21"/>
      <c r="IU104" s="21"/>
      <c r="IV104" s="21"/>
      <c r="IW104" s="21"/>
      <c r="IX104" s="21"/>
      <c r="IY104" s="21"/>
      <c r="IZ104" s="21"/>
      <c r="JA104" s="21"/>
      <c r="JB104" s="21"/>
      <c r="JC104" s="21"/>
      <c r="JD104" s="21"/>
      <c r="JE104" s="21"/>
      <c r="JF104" s="21"/>
      <c r="JG104" s="21"/>
      <c r="JH104" s="21"/>
      <c r="JI104" s="21"/>
      <c r="JJ104" s="21"/>
      <c r="JK104" s="21"/>
      <c r="JL104" s="21"/>
      <c r="JM104" s="21"/>
      <c r="JN104" s="21"/>
      <c r="JO104" s="21"/>
      <c r="JP104" s="21"/>
      <c r="JQ104" s="21"/>
      <c r="JR104" s="21"/>
      <c r="JS104" s="21"/>
      <c r="JT104" s="21"/>
      <c r="JU104" s="21"/>
      <c r="JV104" s="21"/>
      <c r="JW104" s="21"/>
      <c r="JX104" s="21"/>
      <c r="JY104" s="21"/>
      <c r="JZ104" s="21"/>
      <c r="KA104" s="21"/>
      <c r="KB104" s="21"/>
      <c r="KC104" s="21"/>
      <c r="KD104" s="21"/>
      <c r="KE104" s="21"/>
      <c r="KF104" s="21"/>
      <c r="KG104" s="21"/>
      <c r="KH104" s="21"/>
      <c r="KI104" s="21"/>
      <c r="KJ104" s="21"/>
      <c r="KK104" s="21"/>
      <c r="KL104" s="21"/>
      <c r="KM104" s="21"/>
      <c r="KN104" s="21"/>
      <c r="KO104" s="21"/>
      <c r="KP104" s="21"/>
      <c r="KQ104" s="21"/>
      <c r="KR104" s="21"/>
      <c r="KS104" s="21"/>
      <c r="KT104" s="21"/>
      <c r="KU104" s="21"/>
      <c r="KV104" s="21"/>
      <c r="KW104" s="21"/>
      <c r="KX104" s="21"/>
      <c r="KY104" s="21"/>
      <c r="KZ104" s="21"/>
      <c r="LA104" s="21"/>
      <c r="LB104" s="21"/>
      <c r="LC104" s="21"/>
      <c r="LD104" s="21"/>
      <c r="LE104" s="21"/>
      <c r="LF104" s="21"/>
      <c r="LG104" s="21"/>
      <c r="LH104" s="21"/>
      <c r="LI104" s="21"/>
      <c r="LJ104" s="21"/>
      <c r="LK104" s="21"/>
      <c r="LL104" s="21"/>
      <c r="LM104" s="21"/>
      <c r="LN104" s="21"/>
      <c r="LO104" s="21"/>
      <c r="LP104" s="21"/>
      <c r="LQ104" s="21"/>
      <c r="LR104" s="21"/>
      <c r="LS104" s="21"/>
      <c r="LT104" s="21"/>
      <c r="LU104" s="21"/>
      <c r="LV104" s="21"/>
      <c r="LW104" s="21"/>
      <c r="LX104" s="21"/>
      <c r="LY104" s="21"/>
      <c r="LZ104" s="21"/>
      <c r="MA104" s="21"/>
      <c r="MB104" s="21"/>
      <c r="MC104" s="21"/>
      <c r="MD104" s="21"/>
      <c r="ME104" s="21"/>
      <c r="MF104" s="21"/>
      <c r="MG104" s="21"/>
      <c r="MH104" s="21"/>
      <c r="MI104" s="21"/>
      <c r="MJ104" s="21"/>
      <c r="MK104" s="21"/>
      <c r="ML104" s="21"/>
      <c r="MM104" s="21"/>
      <c r="MN104" s="21"/>
      <c r="MO104" s="21"/>
      <c r="MP104" s="21"/>
      <c r="MQ104" s="21"/>
      <c r="MR104" s="21"/>
      <c r="MS104" s="21"/>
      <c r="MT104" s="21"/>
      <c r="MU104" s="21"/>
      <c r="MV104" s="21"/>
      <c r="MW104" s="21"/>
      <c r="MX104" s="21"/>
      <c r="MY104" s="21"/>
      <c r="MZ104" s="21"/>
      <c r="NA104" s="21"/>
      <c r="NB104" s="21"/>
      <c r="NC104" s="21"/>
      <c r="ND104" s="21"/>
      <c r="NE104" s="21"/>
      <c r="NF104" s="21"/>
      <c r="NG104" s="21"/>
      <c r="NH104" s="21"/>
      <c r="NI104" s="21"/>
      <c r="NJ104" s="21"/>
      <c r="NK104" s="21"/>
      <c r="NL104" s="21"/>
      <c r="NM104" s="21"/>
      <c r="NN104" s="21"/>
      <c r="NO104" s="21"/>
      <c r="NP104" s="21"/>
      <c r="NQ104" s="21"/>
      <c r="NR104" s="21"/>
      <c r="NS104" s="21"/>
      <c r="NT104" s="21"/>
      <c r="NU104" s="21"/>
      <c r="NV104" s="21"/>
      <c r="NW104" s="21"/>
      <c r="NX104" s="21"/>
      <c r="NY104" s="21"/>
      <c r="NZ104" s="21"/>
      <c r="OA104" s="21"/>
      <c r="OB104" s="21"/>
      <c r="OC104" s="21"/>
      <c r="OD104" s="21"/>
      <c r="OE104" s="21"/>
      <c r="OF104" s="21"/>
      <c r="OG104" s="21"/>
      <c r="OH104" s="21"/>
      <c r="OI104" s="21"/>
      <c r="OJ104" s="21"/>
      <c r="OK104" s="21"/>
      <c r="OL104" s="21"/>
      <c r="OM104" s="21"/>
      <c r="ON104" s="21"/>
      <c r="OO104" s="21"/>
      <c r="OP104" s="21"/>
      <c r="OQ104" s="21"/>
      <c r="OR104" s="21"/>
      <c r="OS104" s="21"/>
      <c r="OT104" s="21"/>
      <c r="OU104" s="21"/>
      <c r="OV104" s="21"/>
      <c r="OW104" s="21"/>
      <c r="OX104" s="21"/>
      <c r="OY104" s="21"/>
      <c r="OZ104" s="21"/>
      <c r="PA104" s="21"/>
      <c r="PB104" s="21"/>
      <c r="PC104" s="21"/>
      <c r="PD104" s="21"/>
      <c r="PE104" s="21"/>
      <c r="PF104" s="21"/>
      <c r="PG104" s="21"/>
      <c r="PH104" s="21"/>
      <c r="PI104" s="21"/>
      <c r="PJ104" s="21"/>
      <c r="PK104" s="21"/>
      <c r="PL104" s="21"/>
      <c r="PM104" s="21"/>
      <c r="PN104" s="21"/>
      <c r="PO104" s="21"/>
      <c r="PP104" s="21"/>
      <c r="PQ104" s="21"/>
      <c r="PR104" s="21"/>
      <c r="PS104" s="21"/>
      <c r="PT104" s="21"/>
      <c r="PU104" s="21"/>
      <c r="PV104" s="21"/>
      <c r="PW104" s="21"/>
      <c r="PX104" s="21"/>
      <c r="PY104" s="21"/>
      <c r="PZ104" s="21"/>
      <c r="QA104" s="21"/>
      <c r="QB104" s="21"/>
      <c r="QC104" s="21"/>
      <c r="QD104" s="21"/>
      <c r="QE104" s="21"/>
      <c r="QF104" s="21"/>
      <c r="QG104" s="21"/>
      <c r="QH104" s="21"/>
      <c r="QI104" s="21"/>
      <c r="QJ104" s="21"/>
      <c r="QK104" s="21"/>
      <c r="QL104" s="21"/>
      <c r="QM104" s="21"/>
      <c r="QN104" s="21"/>
      <c r="QO104" s="21"/>
      <c r="QP104" s="21"/>
      <c r="QQ104" s="21"/>
      <c r="QR104" s="21"/>
      <c r="QS104" s="21"/>
      <c r="QT104" s="21"/>
      <c r="QU104" s="21"/>
      <c r="QV104" s="21"/>
      <c r="QW104" s="21"/>
      <c r="QX104" s="21"/>
      <c r="QY104" s="21"/>
      <c r="QZ104" s="21"/>
      <c r="RA104" s="21"/>
      <c r="RB104" s="21"/>
      <c r="RC104" s="21"/>
      <c r="RD104" s="21"/>
      <c r="RE104" s="21"/>
      <c r="RF104" s="21"/>
      <c r="RG104" s="21"/>
      <c r="RH104" s="21"/>
      <c r="RI104" s="21"/>
      <c r="RJ104" s="21"/>
      <c r="RK104" s="21"/>
      <c r="RL104" s="21"/>
      <c r="RM104" s="21"/>
      <c r="RN104" s="21"/>
      <c r="RO104" s="21"/>
      <c r="RP104" s="21"/>
      <c r="RQ104" s="21"/>
      <c r="RR104" s="21"/>
      <c r="RS104" s="21"/>
      <c r="RT104" s="21"/>
      <c r="RU104" s="21"/>
      <c r="RV104" s="21"/>
      <c r="RW104" s="21"/>
      <c r="RX104" s="21"/>
      <c r="RY104" s="21"/>
      <c r="RZ104" s="21"/>
      <c r="SA104" s="21"/>
      <c r="SB104" s="21"/>
      <c r="SC104" s="21"/>
      <c r="SD104" s="21"/>
      <c r="SE104" s="21"/>
      <c r="SF104" s="21"/>
      <c r="SG104" s="21"/>
      <c r="SH104" s="21"/>
      <c r="SI104" s="21"/>
      <c r="SJ104" s="21"/>
      <c r="SK104" s="21"/>
      <c r="SL104" s="21"/>
      <c r="SM104" s="21"/>
      <c r="SN104" s="21"/>
      <c r="SO104" s="21"/>
      <c r="SP104" s="21"/>
      <c r="SQ104" s="21"/>
      <c r="SR104" s="21"/>
      <c r="SS104" s="21"/>
      <c r="ST104" s="21"/>
      <c r="SU104" s="21"/>
      <c r="SV104" s="21"/>
      <c r="SW104" s="21"/>
      <c r="SX104" s="21"/>
      <c r="SY104" s="21"/>
      <c r="SZ104" s="21"/>
      <c r="TA104" s="21"/>
      <c r="TB104" s="21"/>
      <c r="TC104" s="21"/>
      <c r="TD104" s="21"/>
      <c r="TE104" s="21"/>
      <c r="TF104" s="21"/>
      <c r="TG104" s="21"/>
      <c r="TH104" s="21"/>
      <c r="TI104" s="21"/>
      <c r="TJ104" s="21"/>
      <c r="TK104" s="21"/>
      <c r="TL104" s="21"/>
      <c r="TM104" s="21"/>
      <c r="TN104" s="21"/>
      <c r="TO104" s="21"/>
      <c r="TP104" s="21"/>
      <c r="TQ104" s="21"/>
      <c r="TR104" s="21"/>
      <c r="TS104" s="21"/>
      <c r="TT104" s="21"/>
      <c r="TU104" s="21"/>
      <c r="TV104" s="21"/>
      <c r="TW104" s="21"/>
      <c r="TX104" s="21"/>
      <c r="TY104" s="21"/>
      <c r="TZ104" s="21"/>
      <c r="UA104" s="21"/>
      <c r="UB104" s="21"/>
      <c r="UC104" s="21"/>
      <c r="UD104" s="21"/>
      <c r="UE104" s="21"/>
      <c r="UF104" s="21"/>
      <c r="UG104" s="21"/>
      <c r="UH104" s="21"/>
      <c r="UI104" s="21"/>
      <c r="UJ104" s="21"/>
      <c r="UK104" s="21"/>
      <c r="UL104" s="21"/>
      <c r="UM104" s="21"/>
      <c r="UN104" s="21"/>
      <c r="UO104" s="21"/>
      <c r="UP104" s="21"/>
      <c r="UQ104" s="21"/>
      <c r="UR104" s="21"/>
      <c r="US104" s="21"/>
      <c r="UT104" s="21"/>
      <c r="UU104" s="21"/>
      <c r="UV104" s="21"/>
      <c r="UW104" s="21"/>
      <c r="UX104" s="21"/>
      <c r="UY104" s="21"/>
      <c r="UZ104" s="21"/>
      <c r="VA104" s="21"/>
      <c r="VB104" s="21"/>
      <c r="VC104" s="21"/>
      <c r="VD104" s="21"/>
      <c r="VE104" s="21"/>
      <c r="VF104" s="21"/>
      <c r="VG104" s="21"/>
      <c r="VH104" s="21"/>
      <c r="VI104" s="21"/>
      <c r="VJ104" s="21"/>
      <c r="VK104" s="21"/>
      <c r="VL104" s="21"/>
      <c r="VM104" s="21"/>
      <c r="VN104" s="21"/>
      <c r="VO104" s="21"/>
      <c r="VP104" s="21"/>
      <c r="VQ104" s="21"/>
      <c r="VR104" s="21"/>
      <c r="VS104" s="21"/>
      <c r="VT104" s="21"/>
      <c r="VU104" s="21"/>
      <c r="VV104" s="21"/>
      <c r="VW104" s="21"/>
      <c r="VX104" s="21"/>
      <c r="VY104" s="21"/>
      <c r="VZ104" s="21"/>
      <c r="WA104" s="21"/>
      <c r="WB104" s="21"/>
      <c r="WC104" s="21"/>
      <c r="WD104" s="21"/>
      <c r="WE104" s="21"/>
      <c r="WF104" s="21"/>
      <c r="WG104" s="21"/>
      <c r="WH104" s="21"/>
      <c r="WI104" s="21"/>
      <c r="WJ104" s="21"/>
      <c r="WK104" s="21"/>
      <c r="WL104" s="21"/>
      <c r="WM104" s="21"/>
      <c r="WN104" s="21"/>
      <c r="WO104" s="21"/>
      <c r="WP104" s="21"/>
      <c r="WQ104" s="21"/>
      <c r="WR104" s="21"/>
      <c r="WS104" s="21"/>
      <c r="WT104" s="21"/>
      <c r="WU104" s="21"/>
      <c r="WV104" s="21"/>
      <c r="WW104" s="21"/>
      <c r="WX104" s="21"/>
      <c r="WY104" s="21"/>
      <c r="WZ104" s="21"/>
      <c r="XA104" s="21"/>
      <c r="XB104" s="21"/>
      <c r="XC104" s="21"/>
      <c r="XD104" s="21"/>
      <c r="XE104" s="21"/>
      <c r="XF104" s="21"/>
      <c r="XG104" s="21"/>
      <c r="XH104" s="21"/>
      <c r="XI104" s="21"/>
      <c r="XJ104" s="21"/>
      <c r="XK104" s="21"/>
      <c r="XL104" s="21"/>
      <c r="XM104" s="21"/>
      <c r="XN104" s="21"/>
      <c r="XO104" s="21"/>
      <c r="XP104" s="21"/>
      <c r="XQ104" s="21"/>
      <c r="XR104" s="21"/>
      <c r="XS104" s="21"/>
      <c r="XT104" s="21"/>
      <c r="XU104" s="21"/>
      <c r="XV104" s="21"/>
      <c r="XW104" s="21"/>
      <c r="XX104" s="21"/>
      <c r="XY104" s="21"/>
      <c r="XZ104" s="21"/>
      <c r="YA104" s="21"/>
      <c r="YB104" s="21"/>
      <c r="YC104" s="21"/>
      <c r="YD104" s="21"/>
      <c r="YE104" s="21"/>
      <c r="YF104" s="21"/>
      <c r="YG104" s="21"/>
      <c r="YH104" s="21"/>
      <c r="YI104" s="21"/>
      <c r="YJ104" s="21"/>
      <c r="YK104" s="21"/>
      <c r="YL104" s="21"/>
      <c r="YM104" s="21"/>
      <c r="YN104" s="21"/>
      <c r="YO104" s="21"/>
      <c r="YP104" s="21"/>
      <c r="YQ104" s="21"/>
      <c r="YR104" s="21"/>
      <c r="YS104" s="21"/>
      <c r="YT104" s="21"/>
      <c r="YU104" s="21"/>
      <c r="YV104" s="21"/>
      <c r="YW104" s="21"/>
      <c r="YX104" s="21"/>
      <c r="YY104" s="21"/>
      <c r="YZ104" s="21"/>
      <c r="ZA104" s="21"/>
      <c r="ZB104" s="21"/>
      <c r="ZC104" s="21"/>
      <c r="ZD104" s="21"/>
      <c r="ZE104" s="21"/>
      <c r="ZF104" s="21"/>
      <c r="ZG104" s="21"/>
      <c r="ZH104" s="21"/>
      <c r="ZI104" s="21"/>
      <c r="ZJ104" s="21"/>
      <c r="ZK104" s="21"/>
      <c r="ZL104" s="21"/>
      <c r="ZM104" s="21"/>
      <c r="ZN104" s="21"/>
      <c r="ZO104" s="21"/>
      <c r="ZP104" s="21"/>
      <c r="ZQ104" s="21"/>
      <c r="ZR104" s="21"/>
      <c r="ZS104" s="21"/>
      <c r="ZT104" s="21"/>
      <c r="ZU104" s="21"/>
      <c r="ZV104" s="21"/>
      <c r="ZW104" s="21"/>
      <c r="ZX104" s="21"/>
      <c r="ZY104" s="21"/>
      <c r="ZZ104" s="21"/>
      <c r="AAA104" s="21"/>
      <c r="AAB104" s="21"/>
      <c r="AAC104" s="21"/>
      <c r="AAD104" s="21"/>
      <c r="AAE104" s="21"/>
      <c r="AAF104" s="21"/>
      <c r="AAG104" s="21"/>
      <c r="AAH104" s="21"/>
      <c r="AAI104" s="21"/>
      <c r="AAJ104" s="21"/>
      <c r="AAK104" s="21"/>
      <c r="AAL104" s="21"/>
      <c r="AAM104" s="21"/>
      <c r="AAN104" s="21"/>
      <c r="AAO104" s="21"/>
      <c r="AAP104" s="21"/>
      <c r="AAQ104" s="21"/>
      <c r="AAR104" s="21"/>
      <c r="AAS104" s="21"/>
      <c r="AAT104" s="21"/>
      <c r="AAU104" s="21"/>
      <c r="AAV104" s="21"/>
      <c r="AAW104" s="21"/>
      <c r="AAX104" s="21"/>
      <c r="AAY104" s="21"/>
      <c r="AAZ104" s="21"/>
      <c r="ABA104" s="21"/>
      <c r="ABB104" s="21"/>
      <c r="ABC104" s="21"/>
      <c r="ABD104" s="21"/>
      <c r="ABE104" s="21"/>
      <c r="ABF104" s="21"/>
      <c r="ABG104" s="21"/>
      <c r="ABH104" s="21"/>
      <c r="ABI104" s="21"/>
      <c r="ABJ104" s="21"/>
      <c r="ABK104" s="21"/>
      <c r="ABL104" s="21"/>
      <c r="ABM104" s="21"/>
      <c r="ABN104" s="21"/>
      <c r="ABO104" s="21"/>
      <c r="ABP104" s="21"/>
      <c r="ABQ104" s="21"/>
      <c r="ABR104" s="21"/>
      <c r="ABS104" s="21"/>
      <c r="ABT104" s="21"/>
      <c r="ABU104" s="21"/>
      <c r="ABV104" s="21"/>
      <c r="ABW104" s="21"/>
      <c r="ABX104" s="21"/>
      <c r="ABY104" s="21"/>
      <c r="ABZ104" s="21"/>
      <c r="ACA104" s="21"/>
      <c r="ACB104" s="21"/>
      <c r="ACC104" s="21"/>
      <c r="ACD104" s="21"/>
      <c r="ACE104" s="21"/>
      <c r="ACF104" s="21"/>
      <c r="ACG104" s="21"/>
      <c r="ACH104" s="21"/>
      <c r="ACI104" s="21"/>
      <c r="ACJ104" s="21"/>
      <c r="ACK104" s="21"/>
      <c r="ACL104" s="21"/>
      <c r="ACM104" s="21"/>
      <c r="ACN104" s="21"/>
      <c r="ACO104" s="21"/>
      <c r="ACP104" s="21"/>
      <c r="ACQ104" s="21"/>
      <c r="ACR104" s="21"/>
      <c r="ACS104" s="21"/>
      <c r="ACT104" s="21"/>
      <c r="ACU104" s="21"/>
      <c r="ACV104" s="21"/>
      <c r="ACW104" s="21"/>
      <c r="ACX104" s="21"/>
      <c r="ACY104" s="21"/>
      <c r="ACZ104" s="21"/>
      <c r="ADA104" s="21"/>
      <c r="ADB104" s="21"/>
      <c r="ADC104" s="21"/>
      <c r="ADD104" s="21"/>
      <c r="ADE104" s="21"/>
      <c r="ADF104" s="21"/>
      <c r="ADG104" s="21"/>
      <c r="ADH104" s="21"/>
      <c r="ADI104" s="21"/>
      <c r="ADJ104" s="21"/>
      <c r="ADK104" s="21"/>
      <c r="ADL104" s="21"/>
      <c r="ADM104" s="21"/>
      <c r="ADN104" s="21"/>
      <c r="ADO104" s="21"/>
      <c r="ADP104" s="21"/>
      <c r="ADQ104" s="21"/>
      <c r="ADR104" s="21"/>
      <c r="ADS104" s="21"/>
      <c r="ADT104" s="21"/>
      <c r="ADU104" s="21"/>
      <c r="ADV104" s="21"/>
      <c r="ADW104" s="21"/>
      <c r="ADX104" s="21"/>
      <c r="ADY104" s="21"/>
      <c r="ADZ104" s="21"/>
      <c r="AEA104" s="21"/>
      <c r="AEB104" s="21"/>
      <c r="AEC104" s="21"/>
      <c r="AED104" s="21"/>
      <c r="AEE104" s="21"/>
      <c r="AEF104" s="21"/>
      <c r="AEG104" s="21"/>
      <c r="AEH104" s="21"/>
      <c r="AEI104" s="21"/>
      <c r="AEJ104" s="21"/>
      <c r="AEK104" s="21"/>
      <c r="AEL104" s="21"/>
      <c r="AEM104" s="21"/>
      <c r="AEN104" s="21"/>
      <c r="AEO104" s="21"/>
      <c r="AEP104" s="21"/>
      <c r="AEQ104" s="21"/>
      <c r="AER104" s="21"/>
      <c r="AES104" s="21"/>
      <c r="AET104" s="21"/>
      <c r="AEU104" s="21"/>
      <c r="AEV104" s="21"/>
      <c r="AEW104" s="21"/>
      <c r="AEX104" s="21"/>
      <c r="AEY104" s="21"/>
      <c r="AEZ104" s="21"/>
      <c r="AFA104" s="21"/>
      <c r="AFB104" s="21"/>
      <c r="AFC104" s="21"/>
      <c r="AFD104" s="21"/>
      <c r="AFE104" s="21"/>
      <c r="AFF104" s="21"/>
      <c r="AFG104" s="21"/>
      <c r="AFH104" s="21"/>
      <c r="AFI104" s="21"/>
      <c r="AFJ104" s="21"/>
      <c r="AFK104" s="21"/>
      <c r="AFL104" s="21"/>
      <c r="AFM104" s="21"/>
      <c r="AFN104" s="21"/>
      <c r="AFO104" s="21"/>
      <c r="AFP104" s="21"/>
      <c r="AFQ104" s="21"/>
      <c r="AFR104" s="21"/>
      <c r="AFS104" s="21"/>
      <c r="AFT104" s="21"/>
      <c r="AFU104" s="21"/>
      <c r="AFV104" s="21"/>
      <c r="AFW104" s="21"/>
      <c r="AFX104" s="21"/>
      <c r="AFY104" s="21"/>
      <c r="AFZ104" s="21"/>
      <c r="AGA104" s="21"/>
      <c r="AGB104" s="21"/>
      <c r="AGC104" s="21"/>
      <c r="AGD104" s="21"/>
      <c r="AGE104" s="21"/>
      <c r="AGF104" s="21"/>
      <c r="AGG104" s="21"/>
      <c r="AGH104" s="21"/>
      <c r="AGI104" s="21"/>
      <c r="AGJ104" s="21"/>
      <c r="AGK104" s="21"/>
      <c r="AGL104" s="21"/>
      <c r="AGM104" s="21"/>
      <c r="AGN104" s="21"/>
      <c r="AGO104" s="21"/>
      <c r="AGP104" s="21"/>
      <c r="AGQ104" s="21"/>
      <c r="AGR104" s="21"/>
      <c r="AGS104" s="21"/>
      <c r="AGT104" s="21"/>
      <c r="AGU104" s="21"/>
      <c r="AGV104" s="21"/>
      <c r="AGW104" s="21"/>
      <c r="AGX104" s="21"/>
      <c r="AGY104" s="21"/>
      <c r="AGZ104" s="21"/>
      <c r="AHA104" s="21"/>
      <c r="AHB104" s="21"/>
      <c r="AHC104" s="21"/>
      <c r="AHD104" s="21"/>
      <c r="AHE104" s="21"/>
      <c r="AHF104" s="21"/>
      <c r="AHG104" s="21"/>
      <c r="AHH104" s="21"/>
      <c r="AHI104" s="21"/>
      <c r="AHJ104" s="21"/>
      <c r="AHK104" s="21"/>
      <c r="AHL104" s="21"/>
      <c r="AHM104" s="21"/>
      <c r="AHN104" s="21"/>
      <c r="AHO104" s="21"/>
      <c r="AHP104" s="21"/>
      <c r="AHQ104" s="21"/>
      <c r="AHR104" s="21"/>
      <c r="AHS104" s="21"/>
      <c r="AHT104" s="21"/>
      <c r="AHU104" s="21"/>
      <c r="AHV104" s="21"/>
      <c r="AHW104" s="21"/>
      <c r="AHX104" s="21"/>
      <c r="AHY104" s="21"/>
      <c r="AHZ104" s="21"/>
      <c r="AIA104" s="21"/>
      <c r="AIB104" s="21"/>
      <c r="AIC104" s="21"/>
      <c r="AID104" s="21"/>
      <c r="AIE104" s="21"/>
      <c r="AIF104" s="21"/>
      <c r="AIG104" s="21"/>
      <c r="AIH104" s="21"/>
      <c r="AII104" s="21"/>
      <c r="AIJ104" s="21"/>
      <c r="AIK104" s="21"/>
      <c r="AIL104" s="21"/>
      <c r="AIM104" s="21"/>
      <c r="AIN104" s="21"/>
      <c r="AIO104" s="21"/>
      <c r="AIP104" s="21"/>
      <c r="AIQ104" s="21"/>
      <c r="AIR104" s="21"/>
      <c r="AIS104" s="21"/>
      <c r="AIT104" s="21"/>
      <c r="AIU104" s="21"/>
      <c r="AIV104" s="21"/>
      <c r="AIW104" s="21"/>
      <c r="AIX104" s="21"/>
      <c r="AIY104" s="21"/>
      <c r="AIZ104" s="21"/>
      <c r="AJA104" s="21"/>
      <c r="AJB104" s="21"/>
      <c r="AJC104" s="21"/>
      <c r="AJD104" s="21"/>
      <c r="AJE104" s="21"/>
      <c r="AJF104" s="21"/>
      <c r="AJG104" s="21"/>
      <c r="AJH104" s="21"/>
      <c r="AJI104" s="21"/>
      <c r="AJJ104" s="21"/>
      <c r="AJK104" s="21"/>
      <c r="AJL104" s="21"/>
      <c r="AJM104" s="21"/>
      <c r="AJN104" s="21"/>
      <c r="AJO104" s="21"/>
      <c r="AJP104" s="21"/>
      <c r="AJQ104" s="21"/>
      <c r="AJR104" s="21"/>
      <c r="AJS104" s="21"/>
      <c r="AJT104" s="21"/>
      <c r="AJU104" s="21"/>
      <c r="AJV104" s="21"/>
      <c r="AJW104" s="21"/>
      <c r="AJX104" s="21"/>
      <c r="AJY104" s="21"/>
      <c r="AJZ104" s="21"/>
      <c r="AKA104" s="21"/>
      <c r="AKB104" s="21"/>
      <c r="AKC104" s="21"/>
      <c r="AKD104" s="21"/>
      <c r="AKE104" s="21"/>
      <c r="AKF104" s="21"/>
      <c r="AKG104" s="21"/>
      <c r="AKH104" s="21"/>
      <c r="AKI104" s="21"/>
      <c r="AKJ104" s="21"/>
      <c r="AKK104" s="21"/>
      <c r="AKL104" s="21"/>
      <c r="AKM104" s="21"/>
      <c r="AKN104" s="21"/>
      <c r="AKO104" s="21"/>
      <c r="AKP104" s="21"/>
      <c r="AKQ104" s="21"/>
      <c r="AKR104" s="21"/>
      <c r="AKS104" s="21"/>
      <c r="AKT104" s="21"/>
      <c r="AKU104" s="21"/>
      <c r="AKV104" s="21"/>
      <c r="AKW104" s="21"/>
      <c r="AKX104" s="21"/>
      <c r="AKY104" s="21"/>
      <c r="AKZ104" s="21"/>
      <c r="ALA104" s="21"/>
      <c r="ALB104" s="21"/>
      <c r="ALC104" s="21"/>
      <c r="ALD104" s="21"/>
      <c r="ALE104" s="21"/>
      <c r="ALF104" s="21"/>
      <c r="ALG104" s="21"/>
      <c r="ALH104" s="21"/>
      <c r="ALI104" s="21"/>
      <c r="ALJ104" s="21"/>
      <c r="ALK104" s="21"/>
      <c r="ALL104" s="21"/>
      <c r="ALM104" s="21"/>
      <c r="ALN104" s="21"/>
      <c r="ALO104" s="21"/>
      <c r="ALP104" s="21"/>
      <c r="ALQ104" s="21"/>
      <c r="ALR104" s="21"/>
      <c r="ALS104" s="21"/>
      <c r="ALT104" s="21"/>
      <c r="ALU104" s="21"/>
      <c r="ALV104" s="21"/>
      <c r="ALW104" s="21"/>
      <c r="ALX104" s="21"/>
      <c r="ALY104" s="21"/>
      <c r="ALZ104" s="21"/>
      <c r="AMA104" s="21"/>
      <c r="AMB104" s="21"/>
      <c r="AMC104" s="21"/>
      <c r="AMD104" s="21"/>
      <c r="AME104" s="21"/>
      <c r="AMF104" s="21"/>
      <c r="AMG104" s="21"/>
      <c r="AMH104" s="21"/>
      <c r="AMI104" s="21"/>
      <c r="AMJ104" s="21"/>
      <c r="AMK104" s="21"/>
      <c r="AML104" s="21"/>
      <c r="AMM104" s="21"/>
    </row>
    <row r="105" spans="1:1027" x14ac:dyDescent="0.25">
      <c r="A105" s="11">
        <v>75</v>
      </c>
      <c r="B105" s="53" t="s">
        <v>256</v>
      </c>
      <c r="C105" s="53" t="s">
        <v>350</v>
      </c>
      <c r="D105" s="53" t="s">
        <v>455</v>
      </c>
      <c r="E105" s="53" t="s">
        <v>129</v>
      </c>
      <c r="F105" s="12" t="s">
        <v>163</v>
      </c>
      <c r="G105" s="12"/>
      <c r="H105" s="12">
        <v>83</v>
      </c>
      <c r="I105" s="13" t="s">
        <v>98</v>
      </c>
      <c r="J105" s="14" t="s">
        <v>101</v>
      </c>
      <c r="K105" s="14" t="s">
        <v>112</v>
      </c>
      <c r="L105" s="15" t="s">
        <v>128</v>
      </c>
      <c r="M105" s="15" t="s">
        <v>128</v>
      </c>
      <c r="N105" s="15" t="s">
        <v>128</v>
      </c>
      <c r="O105" s="15" t="s">
        <v>128</v>
      </c>
      <c r="P105" s="15" t="s">
        <v>129</v>
      </c>
      <c r="Q105" s="15" t="s">
        <v>128</v>
      </c>
      <c r="R105" s="16" t="s">
        <v>128</v>
      </c>
      <c r="S105" s="16" t="s">
        <v>129</v>
      </c>
      <c r="T105" s="16" t="s">
        <v>129</v>
      </c>
      <c r="U105" s="17" t="s">
        <v>115</v>
      </c>
      <c r="V105" s="17" t="s">
        <v>129</v>
      </c>
      <c r="W105" s="17" t="s">
        <v>128</v>
      </c>
      <c r="X105" s="18" t="s">
        <v>131</v>
      </c>
      <c r="Y105" s="18" t="s">
        <v>128</v>
      </c>
      <c r="Z105" s="18" t="s">
        <v>131</v>
      </c>
      <c r="AA105" s="19" t="s">
        <v>117</v>
      </c>
      <c r="AB105" s="19"/>
      <c r="AC105" s="19" t="s">
        <v>129</v>
      </c>
      <c r="AE105" s="14"/>
      <c r="AF105" s="14"/>
      <c r="AG105" s="17"/>
      <c r="AH105" s="52"/>
    </row>
    <row r="106" spans="1:1027" x14ac:dyDescent="0.25">
      <c r="A106" s="21" t="s">
        <v>77</v>
      </c>
      <c r="B106" s="21"/>
      <c r="C106" s="21"/>
      <c r="D106" s="21"/>
      <c r="E106" s="21"/>
      <c r="F106" s="22"/>
      <c r="G106" s="22"/>
      <c r="H106" s="22"/>
      <c r="I106" s="23"/>
      <c r="J106" s="24" t="s">
        <v>452</v>
      </c>
      <c r="K106" s="24"/>
      <c r="L106" s="25"/>
      <c r="M106" s="25"/>
      <c r="N106" s="25"/>
      <c r="O106" s="25"/>
      <c r="P106" s="25"/>
      <c r="Q106" s="25"/>
      <c r="R106" s="26"/>
      <c r="S106" s="26"/>
      <c r="T106" s="26"/>
      <c r="U106" s="27"/>
      <c r="V106" s="27"/>
      <c r="W106" s="27"/>
      <c r="X106" s="28"/>
      <c r="Y106" s="28"/>
      <c r="Z106" s="28"/>
      <c r="AA106" s="29"/>
      <c r="AB106" s="29"/>
      <c r="AC106" s="29"/>
      <c r="AD106" s="21"/>
      <c r="AE106" s="24"/>
      <c r="AF106" s="24"/>
      <c r="AG106" s="27"/>
      <c r="AH106" s="31"/>
    </row>
    <row r="107" spans="1:1027" x14ac:dyDescent="0.25">
      <c r="A107" s="11">
        <v>46</v>
      </c>
      <c r="B107" s="53" t="s">
        <v>258</v>
      </c>
      <c r="C107" s="53" t="s">
        <v>351</v>
      </c>
      <c r="D107" s="53" t="s">
        <v>390</v>
      </c>
      <c r="E107" s="53" t="s">
        <v>129</v>
      </c>
      <c r="F107" s="12" t="s">
        <v>163</v>
      </c>
      <c r="G107" s="12"/>
      <c r="H107" s="12">
        <v>75</v>
      </c>
      <c r="I107" s="13" t="s">
        <v>96</v>
      </c>
      <c r="J107" s="14" t="s">
        <v>452</v>
      </c>
      <c r="K107" s="14" t="s">
        <v>111</v>
      </c>
      <c r="L107" s="15" t="s">
        <v>128</v>
      </c>
      <c r="M107" s="15" t="s">
        <v>128</v>
      </c>
      <c r="N107" s="15" t="s">
        <v>128</v>
      </c>
      <c r="O107" s="15" t="s">
        <v>128</v>
      </c>
      <c r="P107" s="15" t="s">
        <v>129</v>
      </c>
      <c r="Q107" s="15" t="s">
        <v>129</v>
      </c>
      <c r="R107" s="16" t="s">
        <v>129</v>
      </c>
      <c r="S107" s="16" t="s">
        <v>129</v>
      </c>
      <c r="T107" s="16" t="s">
        <v>129</v>
      </c>
      <c r="U107" s="17" t="s">
        <v>115</v>
      </c>
      <c r="V107" s="17" t="s">
        <v>128</v>
      </c>
      <c r="W107" s="17" t="s">
        <v>128</v>
      </c>
      <c r="X107" s="18" t="s">
        <v>131</v>
      </c>
      <c r="Y107" s="18" t="s">
        <v>129</v>
      </c>
      <c r="Z107" s="18" t="s">
        <v>75</v>
      </c>
      <c r="AA107" s="19" t="s">
        <v>117</v>
      </c>
      <c r="AB107" s="19"/>
      <c r="AC107" s="19" t="s">
        <v>129</v>
      </c>
      <c r="AE107" s="14"/>
      <c r="AF107" s="14"/>
      <c r="AG107" s="17"/>
      <c r="AH107" s="52"/>
    </row>
    <row r="108" spans="1:1027" x14ac:dyDescent="0.25">
      <c r="A108" s="21" t="s">
        <v>60</v>
      </c>
      <c r="B108" s="21"/>
      <c r="C108" s="21"/>
      <c r="D108" s="21"/>
      <c r="E108" s="21"/>
      <c r="F108" s="22"/>
      <c r="G108" s="22"/>
      <c r="H108" s="22"/>
      <c r="I108" s="23"/>
      <c r="J108" s="24" t="s">
        <v>104</v>
      </c>
      <c r="K108" s="24"/>
      <c r="L108" s="25"/>
      <c r="M108" s="25"/>
      <c r="N108" s="25"/>
      <c r="O108" s="25"/>
      <c r="P108" s="25"/>
      <c r="Q108" s="25"/>
      <c r="R108" s="26"/>
      <c r="S108" s="26"/>
      <c r="T108" s="26"/>
      <c r="U108" s="27"/>
      <c r="V108" s="27"/>
      <c r="W108" s="27"/>
      <c r="X108" s="28"/>
      <c r="Y108" s="28"/>
      <c r="Z108" s="28"/>
      <c r="AA108" s="29"/>
      <c r="AB108" s="29"/>
      <c r="AC108" s="29"/>
      <c r="AD108" s="21"/>
      <c r="AE108" s="24"/>
      <c r="AF108" s="24"/>
      <c r="AG108" s="27"/>
      <c r="AH108" s="31"/>
    </row>
    <row r="109" spans="1:1027" s="30" customFormat="1" x14ac:dyDescent="0.25">
      <c r="A109" s="11">
        <v>49</v>
      </c>
      <c r="B109" s="53" t="s">
        <v>228</v>
      </c>
      <c r="C109" s="53" t="s">
        <v>352</v>
      </c>
      <c r="D109" s="53" t="s">
        <v>455</v>
      </c>
      <c r="E109" s="53" t="s">
        <v>129</v>
      </c>
      <c r="F109" s="12" t="s">
        <v>164</v>
      </c>
      <c r="G109" s="12"/>
      <c r="H109" s="12">
        <v>91</v>
      </c>
      <c r="I109" s="13" t="s">
        <v>98</v>
      </c>
      <c r="J109" s="14" t="s">
        <v>108</v>
      </c>
      <c r="K109" s="14" t="s">
        <v>111</v>
      </c>
      <c r="L109" s="15" t="s">
        <v>128</v>
      </c>
      <c r="M109" s="15" t="s">
        <v>128</v>
      </c>
      <c r="N109" s="15" t="s">
        <v>128</v>
      </c>
      <c r="O109" s="15" t="s">
        <v>128</v>
      </c>
      <c r="P109" s="15" t="s">
        <v>129</v>
      </c>
      <c r="Q109" s="15" t="s">
        <v>128</v>
      </c>
      <c r="R109" s="16" t="s">
        <v>128</v>
      </c>
      <c r="S109" s="16" t="s">
        <v>129</v>
      </c>
      <c r="T109" s="16" t="s">
        <v>129</v>
      </c>
      <c r="U109" s="17" t="s">
        <v>115</v>
      </c>
      <c r="V109" s="17" t="s">
        <v>128</v>
      </c>
      <c r="W109" s="17" t="s">
        <v>128</v>
      </c>
      <c r="X109" s="18" t="s">
        <v>131</v>
      </c>
      <c r="Y109" s="18" t="s">
        <v>128</v>
      </c>
      <c r="Z109" s="18" t="s">
        <v>168</v>
      </c>
      <c r="AA109" s="19" t="s">
        <v>118</v>
      </c>
      <c r="AB109" s="19"/>
      <c r="AC109" s="19" t="s">
        <v>129</v>
      </c>
      <c r="AD109" s="11"/>
      <c r="AE109" s="14" t="s">
        <v>62</v>
      </c>
      <c r="AF109" s="14"/>
      <c r="AG109" s="17" t="s">
        <v>487</v>
      </c>
      <c r="AH109" s="52" t="s">
        <v>488</v>
      </c>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F109" s="21"/>
      <c r="GG109" s="21"/>
      <c r="GH109" s="21"/>
      <c r="GI109" s="21"/>
      <c r="GJ109" s="21"/>
      <c r="GK109" s="21"/>
      <c r="GL109" s="21"/>
      <c r="GM109" s="21"/>
      <c r="GN109" s="21"/>
      <c r="GO109" s="21"/>
      <c r="GP109" s="21"/>
      <c r="GQ109" s="21"/>
      <c r="GR109" s="21"/>
      <c r="GS109" s="21"/>
      <c r="GT109" s="21"/>
      <c r="GU109" s="21"/>
      <c r="GV109" s="21"/>
      <c r="GW109" s="21"/>
      <c r="GX109" s="21"/>
      <c r="GY109" s="21"/>
      <c r="GZ109" s="21"/>
      <c r="HA109" s="21"/>
      <c r="HB109" s="21"/>
      <c r="HC109" s="21"/>
      <c r="HD109" s="21"/>
      <c r="HE109" s="21"/>
      <c r="HF109" s="21"/>
      <c r="HG109" s="21"/>
      <c r="HH109" s="21"/>
      <c r="HI109" s="21"/>
      <c r="HJ109" s="21"/>
      <c r="HK109" s="21"/>
      <c r="HL109" s="21"/>
      <c r="HM109" s="21"/>
      <c r="HN109" s="21"/>
      <c r="HO109" s="21"/>
      <c r="HP109" s="21"/>
      <c r="HQ109" s="21"/>
      <c r="HR109" s="21"/>
      <c r="HS109" s="21"/>
      <c r="HT109" s="21"/>
      <c r="HU109" s="21"/>
      <c r="HV109" s="21"/>
      <c r="HW109" s="21"/>
      <c r="HX109" s="21"/>
      <c r="HY109" s="21"/>
      <c r="HZ109" s="21"/>
      <c r="IA109" s="21"/>
      <c r="IB109" s="21"/>
      <c r="IC109" s="21"/>
      <c r="ID109" s="21"/>
      <c r="IE109" s="21"/>
      <c r="IF109" s="21"/>
      <c r="IG109" s="21"/>
      <c r="IH109" s="21"/>
      <c r="II109" s="21"/>
      <c r="IJ109" s="21"/>
      <c r="IK109" s="21"/>
      <c r="IL109" s="21"/>
      <c r="IM109" s="21"/>
      <c r="IN109" s="21"/>
      <c r="IO109" s="21"/>
      <c r="IP109" s="21"/>
      <c r="IQ109" s="21"/>
      <c r="IR109" s="21"/>
      <c r="IS109" s="21"/>
      <c r="IT109" s="21"/>
      <c r="IU109" s="21"/>
      <c r="IV109" s="21"/>
      <c r="IW109" s="21"/>
      <c r="IX109" s="21"/>
      <c r="IY109" s="21"/>
      <c r="IZ109" s="21"/>
      <c r="JA109" s="21"/>
      <c r="JB109" s="21"/>
      <c r="JC109" s="21"/>
      <c r="JD109" s="21"/>
      <c r="JE109" s="21"/>
      <c r="JF109" s="21"/>
      <c r="JG109" s="21"/>
      <c r="JH109" s="21"/>
      <c r="JI109" s="21"/>
      <c r="JJ109" s="21"/>
      <c r="JK109" s="21"/>
      <c r="JL109" s="21"/>
      <c r="JM109" s="21"/>
      <c r="JN109" s="21"/>
      <c r="JO109" s="21"/>
      <c r="JP109" s="21"/>
      <c r="JQ109" s="21"/>
      <c r="JR109" s="21"/>
      <c r="JS109" s="21"/>
      <c r="JT109" s="21"/>
      <c r="JU109" s="21"/>
      <c r="JV109" s="21"/>
      <c r="JW109" s="21"/>
      <c r="JX109" s="21"/>
      <c r="JY109" s="21"/>
      <c r="JZ109" s="21"/>
      <c r="KA109" s="21"/>
      <c r="KB109" s="21"/>
      <c r="KC109" s="21"/>
      <c r="KD109" s="21"/>
      <c r="KE109" s="21"/>
      <c r="KF109" s="21"/>
      <c r="KG109" s="21"/>
      <c r="KH109" s="21"/>
      <c r="KI109" s="21"/>
      <c r="KJ109" s="21"/>
      <c r="KK109" s="21"/>
      <c r="KL109" s="21"/>
      <c r="KM109" s="21"/>
      <c r="KN109" s="21"/>
      <c r="KO109" s="21"/>
      <c r="KP109" s="21"/>
      <c r="KQ109" s="21"/>
      <c r="KR109" s="21"/>
      <c r="KS109" s="21"/>
      <c r="KT109" s="21"/>
      <c r="KU109" s="21"/>
      <c r="KV109" s="21"/>
      <c r="KW109" s="21"/>
      <c r="KX109" s="21"/>
      <c r="KY109" s="21"/>
      <c r="KZ109" s="21"/>
      <c r="LA109" s="21"/>
      <c r="LB109" s="21"/>
      <c r="LC109" s="21"/>
      <c r="LD109" s="21"/>
      <c r="LE109" s="21"/>
      <c r="LF109" s="21"/>
      <c r="LG109" s="21"/>
      <c r="LH109" s="21"/>
      <c r="LI109" s="21"/>
      <c r="LJ109" s="21"/>
      <c r="LK109" s="21"/>
      <c r="LL109" s="21"/>
      <c r="LM109" s="21"/>
      <c r="LN109" s="21"/>
      <c r="LO109" s="21"/>
      <c r="LP109" s="21"/>
      <c r="LQ109" s="21"/>
      <c r="LR109" s="21"/>
      <c r="LS109" s="21"/>
      <c r="LT109" s="21"/>
      <c r="LU109" s="21"/>
      <c r="LV109" s="21"/>
      <c r="LW109" s="21"/>
      <c r="LX109" s="21"/>
      <c r="LY109" s="21"/>
      <c r="LZ109" s="21"/>
      <c r="MA109" s="21"/>
      <c r="MB109" s="21"/>
      <c r="MC109" s="21"/>
      <c r="MD109" s="21"/>
      <c r="ME109" s="21"/>
      <c r="MF109" s="21"/>
      <c r="MG109" s="21"/>
      <c r="MH109" s="21"/>
      <c r="MI109" s="21"/>
      <c r="MJ109" s="21"/>
      <c r="MK109" s="21"/>
      <c r="ML109" s="21"/>
      <c r="MM109" s="21"/>
      <c r="MN109" s="21"/>
      <c r="MO109" s="21"/>
      <c r="MP109" s="21"/>
      <c r="MQ109" s="21"/>
      <c r="MR109" s="21"/>
      <c r="MS109" s="21"/>
      <c r="MT109" s="21"/>
      <c r="MU109" s="21"/>
      <c r="MV109" s="21"/>
      <c r="MW109" s="21"/>
      <c r="MX109" s="21"/>
      <c r="MY109" s="21"/>
      <c r="MZ109" s="21"/>
      <c r="NA109" s="21"/>
      <c r="NB109" s="21"/>
      <c r="NC109" s="21"/>
      <c r="ND109" s="21"/>
      <c r="NE109" s="21"/>
      <c r="NF109" s="21"/>
      <c r="NG109" s="21"/>
      <c r="NH109" s="21"/>
      <c r="NI109" s="21"/>
      <c r="NJ109" s="21"/>
      <c r="NK109" s="21"/>
      <c r="NL109" s="21"/>
      <c r="NM109" s="21"/>
      <c r="NN109" s="21"/>
      <c r="NO109" s="21"/>
      <c r="NP109" s="21"/>
      <c r="NQ109" s="21"/>
      <c r="NR109" s="21"/>
      <c r="NS109" s="21"/>
      <c r="NT109" s="21"/>
      <c r="NU109" s="21"/>
      <c r="NV109" s="21"/>
      <c r="NW109" s="21"/>
      <c r="NX109" s="21"/>
      <c r="NY109" s="21"/>
      <c r="NZ109" s="21"/>
      <c r="OA109" s="21"/>
      <c r="OB109" s="21"/>
      <c r="OC109" s="21"/>
      <c r="OD109" s="21"/>
      <c r="OE109" s="21"/>
      <c r="OF109" s="21"/>
      <c r="OG109" s="21"/>
      <c r="OH109" s="21"/>
      <c r="OI109" s="21"/>
      <c r="OJ109" s="21"/>
      <c r="OK109" s="21"/>
      <c r="OL109" s="21"/>
      <c r="OM109" s="21"/>
      <c r="ON109" s="21"/>
      <c r="OO109" s="21"/>
      <c r="OP109" s="21"/>
      <c r="OQ109" s="21"/>
      <c r="OR109" s="21"/>
      <c r="OS109" s="21"/>
      <c r="OT109" s="21"/>
      <c r="OU109" s="21"/>
      <c r="OV109" s="21"/>
      <c r="OW109" s="21"/>
      <c r="OX109" s="21"/>
      <c r="OY109" s="21"/>
      <c r="OZ109" s="21"/>
      <c r="PA109" s="21"/>
      <c r="PB109" s="21"/>
      <c r="PC109" s="21"/>
      <c r="PD109" s="21"/>
      <c r="PE109" s="21"/>
      <c r="PF109" s="21"/>
      <c r="PG109" s="21"/>
      <c r="PH109" s="21"/>
      <c r="PI109" s="21"/>
      <c r="PJ109" s="21"/>
      <c r="PK109" s="21"/>
      <c r="PL109" s="21"/>
      <c r="PM109" s="21"/>
      <c r="PN109" s="21"/>
      <c r="PO109" s="21"/>
      <c r="PP109" s="21"/>
      <c r="PQ109" s="21"/>
      <c r="PR109" s="21"/>
      <c r="PS109" s="21"/>
      <c r="PT109" s="21"/>
      <c r="PU109" s="21"/>
      <c r="PV109" s="21"/>
      <c r="PW109" s="21"/>
      <c r="PX109" s="21"/>
      <c r="PY109" s="21"/>
      <c r="PZ109" s="21"/>
      <c r="QA109" s="21"/>
      <c r="QB109" s="21"/>
      <c r="QC109" s="21"/>
      <c r="QD109" s="21"/>
      <c r="QE109" s="21"/>
      <c r="QF109" s="21"/>
      <c r="QG109" s="21"/>
      <c r="QH109" s="21"/>
      <c r="QI109" s="21"/>
      <c r="QJ109" s="21"/>
      <c r="QK109" s="21"/>
      <c r="QL109" s="21"/>
      <c r="QM109" s="21"/>
      <c r="QN109" s="21"/>
      <c r="QO109" s="21"/>
      <c r="QP109" s="21"/>
      <c r="QQ109" s="21"/>
      <c r="QR109" s="21"/>
      <c r="QS109" s="21"/>
      <c r="QT109" s="21"/>
      <c r="QU109" s="21"/>
      <c r="QV109" s="21"/>
      <c r="QW109" s="21"/>
      <c r="QX109" s="21"/>
      <c r="QY109" s="21"/>
      <c r="QZ109" s="21"/>
      <c r="RA109" s="21"/>
      <c r="RB109" s="21"/>
      <c r="RC109" s="21"/>
      <c r="RD109" s="21"/>
      <c r="RE109" s="21"/>
      <c r="RF109" s="21"/>
      <c r="RG109" s="21"/>
      <c r="RH109" s="21"/>
      <c r="RI109" s="21"/>
      <c r="RJ109" s="21"/>
      <c r="RK109" s="21"/>
      <c r="RL109" s="21"/>
      <c r="RM109" s="21"/>
      <c r="RN109" s="21"/>
      <c r="RO109" s="21"/>
      <c r="RP109" s="21"/>
      <c r="RQ109" s="21"/>
      <c r="RR109" s="21"/>
      <c r="RS109" s="21"/>
      <c r="RT109" s="21"/>
      <c r="RU109" s="21"/>
      <c r="RV109" s="21"/>
      <c r="RW109" s="21"/>
      <c r="RX109" s="21"/>
      <c r="RY109" s="21"/>
      <c r="RZ109" s="21"/>
      <c r="SA109" s="21"/>
      <c r="SB109" s="21"/>
      <c r="SC109" s="21"/>
      <c r="SD109" s="21"/>
      <c r="SE109" s="21"/>
      <c r="SF109" s="21"/>
      <c r="SG109" s="21"/>
      <c r="SH109" s="21"/>
      <c r="SI109" s="21"/>
      <c r="SJ109" s="21"/>
      <c r="SK109" s="21"/>
      <c r="SL109" s="21"/>
      <c r="SM109" s="21"/>
      <c r="SN109" s="21"/>
      <c r="SO109" s="21"/>
      <c r="SP109" s="21"/>
      <c r="SQ109" s="21"/>
      <c r="SR109" s="21"/>
      <c r="SS109" s="21"/>
      <c r="ST109" s="21"/>
      <c r="SU109" s="21"/>
      <c r="SV109" s="21"/>
      <c r="SW109" s="21"/>
      <c r="SX109" s="21"/>
      <c r="SY109" s="21"/>
      <c r="SZ109" s="21"/>
      <c r="TA109" s="21"/>
      <c r="TB109" s="21"/>
      <c r="TC109" s="21"/>
      <c r="TD109" s="21"/>
      <c r="TE109" s="21"/>
      <c r="TF109" s="21"/>
      <c r="TG109" s="21"/>
      <c r="TH109" s="21"/>
      <c r="TI109" s="21"/>
      <c r="TJ109" s="21"/>
      <c r="TK109" s="21"/>
      <c r="TL109" s="21"/>
      <c r="TM109" s="21"/>
      <c r="TN109" s="21"/>
      <c r="TO109" s="21"/>
      <c r="TP109" s="21"/>
      <c r="TQ109" s="21"/>
      <c r="TR109" s="21"/>
      <c r="TS109" s="21"/>
      <c r="TT109" s="21"/>
      <c r="TU109" s="21"/>
      <c r="TV109" s="21"/>
      <c r="TW109" s="21"/>
      <c r="TX109" s="21"/>
      <c r="TY109" s="21"/>
      <c r="TZ109" s="21"/>
      <c r="UA109" s="21"/>
      <c r="UB109" s="21"/>
      <c r="UC109" s="21"/>
      <c r="UD109" s="21"/>
      <c r="UE109" s="21"/>
      <c r="UF109" s="21"/>
      <c r="UG109" s="21"/>
      <c r="UH109" s="21"/>
      <c r="UI109" s="21"/>
      <c r="UJ109" s="21"/>
      <c r="UK109" s="21"/>
      <c r="UL109" s="21"/>
      <c r="UM109" s="21"/>
      <c r="UN109" s="21"/>
      <c r="UO109" s="21"/>
      <c r="UP109" s="21"/>
      <c r="UQ109" s="21"/>
      <c r="UR109" s="21"/>
      <c r="US109" s="21"/>
      <c r="UT109" s="21"/>
      <c r="UU109" s="21"/>
      <c r="UV109" s="21"/>
      <c r="UW109" s="21"/>
      <c r="UX109" s="21"/>
      <c r="UY109" s="21"/>
      <c r="UZ109" s="21"/>
      <c r="VA109" s="21"/>
      <c r="VB109" s="21"/>
      <c r="VC109" s="21"/>
      <c r="VD109" s="21"/>
      <c r="VE109" s="21"/>
      <c r="VF109" s="21"/>
      <c r="VG109" s="21"/>
      <c r="VH109" s="21"/>
      <c r="VI109" s="21"/>
      <c r="VJ109" s="21"/>
      <c r="VK109" s="21"/>
      <c r="VL109" s="21"/>
      <c r="VM109" s="21"/>
      <c r="VN109" s="21"/>
      <c r="VO109" s="21"/>
      <c r="VP109" s="21"/>
      <c r="VQ109" s="21"/>
      <c r="VR109" s="21"/>
      <c r="VS109" s="21"/>
      <c r="VT109" s="21"/>
      <c r="VU109" s="21"/>
      <c r="VV109" s="21"/>
      <c r="VW109" s="21"/>
      <c r="VX109" s="21"/>
      <c r="VY109" s="21"/>
      <c r="VZ109" s="21"/>
      <c r="WA109" s="21"/>
      <c r="WB109" s="21"/>
      <c r="WC109" s="21"/>
      <c r="WD109" s="21"/>
      <c r="WE109" s="21"/>
      <c r="WF109" s="21"/>
      <c r="WG109" s="21"/>
      <c r="WH109" s="21"/>
      <c r="WI109" s="21"/>
      <c r="WJ109" s="21"/>
      <c r="WK109" s="21"/>
      <c r="WL109" s="21"/>
      <c r="WM109" s="21"/>
      <c r="WN109" s="21"/>
      <c r="WO109" s="21"/>
      <c r="WP109" s="21"/>
      <c r="WQ109" s="21"/>
      <c r="WR109" s="21"/>
      <c r="WS109" s="21"/>
      <c r="WT109" s="21"/>
      <c r="WU109" s="21"/>
      <c r="WV109" s="21"/>
      <c r="WW109" s="21"/>
      <c r="WX109" s="21"/>
      <c r="WY109" s="21"/>
      <c r="WZ109" s="21"/>
      <c r="XA109" s="21"/>
      <c r="XB109" s="21"/>
      <c r="XC109" s="21"/>
      <c r="XD109" s="21"/>
      <c r="XE109" s="21"/>
      <c r="XF109" s="21"/>
      <c r="XG109" s="21"/>
      <c r="XH109" s="21"/>
      <c r="XI109" s="21"/>
      <c r="XJ109" s="21"/>
      <c r="XK109" s="21"/>
      <c r="XL109" s="21"/>
      <c r="XM109" s="21"/>
      <c r="XN109" s="21"/>
      <c r="XO109" s="21"/>
      <c r="XP109" s="21"/>
      <c r="XQ109" s="21"/>
      <c r="XR109" s="21"/>
      <c r="XS109" s="21"/>
      <c r="XT109" s="21"/>
      <c r="XU109" s="21"/>
      <c r="XV109" s="21"/>
      <c r="XW109" s="21"/>
      <c r="XX109" s="21"/>
      <c r="XY109" s="21"/>
      <c r="XZ109" s="21"/>
      <c r="YA109" s="21"/>
      <c r="YB109" s="21"/>
      <c r="YC109" s="21"/>
      <c r="YD109" s="21"/>
      <c r="YE109" s="21"/>
      <c r="YF109" s="21"/>
      <c r="YG109" s="21"/>
      <c r="YH109" s="21"/>
      <c r="YI109" s="21"/>
      <c r="YJ109" s="21"/>
      <c r="YK109" s="21"/>
      <c r="YL109" s="21"/>
      <c r="YM109" s="21"/>
      <c r="YN109" s="21"/>
      <c r="YO109" s="21"/>
      <c r="YP109" s="21"/>
      <c r="YQ109" s="21"/>
      <c r="YR109" s="21"/>
      <c r="YS109" s="21"/>
      <c r="YT109" s="21"/>
      <c r="YU109" s="21"/>
      <c r="YV109" s="21"/>
      <c r="YW109" s="21"/>
      <c r="YX109" s="21"/>
      <c r="YY109" s="21"/>
      <c r="YZ109" s="21"/>
      <c r="ZA109" s="21"/>
      <c r="ZB109" s="21"/>
      <c r="ZC109" s="21"/>
      <c r="ZD109" s="21"/>
      <c r="ZE109" s="21"/>
      <c r="ZF109" s="21"/>
      <c r="ZG109" s="21"/>
      <c r="ZH109" s="21"/>
      <c r="ZI109" s="21"/>
      <c r="ZJ109" s="21"/>
      <c r="ZK109" s="21"/>
      <c r="ZL109" s="21"/>
      <c r="ZM109" s="21"/>
      <c r="ZN109" s="21"/>
      <c r="ZO109" s="21"/>
      <c r="ZP109" s="21"/>
      <c r="ZQ109" s="21"/>
      <c r="ZR109" s="21"/>
      <c r="ZS109" s="21"/>
      <c r="ZT109" s="21"/>
      <c r="ZU109" s="21"/>
      <c r="ZV109" s="21"/>
      <c r="ZW109" s="21"/>
      <c r="ZX109" s="21"/>
      <c r="ZY109" s="21"/>
      <c r="ZZ109" s="21"/>
      <c r="AAA109" s="21"/>
      <c r="AAB109" s="21"/>
      <c r="AAC109" s="21"/>
      <c r="AAD109" s="21"/>
      <c r="AAE109" s="21"/>
      <c r="AAF109" s="21"/>
      <c r="AAG109" s="21"/>
      <c r="AAH109" s="21"/>
      <c r="AAI109" s="21"/>
      <c r="AAJ109" s="21"/>
      <c r="AAK109" s="21"/>
      <c r="AAL109" s="21"/>
      <c r="AAM109" s="21"/>
      <c r="AAN109" s="21"/>
      <c r="AAO109" s="21"/>
      <c r="AAP109" s="21"/>
      <c r="AAQ109" s="21"/>
      <c r="AAR109" s="21"/>
      <c r="AAS109" s="21"/>
      <c r="AAT109" s="21"/>
      <c r="AAU109" s="21"/>
      <c r="AAV109" s="21"/>
      <c r="AAW109" s="21"/>
      <c r="AAX109" s="21"/>
      <c r="AAY109" s="21"/>
      <c r="AAZ109" s="21"/>
      <c r="ABA109" s="21"/>
      <c r="ABB109" s="21"/>
      <c r="ABC109" s="21"/>
      <c r="ABD109" s="21"/>
      <c r="ABE109" s="21"/>
      <c r="ABF109" s="21"/>
      <c r="ABG109" s="21"/>
      <c r="ABH109" s="21"/>
      <c r="ABI109" s="21"/>
      <c r="ABJ109" s="21"/>
      <c r="ABK109" s="21"/>
      <c r="ABL109" s="21"/>
      <c r="ABM109" s="21"/>
      <c r="ABN109" s="21"/>
      <c r="ABO109" s="21"/>
      <c r="ABP109" s="21"/>
      <c r="ABQ109" s="21"/>
      <c r="ABR109" s="21"/>
      <c r="ABS109" s="21"/>
      <c r="ABT109" s="21"/>
      <c r="ABU109" s="21"/>
      <c r="ABV109" s="21"/>
      <c r="ABW109" s="21"/>
      <c r="ABX109" s="21"/>
      <c r="ABY109" s="21"/>
      <c r="ABZ109" s="21"/>
      <c r="ACA109" s="21"/>
      <c r="ACB109" s="21"/>
      <c r="ACC109" s="21"/>
      <c r="ACD109" s="21"/>
      <c r="ACE109" s="21"/>
      <c r="ACF109" s="21"/>
      <c r="ACG109" s="21"/>
      <c r="ACH109" s="21"/>
      <c r="ACI109" s="21"/>
      <c r="ACJ109" s="21"/>
      <c r="ACK109" s="21"/>
      <c r="ACL109" s="21"/>
      <c r="ACM109" s="21"/>
      <c r="ACN109" s="21"/>
      <c r="ACO109" s="21"/>
      <c r="ACP109" s="21"/>
      <c r="ACQ109" s="21"/>
      <c r="ACR109" s="21"/>
      <c r="ACS109" s="21"/>
      <c r="ACT109" s="21"/>
      <c r="ACU109" s="21"/>
      <c r="ACV109" s="21"/>
      <c r="ACW109" s="21"/>
      <c r="ACX109" s="21"/>
      <c r="ACY109" s="21"/>
      <c r="ACZ109" s="21"/>
      <c r="ADA109" s="21"/>
      <c r="ADB109" s="21"/>
      <c r="ADC109" s="21"/>
      <c r="ADD109" s="21"/>
      <c r="ADE109" s="21"/>
      <c r="ADF109" s="21"/>
      <c r="ADG109" s="21"/>
      <c r="ADH109" s="21"/>
      <c r="ADI109" s="21"/>
      <c r="ADJ109" s="21"/>
      <c r="ADK109" s="21"/>
      <c r="ADL109" s="21"/>
      <c r="ADM109" s="21"/>
      <c r="ADN109" s="21"/>
      <c r="ADO109" s="21"/>
      <c r="ADP109" s="21"/>
      <c r="ADQ109" s="21"/>
      <c r="ADR109" s="21"/>
      <c r="ADS109" s="21"/>
      <c r="ADT109" s="21"/>
      <c r="ADU109" s="21"/>
      <c r="ADV109" s="21"/>
      <c r="ADW109" s="21"/>
      <c r="ADX109" s="21"/>
      <c r="ADY109" s="21"/>
      <c r="ADZ109" s="21"/>
      <c r="AEA109" s="21"/>
      <c r="AEB109" s="21"/>
      <c r="AEC109" s="21"/>
      <c r="AED109" s="21"/>
      <c r="AEE109" s="21"/>
      <c r="AEF109" s="21"/>
      <c r="AEG109" s="21"/>
      <c r="AEH109" s="21"/>
      <c r="AEI109" s="21"/>
      <c r="AEJ109" s="21"/>
      <c r="AEK109" s="21"/>
      <c r="AEL109" s="21"/>
      <c r="AEM109" s="21"/>
      <c r="AEN109" s="21"/>
      <c r="AEO109" s="21"/>
      <c r="AEP109" s="21"/>
      <c r="AEQ109" s="21"/>
      <c r="AER109" s="21"/>
      <c r="AES109" s="21"/>
      <c r="AET109" s="21"/>
      <c r="AEU109" s="21"/>
      <c r="AEV109" s="21"/>
      <c r="AEW109" s="21"/>
      <c r="AEX109" s="21"/>
      <c r="AEY109" s="21"/>
      <c r="AEZ109" s="21"/>
      <c r="AFA109" s="21"/>
      <c r="AFB109" s="21"/>
      <c r="AFC109" s="21"/>
      <c r="AFD109" s="21"/>
      <c r="AFE109" s="21"/>
      <c r="AFF109" s="21"/>
      <c r="AFG109" s="21"/>
      <c r="AFH109" s="21"/>
      <c r="AFI109" s="21"/>
      <c r="AFJ109" s="21"/>
      <c r="AFK109" s="21"/>
      <c r="AFL109" s="21"/>
      <c r="AFM109" s="21"/>
      <c r="AFN109" s="21"/>
      <c r="AFO109" s="21"/>
      <c r="AFP109" s="21"/>
      <c r="AFQ109" s="21"/>
      <c r="AFR109" s="21"/>
      <c r="AFS109" s="21"/>
      <c r="AFT109" s="21"/>
      <c r="AFU109" s="21"/>
      <c r="AFV109" s="21"/>
      <c r="AFW109" s="21"/>
      <c r="AFX109" s="21"/>
      <c r="AFY109" s="21"/>
      <c r="AFZ109" s="21"/>
      <c r="AGA109" s="21"/>
      <c r="AGB109" s="21"/>
      <c r="AGC109" s="21"/>
      <c r="AGD109" s="21"/>
      <c r="AGE109" s="21"/>
      <c r="AGF109" s="21"/>
      <c r="AGG109" s="21"/>
      <c r="AGH109" s="21"/>
      <c r="AGI109" s="21"/>
      <c r="AGJ109" s="21"/>
      <c r="AGK109" s="21"/>
      <c r="AGL109" s="21"/>
      <c r="AGM109" s="21"/>
      <c r="AGN109" s="21"/>
      <c r="AGO109" s="21"/>
      <c r="AGP109" s="21"/>
      <c r="AGQ109" s="21"/>
      <c r="AGR109" s="21"/>
      <c r="AGS109" s="21"/>
      <c r="AGT109" s="21"/>
      <c r="AGU109" s="21"/>
      <c r="AGV109" s="21"/>
      <c r="AGW109" s="21"/>
      <c r="AGX109" s="21"/>
      <c r="AGY109" s="21"/>
      <c r="AGZ109" s="21"/>
      <c r="AHA109" s="21"/>
      <c r="AHB109" s="21"/>
      <c r="AHC109" s="21"/>
      <c r="AHD109" s="21"/>
      <c r="AHE109" s="21"/>
      <c r="AHF109" s="21"/>
      <c r="AHG109" s="21"/>
      <c r="AHH109" s="21"/>
      <c r="AHI109" s="21"/>
      <c r="AHJ109" s="21"/>
      <c r="AHK109" s="21"/>
      <c r="AHL109" s="21"/>
      <c r="AHM109" s="21"/>
      <c r="AHN109" s="21"/>
      <c r="AHO109" s="21"/>
      <c r="AHP109" s="21"/>
      <c r="AHQ109" s="21"/>
      <c r="AHR109" s="21"/>
      <c r="AHS109" s="21"/>
      <c r="AHT109" s="21"/>
      <c r="AHU109" s="21"/>
      <c r="AHV109" s="21"/>
      <c r="AHW109" s="21"/>
      <c r="AHX109" s="21"/>
      <c r="AHY109" s="21"/>
      <c r="AHZ109" s="21"/>
      <c r="AIA109" s="21"/>
      <c r="AIB109" s="21"/>
      <c r="AIC109" s="21"/>
      <c r="AID109" s="21"/>
      <c r="AIE109" s="21"/>
      <c r="AIF109" s="21"/>
      <c r="AIG109" s="21"/>
      <c r="AIH109" s="21"/>
      <c r="AII109" s="21"/>
      <c r="AIJ109" s="21"/>
      <c r="AIK109" s="21"/>
      <c r="AIL109" s="21"/>
      <c r="AIM109" s="21"/>
      <c r="AIN109" s="21"/>
      <c r="AIO109" s="21"/>
      <c r="AIP109" s="21"/>
      <c r="AIQ109" s="21"/>
      <c r="AIR109" s="21"/>
      <c r="AIS109" s="21"/>
      <c r="AIT109" s="21"/>
      <c r="AIU109" s="21"/>
      <c r="AIV109" s="21"/>
      <c r="AIW109" s="21"/>
      <c r="AIX109" s="21"/>
      <c r="AIY109" s="21"/>
      <c r="AIZ109" s="21"/>
      <c r="AJA109" s="21"/>
      <c r="AJB109" s="21"/>
      <c r="AJC109" s="21"/>
      <c r="AJD109" s="21"/>
      <c r="AJE109" s="21"/>
      <c r="AJF109" s="21"/>
      <c r="AJG109" s="21"/>
      <c r="AJH109" s="21"/>
      <c r="AJI109" s="21"/>
      <c r="AJJ109" s="21"/>
      <c r="AJK109" s="21"/>
      <c r="AJL109" s="21"/>
      <c r="AJM109" s="21"/>
      <c r="AJN109" s="21"/>
      <c r="AJO109" s="21"/>
      <c r="AJP109" s="21"/>
      <c r="AJQ109" s="21"/>
      <c r="AJR109" s="21"/>
      <c r="AJS109" s="21"/>
      <c r="AJT109" s="21"/>
      <c r="AJU109" s="21"/>
      <c r="AJV109" s="21"/>
      <c r="AJW109" s="21"/>
      <c r="AJX109" s="21"/>
      <c r="AJY109" s="21"/>
      <c r="AJZ109" s="21"/>
      <c r="AKA109" s="21"/>
      <c r="AKB109" s="21"/>
      <c r="AKC109" s="21"/>
      <c r="AKD109" s="21"/>
      <c r="AKE109" s="21"/>
      <c r="AKF109" s="21"/>
      <c r="AKG109" s="21"/>
      <c r="AKH109" s="21"/>
      <c r="AKI109" s="21"/>
      <c r="AKJ109" s="21"/>
      <c r="AKK109" s="21"/>
      <c r="AKL109" s="21"/>
      <c r="AKM109" s="21"/>
      <c r="AKN109" s="21"/>
      <c r="AKO109" s="21"/>
      <c r="AKP109" s="21"/>
      <c r="AKQ109" s="21"/>
      <c r="AKR109" s="21"/>
      <c r="AKS109" s="21"/>
      <c r="AKT109" s="21"/>
      <c r="AKU109" s="21"/>
      <c r="AKV109" s="21"/>
      <c r="AKW109" s="21"/>
      <c r="AKX109" s="21"/>
      <c r="AKY109" s="21"/>
      <c r="AKZ109" s="21"/>
      <c r="ALA109" s="21"/>
      <c r="ALB109" s="21"/>
      <c r="ALC109" s="21"/>
      <c r="ALD109" s="21"/>
      <c r="ALE109" s="21"/>
      <c r="ALF109" s="21"/>
      <c r="ALG109" s="21"/>
      <c r="ALH109" s="21"/>
      <c r="ALI109" s="21"/>
      <c r="ALJ109" s="21"/>
      <c r="ALK109" s="21"/>
      <c r="ALL109" s="21"/>
      <c r="ALM109" s="21"/>
      <c r="ALN109" s="21"/>
      <c r="ALO109" s="21"/>
      <c r="ALP109" s="21"/>
      <c r="ALQ109" s="21"/>
      <c r="ALR109" s="21"/>
      <c r="ALS109" s="21"/>
      <c r="ALT109" s="21"/>
      <c r="ALU109" s="21"/>
      <c r="ALV109" s="21"/>
      <c r="ALW109" s="21"/>
      <c r="ALX109" s="21"/>
      <c r="ALY109" s="21"/>
      <c r="ALZ109" s="21"/>
      <c r="AMA109" s="21"/>
      <c r="AMB109" s="21"/>
      <c r="AMC109" s="21"/>
      <c r="AMD109" s="21"/>
      <c r="AME109" s="21"/>
      <c r="AMF109" s="21"/>
      <c r="AMG109" s="21"/>
      <c r="AMH109" s="21"/>
      <c r="AMI109" s="21"/>
      <c r="AMJ109" s="21"/>
      <c r="AMK109" s="21"/>
      <c r="AML109" s="21"/>
      <c r="AMM109" s="21"/>
    </row>
    <row r="110" spans="1:1027" x14ac:dyDescent="0.25">
      <c r="A110" s="21" t="s">
        <v>63</v>
      </c>
      <c r="B110" s="21"/>
      <c r="C110" s="21"/>
      <c r="D110" s="21"/>
      <c r="E110" s="21"/>
      <c r="F110" s="22"/>
      <c r="G110" s="22"/>
      <c r="H110" s="22"/>
      <c r="I110" s="23"/>
      <c r="J110" s="24"/>
      <c r="K110" s="24"/>
      <c r="L110" s="25"/>
      <c r="M110" s="25"/>
      <c r="N110" s="25"/>
      <c r="O110" s="25"/>
      <c r="P110" s="25"/>
      <c r="Q110" s="25"/>
      <c r="R110" s="26"/>
      <c r="S110" s="26"/>
      <c r="T110" s="26"/>
      <c r="U110" s="27" t="s">
        <v>458</v>
      </c>
      <c r="V110" s="27"/>
      <c r="W110" s="27"/>
      <c r="X110" s="28"/>
      <c r="Y110" s="28"/>
      <c r="Z110" s="28"/>
      <c r="AA110" s="29"/>
      <c r="AB110" s="29"/>
      <c r="AC110" s="29"/>
      <c r="AD110" s="21"/>
      <c r="AE110" s="24" t="s">
        <v>466</v>
      </c>
      <c r="AF110" s="24"/>
      <c r="AG110" s="27"/>
      <c r="AH110" s="31"/>
    </row>
    <row r="111" spans="1:1027" s="30" customFormat="1" x14ac:dyDescent="0.25">
      <c r="A111" s="11">
        <v>82</v>
      </c>
      <c r="B111" s="53" t="s">
        <v>259</v>
      </c>
      <c r="C111" s="53" t="s">
        <v>353</v>
      </c>
      <c r="D111" s="53" t="s">
        <v>390</v>
      </c>
      <c r="E111" s="53" t="s">
        <v>128</v>
      </c>
      <c r="F111" s="12" t="s">
        <v>164</v>
      </c>
      <c r="G111" s="12"/>
      <c r="H111" s="12">
        <v>90</v>
      </c>
      <c r="I111" s="13" t="s">
        <v>98</v>
      </c>
      <c r="J111" s="14" t="s">
        <v>452</v>
      </c>
      <c r="K111" s="14" t="s">
        <v>111</v>
      </c>
      <c r="L111" s="15" t="s">
        <v>128</v>
      </c>
      <c r="M111" s="15" t="s">
        <v>128</v>
      </c>
      <c r="N111" s="15" t="s">
        <v>128</v>
      </c>
      <c r="O111" s="15" t="s">
        <v>128</v>
      </c>
      <c r="P111" s="15" t="s">
        <v>128</v>
      </c>
      <c r="Q111" s="15" t="s">
        <v>128</v>
      </c>
      <c r="R111" s="16" t="s">
        <v>128</v>
      </c>
      <c r="S111" s="16" t="s">
        <v>129</v>
      </c>
      <c r="T111" s="16" t="s">
        <v>129</v>
      </c>
      <c r="U111" s="17" t="s">
        <v>115</v>
      </c>
      <c r="V111" s="17" t="s">
        <v>128</v>
      </c>
      <c r="W111" s="17" t="s">
        <v>128</v>
      </c>
      <c r="X111" s="18" t="s">
        <v>132</v>
      </c>
      <c r="Y111" s="18" t="s">
        <v>128</v>
      </c>
      <c r="Z111" s="18" t="s">
        <v>132</v>
      </c>
      <c r="AA111" s="19" t="s">
        <v>117</v>
      </c>
      <c r="AB111" s="19"/>
      <c r="AC111" s="19" t="s">
        <v>129</v>
      </c>
      <c r="AD111" s="11"/>
      <c r="AE111" s="14"/>
      <c r="AF111" s="14"/>
      <c r="AG111" s="17"/>
      <c r="AH111" s="52"/>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1"/>
      <c r="DC111" s="21"/>
      <c r="DD111" s="21"/>
      <c r="DE111" s="21"/>
      <c r="DF111" s="21"/>
      <c r="DG111" s="21"/>
      <c r="DH111" s="21"/>
      <c r="DI111" s="21"/>
      <c r="DJ111" s="21"/>
      <c r="DK111" s="21"/>
      <c r="DL111" s="21"/>
      <c r="DM111" s="21"/>
      <c r="DN111" s="21"/>
      <c r="DO111" s="21"/>
      <c r="DP111" s="21"/>
      <c r="DQ111" s="21"/>
      <c r="DR111" s="21"/>
      <c r="DS111" s="21"/>
      <c r="DT111" s="21"/>
      <c r="DU111" s="21"/>
      <c r="DV111" s="21"/>
      <c r="DW111" s="21"/>
      <c r="DX111" s="21"/>
      <c r="DY111" s="21"/>
      <c r="DZ111" s="21"/>
      <c r="EA111" s="21"/>
      <c r="EB111" s="21"/>
      <c r="EC111" s="21"/>
      <c r="ED111" s="21"/>
      <c r="EE111" s="21"/>
      <c r="EF111" s="21"/>
      <c r="EG111" s="21"/>
      <c r="EH111" s="21"/>
      <c r="EI111" s="21"/>
      <c r="EJ111" s="21"/>
      <c r="EK111" s="21"/>
      <c r="EL111" s="21"/>
      <c r="EM111" s="21"/>
      <c r="EN111" s="21"/>
      <c r="EO111" s="21"/>
      <c r="EP111" s="21"/>
      <c r="EQ111" s="21"/>
      <c r="ER111" s="21"/>
      <c r="ES111" s="21"/>
      <c r="ET111" s="21"/>
      <c r="EU111" s="21"/>
      <c r="EV111" s="21"/>
      <c r="EW111" s="21"/>
      <c r="EX111" s="21"/>
      <c r="EY111" s="21"/>
      <c r="EZ111" s="21"/>
      <c r="FA111" s="21"/>
      <c r="FB111" s="21"/>
      <c r="FC111" s="21"/>
      <c r="FD111" s="21"/>
      <c r="FE111" s="21"/>
      <c r="FF111" s="21"/>
      <c r="FG111" s="21"/>
      <c r="FH111" s="21"/>
      <c r="FI111" s="21"/>
      <c r="FJ111" s="21"/>
      <c r="FK111" s="21"/>
      <c r="FL111" s="21"/>
      <c r="FM111" s="21"/>
      <c r="FN111" s="21"/>
      <c r="FO111" s="21"/>
      <c r="FP111" s="21"/>
      <c r="FQ111" s="21"/>
      <c r="FR111" s="21"/>
      <c r="FS111" s="21"/>
      <c r="FT111" s="21"/>
      <c r="FU111" s="21"/>
      <c r="FV111" s="21"/>
      <c r="FW111" s="21"/>
      <c r="FX111" s="21"/>
      <c r="FY111" s="21"/>
      <c r="FZ111" s="21"/>
      <c r="GA111" s="21"/>
      <c r="GB111" s="21"/>
      <c r="GC111" s="21"/>
      <c r="GD111" s="21"/>
      <c r="GE111" s="21"/>
      <c r="GF111" s="21"/>
      <c r="GG111" s="21"/>
      <c r="GH111" s="21"/>
      <c r="GI111" s="21"/>
      <c r="GJ111" s="21"/>
      <c r="GK111" s="21"/>
      <c r="GL111" s="21"/>
      <c r="GM111" s="21"/>
      <c r="GN111" s="21"/>
      <c r="GO111" s="21"/>
      <c r="GP111" s="21"/>
      <c r="GQ111" s="21"/>
      <c r="GR111" s="21"/>
      <c r="GS111" s="21"/>
      <c r="GT111" s="21"/>
      <c r="GU111" s="21"/>
      <c r="GV111" s="21"/>
      <c r="GW111" s="21"/>
      <c r="GX111" s="21"/>
      <c r="GY111" s="21"/>
      <c r="GZ111" s="21"/>
      <c r="HA111" s="21"/>
      <c r="HB111" s="21"/>
      <c r="HC111" s="21"/>
      <c r="HD111" s="21"/>
      <c r="HE111" s="21"/>
      <c r="HF111" s="21"/>
      <c r="HG111" s="21"/>
      <c r="HH111" s="21"/>
      <c r="HI111" s="21"/>
      <c r="HJ111" s="21"/>
      <c r="HK111" s="21"/>
      <c r="HL111" s="21"/>
      <c r="HM111" s="21"/>
      <c r="HN111" s="21"/>
      <c r="HO111" s="21"/>
      <c r="HP111" s="21"/>
      <c r="HQ111" s="21"/>
      <c r="HR111" s="21"/>
      <c r="HS111" s="21"/>
      <c r="HT111" s="21"/>
      <c r="HU111" s="21"/>
      <c r="HV111" s="21"/>
      <c r="HW111" s="21"/>
      <c r="HX111" s="21"/>
      <c r="HY111" s="21"/>
      <c r="HZ111" s="21"/>
      <c r="IA111" s="21"/>
      <c r="IB111" s="21"/>
      <c r="IC111" s="21"/>
      <c r="ID111" s="21"/>
      <c r="IE111" s="21"/>
      <c r="IF111" s="21"/>
      <c r="IG111" s="21"/>
      <c r="IH111" s="21"/>
      <c r="II111" s="21"/>
      <c r="IJ111" s="21"/>
      <c r="IK111" s="21"/>
      <c r="IL111" s="21"/>
      <c r="IM111" s="21"/>
      <c r="IN111" s="21"/>
      <c r="IO111" s="21"/>
      <c r="IP111" s="21"/>
      <c r="IQ111" s="21"/>
      <c r="IR111" s="21"/>
      <c r="IS111" s="21"/>
      <c r="IT111" s="21"/>
      <c r="IU111" s="21"/>
      <c r="IV111" s="21"/>
      <c r="IW111" s="21"/>
      <c r="IX111" s="21"/>
      <c r="IY111" s="21"/>
      <c r="IZ111" s="21"/>
      <c r="JA111" s="21"/>
      <c r="JB111" s="21"/>
      <c r="JC111" s="21"/>
      <c r="JD111" s="21"/>
      <c r="JE111" s="21"/>
      <c r="JF111" s="21"/>
      <c r="JG111" s="21"/>
      <c r="JH111" s="21"/>
      <c r="JI111" s="21"/>
      <c r="JJ111" s="21"/>
      <c r="JK111" s="21"/>
      <c r="JL111" s="21"/>
      <c r="JM111" s="21"/>
      <c r="JN111" s="21"/>
      <c r="JO111" s="21"/>
      <c r="JP111" s="21"/>
      <c r="JQ111" s="21"/>
      <c r="JR111" s="21"/>
      <c r="JS111" s="21"/>
      <c r="JT111" s="21"/>
      <c r="JU111" s="21"/>
      <c r="JV111" s="21"/>
      <c r="JW111" s="21"/>
      <c r="JX111" s="21"/>
      <c r="JY111" s="21"/>
      <c r="JZ111" s="21"/>
      <c r="KA111" s="21"/>
      <c r="KB111" s="21"/>
      <c r="KC111" s="21"/>
      <c r="KD111" s="21"/>
      <c r="KE111" s="21"/>
      <c r="KF111" s="21"/>
      <c r="KG111" s="21"/>
      <c r="KH111" s="21"/>
      <c r="KI111" s="21"/>
      <c r="KJ111" s="21"/>
      <c r="KK111" s="21"/>
      <c r="KL111" s="21"/>
      <c r="KM111" s="21"/>
      <c r="KN111" s="21"/>
      <c r="KO111" s="21"/>
      <c r="KP111" s="21"/>
      <c r="KQ111" s="21"/>
      <c r="KR111" s="21"/>
      <c r="KS111" s="21"/>
      <c r="KT111" s="21"/>
      <c r="KU111" s="21"/>
      <c r="KV111" s="21"/>
      <c r="KW111" s="21"/>
      <c r="KX111" s="21"/>
      <c r="KY111" s="21"/>
      <c r="KZ111" s="21"/>
      <c r="LA111" s="21"/>
      <c r="LB111" s="21"/>
      <c r="LC111" s="21"/>
      <c r="LD111" s="21"/>
      <c r="LE111" s="21"/>
      <c r="LF111" s="21"/>
      <c r="LG111" s="21"/>
      <c r="LH111" s="21"/>
      <c r="LI111" s="21"/>
      <c r="LJ111" s="21"/>
      <c r="LK111" s="21"/>
      <c r="LL111" s="21"/>
      <c r="LM111" s="21"/>
      <c r="LN111" s="21"/>
      <c r="LO111" s="21"/>
      <c r="LP111" s="21"/>
      <c r="LQ111" s="21"/>
      <c r="LR111" s="21"/>
      <c r="LS111" s="21"/>
      <c r="LT111" s="21"/>
      <c r="LU111" s="21"/>
      <c r="LV111" s="21"/>
      <c r="LW111" s="21"/>
      <c r="LX111" s="21"/>
      <c r="LY111" s="21"/>
      <c r="LZ111" s="21"/>
      <c r="MA111" s="21"/>
      <c r="MB111" s="21"/>
      <c r="MC111" s="21"/>
      <c r="MD111" s="21"/>
      <c r="ME111" s="21"/>
      <c r="MF111" s="21"/>
      <c r="MG111" s="21"/>
      <c r="MH111" s="21"/>
      <c r="MI111" s="21"/>
      <c r="MJ111" s="21"/>
      <c r="MK111" s="21"/>
      <c r="ML111" s="21"/>
      <c r="MM111" s="21"/>
      <c r="MN111" s="21"/>
      <c r="MO111" s="21"/>
      <c r="MP111" s="21"/>
      <c r="MQ111" s="21"/>
      <c r="MR111" s="21"/>
      <c r="MS111" s="21"/>
      <c r="MT111" s="21"/>
      <c r="MU111" s="21"/>
      <c r="MV111" s="21"/>
      <c r="MW111" s="21"/>
      <c r="MX111" s="21"/>
      <c r="MY111" s="21"/>
      <c r="MZ111" s="21"/>
      <c r="NA111" s="21"/>
      <c r="NB111" s="21"/>
      <c r="NC111" s="21"/>
      <c r="ND111" s="21"/>
      <c r="NE111" s="21"/>
      <c r="NF111" s="21"/>
      <c r="NG111" s="21"/>
      <c r="NH111" s="21"/>
      <c r="NI111" s="21"/>
      <c r="NJ111" s="21"/>
      <c r="NK111" s="21"/>
      <c r="NL111" s="21"/>
      <c r="NM111" s="21"/>
      <c r="NN111" s="21"/>
      <c r="NO111" s="21"/>
      <c r="NP111" s="21"/>
      <c r="NQ111" s="21"/>
      <c r="NR111" s="21"/>
      <c r="NS111" s="21"/>
      <c r="NT111" s="21"/>
      <c r="NU111" s="21"/>
      <c r="NV111" s="21"/>
      <c r="NW111" s="21"/>
      <c r="NX111" s="21"/>
      <c r="NY111" s="21"/>
      <c r="NZ111" s="21"/>
      <c r="OA111" s="21"/>
      <c r="OB111" s="21"/>
      <c r="OC111" s="21"/>
      <c r="OD111" s="21"/>
      <c r="OE111" s="21"/>
      <c r="OF111" s="21"/>
      <c r="OG111" s="21"/>
      <c r="OH111" s="21"/>
      <c r="OI111" s="21"/>
      <c r="OJ111" s="21"/>
      <c r="OK111" s="21"/>
      <c r="OL111" s="21"/>
      <c r="OM111" s="21"/>
      <c r="ON111" s="21"/>
      <c r="OO111" s="21"/>
      <c r="OP111" s="21"/>
      <c r="OQ111" s="21"/>
      <c r="OR111" s="21"/>
      <c r="OS111" s="21"/>
      <c r="OT111" s="21"/>
      <c r="OU111" s="21"/>
      <c r="OV111" s="21"/>
      <c r="OW111" s="21"/>
      <c r="OX111" s="21"/>
      <c r="OY111" s="21"/>
      <c r="OZ111" s="21"/>
      <c r="PA111" s="21"/>
      <c r="PB111" s="21"/>
      <c r="PC111" s="21"/>
      <c r="PD111" s="21"/>
      <c r="PE111" s="21"/>
      <c r="PF111" s="21"/>
      <c r="PG111" s="21"/>
      <c r="PH111" s="21"/>
      <c r="PI111" s="21"/>
      <c r="PJ111" s="21"/>
      <c r="PK111" s="21"/>
      <c r="PL111" s="21"/>
      <c r="PM111" s="21"/>
      <c r="PN111" s="21"/>
      <c r="PO111" s="21"/>
      <c r="PP111" s="21"/>
      <c r="PQ111" s="21"/>
      <c r="PR111" s="21"/>
      <c r="PS111" s="21"/>
      <c r="PT111" s="21"/>
      <c r="PU111" s="21"/>
      <c r="PV111" s="21"/>
      <c r="PW111" s="21"/>
      <c r="PX111" s="21"/>
      <c r="PY111" s="21"/>
      <c r="PZ111" s="21"/>
      <c r="QA111" s="21"/>
      <c r="QB111" s="21"/>
      <c r="QC111" s="21"/>
      <c r="QD111" s="21"/>
      <c r="QE111" s="21"/>
      <c r="QF111" s="21"/>
      <c r="QG111" s="21"/>
      <c r="QH111" s="21"/>
      <c r="QI111" s="21"/>
      <c r="QJ111" s="21"/>
      <c r="QK111" s="21"/>
      <c r="QL111" s="21"/>
      <c r="QM111" s="21"/>
      <c r="QN111" s="21"/>
      <c r="QO111" s="21"/>
      <c r="QP111" s="21"/>
      <c r="QQ111" s="21"/>
      <c r="QR111" s="21"/>
      <c r="QS111" s="21"/>
      <c r="QT111" s="21"/>
      <c r="QU111" s="21"/>
      <c r="QV111" s="21"/>
      <c r="QW111" s="21"/>
      <c r="QX111" s="21"/>
      <c r="QY111" s="21"/>
      <c r="QZ111" s="21"/>
      <c r="RA111" s="21"/>
      <c r="RB111" s="21"/>
      <c r="RC111" s="21"/>
      <c r="RD111" s="21"/>
      <c r="RE111" s="21"/>
      <c r="RF111" s="21"/>
      <c r="RG111" s="21"/>
      <c r="RH111" s="21"/>
      <c r="RI111" s="21"/>
      <c r="RJ111" s="21"/>
      <c r="RK111" s="21"/>
      <c r="RL111" s="21"/>
      <c r="RM111" s="21"/>
      <c r="RN111" s="21"/>
      <c r="RO111" s="21"/>
      <c r="RP111" s="21"/>
      <c r="RQ111" s="21"/>
      <c r="RR111" s="21"/>
      <c r="RS111" s="21"/>
      <c r="RT111" s="21"/>
      <c r="RU111" s="21"/>
      <c r="RV111" s="21"/>
      <c r="RW111" s="21"/>
      <c r="RX111" s="21"/>
      <c r="RY111" s="21"/>
      <c r="RZ111" s="21"/>
      <c r="SA111" s="21"/>
      <c r="SB111" s="21"/>
      <c r="SC111" s="21"/>
      <c r="SD111" s="21"/>
      <c r="SE111" s="21"/>
      <c r="SF111" s="21"/>
      <c r="SG111" s="21"/>
      <c r="SH111" s="21"/>
      <c r="SI111" s="21"/>
      <c r="SJ111" s="21"/>
      <c r="SK111" s="21"/>
      <c r="SL111" s="21"/>
      <c r="SM111" s="21"/>
      <c r="SN111" s="21"/>
      <c r="SO111" s="21"/>
      <c r="SP111" s="21"/>
      <c r="SQ111" s="21"/>
      <c r="SR111" s="21"/>
      <c r="SS111" s="21"/>
      <c r="ST111" s="21"/>
      <c r="SU111" s="21"/>
      <c r="SV111" s="21"/>
      <c r="SW111" s="21"/>
      <c r="SX111" s="21"/>
      <c r="SY111" s="21"/>
      <c r="SZ111" s="21"/>
      <c r="TA111" s="21"/>
      <c r="TB111" s="21"/>
      <c r="TC111" s="21"/>
      <c r="TD111" s="21"/>
      <c r="TE111" s="21"/>
      <c r="TF111" s="21"/>
      <c r="TG111" s="21"/>
      <c r="TH111" s="21"/>
      <c r="TI111" s="21"/>
      <c r="TJ111" s="21"/>
      <c r="TK111" s="21"/>
      <c r="TL111" s="21"/>
      <c r="TM111" s="21"/>
      <c r="TN111" s="21"/>
      <c r="TO111" s="21"/>
      <c r="TP111" s="21"/>
      <c r="TQ111" s="21"/>
      <c r="TR111" s="21"/>
      <c r="TS111" s="21"/>
      <c r="TT111" s="21"/>
      <c r="TU111" s="21"/>
      <c r="TV111" s="21"/>
      <c r="TW111" s="21"/>
      <c r="TX111" s="21"/>
      <c r="TY111" s="21"/>
      <c r="TZ111" s="21"/>
      <c r="UA111" s="21"/>
      <c r="UB111" s="21"/>
      <c r="UC111" s="21"/>
      <c r="UD111" s="21"/>
      <c r="UE111" s="21"/>
      <c r="UF111" s="21"/>
      <c r="UG111" s="21"/>
      <c r="UH111" s="21"/>
      <c r="UI111" s="21"/>
      <c r="UJ111" s="21"/>
      <c r="UK111" s="21"/>
      <c r="UL111" s="21"/>
      <c r="UM111" s="21"/>
      <c r="UN111" s="21"/>
      <c r="UO111" s="21"/>
      <c r="UP111" s="21"/>
      <c r="UQ111" s="21"/>
      <c r="UR111" s="21"/>
      <c r="US111" s="21"/>
      <c r="UT111" s="21"/>
      <c r="UU111" s="21"/>
      <c r="UV111" s="21"/>
      <c r="UW111" s="21"/>
      <c r="UX111" s="21"/>
      <c r="UY111" s="21"/>
      <c r="UZ111" s="21"/>
      <c r="VA111" s="21"/>
      <c r="VB111" s="21"/>
      <c r="VC111" s="21"/>
      <c r="VD111" s="21"/>
      <c r="VE111" s="21"/>
      <c r="VF111" s="21"/>
      <c r="VG111" s="21"/>
      <c r="VH111" s="21"/>
      <c r="VI111" s="21"/>
      <c r="VJ111" s="21"/>
      <c r="VK111" s="21"/>
      <c r="VL111" s="21"/>
      <c r="VM111" s="21"/>
      <c r="VN111" s="21"/>
      <c r="VO111" s="21"/>
      <c r="VP111" s="21"/>
      <c r="VQ111" s="21"/>
      <c r="VR111" s="21"/>
      <c r="VS111" s="21"/>
      <c r="VT111" s="21"/>
      <c r="VU111" s="21"/>
      <c r="VV111" s="21"/>
      <c r="VW111" s="21"/>
      <c r="VX111" s="21"/>
      <c r="VY111" s="21"/>
      <c r="VZ111" s="21"/>
      <c r="WA111" s="21"/>
      <c r="WB111" s="21"/>
      <c r="WC111" s="21"/>
      <c r="WD111" s="21"/>
      <c r="WE111" s="21"/>
      <c r="WF111" s="21"/>
      <c r="WG111" s="21"/>
      <c r="WH111" s="21"/>
      <c r="WI111" s="21"/>
      <c r="WJ111" s="21"/>
      <c r="WK111" s="21"/>
      <c r="WL111" s="21"/>
      <c r="WM111" s="21"/>
      <c r="WN111" s="21"/>
      <c r="WO111" s="21"/>
      <c r="WP111" s="21"/>
      <c r="WQ111" s="21"/>
      <c r="WR111" s="21"/>
      <c r="WS111" s="21"/>
      <c r="WT111" s="21"/>
      <c r="WU111" s="21"/>
      <c r="WV111" s="21"/>
      <c r="WW111" s="21"/>
      <c r="WX111" s="21"/>
      <c r="WY111" s="21"/>
      <c r="WZ111" s="21"/>
      <c r="XA111" s="21"/>
      <c r="XB111" s="21"/>
      <c r="XC111" s="21"/>
      <c r="XD111" s="21"/>
      <c r="XE111" s="21"/>
      <c r="XF111" s="21"/>
      <c r="XG111" s="21"/>
      <c r="XH111" s="21"/>
      <c r="XI111" s="21"/>
      <c r="XJ111" s="21"/>
      <c r="XK111" s="21"/>
      <c r="XL111" s="21"/>
      <c r="XM111" s="21"/>
      <c r="XN111" s="21"/>
      <c r="XO111" s="21"/>
      <c r="XP111" s="21"/>
      <c r="XQ111" s="21"/>
      <c r="XR111" s="21"/>
      <c r="XS111" s="21"/>
      <c r="XT111" s="21"/>
      <c r="XU111" s="21"/>
      <c r="XV111" s="21"/>
      <c r="XW111" s="21"/>
      <c r="XX111" s="21"/>
      <c r="XY111" s="21"/>
      <c r="XZ111" s="21"/>
      <c r="YA111" s="21"/>
      <c r="YB111" s="21"/>
      <c r="YC111" s="21"/>
      <c r="YD111" s="21"/>
      <c r="YE111" s="21"/>
      <c r="YF111" s="21"/>
      <c r="YG111" s="21"/>
      <c r="YH111" s="21"/>
      <c r="YI111" s="21"/>
      <c r="YJ111" s="21"/>
      <c r="YK111" s="21"/>
      <c r="YL111" s="21"/>
      <c r="YM111" s="21"/>
      <c r="YN111" s="21"/>
      <c r="YO111" s="21"/>
      <c r="YP111" s="21"/>
      <c r="YQ111" s="21"/>
      <c r="YR111" s="21"/>
      <c r="YS111" s="21"/>
      <c r="YT111" s="21"/>
      <c r="YU111" s="21"/>
      <c r="YV111" s="21"/>
      <c r="YW111" s="21"/>
      <c r="YX111" s="21"/>
      <c r="YY111" s="21"/>
      <c r="YZ111" s="21"/>
      <c r="ZA111" s="21"/>
      <c r="ZB111" s="21"/>
      <c r="ZC111" s="21"/>
      <c r="ZD111" s="21"/>
      <c r="ZE111" s="21"/>
      <c r="ZF111" s="21"/>
      <c r="ZG111" s="21"/>
      <c r="ZH111" s="21"/>
      <c r="ZI111" s="21"/>
      <c r="ZJ111" s="21"/>
      <c r="ZK111" s="21"/>
      <c r="ZL111" s="21"/>
      <c r="ZM111" s="21"/>
      <c r="ZN111" s="21"/>
      <c r="ZO111" s="21"/>
      <c r="ZP111" s="21"/>
      <c r="ZQ111" s="21"/>
      <c r="ZR111" s="21"/>
      <c r="ZS111" s="21"/>
      <c r="ZT111" s="21"/>
      <c r="ZU111" s="21"/>
      <c r="ZV111" s="21"/>
      <c r="ZW111" s="21"/>
      <c r="ZX111" s="21"/>
      <c r="ZY111" s="21"/>
      <c r="ZZ111" s="21"/>
      <c r="AAA111" s="21"/>
      <c r="AAB111" s="21"/>
      <c r="AAC111" s="21"/>
      <c r="AAD111" s="21"/>
      <c r="AAE111" s="21"/>
      <c r="AAF111" s="21"/>
      <c r="AAG111" s="21"/>
      <c r="AAH111" s="21"/>
      <c r="AAI111" s="21"/>
      <c r="AAJ111" s="21"/>
      <c r="AAK111" s="21"/>
      <c r="AAL111" s="21"/>
      <c r="AAM111" s="21"/>
      <c r="AAN111" s="21"/>
      <c r="AAO111" s="21"/>
      <c r="AAP111" s="21"/>
      <c r="AAQ111" s="21"/>
      <c r="AAR111" s="21"/>
      <c r="AAS111" s="21"/>
      <c r="AAT111" s="21"/>
      <c r="AAU111" s="21"/>
      <c r="AAV111" s="21"/>
      <c r="AAW111" s="21"/>
      <c r="AAX111" s="21"/>
      <c r="AAY111" s="21"/>
      <c r="AAZ111" s="21"/>
      <c r="ABA111" s="21"/>
      <c r="ABB111" s="21"/>
      <c r="ABC111" s="21"/>
      <c r="ABD111" s="21"/>
      <c r="ABE111" s="21"/>
      <c r="ABF111" s="21"/>
      <c r="ABG111" s="21"/>
      <c r="ABH111" s="21"/>
      <c r="ABI111" s="21"/>
      <c r="ABJ111" s="21"/>
      <c r="ABK111" s="21"/>
      <c r="ABL111" s="21"/>
      <c r="ABM111" s="21"/>
      <c r="ABN111" s="21"/>
      <c r="ABO111" s="21"/>
      <c r="ABP111" s="21"/>
      <c r="ABQ111" s="21"/>
      <c r="ABR111" s="21"/>
      <c r="ABS111" s="21"/>
      <c r="ABT111" s="21"/>
      <c r="ABU111" s="21"/>
      <c r="ABV111" s="21"/>
      <c r="ABW111" s="21"/>
      <c r="ABX111" s="21"/>
      <c r="ABY111" s="21"/>
      <c r="ABZ111" s="21"/>
      <c r="ACA111" s="21"/>
      <c r="ACB111" s="21"/>
      <c r="ACC111" s="21"/>
      <c r="ACD111" s="21"/>
      <c r="ACE111" s="21"/>
      <c r="ACF111" s="21"/>
      <c r="ACG111" s="21"/>
      <c r="ACH111" s="21"/>
      <c r="ACI111" s="21"/>
      <c r="ACJ111" s="21"/>
      <c r="ACK111" s="21"/>
      <c r="ACL111" s="21"/>
      <c r="ACM111" s="21"/>
      <c r="ACN111" s="21"/>
      <c r="ACO111" s="21"/>
      <c r="ACP111" s="21"/>
      <c r="ACQ111" s="21"/>
      <c r="ACR111" s="21"/>
      <c r="ACS111" s="21"/>
      <c r="ACT111" s="21"/>
      <c r="ACU111" s="21"/>
      <c r="ACV111" s="21"/>
      <c r="ACW111" s="21"/>
      <c r="ACX111" s="21"/>
      <c r="ACY111" s="21"/>
      <c r="ACZ111" s="21"/>
      <c r="ADA111" s="21"/>
      <c r="ADB111" s="21"/>
      <c r="ADC111" s="21"/>
      <c r="ADD111" s="21"/>
      <c r="ADE111" s="21"/>
      <c r="ADF111" s="21"/>
      <c r="ADG111" s="21"/>
      <c r="ADH111" s="21"/>
      <c r="ADI111" s="21"/>
      <c r="ADJ111" s="21"/>
      <c r="ADK111" s="21"/>
      <c r="ADL111" s="21"/>
      <c r="ADM111" s="21"/>
      <c r="ADN111" s="21"/>
      <c r="ADO111" s="21"/>
      <c r="ADP111" s="21"/>
      <c r="ADQ111" s="21"/>
      <c r="ADR111" s="21"/>
      <c r="ADS111" s="21"/>
      <c r="ADT111" s="21"/>
      <c r="ADU111" s="21"/>
      <c r="ADV111" s="21"/>
      <c r="ADW111" s="21"/>
      <c r="ADX111" s="21"/>
      <c r="ADY111" s="21"/>
      <c r="ADZ111" s="21"/>
      <c r="AEA111" s="21"/>
      <c r="AEB111" s="21"/>
      <c r="AEC111" s="21"/>
      <c r="AED111" s="21"/>
      <c r="AEE111" s="21"/>
      <c r="AEF111" s="21"/>
      <c r="AEG111" s="21"/>
      <c r="AEH111" s="21"/>
      <c r="AEI111" s="21"/>
      <c r="AEJ111" s="21"/>
      <c r="AEK111" s="21"/>
      <c r="AEL111" s="21"/>
      <c r="AEM111" s="21"/>
      <c r="AEN111" s="21"/>
      <c r="AEO111" s="21"/>
      <c r="AEP111" s="21"/>
      <c r="AEQ111" s="21"/>
      <c r="AER111" s="21"/>
      <c r="AES111" s="21"/>
      <c r="AET111" s="21"/>
      <c r="AEU111" s="21"/>
      <c r="AEV111" s="21"/>
      <c r="AEW111" s="21"/>
      <c r="AEX111" s="21"/>
      <c r="AEY111" s="21"/>
      <c r="AEZ111" s="21"/>
      <c r="AFA111" s="21"/>
      <c r="AFB111" s="21"/>
      <c r="AFC111" s="21"/>
      <c r="AFD111" s="21"/>
      <c r="AFE111" s="21"/>
      <c r="AFF111" s="21"/>
      <c r="AFG111" s="21"/>
      <c r="AFH111" s="21"/>
      <c r="AFI111" s="21"/>
      <c r="AFJ111" s="21"/>
      <c r="AFK111" s="21"/>
      <c r="AFL111" s="21"/>
      <c r="AFM111" s="21"/>
      <c r="AFN111" s="21"/>
      <c r="AFO111" s="21"/>
      <c r="AFP111" s="21"/>
      <c r="AFQ111" s="21"/>
      <c r="AFR111" s="21"/>
      <c r="AFS111" s="21"/>
      <c r="AFT111" s="21"/>
      <c r="AFU111" s="21"/>
      <c r="AFV111" s="21"/>
      <c r="AFW111" s="21"/>
      <c r="AFX111" s="21"/>
      <c r="AFY111" s="21"/>
      <c r="AFZ111" s="21"/>
      <c r="AGA111" s="21"/>
      <c r="AGB111" s="21"/>
      <c r="AGC111" s="21"/>
      <c r="AGD111" s="21"/>
      <c r="AGE111" s="21"/>
      <c r="AGF111" s="21"/>
      <c r="AGG111" s="21"/>
      <c r="AGH111" s="21"/>
      <c r="AGI111" s="21"/>
      <c r="AGJ111" s="21"/>
      <c r="AGK111" s="21"/>
      <c r="AGL111" s="21"/>
      <c r="AGM111" s="21"/>
      <c r="AGN111" s="21"/>
      <c r="AGO111" s="21"/>
      <c r="AGP111" s="21"/>
      <c r="AGQ111" s="21"/>
      <c r="AGR111" s="21"/>
      <c r="AGS111" s="21"/>
      <c r="AGT111" s="21"/>
      <c r="AGU111" s="21"/>
      <c r="AGV111" s="21"/>
      <c r="AGW111" s="21"/>
      <c r="AGX111" s="21"/>
      <c r="AGY111" s="21"/>
      <c r="AGZ111" s="21"/>
      <c r="AHA111" s="21"/>
      <c r="AHB111" s="21"/>
      <c r="AHC111" s="21"/>
      <c r="AHD111" s="21"/>
      <c r="AHE111" s="21"/>
      <c r="AHF111" s="21"/>
      <c r="AHG111" s="21"/>
      <c r="AHH111" s="21"/>
      <c r="AHI111" s="21"/>
      <c r="AHJ111" s="21"/>
      <c r="AHK111" s="21"/>
      <c r="AHL111" s="21"/>
      <c r="AHM111" s="21"/>
      <c r="AHN111" s="21"/>
      <c r="AHO111" s="21"/>
      <c r="AHP111" s="21"/>
      <c r="AHQ111" s="21"/>
      <c r="AHR111" s="21"/>
      <c r="AHS111" s="21"/>
      <c r="AHT111" s="21"/>
      <c r="AHU111" s="21"/>
      <c r="AHV111" s="21"/>
      <c r="AHW111" s="21"/>
      <c r="AHX111" s="21"/>
      <c r="AHY111" s="21"/>
      <c r="AHZ111" s="21"/>
      <c r="AIA111" s="21"/>
      <c r="AIB111" s="21"/>
      <c r="AIC111" s="21"/>
      <c r="AID111" s="21"/>
      <c r="AIE111" s="21"/>
      <c r="AIF111" s="21"/>
      <c r="AIG111" s="21"/>
      <c r="AIH111" s="21"/>
      <c r="AII111" s="21"/>
      <c r="AIJ111" s="21"/>
      <c r="AIK111" s="21"/>
      <c r="AIL111" s="21"/>
      <c r="AIM111" s="21"/>
      <c r="AIN111" s="21"/>
      <c r="AIO111" s="21"/>
      <c r="AIP111" s="21"/>
      <c r="AIQ111" s="21"/>
      <c r="AIR111" s="21"/>
      <c r="AIS111" s="21"/>
      <c r="AIT111" s="21"/>
      <c r="AIU111" s="21"/>
      <c r="AIV111" s="21"/>
      <c r="AIW111" s="21"/>
      <c r="AIX111" s="21"/>
      <c r="AIY111" s="21"/>
      <c r="AIZ111" s="21"/>
      <c r="AJA111" s="21"/>
      <c r="AJB111" s="21"/>
      <c r="AJC111" s="21"/>
      <c r="AJD111" s="21"/>
      <c r="AJE111" s="21"/>
      <c r="AJF111" s="21"/>
      <c r="AJG111" s="21"/>
      <c r="AJH111" s="21"/>
      <c r="AJI111" s="21"/>
      <c r="AJJ111" s="21"/>
      <c r="AJK111" s="21"/>
      <c r="AJL111" s="21"/>
      <c r="AJM111" s="21"/>
      <c r="AJN111" s="21"/>
      <c r="AJO111" s="21"/>
      <c r="AJP111" s="21"/>
      <c r="AJQ111" s="21"/>
      <c r="AJR111" s="21"/>
      <c r="AJS111" s="21"/>
      <c r="AJT111" s="21"/>
      <c r="AJU111" s="21"/>
      <c r="AJV111" s="21"/>
      <c r="AJW111" s="21"/>
      <c r="AJX111" s="21"/>
      <c r="AJY111" s="21"/>
      <c r="AJZ111" s="21"/>
      <c r="AKA111" s="21"/>
      <c r="AKB111" s="21"/>
      <c r="AKC111" s="21"/>
      <c r="AKD111" s="21"/>
      <c r="AKE111" s="21"/>
      <c r="AKF111" s="21"/>
      <c r="AKG111" s="21"/>
      <c r="AKH111" s="21"/>
      <c r="AKI111" s="21"/>
      <c r="AKJ111" s="21"/>
      <c r="AKK111" s="21"/>
      <c r="AKL111" s="21"/>
      <c r="AKM111" s="21"/>
      <c r="AKN111" s="21"/>
      <c r="AKO111" s="21"/>
      <c r="AKP111" s="21"/>
      <c r="AKQ111" s="21"/>
      <c r="AKR111" s="21"/>
      <c r="AKS111" s="21"/>
      <c r="AKT111" s="21"/>
      <c r="AKU111" s="21"/>
      <c r="AKV111" s="21"/>
      <c r="AKW111" s="21"/>
      <c r="AKX111" s="21"/>
      <c r="AKY111" s="21"/>
      <c r="AKZ111" s="21"/>
      <c r="ALA111" s="21"/>
      <c r="ALB111" s="21"/>
      <c r="ALC111" s="21"/>
      <c r="ALD111" s="21"/>
      <c r="ALE111" s="21"/>
      <c r="ALF111" s="21"/>
      <c r="ALG111" s="21"/>
      <c r="ALH111" s="21"/>
      <c r="ALI111" s="21"/>
      <c r="ALJ111" s="21"/>
      <c r="ALK111" s="21"/>
      <c r="ALL111" s="21"/>
      <c r="ALM111" s="21"/>
      <c r="ALN111" s="21"/>
      <c r="ALO111" s="21"/>
      <c r="ALP111" s="21"/>
      <c r="ALQ111" s="21"/>
      <c r="ALR111" s="21"/>
      <c r="ALS111" s="21"/>
      <c r="ALT111" s="21"/>
      <c r="ALU111" s="21"/>
      <c r="ALV111" s="21"/>
      <c r="ALW111" s="21"/>
      <c r="ALX111" s="21"/>
      <c r="ALY111" s="21"/>
      <c r="ALZ111" s="21"/>
      <c r="AMA111" s="21"/>
      <c r="AMB111" s="21"/>
      <c r="AMC111" s="21"/>
      <c r="AMD111" s="21"/>
      <c r="AME111" s="21"/>
      <c r="AMF111" s="21"/>
      <c r="AMG111" s="21"/>
      <c r="AMH111" s="21"/>
      <c r="AMI111" s="21"/>
      <c r="AMJ111" s="21"/>
      <c r="AMK111" s="21"/>
      <c r="AML111" s="21"/>
      <c r="AMM111" s="21"/>
    </row>
    <row r="112" spans="1:1027" x14ac:dyDescent="0.25">
      <c r="A112" s="11">
        <v>10</v>
      </c>
      <c r="B112" s="53" t="s">
        <v>260</v>
      </c>
      <c r="C112" s="53" t="s">
        <v>354</v>
      </c>
      <c r="D112" s="53" t="s">
        <v>455</v>
      </c>
      <c r="E112" s="53" t="s">
        <v>129</v>
      </c>
      <c r="F112" s="12" t="s">
        <v>164</v>
      </c>
      <c r="G112" s="12"/>
      <c r="H112" s="12">
        <v>89</v>
      </c>
      <c r="I112" s="13" t="s">
        <v>94</v>
      </c>
      <c r="J112" s="14" t="s">
        <v>452</v>
      </c>
      <c r="K112" s="14" t="s">
        <v>456</v>
      </c>
      <c r="L112" s="15" t="s">
        <v>128</v>
      </c>
      <c r="M112" s="15" t="s">
        <v>128</v>
      </c>
      <c r="N112" s="15" t="s">
        <v>128</v>
      </c>
      <c r="O112" s="15" t="s">
        <v>128</v>
      </c>
      <c r="P112" s="15" t="s">
        <v>128</v>
      </c>
      <c r="Q112" s="15" t="s">
        <v>129</v>
      </c>
      <c r="R112" s="16" t="s">
        <v>128</v>
      </c>
      <c r="S112" s="16" t="s">
        <v>129</v>
      </c>
      <c r="T112" s="16" t="s">
        <v>129</v>
      </c>
      <c r="U112" s="17" t="s">
        <v>115</v>
      </c>
      <c r="V112" s="17" t="s">
        <v>128</v>
      </c>
      <c r="W112" s="17" t="s">
        <v>128</v>
      </c>
      <c r="X112" s="18" t="s">
        <v>167</v>
      </c>
      <c r="Y112" s="18" t="s">
        <v>128</v>
      </c>
      <c r="Z112" s="18" t="s">
        <v>131</v>
      </c>
      <c r="AA112" s="19" t="s">
        <v>166</v>
      </c>
      <c r="AB112" s="19"/>
      <c r="AC112" s="19" t="s">
        <v>128</v>
      </c>
      <c r="AE112" s="14"/>
      <c r="AF112" s="14"/>
      <c r="AG112" s="17"/>
      <c r="AH112" s="52"/>
    </row>
    <row r="113" spans="1:1027" x14ac:dyDescent="0.25">
      <c r="A113" s="11">
        <v>86</v>
      </c>
      <c r="B113" s="53" t="s">
        <v>260</v>
      </c>
      <c r="C113" s="53" t="s">
        <v>355</v>
      </c>
      <c r="D113" s="53" t="s">
        <v>391</v>
      </c>
      <c r="E113" s="53" t="s">
        <v>129</v>
      </c>
      <c r="F113" s="12" t="s">
        <v>163</v>
      </c>
      <c r="G113" s="12"/>
      <c r="H113" s="12">
        <v>90</v>
      </c>
      <c r="I113" s="13" t="s">
        <v>94</v>
      </c>
      <c r="J113" s="14" t="s">
        <v>108</v>
      </c>
      <c r="K113" s="14" t="s">
        <v>112</v>
      </c>
      <c r="L113" s="15" t="s">
        <v>128</v>
      </c>
      <c r="M113" s="15" t="s">
        <v>128</v>
      </c>
      <c r="N113" s="15" t="s">
        <v>128</v>
      </c>
      <c r="O113" s="15" t="s">
        <v>128</v>
      </c>
      <c r="P113" s="15" t="s">
        <v>128</v>
      </c>
      <c r="Q113" s="15" t="s">
        <v>128</v>
      </c>
      <c r="R113" s="16" t="s">
        <v>128</v>
      </c>
      <c r="S113" s="16" t="s">
        <v>129</v>
      </c>
      <c r="T113" s="16" t="s">
        <v>129</v>
      </c>
      <c r="U113" s="17" t="s">
        <v>115</v>
      </c>
      <c r="V113" s="17" t="s">
        <v>128</v>
      </c>
      <c r="W113" s="17" t="s">
        <v>128</v>
      </c>
      <c r="X113" s="18" t="s">
        <v>131</v>
      </c>
      <c r="Y113" s="18" t="s">
        <v>128</v>
      </c>
      <c r="Z113" s="18" t="s">
        <v>131</v>
      </c>
      <c r="AA113" s="19" t="s">
        <v>497</v>
      </c>
      <c r="AB113" s="19" t="s">
        <v>131</v>
      </c>
      <c r="AC113" s="19" t="s">
        <v>128</v>
      </c>
      <c r="AE113" s="14" t="s">
        <v>153</v>
      </c>
      <c r="AF113" s="14"/>
      <c r="AG113" s="17"/>
      <c r="AH113" s="52" t="s">
        <v>489</v>
      </c>
    </row>
    <row r="114" spans="1:1027" x14ac:dyDescent="0.25">
      <c r="A114" s="11">
        <v>15</v>
      </c>
      <c r="B114" s="53" t="s">
        <v>261</v>
      </c>
      <c r="C114" s="53" t="s">
        <v>356</v>
      </c>
      <c r="D114" s="53" t="s">
        <v>455</v>
      </c>
      <c r="E114" s="53" t="s">
        <v>128</v>
      </c>
      <c r="F114" s="12" t="s">
        <v>163</v>
      </c>
      <c r="G114" s="12"/>
      <c r="H114" s="12">
        <v>81</v>
      </c>
      <c r="I114" s="13" t="s">
        <v>99</v>
      </c>
      <c r="J114" s="14" t="s">
        <v>452</v>
      </c>
      <c r="K114" s="14" t="s">
        <v>108</v>
      </c>
      <c r="L114" s="15" t="s">
        <v>128</v>
      </c>
      <c r="M114" s="15" t="s">
        <v>128</v>
      </c>
      <c r="N114" s="15" t="s">
        <v>128</v>
      </c>
      <c r="O114" s="15" t="s">
        <v>129</v>
      </c>
      <c r="P114" s="15" t="s">
        <v>129</v>
      </c>
      <c r="Q114" s="15" t="s">
        <v>128</v>
      </c>
      <c r="R114" s="16" t="s">
        <v>128</v>
      </c>
      <c r="S114" s="16" t="s">
        <v>129</v>
      </c>
      <c r="T114" s="16" t="s">
        <v>128</v>
      </c>
      <c r="U114" s="17" t="s">
        <v>115</v>
      </c>
      <c r="V114" s="17" t="s">
        <v>128</v>
      </c>
      <c r="W114" s="17" t="s">
        <v>128</v>
      </c>
      <c r="X114" s="18" t="s">
        <v>168</v>
      </c>
      <c r="Y114" s="18" t="s">
        <v>128</v>
      </c>
      <c r="Z114" s="18" t="s">
        <v>168</v>
      </c>
      <c r="AA114" s="19" t="s">
        <v>118</v>
      </c>
      <c r="AB114" s="19"/>
      <c r="AC114" s="19" t="s">
        <v>129</v>
      </c>
      <c r="AE114" s="14"/>
      <c r="AF114" s="14" t="s">
        <v>33</v>
      </c>
      <c r="AG114" s="17"/>
      <c r="AH114" s="52" t="s">
        <v>490</v>
      </c>
    </row>
    <row r="115" spans="1:1027" x14ac:dyDescent="0.25">
      <c r="A115" s="11">
        <v>28</v>
      </c>
      <c r="B115" s="53" t="s">
        <v>262</v>
      </c>
      <c r="C115" s="53" t="s">
        <v>308</v>
      </c>
      <c r="D115" s="53" t="s">
        <v>390</v>
      </c>
      <c r="E115" s="53" t="s">
        <v>129</v>
      </c>
      <c r="F115" s="12" t="s">
        <v>164</v>
      </c>
      <c r="G115" s="12"/>
      <c r="H115" s="12">
        <v>87</v>
      </c>
      <c r="I115" s="13" t="s">
        <v>97</v>
      </c>
      <c r="J115" s="14" t="s">
        <v>452</v>
      </c>
      <c r="K115" s="14" t="s">
        <v>108</v>
      </c>
      <c r="L115" s="15" t="s">
        <v>128</v>
      </c>
      <c r="M115" s="15" t="s">
        <v>128</v>
      </c>
      <c r="N115" s="15" t="s">
        <v>128</v>
      </c>
      <c r="O115" s="15" t="s">
        <v>129</v>
      </c>
      <c r="P115" s="15" t="s">
        <v>129</v>
      </c>
      <c r="Q115" s="15" t="s">
        <v>128</v>
      </c>
      <c r="R115" s="16" t="s">
        <v>128</v>
      </c>
      <c r="S115" s="16" t="s">
        <v>129</v>
      </c>
      <c r="T115" s="16" t="s">
        <v>129</v>
      </c>
      <c r="U115" s="17" t="s">
        <v>114</v>
      </c>
      <c r="V115" s="17" t="s">
        <v>128</v>
      </c>
      <c r="W115" s="17" t="s">
        <v>128</v>
      </c>
      <c r="X115" s="18" t="s">
        <v>167</v>
      </c>
      <c r="Y115" s="18" t="s">
        <v>128</v>
      </c>
      <c r="Z115" s="18" t="s">
        <v>133</v>
      </c>
      <c r="AA115" s="19" t="s">
        <v>117</v>
      </c>
      <c r="AB115" s="19"/>
      <c r="AC115" s="19" t="s">
        <v>129</v>
      </c>
      <c r="AE115" s="14" t="s">
        <v>40</v>
      </c>
      <c r="AF115" s="14" t="s">
        <v>33</v>
      </c>
      <c r="AG115" s="17"/>
      <c r="AH115" s="52" t="s">
        <v>491</v>
      </c>
    </row>
    <row r="116" spans="1:1027" x14ac:dyDescent="0.25">
      <c r="A116" s="21" t="s">
        <v>41</v>
      </c>
      <c r="B116" s="21"/>
      <c r="C116" s="21"/>
      <c r="D116" s="21"/>
      <c r="E116" s="21"/>
      <c r="F116" s="22"/>
      <c r="G116" s="22"/>
      <c r="H116" s="22"/>
      <c r="I116" s="23"/>
      <c r="J116" s="24" t="s">
        <v>108</v>
      </c>
      <c r="K116" s="24"/>
      <c r="L116" s="25"/>
      <c r="M116" s="25"/>
      <c r="N116" s="25"/>
      <c r="O116" s="25"/>
      <c r="P116" s="25"/>
      <c r="Q116" s="25"/>
      <c r="R116" s="26"/>
      <c r="S116" s="26"/>
      <c r="T116" s="26"/>
      <c r="U116" s="27"/>
      <c r="V116" s="27"/>
      <c r="W116" s="27"/>
      <c r="X116" s="28"/>
      <c r="Y116" s="28"/>
      <c r="Z116" s="28"/>
      <c r="AA116" s="29"/>
      <c r="AB116" s="29"/>
      <c r="AC116" s="29"/>
      <c r="AD116" s="21"/>
      <c r="AE116" s="24"/>
      <c r="AF116" s="24"/>
      <c r="AG116" s="27"/>
      <c r="AH116" s="31"/>
    </row>
    <row r="117" spans="1:1027" x14ac:dyDescent="0.25">
      <c r="A117" s="11">
        <v>12</v>
      </c>
      <c r="B117" s="53" t="s">
        <v>263</v>
      </c>
      <c r="C117" s="53" t="s">
        <v>357</v>
      </c>
      <c r="D117" s="53" t="s">
        <v>455</v>
      </c>
      <c r="E117" s="53" t="s">
        <v>129</v>
      </c>
      <c r="F117" s="12" t="s">
        <v>164</v>
      </c>
      <c r="G117" s="12"/>
      <c r="H117" s="12">
        <v>83</v>
      </c>
      <c r="I117" s="13" t="s">
        <v>96</v>
      </c>
      <c r="J117" s="14" t="s">
        <v>107</v>
      </c>
      <c r="K117" s="14" t="s">
        <v>112</v>
      </c>
      <c r="L117" s="15" t="s">
        <v>128</v>
      </c>
      <c r="M117" s="15" t="s">
        <v>129</v>
      </c>
      <c r="N117" s="15" t="s">
        <v>128</v>
      </c>
      <c r="O117" s="15" t="s">
        <v>128</v>
      </c>
      <c r="P117" s="15" t="s">
        <v>129</v>
      </c>
      <c r="Q117" s="15" t="s">
        <v>129</v>
      </c>
      <c r="R117" s="16" t="s">
        <v>128</v>
      </c>
      <c r="S117" s="16" t="s">
        <v>128</v>
      </c>
      <c r="T117" s="16" t="s">
        <v>128</v>
      </c>
      <c r="U117" s="17" t="s">
        <v>115</v>
      </c>
      <c r="V117" s="17" t="s">
        <v>128</v>
      </c>
      <c r="W117" s="17" t="s">
        <v>128</v>
      </c>
      <c r="X117" s="18" t="s">
        <v>167</v>
      </c>
      <c r="Y117" s="18" t="s">
        <v>128</v>
      </c>
      <c r="Z117" s="18" t="s">
        <v>167</v>
      </c>
      <c r="AA117" s="19" t="s">
        <v>117</v>
      </c>
      <c r="AB117" s="19"/>
      <c r="AC117" s="19" t="s">
        <v>128</v>
      </c>
      <c r="AE117" s="14"/>
      <c r="AF117" s="14"/>
      <c r="AG117" s="17"/>
      <c r="AH117" s="52" t="s">
        <v>492</v>
      </c>
    </row>
    <row r="118" spans="1:1027" s="30" customFormat="1" x14ac:dyDescent="0.25">
      <c r="A118" s="11">
        <v>41</v>
      </c>
      <c r="B118" s="53" t="s">
        <v>264</v>
      </c>
      <c r="C118" s="53" t="s">
        <v>358</v>
      </c>
      <c r="D118" s="53" t="s">
        <v>391</v>
      </c>
      <c r="E118" s="53" t="s">
        <v>129</v>
      </c>
      <c r="F118" s="12" t="s">
        <v>164</v>
      </c>
      <c r="G118" s="12"/>
      <c r="H118" s="12">
        <v>102</v>
      </c>
      <c r="I118" s="13" t="s">
        <v>95</v>
      </c>
      <c r="J118" s="14" t="s">
        <v>452</v>
      </c>
      <c r="K118" s="14" t="s">
        <v>111</v>
      </c>
      <c r="L118" s="15" t="s">
        <v>128</v>
      </c>
      <c r="M118" s="15" t="s">
        <v>128</v>
      </c>
      <c r="N118" s="15" t="s">
        <v>128</v>
      </c>
      <c r="O118" s="15" t="s">
        <v>129</v>
      </c>
      <c r="P118" s="15" t="s">
        <v>129</v>
      </c>
      <c r="Q118" s="15" t="s">
        <v>129</v>
      </c>
      <c r="R118" s="16" t="s">
        <v>129</v>
      </c>
      <c r="S118" s="16" t="s">
        <v>129</v>
      </c>
      <c r="T118" s="16" t="s">
        <v>129</v>
      </c>
      <c r="U118" s="17" t="s">
        <v>115</v>
      </c>
      <c r="V118" s="17" t="s">
        <v>129</v>
      </c>
      <c r="W118" s="17" t="s">
        <v>128</v>
      </c>
      <c r="X118" s="18" t="s">
        <v>131</v>
      </c>
      <c r="Y118" s="18" t="s">
        <v>128</v>
      </c>
      <c r="Z118" s="18" t="s">
        <v>131</v>
      </c>
      <c r="AA118" s="19" t="s">
        <v>117</v>
      </c>
      <c r="AB118" s="19"/>
      <c r="AC118" s="19" t="s">
        <v>129</v>
      </c>
      <c r="AD118" s="11"/>
      <c r="AE118" s="14"/>
      <c r="AF118" s="14"/>
      <c r="AG118" s="17"/>
      <c r="AH118" s="52"/>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FX118" s="21"/>
      <c r="FY118" s="21"/>
      <c r="FZ118" s="21"/>
      <c r="GA118" s="21"/>
      <c r="GB118" s="21"/>
      <c r="GC118" s="21"/>
      <c r="GD118" s="21"/>
      <c r="GE118" s="21"/>
      <c r="GF118" s="21"/>
      <c r="GG118" s="21"/>
      <c r="GH118" s="21"/>
      <c r="GI118" s="21"/>
      <c r="GJ118" s="21"/>
      <c r="GK118" s="21"/>
      <c r="GL118" s="21"/>
      <c r="GM118" s="21"/>
      <c r="GN118" s="21"/>
      <c r="GO118" s="21"/>
      <c r="GP118" s="21"/>
      <c r="GQ118" s="21"/>
      <c r="GR118" s="21"/>
      <c r="GS118" s="21"/>
      <c r="GT118" s="21"/>
      <c r="GU118" s="21"/>
      <c r="GV118" s="21"/>
      <c r="GW118" s="21"/>
      <c r="GX118" s="21"/>
      <c r="GY118" s="21"/>
      <c r="GZ118" s="21"/>
      <c r="HA118" s="21"/>
      <c r="HB118" s="21"/>
      <c r="HC118" s="21"/>
      <c r="HD118" s="21"/>
      <c r="HE118" s="21"/>
      <c r="HF118" s="21"/>
      <c r="HG118" s="21"/>
      <c r="HH118" s="21"/>
      <c r="HI118" s="21"/>
      <c r="HJ118" s="21"/>
      <c r="HK118" s="21"/>
      <c r="HL118" s="21"/>
      <c r="HM118" s="21"/>
      <c r="HN118" s="21"/>
      <c r="HO118" s="21"/>
      <c r="HP118" s="21"/>
      <c r="HQ118" s="21"/>
      <c r="HR118" s="21"/>
      <c r="HS118" s="21"/>
      <c r="HT118" s="21"/>
      <c r="HU118" s="21"/>
      <c r="HV118" s="21"/>
      <c r="HW118" s="21"/>
      <c r="HX118" s="21"/>
      <c r="HY118" s="21"/>
      <c r="HZ118" s="21"/>
      <c r="IA118" s="21"/>
      <c r="IB118" s="21"/>
      <c r="IC118" s="21"/>
      <c r="ID118" s="21"/>
      <c r="IE118" s="21"/>
      <c r="IF118" s="21"/>
      <c r="IG118" s="21"/>
      <c r="IH118" s="21"/>
      <c r="II118" s="21"/>
      <c r="IJ118" s="21"/>
      <c r="IK118" s="21"/>
      <c r="IL118" s="21"/>
      <c r="IM118" s="21"/>
      <c r="IN118" s="21"/>
      <c r="IO118" s="21"/>
      <c r="IP118" s="21"/>
      <c r="IQ118" s="21"/>
      <c r="IR118" s="21"/>
      <c r="IS118" s="21"/>
      <c r="IT118" s="21"/>
      <c r="IU118" s="21"/>
      <c r="IV118" s="21"/>
      <c r="IW118" s="21"/>
      <c r="IX118" s="21"/>
      <c r="IY118" s="21"/>
      <c r="IZ118" s="21"/>
      <c r="JA118" s="21"/>
      <c r="JB118" s="21"/>
      <c r="JC118" s="21"/>
      <c r="JD118" s="21"/>
      <c r="JE118" s="21"/>
      <c r="JF118" s="21"/>
      <c r="JG118" s="21"/>
      <c r="JH118" s="21"/>
      <c r="JI118" s="21"/>
      <c r="JJ118" s="21"/>
      <c r="JK118" s="21"/>
      <c r="JL118" s="21"/>
      <c r="JM118" s="21"/>
      <c r="JN118" s="21"/>
      <c r="JO118" s="21"/>
      <c r="JP118" s="21"/>
      <c r="JQ118" s="21"/>
      <c r="JR118" s="21"/>
      <c r="JS118" s="21"/>
      <c r="JT118" s="21"/>
      <c r="JU118" s="21"/>
      <c r="JV118" s="21"/>
      <c r="JW118" s="21"/>
      <c r="JX118" s="21"/>
      <c r="JY118" s="21"/>
      <c r="JZ118" s="21"/>
      <c r="KA118" s="21"/>
      <c r="KB118" s="21"/>
      <c r="KC118" s="21"/>
      <c r="KD118" s="21"/>
      <c r="KE118" s="21"/>
      <c r="KF118" s="21"/>
      <c r="KG118" s="21"/>
      <c r="KH118" s="21"/>
      <c r="KI118" s="21"/>
      <c r="KJ118" s="21"/>
      <c r="KK118" s="21"/>
      <c r="KL118" s="21"/>
      <c r="KM118" s="21"/>
      <c r="KN118" s="21"/>
      <c r="KO118" s="21"/>
      <c r="KP118" s="21"/>
      <c r="KQ118" s="21"/>
      <c r="KR118" s="21"/>
      <c r="KS118" s="21"/>
      <c r="KT118" s="21"/>
      <c r="KU118" s="21"/>
      <c r="KV118" s="21"/>
      <c r="KW118" s="21"/>
      <c r="KX118" s="21"/>
      <c r="KY118" s="21"/>
      <c r="KZ118" s="21"/>
      <c r="LA118" s="21"/>
      <c r="LB118" s="21"/>
      <c r="LC118" s="21"/>
      <c r="LD118" s="21"/>
      <c r="LE118" s="21"/>
      <c r="LF118" s="21"/>
      <c r="LG118" s="21"/>
      <c r="LH118" s="21"/>
      <c r="LI118" s="21"/>
      <c r="LJ118" s="21"/>
      <c r="LK118" s="21"/>
      <c r="LL118" s="21"/>
      <c r="LM118" s="21"/>
      <c r="LN118" s="21"/>
      <c r="LO118" s="21"/>
      <c r="LP118" s="21"/>
      <c r="LQ118" s="21"/>
      <c r="LR118" s="21"/>
      <c r="LS118" s="21"/>
      <c r="LT118" s="21"/>
      <c r="LU118" s="21"/>
      <c r="LV118" s="21"/>
      <c r="LW118" s="21"/>
      <c r="LX118" s="21"/>
      <c r="LY118" s="21"/>
      <c r="LZ118" s="21"/>
      <c r="MA118" s="21"/>
      <c r="MB118" s="21"/>
      <c r="MC118" s="21"/>
      <c r="MD118" s="21"/>
      <c r="ME118" s="21"/>
      <c r="MF118" s="21"/>
      <c r="MG118" s="21"/>
      <c r="MH118" s="21"/>
      <c r="MI118" s="21"/>
      <c r="MJ118" s="21"/>
      <c r="MK118" s="21"/>
      <c r="ML118" s="21"/>
      <c r="MM118" s="21"/>
      <c r="MN118" s="21"/>
      <c r="MO118" s="21"/>
      <c r="MP118" s="21"/>
      <c r="MQ118" s="21"/>
      <c r="MR118" s="21"/>
      <c r="MS118" s="21"/>
      <c r="MT118" s="21"/>
      <c r="MU118" s="21"/>
      <c r="MV118" s="21"/>
      <c r="MW118" s="21"/>
      <c r="MX118" s="21"/>
      <c r="MY118" s="21"/>
      <c r="MZ118" s="21"/>
      <c r="NA118" s="21"/>
      <c r="NB118" s="21"/>
      <c r="NC118" s="21"/>
      <c r="ND118" s="21"/>
      <c r="NE118" s="21"/>
      <c r="NF118" s="21"/>
      <c r="NG118" s="21"/>
      <c r="NH118" s="21"/>
      <c r="NI118" s="21"/>
      <c r="NJ118" s="21"/>
      <c r="NK118" s="21"/>
      <c r="NL118" s="21"/>
      <c r="NM118" s="21"/>
      <c r="NN118" s="21"/>
      <c r="NO118" s="21"/>
      <c r="NP118" s="21"/>
      <c r="NQ118" s="21"/>
      <c r="NR118" s="21"/>
      <c r="NS118" s="21"/>
      <c r="NT118" s="21"/>
      <c r="NU118" s="21"/>
      <c r="NV118" s="21"/>
      <c r="NW118" s="21"/>
      <c r="NX118" s="21"/>
      <c r="NY118" s="21"/>
      <c r="NZ118" s="21"/>
      <c r="OA118" s="21"/>
      <c r="OB118" s="21"/>
      <c r="OC118" s="21"/>
      <c r="OD118" s="21"/>
      <c r="OE118" s="21"/>
      <c r="OF118" s="21"/>
      <c r="OG118" s="21"/>
      <c r="OH118" s="21"/>
      <c r="OI118" s="21"/>
      <c r="OJ118" s="21"/>
      <c r="OK118" s="21"/>
      <c r="OL118" s="21"/>
      <c r="OM118" s="21"/>
      <c r="ON118" s="21"/>
      <c r="OO118" s="21"/>
      <c r="OP118" s="21"/>
      <c r="OQ118" s="21"/>
      <c r="OR118" s="21"/>
      <c r="OS118" s="21"/>
      <c r="OT118" s="21"/>
      <c r="OU118" s="21"/>
      <c r="OV118" s="21"/>
      <c r="OW118" s="21"/>
      <c r="OX118" s="21"/>
      <c r="OY118" s="21"/>
      <c r="OZ118" s="21"/>
      <c r="PA118" s="21"/>
      <c r="PB118" s="21"/>
      <c r="PC118" s="21"/>
      <c r="PD118" s="21"/>
      <c r="PE118" s="21"/>
      <c r="PF118" s="21"/>
      <c r="PG118" s="21"/>
      <c r="PH118" s="21"/>
      <c r="PI118" s="21"/>
      <c r="PJ118" s="21"/>
      <c r="PK118" s="21"/>
      <c r="PL118" s="21"/>
      <c r="PM118" s="21"/>
      <c r="PN118" s="21"/>
      <c r="PO118" s="21"/>
      <c r="PP118" s="21"/>
      <c r="PQ118" s="21"/>
      <c r="PR118" s="21"/>
      <c r="PS118" s="21"/>
      <c r="PT118" s="21"/>
      <c r="PU118" s="21"/>
      <c r="PV118" s="21"/>
      <c r="PW118" s="21"/>
      <c r="PX118" s="21"/>
      <c r="PY118" s="21"/>
      <c r="PZ118" s="21"/>
      <c r="QA118" s="21"/>
      <c r="QB118" s="21"/>
      <c r="QC118" s="21"/>
      <c r="QD118" s="21"/>
      <c r="QE118" s="21"/>
      <c r="QF118" s="21"/>
      <c r="QG118" s="21"/>
      <c r="QH118" s="21"/>
      <c r="QI118" s="21"/>
      <c r="QJ118" s="21"/>
      <c r="QK118" s="21"/>
      <c r="QL118" s="21"/>
      <c r="QM118" s="21"/>
      <c r="QN118" s="21"/>
      <c r="QO118" s="21"/>
      <c r="QP118" s="21"/>
      <c r="QQ118" s="21"/>
      <c r="QR118" s="21"/>
      <c r="QS118" s="21"/>
      <c r="QT118" s="21"/>
      <c r="QU118" s="21"/>
      <c r="QV118" s="21"/>
      <c r="QW118" s="21"/>
      <c r="QX118" s="21"/>
      <c r="QY118" s="21"/>
      <c r="QZ118" s="21"/>
      <c r="RA118" s="21"/>
      <c r="RB118" s="21"/>
      <c r="RC118" s="21"/>
      <c r="RD118" s="21"/>
      <c r="RE118" s="21"/>
      <c r="RF118" s="21"/>
      <c r="RG118" s="21"/>
      <c r="RH118" s="21"/>
      <c r="RI118" s="21"/>
      <c r="RJ118" s="21"/>
      <c r="RK118" s="21"/>
      <c r="RL118" s="21"/>
      <c r="RM118" s="21"/>
      <c r="RN118" s="21"/>
      <c r="RO118" s="21"/>
      <c r="RP118" s="21"/>
      <c r="RQ118" s="21"/>
      <c r="RR118" s="21"/>
      <c r="RS118" s="21"/>
      <c r="RT118" s="21"/>
      <c r="RU118" s="21"/>
      <c r="RV118" s="21"/>
      <c r="RW118" s="21"/>
      <c r="RX118" s="21"/>
      <c r="RY118" s="21"/>
      <c r="RZ118" s="21"/>
      <c r="SA118" s="21"/>
      <c r="SB118" s="21"/>
      <c r="SC118" s="21"/>
      <c r="SD118" s="21"/>
      <c r="SE118" s="21"/>
      <c r="SF118" s="21"/>
      <c r="SG118" s="21"/>
      <c r="SH118" s="21"/>
      <c r="SI118" s="21"/>
      <c r="SJ118" s="21"/>
      <c r="SK118" s="21"/>
      <c r="SL118" s="21"/>
      <c r="SM118" s="21"/>
      <c r="SN118" s="21"/>
      <c r="SO118" s="21"/>
      <c r="SP118" s="21"/>
      <c r="SQ118" s="21"/>
      <c r="SR118" s="21"/>
      <c r="SS118" s="21"/>
      <c r="ST118" s="21"/>
      <c r="SU118" s="21"/>
      <c r="SV118" s="21"/>
      <c r="SW118" s="21"/>
      <c r="SX118" s="21"/>
      <c r="SY118" s="21"/>
      <c r="SZ118" s="21"/>
      <c r="TA118" s="21"/>
      <c r="TB118" s="21"/>
      <c r="TC118" s="21"/>
      <c r="TD118" s="21"/>
      <c r="TE118" s="21"/>
      <c r="TF118" s="21"/>
      <c r="TG118" s="21"/>
      <c r="TH118" s="21"/>
      <c r="TI118" s="21"/>
      <c r="TJ118" s="21"/>
      <c r="TK118" s="21"/>
      <c r="TL118" s="21"/>
      <c r="TM118" s="21"/>
      <c r="TN118" s="21"/>
      <c r="TO118" s="21"/>
      <c r="TP118" s="21"/>
      <c r="TQ118" s="21"/>
      <c r="TR118" s="21"/>
      <c r="TS118" s="21"/>
      <c r="TT118" s="21"/>
      <c r="TU118" s="21"/>
      <c r="TV118" s="21"/>
      <c r="TW118" s="21"/>
      <c r="TX118" s="21"/>
      <c r="TY118" s="21"/>
      <c r="TZ118" s="21"/>
      <c r="UA118" s="21"/>
      <c r="UB118" s="21"/>
      <c r="UC118" s="21"/>
      <c r="UD118" s="21"/>
      <c r="UE118" s="21"/>
      <c r="UF118" s="21"/>
      <c r="UG118" s="21"/>
      <c r="UH118" s="21"/>
      <c r="UI118" s="21"/>
      <c r="UJ118" s="21"/>
      <c r="UK118" s="21"/>
      <c r="UL118" s="21"/>
      <c r="UM118" s="21"/>
      <c r="UN118" s="21"/>
      <c r="UO118" s="21"/>
      <c r="UP118" s="21"/>
      <c r="UQ118" s="21"/>
      <c r="UR118" s="21"/>
      <c r="US118" s="21"/>
      <c r="UT118" s="21"/>
      <c r="UU118" s="21"/>
      <c r="UV118" s="21"/>
      <c r="UW118" s="21"/>
      <c r="UX118" s="21"/>
      <c r="UY118" s="21"/>
      <c r="UZ118" s="21"/>
      <c r="VA118" s="21"/>
      <c r="VB118" s="21"/>
      <c r="VC118" s="21"/>
      <c r="VD118" s="21"/>
      <c r="VE118" s="21"/>
      <c r="VF118" s="21"/>
      <c r="VG118" s="21"/>
      <c r="VH118" s="21"/>
      <c r="VI118" s="21"/>
      <c r="VJ118" s="21"/>
      <c r="VK118" s="21"/>
      <c r="VL118" s="21"/>
      <c r="VM118" s="21"/>
      <c r="VN118" s="21"/>
      <c r="VO118" s="21"/>
      <c r="VP118" s="21"/>
      <c r="VQ118" s="21"/>
      <c r="VR118" s="21"/>
      <c r="VS118" s="21"/>
      <c r="VT118" s="21"/>
      <c r="VU118" s="21"/>
      <c r="VV118" s="21"/>
      <c r="VW118" s="21"/>
      <c r="VX118" s="21"/>
      <c r="VY118" s="21"/>
      <c r="VZ118" s="21"/>
      <c r="WA118" s="21"/>
      <c r="WB118" s="21"/>
      <c r="WC118" s="21"/>
      <c r="WD118" s="21"/>
      <c r="WE118" s="21"/>
      <c r="WF118" s="21"/>
      <c r="WG118" s="21"/>
      <c r="WH118" s="21"/>
      <c r="WI118" s="21"/>
      <c r="WJ118" s="21"/>
      <c r="WK118" s="21"/>
      <c r="WL118" s="21"/>
      <c r="WM118" s="21"/>
      <c r="WN118" s="21"/>
      <c r="WO118" s="21"/>
      <c r="WP118" s="21"/>
      <c r="WQ118" s="21"/>
      <c r="WR118" s="21"/>
      <c r="WS118" s="21"/>
      <c r="WT118" s="21"/>
      <c r="WU118" s="21"/>
      <c r="WV118" s="21"/>
      <c r="WW118" s="21"/>
      <c r="WX118" s="21"/>
      <c r="WY118" s="21"/>
      <c r="WZ118" s="21"/>
      <c r="XA118" s="21"/>
      <c r="XB118" s="21"/>
      <c r="XC118" s="21"/>
      <c r="XD118" s="21"/>
      <c r="XE118" s="21"/>
      <c r="XF118" s="21"/>
      <c r="XG118" s="21"/>
      <c r="XH118" s="21"/>
      <c r="XI118" s="21"/>
      <c r="XJ118" s="21"/>
      <c r="XK118" s="21"/>
      <c r="XL118" s="21"/>
      <c r="XM118" s="21"/>
      <c r="XN118" s="21"/>
      <c r="XO118" s="21"/>
      <c r="XP118" s="21"/>
      <c r="XQ118" s="21"/>
      <c r="XR118" s="21"/>
      <c r="XS118" s="21"/>
      <c r="XT118" s="21"/>
      <c r="XU118" s="21"/>
      <c r="XV118" s="21"/>
      <c r="XW118" s="21"/>
      <c r="XX118" s="21"/>
      <c r="XY118" s="21"/>
      <c r="XZ118" s="21"/>
      <c r="YA118" s="21"/>
      <c r="YB118" s="21"/>
      <c r="YC118" s="21"/>
      <c r="YD118" s="21"/>
      <c r="YE118" s="21"/>
      <c r="YF118" s="21"/>
      <c r="YG118" s="21"/>
      <c r="YH118" s="21"/>
      <c r="YI118" s="21"/>
      <c r="YJ118" s="21"/>
      <c r="YK118" s="21"/>
      <c r="YL118" s="21"/>
      <c r="YM118" s="21"/>
      <c r="YN118" s="21"/>
      <c r="YO118" s="21"/>
      <c r="YP118" s="21"/>
      <c r="YQ118" s="21"/>
      <c r="YR118" s="21"/>
      <c r="YS118" s="21"/>
      <c r="YT118" s="21"/>
      <c r="YU118" s="21"/>
      <c r="YV118" s="21"/>
      <c r="YW118" s="21"/>
      <c r="YX118" s="21"/>
      <c r="YY118" s="21"/>
      <c r="YZ118" s="21"/>
      <c r="ZA118" s="21"/>
      <c r="ZB118" s="21"/>
      <c r="ZC118" s="21"/>
      <c r="ZD118" s="21"/>
      <c r="ZE118" s="21"/>
      <c r="ZF118" s="21"/>
      <c r="ZG118" s="21"/>
      <c r="ZH118" s="21"/>
      <c r="ZI118" s="21"/>
      <c r="ZJ118" s="21"/>
      <c r="ZK118" s="21"/>
      <c r="ZL118" s="21"/>
      <c r="ZM118" s="21"/>
      <c r="ZN118" s="21"/>
      <c r="ZO118" s="21"/>
      <c r="ZP118" s="21"/>
      <c r="ZQ118" s="21"/>
      <c r="ZR118" s="21"/>
      <c r="ZS118" s="21"/>
      <c r="ZT118" s="21"/>
      <c r="ZU118" s="21"/>
      <c r="ZV118" s="21"/>
      <c r="ZW118" s="21"/>
      <c r="ZX118" s="21"/>
      <c r="ZY118" s="21"/>
      <c r="ZZ118" s="21"/>
      <c r="AAA118" s="21"/>
      <c r="AAB118" s="21"/>
      <c r="AAC118" s="21"/>
      <c r="AAD118" s="21"/>
      <c r="AAE118" s="21"/>
      <c r="AAF118" s="21"/>
      <c r="AAG118" s="21"/>
      <c r="AAH118" s="21"/>
      <c r="AAI118" s="21"/>
      <c r="AAJ118" s="21"/>
      <c r="AAK118" s="21"/>
      <c r="AAL118" s="21"/>
      <c r="AAM118" s="21"/>
      <c r="AAN118" s="21"/>
      <c r="AAO118" s="21"/>
      <c r="AAP118" s="21"/>
      <c r="AAQ118" s="21"/>
      <c r="AAR118" s="21"/>
      <c r="AAS118" s="21"/>
      <c r="AAT118" s="21"/>
      <c r="AAU118" s="21"/>
      <c r="AAV118" s="21"/>
      <c r="AAW118" s="21"/>
      <c r="AAX118" s="21"/>
      <c r="AAY118" s="21"/>
      <c r="AAZ118" s="21"/>
      <c r="ABA118" s="21"/>
      <c r="ABB118" s="21"/>
      <c r="ABC118" s="21"/>
      <c r="ABD118" s="21"/>
      <c r="ABE118" s="21"/>
      <c r="ABF118" s="21"/>
      <c r="ABG118" s="21"/>
      <c r="ABH118" s="21"/>
      <c r="ABI118" s="21"/>
      <c r="ABJ118" s="21"/>
      <c r="ABK118" s="21"/>
      <c r="ABL118" s="21"/>
      <c r="ABM118" s="21"/>
      <c r="ABN118" s="21"/>
      <c r="ABO118" s="21"/>
      <c r="ABP118" s="21"/>
      <c r="ABQ118" s="21"/>
      <c r="ABR118" s="21"/>
      <c r="ABS118" s="21"/>
      <c r="ABT118" s="21"/>
      <c r="ABU118" s="21"/>
      <c r="ABV118" s="21"/>
      <c r="ABW118" s="21"/>
      <c r="ABX118" s="21"/>
      <c r="ABY118" s="21"/>
      <c r="ABZ118" s="21"/>
      <c r="ACA118" s="21"/>
      <c r="ACB118" s="21"/>
      <c r="ACC118" s="21"/>
      <c r="ACD118" s="21"/>
      <c r="ACE118" s="21"/>
      <c r="ACF118" s="21"/>
      <c r="ACG118" s="21"/>
      <c r="ACH118" s="21"/>
      <c r="ACI118" s="21"/>
      <c r="ACJ118" s="21"/>
      <c r="ACK118" s="21"/>
      <c r="ACL118" s="21"/>
      <c r="ACM118" s="21"/>
      <c r="ACN118" s="21"/>
      <c r="ACO118" s="21"/>
      <c r="ACP118" s="21"/>
      <c r="ACQ118" s="21"/>
      <c r="ACR118" s="21"/>
      <c r="ACS118" s="21"/>
      <c r="ACT118" s="21"/>
      <c r="ACU118" s="21"/>
      <c r="ACV118" s="21"/>
      <c r="ACW118" s="21"/>
      <c r="ACX118" s="21"/>
      <c r="ACY118" s="21"/>
      <c r="ACZ118" s="21"/>
      <c r="ADA118" s="21"/>
      <c r="ADB118" s="21"/>
      <c r="ADC118" s="21"/>
      <c r="ADD118" s="21"/>
      <c r="ADE118" s="21"/>
      <c r="ADF118" s="21"/>
      <c r="ADG118" s="21"/>
      <c r="ADH118" s="21"/>
      <c r="ADI118" s="21"/>
      <c r="ADJ118" s="21"/>
      <c r="ADK118" s="21"/>
      <c r="ADL118" s="21"/>
      <c r="ADM118" s="21"/>
      <c r="ADN118" s="21"/>
      <c r="ADO118" s="21"/>
      <c r="ADP118" s="21"/>
      <c r="ADQ118" s="21"/>
      <c r="ADR118" s="21"/>
      <c r="ADS118" s="21"/>
      <c r="ADT118" s="21"/>
      <c r="ADU118" s="21"/>
      <c r="ADV118" s="21"/>
      <c r="ADW118" s="21"/>
      <c r="ADX118" s="21"/>
      <c r="ADY118" s="21"/>
      <c r="ADZ118" s="21"/>
      <c r="AEA118" s="21"/>
      <c r="AEB118" s="21"/>
      <c r="AEC118" s="21"/>
      <c r="AED118" s="21"/>
      <c r="AEE118" s="21"/>
      <c r="AEF118" s="21"/>
      <c r="AEG118" s="21"/>
      <c r="AEH118" s="21"/>
      <c r="AEI118" s="21"/>
      <c r="AEJ118" s="21"/>
      <c r="AEK118" s="21"/>
      <c r="AEL118" s="21"/>
      <c r="AEM118" s="21"/>
      <c r="AEN118" s="21"/>
      <c r="AEO118" s="21"/>
      <c r="AEP118" s="21"/>
      <c r="AEQ118" s="21"/>
      <c r="AER118" s="21"/>
      <c r="AES118" s="21"/>
      <c r="AET118" s="21"/>
      <c r="AEU118" s="21"/>
      <c r="AEV118" s="21"/>
      <c r="AEW118" s="21"/>
      <c r="AEX118" s="21"/>
      <c r="AEY118" s="21"/>
      <c r="AEZ118" s="21"/>
      <c r="AFA118" s="21"/>
      <c r="AFB118" s="21"/>
      <c r="AFC118" s="21"/>
      <c r="AFD118" s="21"/>
      <c r="AFE118" s="21"/>
      <c r="AFF118" s="21"/>
      <c r="AFG118" s="21"/>
      <c r="AFH118" s="21"/>
      <c r="AFI118" s="21"/>
      <c r="AFJ118" s="21"/>
      <c r="AFK118" s="21"/>
      <c r="AFL118" s="21"/>
      <c r="AFM118" s="21"/>
      <c r="AFN118" s="21"/>
      <c r="AFO118" s="21"/>
      <c r="AFP118" s="21"/>
      <c r="AFQ118" s="21"/>
      <c r="AFR118" s="21"/>
      <c r="AFS118" s="21"/>
      <c r="AFT118" s="21"/>
      <c r="AFU118" s="21"/>
      <c r="AFV118" s="21"/>
      <c r="AFW118" s="21"/>
      <c r="AFX118" s="21"/>
      <c r="AFY118" s="21"/>
      <c r="AFZ118" s="21"/>
      <c r="AGA118" s="21"/>
      <c r="AGB118" s="21"/>
      <c r="AGC118" s="21"/>
      <c r="AGD118" s="21"/>
      <c r="AGE118" s="21"/>
      <c r="AGF118" s="21"/>
      <c r="AGG118" s="21"/>
      <c r="AGH118" s="21"/>
      <c r="AGI118" s="21"/>
      <c r="AGJ118" s="21"/>
      <c r="AGK118" s="21"/>
      <c r="AGL118" s="21"/>
      <c r="AGM118" s="21"/>
      <c r="AGN118" s="21"/>
      <c r="AGO118" s="21"/>
      <c r="AGP118" s="21"/>
      <c r="AGQ118" s="21"/>
      <c r="AGR118" s="21"/>
      <c r="AGS118" s="21"/>
      <c r="AGT118" s="21"/>
      <c r="AGU118" s="21"/>
      <c r="AGV118" s="21"/>
      <c r="AGW118" s="21"/>
      <c r="AGX118" s="21"/>
      <c r="AGY118" s="21"/>
      <c r="AGZ118" s="21"/>
      <c r="AHA118" s="21"/>
      <c r="AHB118" s="21"/>
      <c r="AHC118" s="21"/>
      <c r="AHD118" s="21"/>
      <c r="AHE118" s="21"/>
      <c r="AHF118" s="21"/>
      <c r="AHG118" s="21"/>
      <c r="AHH118" s="21"/>
      <c r="AHI118" s="21"/>
      <c r="AHJ118" s="21"/>
      <c r="AHK118" s="21"/>
      <c r="AHL118" s="21"/>
      <c r="AHM118" s="21"/>
      <c r="AHN118" s="21"/>
      <c r="AHO118" s="21"/>
      <c r="AHP118" s="21"/>
      <c r="AHQ118" s="21"/>
      <c r="AHR118" s="21"/>
      <c r="AHS118" s="21"/>
      <c r="AHT118" s="21"/>
      <c r="AHU118" s="21"/>
      <c r="AHV118" s="21"/>
      <c r="AHW118" s="21"/>
      <c r="AHX118" s="21"/>
      <c r="AHY118" s="21"/>
      <c r="AHZ118" s="21"/>
      <c r="AIA118" s="21"/>
      <c r="AIB118" s="21"/>
      <c r="AIC118" s="21"/>
      <c r="AID118" s="21"/>
      <c r="AIE118" s="21"/>
      <c r="AIF118" s="21"/>
      <c r="AIG118" s="21"/>
      <c r="AIH118" s="21"/>
      <c r="AII118" s="21"/>
      <c r="AIJ118" s="21"/>
      <c r="AIK118" s="21"/>
      <c r="AIL118" s="21"/>
      <c r="AIM118" s="21"/>
      <c r="AIN118" s="21"/>
      <c r="AIO118" s="21"/>
      <c r="AIP118" s="21"/>
      <c r="AIQ118" s="21"/>
      <c r="AIR118" s="21"/>
      <c r="AIS118" s="21"/>
      <c r="AIT118" s="21"/>
      <c r="AIU118" s="21"/>
      <c r="AIV118" s="21"/>
      <c r="AIW118" s="21"/>
      <c r="AIX118" s="21"/>
      <c r="AIY118" s="21"/>
      <c r="AIZ118" s="21"/>
      <c r="AJA118" s="21"/>
      <c r="AJB118" s="21"/>
      <c r="AJC118" s="21"/>
      <c r="AJD118" s="21"/>
      <c r="AJE118" s="21"/>
      <c r="AJF118" s="21"/>
      <c r="AJG118" s="21"/>
      <c r="AJH118" s="21"/>
      <c r="AJI118" s="21"/>
      <c r="AJJ118" s="21"/>
      <c r="AJK118" s="21"/>
      <c r="AJL118" s="21"/>
      <c r="AJM118" s="21"/>
      <c r="AJN118" s="21"/>
      <c r="AJO118" s="21"/>
      <c r="AJP118" s="21"/>
      <c r="AJQ118" s="21"/>
      <c r="AJR118" s="21"/>
      <c r="AJS118" s="21"/>
      <c r="AJT118" s="21"/>
      <c r="AJU118" s="21"/>
      <c r="AJV118" s="21"/>
      <c r="AJW118" s="21"/>
      <c r="AJX118" s="21"/>
      <c r="AJY118" s="21"/>
      <c r="AJZ118" s="21"/>
      <c r="AKA118" s="21"/>
      <c r="AKB118" s="21"/>
      <c r="AKC118" s="21"/>
      <c r="AKD118" s="21"/>
      <c r="AKE118" s="21"/>
      <c r="AKF118" s="21"/>
      <c r="AKG118" s="21"/>
      <c r="AKH118" s="21"/>
      <c r="AKI118" s="21"/>
      <c r="AKJ118" s="21"/>
      <c r="AKK118" s="21"/>
      <c r="AKL118" s="21"/>
      <c r="AKM118" s="21"/>
      <c r="AKN118" s="21"/>
      <c r="AKO118" s="21"/>
      <c r="AKP118" s="21"/>
      <c r="AKQ118" s="21"/>
      <c r="AKR118" s="21"/>
      <c r="AKS118" s="21"/>
      <c r="AKT118" s="21"/>
      <c r="AKU118" s="21"/>
      <c r="AKV118" s="21"/>
      <c r="AKW118" s="21"/>
      <c r="AKX118" s="21"/>
      <c r="AKY118" s="21"/>
      <c r="AKZ118" s="21"/>
      <c r="ALA118" s="21"/>
      <c r="ALB118" s="21"/>
      <c r="ALC118" s="21"/>
      <c r="ALD118" s="21"/>
      <c r="ALE118" s="21"/>
      <c r="ALF118" s="21"/>
      <c r="ALG118" s="21"/>
      <c r="ALH118" s="21"/>
      <c r="ALI118" s="21"/>
      <c r="ALJ118" s="21"/>
      <c r="ALK118" s="21"/>
      <c r="ALL118" s="21"/>
      <c r="ALM118" s="21"/>
      <c r="ALN118" s="21"/>
      <c r="ALO118" s="21"/>
      <c r="ALP118" s="21"/>
      <c r="ALQ118" s="21"/>
      <c r="ALR118" s="21"/>
      <c r="ALS118" s="21"/>
      <c r="ALT118" s="21"/>
      <c r="ALU118" s="21"/>
      <c r="ALV118" s="21"/>
      <c r="ALW118" s="21"/>
      <c r="ALX118" s="21"/>
      <c r="ALY118" s="21"/>
      <c r="ALZ118" s="21"/>
      <c r="AMA118" s="21"/>
      <c r="AMB118" s="21"/>
      <c r="AMC118" s="21"/>
      <c r="AMD118" s="21"/>
      <c r="AME118" s="21"/>
      <c r="AMF118" s="21"/>
      <c r="AMG118" s="21"/>
      <c r="AMH118" s="21"/>
      <c r="AMI118" s="21"/>
      <c r="AMJ118" s="21"/>
      <c r="AMK118" s="21"/>
      <c r="AML118" s="21"/>
      <c r="AMM118" s="21"/>
    </row>
    <row r="119" spans="1:1027" x14ac:dyDescent="0.25">
      <c r="A119" s="11">
        <v>105</v>
      </c>
      <c r="B119" s="53" t="s">
        <v>360</v>
      </c>
      <c r="C119" s="53" t="s">
        <v>359</v>
      </c>
      <c r="D119" s="53" t="s">
        <v>455</v>
      </c>
      <c r="E119" s="53" t="s">
        <v>129</v>
      </c>
      <c r="F119" s="12" t="s">
        <v>163</v>
      </c>
      <c r="G119" s="12"/>
      <c r="H119" s="12">
        <v>92</v>
      </c>
      <c r="I119" s="13" t="s">
        <v>97</v>
      </c>
      <c r="J119" s="14" t="s">
        <v>101</v>
      </c>
      <c r="K119" s="14" t="s">
        <v>456</v>
      </c>
      <c r="L119" s="15" t="s">
        <v>128</v>
      </c>
      <c r="M119" s="15" t="s">
        <v>128</v>
      </c>
      <c r="N119" s="15" t="s">
        <v>128</v>
      </c>
      <c r="O119" s="15" t="s">
        <v>128</v>
      </c>
      <c r="P119" s="15" t="s">
        <v>128</v>
      </c>
      <c r="Q119" s="15" t="s">
        <v>129</v>
      </c>
      <c r="R119" s="16" t="s">
        <v>128</v>
      </c>
      <c r="S119" s="16" t="s">
        <v>129</v>
      </c>
      <c r="T119" s="16" t="s">
        <v>129</v>
      </c>
      <c r="U119" s="17" t="s">
        <v>458</v>
      </c>
      <c r="V119" s="17" t="s">
        <v>129</v>
      </c>
      <c r="W119" s="17" t="s">
        <v>128</v>
      </c>
      <c r="X119" s="18" t="s">
        <v>132</v>
      </c>
      <c r="Y119" s="18" t="s">
        <v>128</v>
      </c>
      <c r="Z119" s="18" t="s">
        <v>132</v>
      </c>
      <c r="AA119" s="19" t="s">
        <v>117</v>
      </c>
      <c r="AB119" s="19"/>
      <c r="AC119" s="19" t="s">
        <v>129</v>
      </c>
      <c r="AE119" s="14"/>
      <c r="AF119" s="14"/>
      <c r="AG119" s="17" t="s">
        <v>464</v>
      </c>
      <c r="AH119" s="52"/>
    </row>
    <row r="120" spans="1:1027" x14ac:dyDescent="0.25">
      <c r="A120" s="31" t="s">
        <v>150</v>
      </c>
      <c r="B120" s="31"/>
      <c r="C120" s="31"/>
      <c r="D120" s="31"/>
      <c r="E120" s="31"/>
      <c r="F120" s="32"/>
      <c r="G120" s="32"/>
      <c r="H120" s="32"/>
      <c r="I120" s="33"/>
      <c r="J120" s="34"/>
      <c r="K120" s="34"/>
      <c r="L120" s="35"/>
      <c r="M120" s="35"/>
      <c r="N120" s="35"/>
      <c r="O120" s="35"/>
      <c r="P120" s="35"/>
      <c r="Q120" s="35"/>
      <c r="R120" s="36"/>
      <c r="S120" s="36"/>
      <c r="T120" s="36"/>
      <c r="U120" s="37"/>
      <c r="V120" s="37"/>
      <c r="W120" s="37"/>
      <c r="X120" s="38"/>
      <c r="Y120" s="38"/>
      <c r="Z120" s="38"/>
      <c r="AA120" s="39"/>
      <c r="AB120" s="39"/>
      <c r="AC120" s="39"/>
      <c r="AD120" s="31"/>
      <c r="AE120" s="34"/>
      <c r="AF120" s="34"/>
      <c r="AG120" s="37" t="s">
        <v>34</v>
      </c>
      <c r="AH120" s="31"/>
    </row>
    <row r="121" spans="1:1027" x14ac:dyDescent="0.25">
      <c r="A121" s="11">
        <v>102</v>
      </c>
      <c r="B121" s="53" t="s">
        <v>265</v>
      </c>
      <c r="C121" s="53" t="s">
        <v>361</v>
      </c>
      <c r="D121" s="53" t="s">
        <v>455</v>
      </c>
      <c r="E121" s="53" t="s">
        <v>128</v>
      </c>
      <c r="F121" s="12" t="s">
        <v>164</v>
      </c>
      <c r="G121" s="12"/>
      <c r="H121" s="12">
        <v>73</v>
      </c>
      <c r="I121" s="13" t="s">
        <v>100</v>
      </c>
      <c r="J121" s="14" t="s">
        <v>452</v>
      </c>
      <c r="K121" s="14" t="s">
        <v>12</v>
      </c>
      <c r="L121" s="15" t="s">
        <v>128</v>
      </c>
      <c r="M121" s="15" t="s">
        <v>128</v>
      </c>
      <c r="N121" s="15" t="s">
        <v>128</v>
      </c>
      <c r="O121" s="15" t="s">
        <v>128</v>
      </c>
      <c r="P121" s="15" t="s">
        <v>128</v>
      </c>
      <c r="Q121" s="15" t="s">
        <v>128</v>
      </c>
      <c r="R121" s="16" t="s">
        <v>128</v>
      </c>
      <c r="S121" s="16" t="s">
        <v>128</v>
      </c>
      <c r="T121" s="16" t="s">
        <v>128</v>
      </c>
      <c r="U121" s="17" t="s">
        <v>114</v>
      </c>
      <c r="V121" s="17" t="s">
        <v>128</v>
      </c>
      <c r="W121" s="17" t="s">
        <v>128</v>
      </c>
      <c r="X121" s="18" t="s">
        <v>167</v>
      </c>
      <c r="Y121" s="18" t="s">
        <v>129</v>
      </c>
      <c r="Z121" s="18" t="s">
        <v>131</v>
      </c>
      <c r="AA121" s="19" t="s">
        <v>117</v>
      </c>
      <c r="AB121" s="19"/>
      <c r="AC121" s="19" t="s">
        <v>129</v>
      </c>
      <c r="AE121" s="14"/>
      <c r="AF121" s="14"/>
      <c r="AG121" s="17"/>
      <c r="AH121" s="52" t="s">
        <v>195</v>
      </c>
    </row>
    <row r="122" spans="1:1027" x14ac:dyDescent="0.25">
      <c r="A122" s="31" t="s">
        <v>148</v>
      </c>
      <c r="B122" s="31"/>
      <c r="C122" s="31"/>
      <c r="D122" s="31"/>
      <c r="E122" s="31"/>
      <c r="F122" s="32"/>
      <c r="G122" s="32"/>
      <c r="H122" s="32"/>
      <c r="I122" s="33"/>
      <c r="J122" s="34"/>
      <c r="K122" s="34" t="s">
        <v>112</v>
      </c>
      <c r="L122" s="35"/>
      <c r="M122" s="35"/>
      <c r="N122" s="35"/>
      <c r="O122" s="35"/>
      <c r="P122" s="35"/>
      <c r="Q122" s="35"/>
      <c r="R122" s="36"/>
      <c r="S122" s="36"/>
      <c r="T122" s="36"/>
      <c r="U122" s="37"/>
      <c r="V122" s="37"/>
      <c r="W122" s="37"/>
      <c r="X122" s="38"/>
      <c r="Y122" s="38"/>
      <c r="Z122" s="38"/>
      <c r="AA122" s="39"/>
      <c r="AB122" s="39"/>
      <c r="AC122" s="39"/>
      <c r="AD122" s="31"/>
      <c r="AE122" s="34"/>
      <c r="AF122" s="34"/>
      <c r="AG122" s="37"/>
      <c r="AH122" s="31"/>
    </row>
    <row r="123" spans="1:1027" s="30" customFormat="1" x14ac:dyDescent="0.25">
      <c r="A123" s="11">
        <v>76</v>
      </c>
      <c r="B123" s="53" t="s">
        <v>266</v>
      </c>
      <c r="C123" s="53" t="s">
        <v>362</v>
      </c>
      <c r="D123" s="53" t="s">
        <v>455</v>
      </c>
      <c r="E123" s="53" t="s">
        <v>128</v>
      </c>
      <c r="F123" s="12" t="s">
        <v>164</v>
      </c>
      <c r="G123" s="12"/>
      <c r="H123" s="12">
        <v>91</v>
      </c>
      <c r="I123" s="13" t="s">
        <v>100</v>
      </c>
      <c r="J123" s="14" t="s">
        <v>452</v>
      </c>
      <c r="K123" s="14" t="s">
        <v>111</v>
      </c>
      <c r="L123" s="15" t="s">
        <v>128</v>
      </c>
      <c r="M123" s="15" t="s">
        <v>128</v>
      </c>
      <c r="N123" s="15" t="s">
        <v>128</v>
      </c>
      <c r="O123" s="15" t="s">
        <v>129</v>
      </c>
      <c r="P123" s="15" t="s">
        <v>128</v>
      </c>
      <c r="Q123" s="15" t="s">
        <v>129</v>
      </c>
      <c r="R123" s="16" t="s">
        <v>128</v>
      </c>
      <c r="S123" s="16" t="s">
        <v>129</v>
      </c>
      <c r="T123" s="16" t="s">
        <v>129</v>
      </c>
      <c r="U123" s="17" t="s">
        <v>458</v>
      </c>
      <c r="V123" s="17" t="s">
        <v>129</v>
      </c>
      <c r="W123" s="17" t="s">
        <v>128</v>
      </c>
      <c r="X123" s="18" t="s">
        <v>131</v>
      </c>
      <c r="Y123" s="18" t="s">
        <v>129</v>
      </c>
      <c r="Z123" s="18" t="s">
        <v>131</v>
      </c>
      <c r="AA123" s="19" t="s">
        <v>117</v>
      </c>
      <c r="AB123" s="19"/>
      <c r="AC123" s="19" t="s">
        <v>129</v>
      </c>
      <c r="AD123" s="11"/>
      <c r="AE123" s="14"/>
      <c r="AF123" s="14"/>
      <c r="AG123" s="17" t="s">
        <v>26</v>
      </c>
      <c r="AH123" s="52"/>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1"/>
      <c r="DC123" s="21"/>
      <c r="DD123" s="21"/>
      <c r="DE123" s="21"/>
      <c r="DF123" s="21"/>
      <c r="DG123" s="21"/>
      <c r="DH123" s="21"/>
      <c r="DI123" s="21"/>
      <c r="DJ123" s="21"/>
      <c r="DK123" s="21"/>
      <c r="DL123" s="21"/>
      <c r="DM123" s="21"/>
      <c r="DN123" s="21"/>
      <c r="DO123" s="21"/>
      <c r="DP123" s="21"/>
      <c r="DQ123" s="21"/>
      <c r="DR123" s="21"/>
      <c r="DS123" s="21"/>
      <c r="DT123" s="21"/>
      <c r="DU123" s="21"/>
      <c r="DV123" s="21"/>
      <c r="DW123" s="21"/>
      <c r="DX123" s="21"/>
      <c r="DY123" s="21"/>
      <c r="DZ123" s="21"/>
      <c r="EA123" s="21"/>
      <c r="EB123" s="21"/>
      <c r="EC123" s="21"/>
      <c r="ED123" s="21"/>
      <c r="EE123" s="21"/>
      <c r="EF123" s="21"/>
      <c r="EG123" s="21"/>
      <c r="EH123" s="21"/>
      <c r="EI123" s="21"/>
      <c r="EJ123" s="21"/>
      <c r="EK123" s="21"/>
      <c r="EL123" s="21"/>
      <c r="EM123" s="21"/>
      <c r="EN123" s="21"/>
      <c r="EO123" s="21"/>
      <c r="EP123" s="21"/>
      <c r="EQ123" s="21"/>
      <c r="ER123" s="21"/>
      <c r="ES123" s="21"/>
      <c r="ET123" s="21"/>
      <c r="EU123" s="21"/>
      <c r="EV123" s="21"/>
      <c r="EW123" s="21"/>
      <c r="EX123" s="21"/>
      <c r="EY123" s="21"/>
      <c r="EZ123" s="21"/>
      <c r="FA123" s="21"/>
      <c r="FB123" s="21"/>
      <c r="FC123" s="21"/>
      <c r="FD123" s="21"/>
      <c r="FE123" s="21"/>
      <c r="FF123" s="21"/>
      <c r="FG123" s="21"/>
      <c r="FH123" s="21"/>
      <c r="FI123" s="21"/>
      <c r="FJ123" s="21"/>
      <c r="FK123" s="21"/>
      <c r="FL123" s="21"/>
      <c r="FM123" s="21"/>
      <c r="FN123" s="21"/>
      <c r="FO123" s="21"/>
      <c r="FP123" s="21"/>
      <c r="FQ123" s="21"/>
      <c r="FR123" s="21"/>
      <c r="FS123" s="21"/>
      <c r="FT123" s="21"/>
      <c r="FU123" s="21"/>
      <c r="FV123" s="21"/>
      <c r="FW123" s="21"/>
      <c r="FX123" s="21"/>
      <c r="FY123" s="21"/>
      <c r="FZ123" s="21"/>
      <c r="GA123" s="21"/>
      <c r="GB123" s="21"/>
      <c r="GC123" s="21"/>
      <c r="GD123" s="21"/>
      <c r="GE123" s="21"/>
      <c r="GF123" s="21"/>
      <c r="GG123" s="21"/>
      <c r="GH123" s="21"/>
      <c r="GI123" s="21"/>
      <c r="GJ123" s="21"/>
      <c r="GK123" s="21"/>
      <c r="GL123" s="21"/>
      <c r="GM123" s="21"/>
      <c r="GN123" s="21"/>
      <c r="GO123" s="21"/>
      <c r="GP123" s="21"/>
      <c r="GQ123" s="21"/>
      <c r="GR123" s="21"/>
      <c r="GS123" s="21"/>
      <c r="GT123" s="21"/>
      <c r="GU123" s="21"/>
      <c r="GV123" s="21"/>
      <c r="GW123" s="21"/>
      <c r="GX123" s="21"/>
      <c r="GY123" s="21"/>
      <c r="GZ123" s="21"/>
      <c r="HA123" s="21"/>
      <c r="HB123" s="21"/>
      <c r="HC123" s="21"/>
      <c r="HD123" s="21"/>
      <c r="HE123" s="21"/>
      <c r="HF123" s="21"/>
      <c r="HG123" s="21"/>
      <c r="HH123" s="21"/>
      <c r="HI123" s="21"/>
      <c r="HJ123" s="21"/>
      <c r="HK123" s="21"/>
      <c r="HL123" s="21"/>
      <c r="HM123" s="21"/>
      <c r="HN123" s="21"/>
      <c r="HO123" s="21"/>
      <c r="HP123" s="21"/>
      <c r="HQ123" s="21"/>
      <c r="HR123" s="21"/>
      <c r="HS123" s="21"/>
      <c r="HT123" s="21"/>
      <c r="HU123" s="21"/>
      <c r="HV123" s="21"/>
      <c r="HW123" s="21"/>
      <c r="HX123" s="21"/>
      <c r="HY123" s="21"/>
      <c r="HZ123" s="21"/>
      <c r="IA123" s="21"/>
      <c r="IB123" s="21"/>
      <c r="IC123" s="21"/>
      <c r="ID123" s="21"/>
      <c r="IE123" s="21"/>
      <c r="IF123" s="21"/>
      <c r="IG123" s="21"/>
      <c r="IH123" s="21"/>
      <c r="II123" s="21"/>
      <c r="IJ123" s="21"/>
      <c r="IK123" s="21"/>
      <c r="IL123" s="21"/>
      <c r="IM123" s="21"/>
      <c r="IN123" s="21"/>
      <c r="IO123" s="21"/>
      <c r="IP123" s="21"/>
      <c r="IQ123" s="21"/>
      <c r="IR123" s="21"/>
      <c r="IS123" s="21"/>
      <c r="IT123" s="21"/>
      <c r="IU123" s="21"/>
      <c r="IV123" s="21"/>
      <c r="IW123" s="21"/>
      <c r="IX123" s="21"/>
      <c r="IY123" s="21"/>
      <c r="IZ123" s="21"/>
      <c r="JA123" s="21"/>
      <c r="JB123" s="21"/>
      <c r="JC123" s="21"/>
      <c r="JD123" s="21"/>
      <c r="JE123" s="21"/>
      <c r="JF123" s="21"/>
      <c r="JG123" s="21"/>
      <c r="JH123" s="21"/>
      <c r="JI123" s="21"/>
      <c r="JJ123" s="21"/>
      <c r="JK123" s="21"/>
      <c r="JL123" s="21"/>
      <c r="JM123" s="21"/>
      <c r="JN123" s="21"/>
      <c r="JO123" s="21"/>
      <c r="JP123" s="21"/>
      <c r="JQ123" s="21"/>
      <c r="JR123" s="21"/>
      <c r="JS123" s="21"/>
      <c r="JT123" s="21"/>
      <c r="JU123" s="21"/>
      <c r="JV123" s="21"/>
      <c r="JW123" s="21"/>
      <c r="JX123" s="21"/>
      <c r="JY123" s="21"/>
      <c r="JZ123" s="21"/>
      <c r="KA123" s="21"/>
      <c r="KB123" s="21"/>
      <c r="KC123" s="21"/>
      <c r="KD123" s="21"/>
      <c r="KE123" s="21"/>
      <c r="KF123" s="21"/>
      <c r="KG123" s="21"/>
      <c r="KH123" s="21"/>
      <c r="KI123" s="21"/>
      <c r="KJ123" s="21"/>
      <c r="KK123" s="21"/>
      <c r="KL123" s="21"/>
      <c r="KM123" s="21"/>
      <c r="KN123" s="21"/>
      <c r="KO123" s="21"/>
      <c r="KP123" s="21"/>
      <c r="KQ123" s="21"/>
      <c r="KR123" s="21"/>
      <c r="KS123" s="21"/>
      <c r="KT123" s="21"/>
      <c r="KU123" s="21"/>
      <c r="KV123" s="21"/>
      <c r="KW123" s="21"/>
      <c r="KX123" s="21"/>
      <c r="KY123" s="21"/>
      <c r="KZ123" s="21"/>
      <c r="LA123" s="21"/>
      <c r="LB123" s="21"/>
      <c r="LC123" s="21"/>
      <c r="LD123" s="21"/>
      <c r="LE123" s="21"/>
      <c r="LF123" s="21"/>
      <c r="LG123" s="21"/>
      <c r="LH123" s="21"/>
      <c r="LI123" s="21"/>
      <c r="LJ123" s="21"/>
      <c r="LK123" s="21"/>
      <c r="LL123" s="21"/>
      <c r="LM123" s="21"/>
      <c r="LN123" s="21"/>
      <c r="LO123" s="21"/>
      <c r="LP123" s="21"/>
      <c r="LQ123" s="21"/>
      <c r="LR123" s="21"/>
      <c r="LS123" s="21"/>
      <c r="LT123" s="21"/>
      <c r="LU123" s="21"/>
      <c r="LV123" s="21"/>
      <c r="LW123" s="21"/>
      <c r="LX123" s="21"/>
      <c r="LY123" s="21"/>
      <c r="LZ123" s="21"/>
      <c r="MA123" s="21"/>
      <c r="MB123" s="21"/>
      <c r="MC123" s="21"/>
      <c r="MD123" s="21"/>
      <c r="ME123" s="21"/>
      <c r="MF123" s="21"/>
      <c r="MG123" s="21"/>
      <c r="MH123" s="21"/>
      <c r="MI123" s="21"/>
      <c r="MJ123" s="21"/>
      <c r="MK123" s="21"/>
      <c r="ML123" s="21"/>
      <c r="MM123" s="21"/>
      <c r="MN123" s="21"/>
      <c r="MO123" s="21"/>
      <c r="MP123" s="21"/>
      <c r="MQ123" s="21"/>
      <c r="MR123" s="21"/>
      <c r="MS123" s="21"/>
      <c r="MT123" s="21"/>
      <c r="MU123" s="21"/>
      <c r="MV123" s="21"/>
      <c r="MW123" s="21"/>
      <c r="MX123" s="21"/>
      <c r="MY123" s="21"/>
      <c r="MZ123" s="21"/>
      <c r="NA123" s="21"/>
      <c r="NB123" s="21"/>
      <c r="NC123" s="21"/>
      <c r="ND123" s="21"/>
      <c r="NE123" s="21"/>
      <c r="NF123" s="21"/>
      <c r="NG123" s="21"/>
      <c r="NH123" s="21"/>
      <c r="NI123" s="21"/>
      <c r="NJ123" s="21"/>
      <c r="NK123" s="21"/>
      <c r="NL123" s="21"/>
      <c r="NM123" s="21"/>
      <c r="NN123" s="21"/>
      <c r="NO123" s="21"/>
      <c r="NP123" s="21"/>
      <c r="NQ123" s="21"/>
      <c r="NR123" s="21"/>
      <c r="NS123" s="21"/>
      <c r="NT123" s="21"/>
      <c r="NU123" s="21"/>
      <c r="NV123" s="21"/>
      <c r="NW123" s="21"/>
      <c r="NX123" s="21"/>
      <c r="NY123" s="21"/>
      <c r="NZ123" s="21"/>
      <c r="OA123" s="21"/>
      <c r="OB123" s="21"/>
      <c r="OC123" s="21"/>
      <c r="OD123" s="21"/>
      <c r="OE123" s="21"/>
      <c r="OF123" s="21"/>
      <c r="OG123" s="21"/>
      <c r="OH123" s="21"/>
      <c r="OI123" s="21"/>
      <c r="OJ123" s="21"/>
      <c r="OK123" s="21"/>
      <c r="OL123" s="21"/>
      <c r="OM123" s="21"/>
      <c r="ON123" s="21"/>
      <c r="OO123" s="21"/>
      <c r="OP123" s="21"/>
      <c r="OQ123" s="21"/>
      <c r="OR123" s="21"/>
      <c r="OS123" s="21"/>
      <c r="OT123" s="21"/>
      <c r="OU123" s="21"/>
      <c r="OV123" s="21"/>
      <c r="OW123" s="21"/>
      <c r="OX123" s="21"/>
      <c r="OY123" s="21"/>
      <c r="OZ123" s="21"/>
      <c r="PA123" s="21"/>
      <c r="PB123" s="21"/>
      <c r="PC123" s="21"/>
      <c r="PD123" s="21"/>
      <c r="PE123" s="21"/>
      <c r="PF123" s="21"/>
      <c r="PG123" s="21"/>
      <c r="PH123" s="21"/>
      <c r="PI123" s="21"/>
      <c r="PJ123" s="21"/>
      <c r="PK123" s="21"/>
      <c r="PL123" s="21"/>
      <c r="PM123" s="21"/>
      <c r="PN123" s="21"/>
      <c r="PO123" s="21"/>
      <c r="PP123" s="21"/>
      <c r="PQ123" s="21"/>
      <c r="PR123" s="21"/>
      <c r="PS123" s="21"/>
      <c r="PT123" s="21"/>
      <c r="PU123" s="21"/>
      <c r="PV123" s="21"/>
      <c r="PW123" s="21"/>
      <c r="PX123" s="21"/>
      <c r="PY123" s="21"/>
      <c r="PZ123" s="21"/>
      <c r="QA123" s="21"/>
      <c r="QB123" s="21"/>
      <c r="QC123" s="21"/>
      <c r="QD123" s="21"/>
      <c r="QE123" s="21"/>
      <c r="QF123" s="21"/>
      <c r="QG123" s="21"/>
      <c r="QH123" s="21"/>
      <c r="QI123" s="21"/>
      <c r="QJ123" s="21"/>
      <c r="QK123" s="21"/>
      <c r="QL123" s="21"/>
      <c r="QM123" s="21"/>
      <c r="QN123" s="21"/>
      <c r="QO123" s="21"/>
      <c r="QP123" s="21"/>
      <c r="QQ123" s="21"/>
      <c r="QR123" s="21"/>
      <c r="QS123" s="21"/>
      <c r="QT123" s="21"/>
      <c r="QU123" s="21"/>
      <c r="QV123" s="21"/>
      <c r="QW123" s="21"/>
      <c r="QX123" s="21"/>
      <c r="QY123" s="21"/>
      <c r="QZ123" s="21"/>
      <c r="RA123" s="21"/>
      <c r="RB123" s="21"/>
      <c r="RC123" s="21"/>
      <c r="RD123" s="21"/>
      <c r="RE123" s="21"/>
      <c r="RF123" s="21"/>
      <c r="RG123" s="21"/>
      <c r="RH123" s="21"/>
      <c r="RI123" s="21"/>
      <c r="RJ123" s="21"/>
      <c r="RK123" s="21"/>
      <c r="RL123" s="21"/>
      <c r="RM123" s="21"/>
      <c r="RN123" s="21"/>
      <c r="RO123" s="21"/>
      <c r="RP123" s="21"/>
      <c r="RQ123" s="21"/>
      <c r="RR123" s="21"/>
      <c r="RS123" s="21"/>
      <c r="RT123" s="21"/>
      <c r="RU123" s="21"/>
      <c r="RV123" s="21"/>
      <c r="RW123" s="21"/>
      <c r="RX123" s="21"/>
      <c r="RY123" s="21"/>
      <c r="RZ123" s="21"/>
      <c r="SA123" s="21"/>
      <c r="SB123" s="21"/>
      <c r="SC123" s="21"/>
      <c r="SD123" s="21"/>
      <c r="SE123" s="21"/>
      <c r="SF123" s="21"/>
      <c r="SG123" s="21"/>
      <c r="SH123" s="21"/>
      <c r="SI123" s="21"/>
      <c r="SJ123" s="21"/>
      <c r="SK123" s="21"/>
      <c r="SL123" s="21"/>
      <c r="SM123" s="21"/>
      <c r="SN123" s="21"/>
      <c r="SO123" s="21"/>
      <c r="SP123" s="21"/>
      <c r="SQ123" s="21"/>
      <c r="SR123" s="21"/>
      <c r="SS123" s="21"/>
      <c r="ST123" s="21"/>
      <c r="SU123" s="21"/>
      <c r="SV123" s="21"/>
      <c r="SW123" s="21"/>
      <c r="SX123" s="21"/>
      <c r="SY123" s="21"/>
      <c r="SZ123" s="21"/>
      <c r="TA123" s="21"/>
      <c r="TB123" s="21"/>
      <c r="TC123" s="21"/>
      <c r="TD123" s="21"/>
      <c r="TE123" s="21"/>
      <c r="TF123" s="21"/>
      <c r="TG123" s="21"/>
      <c r="TH123" s="21"/>
      <c r="TI123" s="21"/>
      <c r="TJ123" s="21"/>
      <c r="TK123" s="21"/>
      <c r="TL123" s="21"/>
      <c r="TM123" s="21"/>
      <c r="TN123" s="21"/>
      <c r="TO123" s="21"/>
      <c r="TP123" s="21"/>
      <c r="TQ123" s="21"/>
      <c r="TR123" s="21"/>
      <c r="TS123" s="21"/>
      <c r="TT123" s="21"/>
      <c r="TU123" s="21"/>
      <c r="TV123" s="21"/>
      <c r="TW123" s="21"/>
      <c r="TX123" s="21"/>
      <c r="TY123" s="21"/>
      <c r="TZ123" s="21"/>
      <c r="UA123" s="21"/>
      <c r="UB123" s="21"/>
      <c r="UC123" s="21"/>
      <c r="UD123" s="21"/>
      <c r="UE123" s="21"/>
      <c r="UF123" s="21"/>
      <c r="UG123" s="21"/>
      <c r="UH123" s="21"/>
      <c r="UI123" s="21"/>
      <c r="UJ123" s="21"/>
      <c r="UK123" s="21"/>
      <c r="UL123" s="21"/>
      <c r="UM123" s="21"/>
      <c r="UN123" s="21"/>
      <c r="UO123" s="21"/>
      <c r="UP123" s="21"/>
      <c r="UQ123" s="21"/>
      <c r="UR123" s="21"/>
      <c r="US123" s="21"/>
      <c r="UT123" s="21"/>
      <c r="UU123" s="21"/>
      <c r="UV123" s="21"/>
      <c r="UW123" s="21"/>
      <c r="UX123" s="21"/>
      <c r="UY123" s="21"/>
      <c r="UZ123" s="21"/>
      <c r="VA123" s="21"/>
      <c r="VB123" s="21"/>
      <c r="VC123" s="21"/>
      <c r="VD123" s="21"/>
      <c r="VE123" s="21"/>
      <c r="VF123" s="21"/>
      <c r="VG123" s="21"/>
      <c r="VH123" s="21"/>
      <c r="VI123" s="21"/>
      <c r="VJ123" s="21"/>
      <c r="VK123" s="21"/>
      <c r="VL123" s="21"/>
      <c r="VM123" s="21"/>
      <c r="VN123" s="21"/>
      <c r="VO123" s="21"/>
      <c r="VP123" s="21"/>
      <c r="VQ123" s="21"/>
      <c r="VR123" s="21"/>
      <c r="VS123" s="21"/>
      <c r="VT123" s="21"/>
      <c r="VU123" s="21"/>
      <c r="VV123" s="21"/>
      <c r="VW123" s="21"/>
      <c r="VX123" s="21"/>
      <c r="VY123" s="21"/>
      <c r="VZ123" s="21"/>
      <c r="WA123" s="21"/>
      <c r="WB123" s="21"/>
      <c r="WC123" s="21"/>
      <c r="WD123" s="21"/>
      <c r="WE123" s="21"/>
      <c r="WF123" s="21"/>
      <c r="WG123" s="21"/>
      <c r="WH123" s="21"/>
      <c r="WI123" s="21"/>
      <c r="WJ123" s="21"/>
      <c r="WK123" s="21"/>
      <c r="WL123" s="21"/>
      <c r="WM123" s="21"/>
      <c r="WN123" s="21"/>
      <c r="WO123" s="21"/>
      <c r="WP123" s="21"/>
      <c r="WQ123" s="21"/>
      <c r="WR123" s="21"/>
      <c r="WS123" s="21"/>
      <c r="WT123" s="21"/>
      <c r="WU123" s="21"/>
      <c r="WV123" s="21"/>
      <c r="WW123" s="21"/>
      <c r="WX123" s="21"/>
      <c r="WY123" s="21"/>
      <c r="WZ123" s="21"/>
      <c r="XA123" s="21"/>
      <c r="XB123" s="21"/>
      <c r="XC123" s="21"/>
      <c r="XD123" s="21"/>
      <c r="XE123" s="21"/>
      <c r="XF123" s="21"/>
      <c r="XG123" s="21"/>
      <c r="XH123" s="21"/>
      <c r="XI123" s="21"/>
      <c r="XJ123" s="21"/>
      <c r="XK123" s="21"/>
      <c r="XL123" s="21"/>
      <c r="XM123" s="21"/>
      <c r="XN123" s="21"/>
      <c r="XO123" s="21"/>
      <c r="XP123" s="21"/>
      <c r="XQ123" s="21"/>
      <c r="XR123" s="21"/>
      <c r="XS123" s="21"/>
      <c r="XT123" s="21"/>
      <c r="XU123" s="21"/>
      <c r="XV123" s="21"/>
      <c r="XW123" s="21"/>
      <c r="XX123" s="21"/>
      <c r="XY123" s="21"/>
      <c r="XZ123" s="21"/>
      <c r="YA123" s="21"/>
      <c r="YB123" s="21"/>
      <c r="YC123" s="21"/>
      <c r="YD123" s="21"/>
      <c r="YE123" s="21"/>
      <c r="YF123" s="21"/>
      <c r="YG123" s="21"/>
      <c r="YH123" s="21"/>
      <c r="YI123" s="21"/>
      <c r="YJ123" s="21"/>
      <c r="YK123" s="21"/>
      <c r="YL123" s="21"/>
      <c r="YM123" s="21"/>
      <c r="YN123" s="21"/>
      <c r="YO123" s="21"/>
      <c r="YP123" s="21"/>
      <c r="YQ123" s="21"/>
      <c r="YR123" s="21"/>
      <c r="YS123" s="21"/>
      <c r="YT123" s="21"/>
      <c r="YU123" s="21"/>
      <c r="YV123" s="21"/>
      <c r="YW123" s="21"/>
      <c r="YX123" s="21"/>
      <c r="YY123" s="21"/>
      <c r="YZ123" s="21"/>
      <c r="ZA123" s="21"/>
      <c r="ZB123" s="21"/>
      <c r="ZC123" s="21"/>
      <c r="ZD123" s="21"/>
      <c r="ZE123" s="21"/>
      <c r="ZF123" s="21"/>
      <c r="ZG123" s="21"/>
      <c r="ZH123" s="21"/>
      <c r="ZI123" s="21"/>
      <c r="ZJ123" s="21"/>
      <c r="ZK123" s="21"/>
      <c r="ZL123" s="21"/>
      <c r="ZM123" s="21"/>
      <c r="ZN123" s="21"/>
      <c r="ZO123" s="21"/>
      <c r="ZP123" s="21"/>
      <c r="ZQ123" s="21"/>
      <c r="ZR123" s="21"/>
      <c r="ZS123" s="21"/>
      <c r="ZT123" s="21"/>
      <c r="ZU123" s="21"/>
      <c r="ZV123" s="21"/>
      <c r="ZW123" s="21"/>
      <c r="ZX123" s="21"/>
      <c r="ZY123" s="21"/>
      <c r="ZZ123" s="21"/>
      <c r="AAA123" s="21"/>
      <c r="AAB123" s="21"/>
      <c r="AAC123" s="21"/>
      <c r="AAD123" s="21"/>
      <c r="AAE123" s="21"/>
      <c r="AAF123" s="21"/>
      <c r="AAG123" s="21"/>
      <c r="AAH123" s="21"/>
      <c r="AAI123" s="21"/>
      <c r="AAJ123" s="21"/>
      <c r="AAK123" s="21"/>
      <c r="AAL123" s="21"/>
      <c r="AAM123" s="21"/>
      <c r="AAN123" s="21"/>
      <c r="AAO123" s="21"/>
      <c r="AAP123" s="21"/>
      <c r="AAQ123" s="21"/>
      <c r="AAR123" s="21"/>
      <c r="AAS123" s="21"/>
      <c r="AAT123" s="21"/>
      <c r="AAU123" s="21"/>
      <c r="AAV123" s="21"/>
      <c r="AAW123" s="21"/>
      <c r="AAX123" s="21"/>
      <c r="AAY123" s="21"/>
      <c r="AAZ123" s="21"/>
      <c r="ABA123" s="21"/>
      <c r="ABB123" s="21"/>
      <c r="ABC123" s="21"/>
      <c r="ABD123" s="21"/>
      <c r="ABE123" s="21"/>
      <c r="ABF123" s="21"/>
      <c r="ABG123" s="21"/>
      <c r="ABH123" s="21"/>
      <c r="ABI123" s="21"/>
      <c r="ABJ123" s="21"/>
      <c r="ABK123" s="21"/>
      <c r="ABL123" s="21"/>
      <c r="ABM123" s="21"/>
      <c r="ABN123" s="21"/>
      <c r="ABO123" s="21"/>
      <c r="ABP123" s="21"/>
      <c r="ABQ123" s="21"/>
      <c r="ABR123" s="21"/>
      <c r="ABS123" s="21"/>
      <c r="ABT123" s="21"/>
      <c r="ABU123" s="21"/>
      <c r="ABV123" s="21"/>
      <c r="ABW123" s="21"/>
      <c r="ABX123" s="21"/>
      <c r="ABY123" s="21"/>
      <c r="ABZ123" s="21"/>
      <c r="ACA123" s="21"/>
      <c r="ACB123" s="21"/>
      <c r="ACC123" s="21"/>
      <c r="ACD123" s="21"/>
      <c r="ACE123" s="21"/>
      <c r="ACF123" s="21"/>
      <c r="ACG123" s="21"/>
      <c r="ACH123" s="21"/>
      <c r="ACI123" s="21"/>
      <c r="ACJ123" s="21"/>
      <c r="ACK123" s="21"/>
      <c r="ACL123" s="21"/>
      <c r="ACM123" s="21"/>
      <c r="ACN123" s="21"/>
      <c r="ACO123" s="21"/>
      <c r="ACP123" s="21"/>
      <c r="ACQ123" s="21"/>
      <c r="ACR123" s="21"/>
      <c r="ACS123" s="21"/>
      <c r="ACT123" s="21"/>
      <c r="ACU123" s="21"/>
      <c r="ACV123" s="21"/>
      <c r="ACW123" s="21"/>
      <c r="ACX123" s="21"/>
      <c r="ACY123" s="21"/>
      <c r="ACZ123" s="21"/>
      <c r="ADA123" s="21"/>
      <c r="ADB123" s="21"/>
      <c r="ADC123" s="21"/>
      <c r="ADD123" s="21"/>
      <c r="ADE123" s="21"/>
      <c r="ADF123" s="21"/>
      <c r="ADG123" s="21"/>
      <c r="ADH123" s="21"/>
      <c r="ADI123" s="21"/>
      <c r="ADJ123" s="21"/>
      <c r="ADK123" s="21"/>
      <c r="ADL123" s="21"/>
      <c r="ADM123" s="21"/>
      <c r="ADN123" s="21"/>
      <c r="ADO123" s="21"/>
      <c r="ADP123" s="21"/>
      <c r="ADQ123" s="21"/>
      <c r="ADR123" s="21"/>
      <c r="ADS123" s="21"/>
      <c r="ADT123" s="21"/>
      <c r="ADU123" s="21"/>
      <c r="ADV123" s="21"/>
      <c r="ADW123" s="21"/>
      <c r="ADX123" s="21"/>
      <c r="ADY123" s="21"/>
      <c r="ADZ123" s="21"/>
      <c r="AEA123" s="21"/>
      <c r="AEB123" s="21"/>
      <c r="AEC123" s="21"/>
      <c r="AED123" s="21"/>
      <c r="AEE123" s="21"/>
      <c r="AEF123" s="21"/>
      <c r="AEG123" s="21"/>
      <c r="AEH123" s="21"/>
      <c r="AEI123" s="21"/>
      <c r="AEJ123" s="21"/>
      <c r="AEK123" s="21"/>
      <c r="AEL123" s="21"/>
      <c r="AEM123" s="21"/>
      <c r="AEN123" s="21"/>
      <c r="AEO123" s="21"/>
      <c r="AEP123" s="21"/>
      <c r="AEQ123" s="21"/>
      <c r="AER123" s="21"/>
      <c r="AES123" s="21"/>
      <c r="AET123" s="21"/>
      <c r="AEU123" s="21"/>
      <c r="AEV123" s="21"/>
      <c r="AEW123" s="21"/>
      <c r="AEX123" s="21"/>
      <c r="AEY123" s="21"/>
      <c r="AEZ123" s="21"/>
      <c r="AFA123" s="21"/>
      <c r="AFB123" s="21"/>
      <c r="AFC123" s="21"/>
      <c r="AFD123" s="21"/>
      <c r="AFE123" s="21"/>
      <c r="AFF123" s="21"/>
      <c r="AFG123" s="21"/>
      <c r="AFH123" s="21"/>
      <c r="AFI123" s="21"/>
      <c r="AFJ123" s="21"/>
      <c r="AFK123" s="21"/>
      <c r="AFL123" s="21"/>
      <c r="AFM123" s="21"/>
      <c r="AFN123" s="21"/>
      <c r="AFO123" s="21"/>
      <c r="AFP123" s="21"/>
      <c r="AFQ123" s="21"/>
      <c r="AFR123" s="21"/>
      <c r="AFS123" s="21"/>
      <c r="AFT123" s="21"/>
      <c r="AFU123" s="21"/>
      <c r="AFV123" s="21"/>
      <c r="AFW123" s="21"/>
      <c r="AFX123" s="21"/>
      <c r="AFY123" s="21"/>
      <c r="AFZ123" s="21"/>
      <c r="AGA123" s="21"/>
      <c r="AGB123" s="21"/>
      <c r="AGC123" s="21"/>
      <c r="AGD123" s="21"/>
      <c r="AGE123" s="21"/>
      <c r="AGF123" s="21"/>
      <c r="AGG123" s="21"/>
      <c r="AGH123" s="21"/>
      <c r="AGI123" s="21"/>
      <c r="AGJ123" s="21"/>
      <c r="AGK123" s="21"/>
      <c r="AGL123" s="21"/>
      <c r="AGM123" s="21"/>
      <c r="AGN123" s="21"/>
      <c r="AGO123" s="21"/>
      <c r="AGP123" s="21"/>
      <c r="AGQ123" s="21"/>
      <c r="AGR123" s="21"/>
      <c r="AGS123" s="21"/>
      <c r="AGT123" s="21"/>
      <c r="AGU123" s="21"/>
      <c r="AGV123" s="21"/>
      <c r="AGW123" s="21"/>
      <c r="AGX123" s="21"/>
      <c r="AGY123" s="21"/>
      <c r="AGZ123" s="21"/>
      <c r="AHA123" s="21"/>
      <c r="AHB123" s="21"/>
      <c r="AHC123" s="21"/>
      <c r="AHD123" s="21"/>
      <c r="AHE123" s="21"/>
      <c r="AHF123" s="21"/>
      <c r="AHG123" s="21"/>
      <c r="AHH123" s="21"/>
      <c r="AHI123" s="21"/>
      <c r="AHJ123" s="21"/>
      <c r="AHK123" s="21"/>
      <c r="AHL123" s="21"/>
      <c r="AHM123" s="21"/>
      <c r="AHN123" s="21"/>
      <c r="AHO123" s="21"/>
      <c r="AHP123" s="21"/>
      <c r="AHQ123" s="21"/>
      <c r="AHR123" s="21"/>
      <c r="AHS123" s="21"/>
      <c r="AHT123" s="21"/>
      <c r="AHU123" s="21"/>
      <c r="AHV123" s="21"/>
      <c r="AHW123" s="21"/>
      <c r="AHX123" s="21"/>
      <c r="AHY123" s="21"/>
      <c r="AHZ123" s="21"/>
      <c r="AIA123" s="21"/>
      <c r="AIB123" s="21"/>
      <c r="AIC123" s="21"/>
      <c r="AID123" s="21"/>
      <c r="AIE123" s="21"/>
      <c r="AIF123" s="21"/>
      <c r="AIG123" s="21"/>
      <c r="AIH123" s="21"/>
      <c r="AII123" s="21"/>
      <c r="AIJ123" s="21"/>
      <c r="AIK123" s="21"/>
      <c r="AIL123" s="21"/>
      <c r="AIM123" s="21"/>
      <c r="AIN123" s="21"/>
      <c r="AIO123" s="21"/>
      <c r="AIP123" s="21"/>
      <c r="AIQ123" s="21"/>
      <c r="AIR123" s="21"/>
      <c r="AIS123" s="21"/>
      <c r="AIT123" s="21"/>
      <c r="AIU123" s="21"/>
      <c r="AIV123" s="21"/>
      <c r="AIW123" s="21"/>
      <c r="AIX123" s="21"/>
      <c r="AIY123" s="21"/>
      <c r="AIZ123" s="21"/>
      <c r="AJA123" s="21"/>
      <c r="AJB123" s="21"/>
      <c r="AJC123" s="21"/>
      <c r="AJD123" s="21"/>
      <c r="AJE123" s="21"/>
      <c r="AJF123" s="21"/>
      <c r="AJG123" s="21"/>
      <c r="AJH123" s="21"/>
      <c r="AJI123" s="21"/>
      <c r="AJJ123" s="21"/>
      <c r="AJK123" s="21"/>
      <c r="AJL123" s="21"/>
      <c r="AJM123" s="21"/>
      <c r="AJN123" s="21"/>
      <c r="AJO123" s="21"/>
      <c r="AJP123" s="21"/>
      <c r="AJQ123" s="21"/>
      <c r="AJR123" s="21"/>
      <c r="AJS123" s="21"/>
      <c r="AJT123" s="21"/>
      <c r="AJU123" s="21"/>
      <c r="AJV123" s="21"/>
      <c r="AJW123" s="21"/>
      <c r="AJX123" s="21"/>
      <c r="AJY123" s="21"/>
      <c r="AJZ123" s="21"/>
      <c r="AKA123" s="21"/>
      <c r="AKB123" s="21"/>
      <c r="AKC123" s="21"/>
      <c r="AKD123" s="21"/>
      <c r="AKE123" s="21"/>
      <c r="AKF123" s="21"/>
      <c r="AKG123" s="21"/>
      <c r="AKH123" s="21"/>
      <c r="AKI123" s="21"/>
      <c r="AKJ123" s="21"/>
      <c r="AKK123" s="21"/>
      <c r="AKL123" s="21"/>
      <c r="AKM123" s="21"/>
      <c r="AKN123" s="21"/>
      <c r="AKO123" s="21"/>
      <c r="AKP123" s="21"/>
      <c r="AKQ123" s="21"/>
      <c r="AKR123" s="21"/>
      <c r="AKS123" s="21"/>
      <c r="AKT123" s="21"/>
      <c r="AKU123" s="21"/>
      <c r="AKV123" s="21"/>
      <c r="AKW123" s="21"/>
      <c r="AKX123" s="21"/>
      <c r="AKY123" s="21"/>
      <c r="AKZ123" s="21"/>
      <c r="ALA123" s="21"/>
      <c r="ALB123" s="21"/>
      <c r="ALC123" s="21"/>
      <c r="ALD123" s="21"/>
      <c r="ALE123" s="21"/>
      <c r="ALF123" s="21"/>
      <c r="ALG123" s="21"/>
      <c r="ALH123" s="21"/>
      <c r="ALI123" s="21"/>
      <c r="ALJ123" s="21"/>
      <c r="ALK123" s="21"/>
      <c r="ALL123" s="21"/>
      <c r="ALM123" s="21"/>
      <c r="ALN123" s="21"/>
      <c r="ALO123" s="21"/>
      <c r="ALP123" s="21"/>
      <c r="ALQ123" s="21"/>
      <c r="ALR123" s="21"/>
      <c r="ALS123" s="21"/>
      <c r="ALT123" s="21"/>
      <c r="ALU123" s="21"/>
      <c r="ALV123" s="21"/>
      <c r="ALW123" s="21"/>
      <c r="ALX123" s="21"/>
      <c r="ALY123" s="21"/>
      <c r="ALZ123" s="21"/>
      <c r="AMA123" s="21"/>
      <c r="AMB123" s="21"/>
      <c r="AMC123" s="21"/>
      <c r="AMD123" s="21"/>
      <c r="AME123" s="21"/>
      <c r="AMF123" s="21"/>
      <c r="AMG123" s="21"/>
      <c r="AMH123" s="21"/>
      <c r="AMI123" s="21"/>
      <c r="AMJ123" s="21"/>
      <c r="AMK123" s="21"/>
      <c r="AML123" s="21"/>
      <c r="AMM123" s="21"/>
    </row>
    <row r="124" spans="1:1027" x14ac:dyDescent="0.25">
      <c r="A124" s="11">
        <v>60</v>
      </c>
      <c r="B124" s="53" t="s">
        <v>363</v>
      </c>
      <c r="C124" s="53" t="s">
        <v>315</v>
      </c>
      <c r="D124" s="53" t="s">
        <v>455</v>
      </c>
      <c r="E124" s="53" t="s">
        <v>129</v>
      </c>
      <c r="F124" s="12" t="s">
        <v>164</v>
      </c>
      <c r="G124" s="12"/>
      <c r="H124" s="12">
        <v>89</v>
      </c>
      <c r="I124" s="13" t="s">
        <v>94</v>
      </c>
      <c r="J124" s="14" t="s">
        <v>452</v>
      </c>
      <c r="K124" s="14" t="s">
        <v>456</v>
      </c>
      <c r="L124" s="15" t="s">
        <v>128</v>
      </c>
      <c r="M124" s="15" t="s">
        <v>128</v>
      </c>
      <c r="N124" s="15" t="s">
        <v>128</v>
      </c>
      <c r="O124" s="15" t="s">
        <v>129</v>
      </c>
      <c r="P124" s="15" t="s">
        <v>129</v>
      </c>
      <c r="Q124" s="15" t="s">
        <v>129</v>
      </c>
      <c r="R124" s="16" t="s">
        <v>128</v>
      </c>
      <c r="S124" s="16" t="s">
        <v>129</v>
      </c>
      <c r="T124" s="16" t="s">
        <v>129</v>
      </c>
      <c r="U124" s="17" t="s">
        <v>115</v>
      </c>
      <c r="V124" s="17" t="s">
        <v>128</v>
      </c>
      <c r="W124" s="17" t="s">
        <v>128</v>
      </c>
      <c r="X124" s="18" t="s">
        <v>168</v>
      </c>
      <c r="Y124" s="18" t="s">
        <v>128</v>
      </c>
      <c r="Z124" s="18" t="s">
        <v>168</v>
      </c>
      <c r="AA124" s="19" t="s">
        <v>118</v>
      </c>
      <c r="AB124" s="19"/>
      <c r="AC124" s="19" t="s">
        <v>129</v>
      </c>
      <c r="AE124" s="14"/>
      <c r="AF124" s="14" t="s">
        <v>66</v>
      </c>
      <c r="AG124" s="17"/>
      <c r="AH124" s="52"/>
    </row>
    <row r="125" spans="1:1027" x14ac:dyDescent="0.25">
      <c r="A125" s="21" t="s">
        <v>67</v>
      </c>
      <c r="B125" s="21"/>
      <c r="C125" s="21"/>
      <c r="D125" s="21"/>
      <c r="E125" s="21"/>
      <c r="F125" s="22"/>
      <c r="G125" s="22"/>
      <c r="H125" s="22"/>
      <c r="I125" s="23"/>
      <c r="J125" s="24"/>
      <c r="K125" s="24" t="s">
        <v>108</v>
      </c>
      <c r="L125" s="25"/>
      <c r="M125" s="25"/>
      <c r="N125" s="25"/>
      <c r="O125" s="25"/>
      <c r="P125" s="25"/>
      <c r="Q125" s="25"/>
      <c r="R125" s="26"/>
      <c r="S125" s="26"/>
      <c r="T125" s="26"/>
      <c r="U125" s="27"/>
      <c r="V125" s="27"/>
      <c r="W125" s="27"/>
      <c r="X125" s="28"/>
      <c r="Y125" s="28"/>
      <c r="Z125" s="28"/>
      <c r="AA125" s="29"/>
      <c r="AB125" s="29"/>
      <c r="AC125" s="29"/>
      <c r="AD125" s="21"/>
      <c r="AE125" s="24"/>
      <c r="AF125" s="24"/>
      <c r="AG125" s="27"/>
      <c r="AH125" s="31"/>
    </row>
    <row r="126" spans="1:1027" x14ac:dyDescent="0.25">
      <c r="A126" s="11">
        <v>52</v>
      </c>
      <c r="B126" s="53" t="s">
        <v>234</v>
      </c>
      <c r="C126" s="53" t="s">
        <v>364</v>
      </c>
      <c r="D126" s="53" t="s">
        <v>455</v>
      </c>
      <c r="E126" s="53" t="s">
        <v>129</v>
      </c>
      <c r="F126" s="12" t="s">
        <v>163</v>
      </c>
      <c r="G126" s="12"/>
      <c r="H126" s="12">
        <v>77</v>
      </c>
      <c r="I126" s="13" t="s">
        <v>97</v>
      </c>
      <c r="J126" s="14" t="s">
        <v>452</v>
      </c>
      <c r="K126" s="14" t="s">
        <v>112</v>
      </c>
      <c r="L126" s="15" t="s">
        <v>128</v>
      </c>
      <c r="M126" s="15" t="s">
        <v>128</v>
      </c>
      <c r="N126" s="15" t="s">
        <v>128</v>
      </c>
      <c r="O126" s="15" t="s">
        <v>128</v>
      </c>
      <c r="P126" s="15" t="s">
        <v>129</v>
      </c>
      <c r="Q126" s="15" t="s">
        <v>129</v>
      </c>
      <c r="R126" s="16" t="s">
        <v>128</v>
      </c>
      <c r="S126" s="16" t="s">
        <v>129</v>
      </c>
      <c r="T126" s="16" t="s">
        <v>129</v>
      </c>
      <c r="U126" s="17" t="s">
        <v>115</v>
      </c>
      <c r="V126" s="17" t="s">
        <v>128</v>
      </c>
      <c r="W126" s="17" t="s">
        <v>128</v>
      </c>
      <c r="X126" s="18" t="s">
        <v>132</v>
      </c>
      <c r="Y126" s="18" t="s">
        <v>129</v>
      </c>
      <c r="Z126" s="18" t="s">
        <v>133</v>
      </c>
      <c r="AA126" s="19" t="s">
        <v>117</v>
      </c>
      <c r="AB126" s="19"/>
      <c r="AC126" s="19" t="s">
        <v>129</v>
      </c>
      <c r="AE126" s="14"/>
      <c r="AF126" s="14"/>
      <c r="AG126" s="17" t="s">
        <v>464</v>
      </c>
      <c r="AH126" s="52"/>
    </row>
    <row r="127" spans="1:1027" s="30" customFormat="1" x14ac:dyDescent="0.25">
      <c r="A127" s="21" t="s">
        <v>64</v>
      </c>
      <c r="B127" s="21"/>
      <c r="C127" s="21"/>
      <c r="D127" s="21"/>
      <c r="E127" s="21"/>
      <c r="F127" s="22"/>
      <c r="G127" s="22"/>
      <c r="H127" s="22"/>
      <c r="I127" s="23"/>
      <c r="J127" s="24"/>
      <c r="K127" s="24"/>
      <c r="L127" s="25"/>
      <c r="M127" s="25"/>
      <c r="N127" s="25"/>
      <c r="O127" s="25"/>
      <c r="P127" s="25"/>
      <c r="Q127" s="25"/>
      <c r="R127" s="26"/>
      <c r="S127" s="26"/>
      <c r="T127" s="26"/>
      <c r="U127" s="27" t="s">
        <v>458</v>
      </c>
      <c r="V127" s="27"/>
      <c r="W127" s="27"/>
      <c r="X127" s="28"/>
      <c r="Y127" s="28"/>
      <c r="Z127" s="28"/>
      <c r="AA127" s="29"/>
      <c r="AB127" s="29"/>
      <c r="AC127" s="29"/>
      <c r="AD127" s="21"/>
      <c r="AE127" s="24"/>
      <c r="AF127" s="24"/>
      <c r="AG127" s="27"/>
      <c r="AH127" s="3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1"/>
      <c r="DC127" s="21"/>
      <c r="DD127" s="21"/>
      <c r="DE127" s="21"/>
      <c r="DF127" s="21"/>
      <c r="DG127" s="21"/>
      <c r="DH127" s="21"/>
      <c r="DI127" s="21"/>
      <c r="DJ127" s="21"/>
      <c r="DK127" s="21"/>
      <c r="DL127" s="21"/>
      <c r="DM127" s="21"/>
      <c r="DN127" s="21"/>
      <c r="DO127" s="21"/>
      <c r="DP127" s="21"/>
      <c r="DQ127" s="21"/>
      <c r="DR127" s="21"/>
      <c r="DS127" s="21"/>
      <c r="DT127" s="21"/>
      <c r="DU127" s="21"/>
      <c r="DV127" s="21"/>
      <c r="DW127" s="21"/>
      <c r="DX127" s="21"/>
      <c r="DY127" s="21"/>
      <c r="DZ127" s="21"/>
      <c r="EA127" s="21"/>
      <c r="EB127" s="21"/>
      <c r="EC127" s="21"/>
      <c r="ED127" s="21"/>
      <c r="EE127" s="21"/>
      <c r="EF127" s="21"/>
      <c r="EG127" s="21"/>
      <c r="EH127" s="21"/>
      <c r="EI127" s="21"/>
      <c r="EJ127" s="21"/>
      <c r="EK127" s="21"/>
      <c r="EL127" s="21"/>
      <c r="EM127" s="21"/>
      <c r="EN127" s="21"/>
      <c r="EO127" s="21"/>
      <c r="EP127" s="21"/>
      <c r="EQ127" s="21"/>
      <c r="ER127" s="21"/>
      <c r="ES127" s="21"/>
      <c r="ET127" s="21"/>
      <c r="EU127" s="21"/>
      <c r="EV127" s="21"/>
      <c r="EW127" s="21"/>
      <c r="EX127" s="21"/>
      <c r="EY127" s="21"/>
      <c r="EZ127" s="21"/>
      <c r="FA127" s="21"/>
      <c r="FB127" s="21"/>
      <c r="FC127" s="21"/>
      <c r="FD127" s="21"/>
      <c r="FE127" s="21"/>
      <c r="FF127" s="21"/>
      <c r="FG127" s="21"/>
      <c r="FH127" s="21"/>
      <c r="FI127" s="21"/>
      <c r="FJ127" s="21"/>
      <c r="FK127" s="21"/>
      <c r="FL127" s="21"/>
      <c r="FM127" s="21"/>
      <c r="FN127" s="21"/>
      <c r="FO127" s="21"/>
      <c r="FP127" s="21"/>
      <c r="FQ127" s="21"/>
      <c r="FR127" s="21"/>
      <c r="FS127" s="21"/>
      <c r="FT127" s="21"/>
      <c r="FU127" s="21"/>
      <c r="FV127" s="21"/>
      <c r="FW127" s="21"/>
      <c r="FX127" s="21"/>
      <c r="FY127" s="21"/>
      <c r="FZ127" s="21"/>
      <c r="GA127" s="21"/>
      <c r="GB127" s="21"/>
      <c r="GC127" s="21"/>
      <c r="GD127" s="21"/>
      <c r="GE127" s="21"/>
      <c r="GF127" s="21"/>
      <c r="GG127" s="21"/>
      <c r="GH127" s="21"/>
      <c r="GI127" s="21"/>
      <c r="GJ127" s="21"/>
      <c r="GK127" s="21"/>
      <c r="GL127" s="21"/>
      <c r="GM127" s="21"/>
      <c r="GN127" s="21"/>
      <c r="GO127" s="21"/>
      <c r="GP127" s="21"/>
      <c r="GQ127" s="21"/>
      <c r="GR127" s="21"/>
      <c r="GS127" s="21"/>
      <c r="GT127" s="21"/>
      <c r="GU127" s="21"/>
      <c r="GV127" s="21"/>
      <c r="GW127" s="21"/>
      <c r="GX127" s="21"/>
      <c r="GY127" s="21"/>
      <c r="GZ127" s="21"/>
      <c r="HA127" s="21"/>
      <c r="HB127" s="21"/>
      <c r="HC127" s="21"/>
      <c r="HD127" s="21"/>
      <c r="HE127" s="21"/>
      <c r="HF127" s="21"/>
      <c r="HG127" s="21"/>
      <c r="HH127" s="21"/>
      <c r="HI127" s="21"/>
      <c r="HJ127" s="21"/>
      <c r="HK127" s="21"/>
      <c r="HL127" s="21"/>
      <c r="HM127" s="21"/>
      <c r="HN127" s="21"/>
      <c r="HO127" s="21"/>
      <c r="HP127" s="21"/>
      <c r="HQ127" s="21"/>
      <c r="HR127" s="21"/>
      <c r="HS127" s="21"/>
      <c r="HT127" s="21"/>
      <c r="HU127" s="21"/>
      <c r="HV127" s="21"/>
      <c r="HW127" s="21"/>
      <c r="HX127" s="21"/>
      <c r="HY127" s="21"/>
      <c r="HZ127" s="21"/>
      <c r="IA127" s="21"/>
      <c r="IB127" s="21"/>
      <c r="IC127" s="21"/>
      <c r="ID127" s="21"/>
      <c r="IE127" s="21"/>
      <c r="IF127" s="21"/>
      <c r="IG127" s="21"/>
      <c r="IH127" s="21"/>
      <c r="II127" s="21"/>
      <c r="IJ127" s="21"/>
      <c r="IK127" s="21"/>
      <c r="IL127" s="21"/>
      <c r="IM127" s="21"/>
      <c r="IN127" s="21"/>
      <c r="IO127" s="21"/>
      <c r="IP127" s="21"/>
      <c r="IQ127" s="21"/>
      <c r="IR127" s="21"/>
      <c r="IS127" s="21"/>
      <c r="IT127" s="21"/>
      <c r="IU127" s="21"/>
      <c r="IV127" s="21"/>
      <c r="IW127" s="21"/>
      <c r="IX127" s="21"/>
      <c r="IY127" s="21"/>
      <c r="IZ127" s="21"/>
      <c r="JA127" s="21"/>
      <c r="JB127" s="21"/>
      <c r="JC127" s="21"/>
      <c r="JD127" s="21"/>
      <c r="JE127" s="21"/>
      <c r="JF127" s="21"/>
      <c r="JG127" s="21"/>
      <c r="JH127" s="21"/>
      <c r="JI127" s="21"/>
      <c r="JJ127" s="21"/>
      <c r="JK127" s="21"/>
      <c r="JL127" s="21"/>
      <c r="JM127" s="21"/>
      <c r="JN127" s="21"/>
      <c r="JO127" s="21"/>
      <c r="JP127" s="21"/>
      <c r="JQ127" s="21"/>
      <c r="JR127" s="21"/>
      <c r="JS127" s="21"/>
      <c r="JT127" s="21"/>
      <c r="JU127" s="21"/>
      <c r="JV127" s="21"/>
      <c r="JW127" s="21"/>
      <c r="JX127" s="21"/>
      <c r="JY127" s="21"/>
      <c r="JZ127" s="21"/>
      <c r="KA127" s="21"/>
      <c r="KB127" s="21"/>
      <c r="KC127" s="21"/>
      <c r="KD127" s="21"/>
      <c r="KE127" s="21"/>
      <c r="KF127" s="21"/>
      <c r="KG127" s="21"/>
      <c r="KH127" s="21"/>
      <c r="KI127" s="21"/>
      <c r="KJ127" s="21"/>
      <c r="KK127" s="21"/>
      <c r="KL127" s="21"/>
      <c r="KM127" s="21"/>
      <c r="KN127" s="21"/>
      <c r="KO127" s="21"/>
      <c r="KP127" s="21"/>
      <c r="KQ127" s="21"/>
      <c r="KR127" s="21"/>
      <c r="KS127" s="21"/>
      <c r="KT127" s="21"/>
      <c r="KU127" s="21"/>
      <c r="KV127" s="21"/>
      <c r="KW127" s="21"/>
      <c r="KX127" s="21"/>
      <c r="KY127" s="21"/>
      <c r="KZ127" s="21"/>
      <c r="LA127" s="21"/>
      <c r="LB127" s="21"/>
      <c r="LC127" s="21"/>
      <c r="LD127" s="21"/>
      <c r="LE127" s="21"/>
      <c r="LF127" s="21"/>
      <c r="LG127" s="21"/>
      <c r="LH127" s="21"/>
      <c r="LI127" s="21"/>
      <c r="LJ127" s="21"/>
      <c r="LK127" s="21"/>
      <c r="LL127" s="21"/>
      <c r="LM127" s="21"/>
      <c r="LN127" s="21"/>
      <c r="LO127" s="21"/>
      <c r="LP127" s="21"/>
      <c r="LQ127" s="21"/>
      <c r="LR127" s="21"/>
      <c r="LS127" s="21"/>
      <c r="LT127" s="21"/>
      <c r="LU127" s="21"/>
      <c r="LV127" s="21"/>
      <c r="LW127" s="21"/>
      <c r="LX127" s="21"/>
      <c r="LY127" s="21"/>
      <c r="LZ127" s="21"/>
      <c r="MA127" s="21"/>
      <c r="MB127" s="21"/>
      <c r="MC127" s="21"/>
      <c r="MD127" s="21"/>
      <c r="ME127" s="21"/>
      <c r="MF127" s="21"/>
      <c r="MG127" s="21"/>
      <c r="MH127" s="21"/>
      <c r="MI127" s="21"/>
      <c r="MJ127" s="21"/>
      <c r="MK127" s="21"/>
      <c r="ML127" s="21"/>
      <c r="MM127" s="21"/>
      <c r="MN127" s="21"/>
      <c r="MO127" s="21"/>
      <c r="MP127" s="21"/>
      <c r="MQ127" s="21"/>
      <c r="MR127" s="21"/>
      <c r="MS127" s="21"/>
      <c r="MT127" s="21"/>
      <c r="MU127" s="21"/>
      <c r="MV127" s="21"/>
      <c r="MW127" s="21"/>
      <c r="MX127" s="21"/>
      <c r="MY127" s="21"/>
      <c r="MZ127" s="21"/>
      <c r="NA127" s="21"/>
      <c r="NB127" s="21"/>
      <c r="NC127" s="21"/>
      <c r="ND127" s="21"/>
      <c r="NE127" s="21"/>
      <c r="NF127" s="21"/>
      <c r="NG127" s="21"/>
      <c r="NH127" s="21"/>
      <c r="NI127" s="21"/>
      <c r="NJ127" s="21"/>
      <c r="NK127" s="21"/>
      <c r="NL127" s="21"/>
      <c r="NM127" s="21"/>
      <c r="NN127" s="21"/>
      <c r="NO127" s="21"/>
      <c r="NP127" s="21"/>
      <c r="NQ127" s="21"/>
      <c r="NR127" s="21"/>
      <c r="NS127" s="21"/>
      <c r="NT127" s="21"/>
      <c r="NU127" s="21"/>
      <c r="NV127" s="21"/>
      <c r="NW127" s="21"/>
      <c r="NX127" s="21"/>
      <c r="NY127" s="21"/>
      <c r="NZ127" s="21"/>
      <c r="OA127" s="21"/>
      <c r="OB127" s="21"/>
      <c r="OC127" s="21"/>
      <c r="OD127" s="21"/>
      <c r="OE127" s="21"/>
      <c r="OF127" s="21"/>
      <c r="OG127" s="21"/>
      <c r="OH127" s="21"/>
      <c r="OI127" s="21"/>
      <c r="OJ127" s="21"/>
      <c r="OK127" s="21"/>
      <c r="OL127" s="21"/>
      <c r="OM127" s="21"/>
      <c r="ON127" s="21"/>
      <c r="OO127" s="21"/>
      <c r="OP127" s="21"/>
      <c r="OQ127" s="21"/>
      <c r="OR127" s="21"/>
      <c r="OS127" s="21"/>
      <c r="OT127" s="21"/>
      <c r="OU127" s="21"/>
      <c r="OV127" s="21"/>
      <c r="OW127" s="21"/>
      <c r="OX127" s="21"/>
      <c r="OY127" s="21"/>
      <c r="OZ127" s="21"/>
      <c r="PA127" s="21"/>
      <c r="PB127" s="21"/>
      <c r="PC127" s="21"/>
      <c r="PD127" s="21"/>
      <c r="PE127" s="21"/>
      <c r="PF127" s="21"/>
      <c r="PG127" s="21"/>
      <c r="PH127" s="21"/>
      <c r="PI127" s="21"/>
      <c r="PJ127" s="21"/>
      <c r="PK127" s="21"/>
      <c r="PL127" s="21"/>
      <c r="PM127" s="21"/>
      <c r="PN127" s="21"/>
      <c r="PO127" s="21"/>
      <c r="PP127" s="21"/>
      <c r="PQ127" s="21"/>
      <c r="PR127" s="21"/>
      <c r="PS127" s="21"/>
      <c r="PT127" s="21"/>
      <c r="PU127" s="21"/>
      <c r="PV127" s="21"/>
      <c r="PW127" s="21"/>
      <c r="PX127" s="21"/>
      <c r="PY127" s="21"/>
      <c r="PZ127" s="21"/>
      <c r="QA127" s="21"/>
      <c r="QB127" s="21"/>
      <c r="QC127" s="21"/>
      <c r="QD127" s="21"/>
      <c r="QE127" s="21"/>
      <c r="QF127" s="21"/>
      <c r="QG127" s="21"/>
      <c r="QH127" s="21"/>
      <c r="QI127" s="21"/>
      <c r="QJ127" s="21"/>
      <c r="QK127" s="21"/>
      <c r="QL127" s="21"/>
      <c r="QM127" s="21"/>
      <c r="QN127" s="21"/>
      <c r="QO127" s="21"/>
      <c r="QP127" s="21"/>
      <c r="QQ127" s="21"/>
      <c r="QR127" s="21"/>
      <c r="QS127" s="21"/>
      <c r="QT127" s="21"/>
      <c r="QU127" s="21"/>
      <c r="QV127" s="21"/>
      <c r="QW127" s="21"/>
      <c r="QX127" s="21"/>
      <c r="QY127" s="21"/>
      <c r="QZ127" s="21"/>
      <c r="RA127" s="21"/>
      <c r="RB127" s="21"/>
      <c r="RC127" s="21"/>
      <c r="RD127" s="21"/>
      <c r="RE127" s="21"/>
      <c r="RF127" s="21"/>
      <c r="RG127" s="21"/>
      <c r="RH127" s="21"/>
      <c r="RI127" s="21"/>
      <c r="RJ127" s="21"/>
      <c r="RK127" s="21"/>
      <c r="RL127" s="21"/>
      <c r="RM127" s="21"/>
      <c r="RN127" s="21"/>
      <c r="RO127" s="21"/>
      <c r="RP127" s="21"/>
      <c r="RQ127" s="21"/>
      <c r="RR127" s="21"/>
      <c r="RS127" s="21"/>
      <c r="RT127" s="21"/>
      <c r="RU127" s="21"/>
      <c r="RV127" s="21"/>
      <c r="RW127" s="21"/>
      <c r="RX127" s="21"/>
      <c r="RY127" s="21"/>
      <c r="RZ127" s="21"/>
      <c r="SA127" s="21"/>
      <c r="SB127" s="21"/>
      <c r="SC127" s="21"/>
      <c r="SD127" s="21"/>
      <c r="SE127" s="21"/>
      <c r="SF127" s="21"/>
      <c r="SG127" s="21"/>
      <c r="SH127" s="21"/>
      <c r="SI127" s="21"/>
      <c r="SJ127" s="21"/>
      <c r="SK127" s="21"/>
      <c r="SL127" s="21"/>
      <c r="SM127" s="21"/>
      <c r="SN127" s="21"/>
      <c r="SO127" s="21"/>
      <c r="SP127" s="21"/>
      <c r="SQ127" s="21"/>
      <c r="SR127" s="21"/>
      <c r="SS127" s="21"/>
      <c r="ST127" s="21"/>
      <c r="SU127" s="21"/>
      <c r="SV127" s="21"/>
      <c r="SW127" s="21"/>
      <c r="SX127" s="21"/>
      <c r="SY127" s="21"/>
      <c r="SZ127" s="21"/>
      <c r="TA127" s="21"/>
      <c r="TB127" s="21"/>
      <c r="TC127" s="21"/>
      <c r="TD127" s="21"/>
      <c r="TE127" s="21"/>
      <c r="TF127" s="21"/>
      <c r="TG127" s="21"/>
      <c r="TH127" s="21"/>
      <c r="TI127" s="21"/>
      <c r="TJ127" s="21"/>
      <c r="TK127" s="21"/>
      <c r="TL127" s="21"/>
      <c r="TM127" s="21"/>
      <c r="TN127" s="21"/>
      <c r="TO127" s="21"/>
      <c r="TP127" s="21"/>
      <c r="TQ127" s="21"/>
      <c r="TR127" s="21"/>
      <c r="TS127" s="21"/>
      <c r="TT127" s="21"/>
      <c r="TU127" s="21"/>
      <c r="TV127" s="21"/>
      <c r="TW127" s="21"/>
      <c r="TX127" s="21"/>
      <c r="TY127" s="21"/>
      <c r="TZ127" s="21"/>
      <c r="UA127" s="21"/>
      <c r="UB127" s="21"/>
      <c r="UC127" s="21"/>
      <c r="UD127" s="21"/>
      <c r="UE127" s="21"/>
      <c r="UF127" s="21"/>
      <c r="UG127" s="21"/>
      <c r="UH127" s="21"/>
      <c r="UI127" s="21"/>
      <c r="UJ127" s="21"/>
      <c r="UK127" s="21"/>
      <c r="UL127" s="21"/>
      <c r="UM127" s="21"/>
      <c r="UN127" s="21"/>
      <c r="UO127" s="21"/>
      <c r="UP127" s="21"/>
      <c r="UQ127" s="21"/>
      <c r="UR127" s="21"/>
      <c r="US127" s="21"/>
      <c r="UT127" s="21"/>
      <c r="UU127" s="21"/>
      <c r="UV127" s="21"/>
      <c r="UW127" s="21"/>
      <c r="UX127" s="21"/>
      <c r="UY127" s="21"/>
      <c r="UZ127" s="21"/>
      <c r="VA127" s="21"/>
      <c r="VB127" s="21"/>
      <c r="VC127" s="21"/>
      <c r="VD127" s="21"/>
      <c r="VE127" s="21"/>
      <c r="VF127" s="21"/>
      <c r="VG127" s="21"/>
      <c r="VH127" s="21"/>
      <c r="VI127" s="21"/>
      <c r="VJ127" s="21"/>
      <c r="VK127" s="21"/>
      <c r="VL127" s="21"/>
      <c r="VM127" s="21"/>
      <c r="VN127" s="21"/>
      <c r="VO127" s="21"/>
      <c r="VP127" s="21"/>
      <c r="VQ127" s="21"/>
      <c r="VR127" s="21"/>
      <c r="VS127" s="21"/>
      <c r="VT127" s="21"/>
      <c r="VU127" s="21"/>
      <c r="VV127" s="21"/>
      <c r="VW127" s="21"/>
      <c r="VX127" s="21"/>
      <c r="VY127" s="21"/>
      <c r="VZ127" s="21"/>
      <c r="WA127" s="21"/>
      <c r="WB127" s="21"/>
      <c r="WC127" s="21"/>
      <c r="WD127" s="21"/>
      <c r="WE127" s="21"/>
      <c r="WF127" s="21"/>
      <c r="WG127" s="21"/>
      <c r="WH127" s="21"/>
      <c r="WI127" s="21"/>
      <c r="WJ127" s="21"/>
      <c r="WK127" s="21"/>
      <c r="WL127" s="21"/>
      <c r="WM127" s="21"/>
      <c r="WN127" s="21"/>
      <c r="WO127" s="21"/>
      <c r="WP127" s="21"/>
      <c r="WQ127" s="21"/>
      <c r="WR127" s="21"/>
      <c r="WS127" s="21"/>
      <c r="WT127" s="21"/>
      <c r="WU127" s="21"/>
      <c r="WV127" s="21"/>
      <c r="WW127" s="21"/>
      <c r="WX127" s="21"/>
      <c r="WY127" s="21"/>
      <c r="WZ127" s="21"/>
      <c r="XA127" s="21"/>
      <c r="XB127" s="21"/>
      <c r="XC127" s="21"/>
      <c r="XD127" s="21"/>
      <c r="XE127" s="21"/>
      <c r="XF127" s="21"/>
      <c r="XG127" s="21"/>
      <c r="XH127" s="21"/>
      <c r="XI127" s="21"/>
      <c r="XJ127" s="21"/>
      <c r="XK127" s="21"/>
      <c r="XL127" s="21"/>
      <c r="XM127" s="21"/>
      <c r="XN127" s="21"/>
      <c r="XO127" s="21"/>
      <c r="XP127" s="21"/>
      <c r="XQ127" s="21"/>
      <c r="XR127" s="21"/>
      <c r="XS127" s="21"/>
      <c r="XT127" s="21"/>
      <c r="XU127" s="21"/>
      <c r="XV127" s="21"/>
      <c r="XW127" s="21"/>
      <c r="XX127" s="21"/>
      <c r="XY127" s="21"/>
      <c r="XZ127" s="21"/>
      <c r="YA127" s="21"/>
      <c r="YB127" s="21"/>
      <c r="YC127" s="21"/>
      <c r="YD127" s="21"/>
      <c r="YE127" s="21"/>
      <c r="YF127" s="21"/>
      <c r="YG127" s="21"/>
      <c r="YH127" s="21"/>
      <c r="YI127" s="21"/>
      <c r="YJ127" s="21"/>
      <c r="YK127" s="21"/>
      <c r="YL127" s="21"/>
      <c r="YM127" s="21"/>
      <c r="YN127" s="21"/>
      <c r="YO127" s="21"/>
      <c r="YP127" s="21"/>
      <c r="YQ127" s="21"/>
      <c r="YR127" s="21"/>
      <c r="YS127" s="21"/>
      <c r="YT127" s="21"/>
      <c r="YU127" s="21"/>
      <c r="YV127" s="21"/>
      <c r="YW127" s="21"/>
      <c r="YX127" s="21"/>
      <c r="YY127" s="21"/>
      <c r="YZ127" s="21"/>
      <c r="ZA127" s="21"/>
      <c r="ZB127" s="21"/>
      <c r="ZC127" s="21"/>
      <c r="ZD127" s="21"/>
      <c r="ZE127" s="21"/>
      <c r="ZF127" s="21"/>
      <c r="ZG127" s="21"/>
      <c r="ZH127" s="21"/>
      <c r="ZI127" s="21"/>
      <c r="ZJ127" s="21"/>
      <c r="ZK127" s="21"/>
      <c r="ZL127" s="21"/>
      <c r="ZM127" s="21"/>
      <c r="ZN127" s="21"/>
      <c r="ZO127" s="21"/>
      <c r="ZP127" s="21"/>
      <c r="ZQ127" s="21"/>
      <c r="ZR127" s="21"/>
      <c r="ZS127" s="21"/>
      <c r="ZT127" s="21"/>
      <c r="ZU127" s="21"/>
      <c r="ZV127" s="21"/>
      <c r="ZW127" s="21"/>
      <c r="ZX127" s="21"/>
      <c r="ZY127" s="21"/>
      <c r="ZZ127" s="21"/>
      <c r="AAA127" s="21"/>
      <c r="AAB127" s="21"/>
      <c r="AAC127" s="21"/>
      <c r="AAD127" s="21"/>
      <c r="AAE127" s="21"/>
      <c r="AAF127" s="21"/>
      <c r="AAG127" s="21"/>
      <c r="AAH127" s="21"/>
      <c r="AAI127" s="21"/>
      <c r="AAJ127" s="21"/>
      <c r="AAK127" s="21"/>
      <c r="AAL127" s="21"/>
      <c r="AAM127" s="21"/>
      <c r="AAN127" s="21"/>
      <c r="AAO127" s="21"/>
      <c r="AAP127" s="21"/>
      <c r="AAQ127" s="21"/>
      <c r="AAR127" s="21"/>
      <c r="AAS127" s="21"/>
      <c r="AAT127" s="21"/>
      <c r="AAU127" s="21"/>
      <c r="AAV127" s="21"/>
      <c r="AAW127" s="21"/>
      <c r="AAX127" s="21"/>
      <c r="AAY127" s="21"/>
      <c r="AAZ127" s="21"/>
      <c r="ABA127" s="21"/>
      <c r="ABB127" s="21"/>
      <c r="ABC127" s="21"/>
      <c r="ABD127" s="21"/>
      <c r="ABE127" s="21"/>
      <c r="ABF127" s="21"/>
      <c r="ABG127" s="21"/>
      <c r="ABH127" s="21"/>
      <c r="ABI127" s="21"/>
      <c r="ABJ127" s="21"/>
      <c r="ABK127" s="21"/>
      <c r="ABL127" s="21"/>
      <c r="ABM127" s="21"/>
      <c r="ABN127" s="21"/>
      <c r="ABO127" s="21"/>
      <c r="ABP127" s="21"/>
      <c r="ABQ127" s="21"/>
      <c r="ABR127" s="21"/>
      <c r="ABS127" s="21"/>
      <c r="ABT127" s="21"/>
      <c r="ABU127" s="21"/>
      <c r="ABV127" s="21"/>
      <c r="ABW127" s="21"/>
      <c r="ABX127" s="21"/>
      <c r="ABY127" s="21"/>
      <c r="ABZ127" s="21"/>
      <c r="ACA127" s="21"/>
      <c r="ACB127" s="21"/>
      <c r="ACC127" s="21"/>
      <c r="ACD127" s="21"/>
      <c r="ACE127" s="21"/>
      <c r="ACF127" s="21"/>
      <c r="ACG127" s="21"/>
      <c r="ACH127" s="21"/>
      <c r="ACI127" s="21"/>
      <c r="ACJ127" s="21"/>
      <c r="ACK127" s="21"/>
      <c r="ACL127" s="21"/>
      <c r="ACM127" s="21"/>
      <c r="ACN127" s="21"/>
      <c r="ACO127" s="21"/>
      <c r="ACP127" s="21"/>
      <c r="ACQ127" s="21"/>
      <c r="ACR127" s="21"/>
      <c r="ACS127" s="21"/>
      <c r="ACT127" s="21"/>
      <c r="ACU127" s="21"/>
      <c r="ACV127" s="21"/>
      <c r="ACW127" s="21"/>
      <c r="ACX127" s="21"/>
      <c r="ACY127" s="21"/>
      <c r="ACZ127" s="21"/>
      <c r="ADA127" s="21"/>
      <c r="ADB127" s="21"/>
      <c r="ADC127" s="21"/>
      <c r="ADD127" s="21"/>
      <c r="ADE127" s="21"/>
      <c r="ADF127" s="21"/>
      <c r="ADG127" s="21"/>
      <c r="ADH127" s="21"/>
      <c r="ADI127" s="21"/>
      <c r="ADJ127" s="21"/>
      <c r="ADK127" s="21"/>
      <c r="ADL127" s="21"/>
      <c r="ADM127" s="21"/>
      <c r="ADN127" s="21"/>
      <c r="ADO127" s="21"/>
      <c r="ADP127" s="21"/>
      <c r="ADQ127" s="21"/>
      <c r="ADR127" s="21"/>
      <c r="ADS127" s="21"/>
      <c r="ADT127" s="21"/>
      <c r="ADU127" s="21"/>
      <c r="ADV127" s="21"/>
      <c r="ADW127" s="21"/>
      <c r="ADX127" s="21"/>
      <c r="ADY127" s="21"/>
      <c r="ADZ127" s="21"/>
      <c r="AEA127" s="21"/>
      <c r="AEB127" s="21"/>
      <c r="AEC127" s="21"/>
      <c r="AED127" s="21"/>
      <c r="AEE127" s="21"/>
      <c r="AEF127" s="21"/>
      <c r="AEG127" s="21"/>
      <c r="AEH127" s="21"/>
      <c r="AEI127" s="21"/>
      <c r="AEJ127" s="21"/>
      <c r="AEK127" s="21"/>
      <c r="AEL127" s="21"/>
      <c r="AEM127" s="21"/>
      <c r="AEN127" s="21"/>
      <c r="AEO127" s="21"/>
      <c r="AEP127" s="21"/>
      <c r="AEQ127" s="21"/>
      <c r="AER127" s="21"/>
      <c r="AES127" s="21"/>
      <c r="AET127" s="21"/>
      <c r="AEU127" s="21"/>
      <c r="AEV127" s="21"/>
      <c r="AEW127" s="21"/>
      <c r="AEX127" s="21"/>
      <c r="AEY127" s="21"/>
      <c r="AEZ127" s="21"/>
      <c r="AFA127" s="21"/>
      <c r="AFB127" s="21"/>
      <c r="AFC127" s="21"/>
      <c r="AFD127" s="21"/>
      <c r="AFE127" s="21"/>
      <c r="AFF127" s="21"/>
      <c r="AFG127" s="21"/>
      <c r="AFH127" s="21"/>
      <c r="AFI127" s="21"/>
      <c r="AFJ127" s="21"/>
      <c r="AFK127" s="21"/>
      <c r="AFL127" s="21"/>
      <c r="AFM127" s="21"/>
      <c r="AFN127" s="21"/>
      <c r="AFO127" s="21"/>
      <c r="AFP127" s="21"/>
      <c r="AFQ127" s="21"/>
      <c r="AFR127" s="21"/>
      <c r="AFS127" s="21"/>
      <c r="AFT127" s="21"/>
      <c r="AFU127" s="21"/>
      <c r="AFV127" s="21"/>
      <c r="AFW127" s="21"/>
      <c r="AFX127" s="21"/>
      <c r="AFY127" s="21"/>
      <c r="AFZ127" s="21"/>
      <c r="AGA127" s="21"/>
      <c r="AGB127" s="21"/>
      <c r="AGC127" s="21"/>
      <c r="AGD127" s="21"/>
      <c r="AGE127" s="21"/>
      <c r="AGF127" s="21"/>
      <c r="AGG127" s="21"/>
      <c r="AGH127" s="21"/>
      <c r="AGI127" s="21"/>
      <c r="AGJ127" s="21"/>
      <c r="AGK127" s="21"/>
      <c r="AGL127" s="21"/>
      <c r="AGM127" s="21"/>
      <c r="AGN127" s="21"/>
      <c r="AGO127" s="21"/>
      <c r="AGP127" s="21"/>
      <c r="AGQ127" s="21"/>
      <c r="AGR127" s="21"/>
      <c r="AGS127" s="21"/>
      <c r="AGT127" s="21"/>
      <c r="AGU127" s="21"/>
      <c r="AGV127" s="21"/>
      <c r="AGW127" s="21"/>
      <c r="AGX127" s="21"/>
      <c r="AGY127" s="21"/>
      <c r="AGZ127" s="21"/>
      <c r="AHA127" s="21"/>
      <c r="AHB127" s="21"/>
      <c r="AHC127" s="21"/>
      <c r="AHD127" s="21"/>
      <c r="AHE127" s="21"/>
      <c r="AHF127" s="21"/>
      <c r="AHG127" s="21"/>
      <c r="AHH127" s="21"/>
      <c r="AHI127" s="21"/>
      <c r="AHJ127" s="21"/>
      <c r="AHK127" s="21"/>
      <c r="AHL127" s="21"/>
      <c r="AHM127" s="21"/>
      <c r="AHN127" s="21"/>
      <c r="AHO127" s="21"/>
      <c r="AHP127" s="21"/>
      <c r="AHQ127" s="21"/>
      <c r="AHR127" s="21"/>
      <c r="AHS127" s="21"/>
      <c r="AHT127" s="21"/>
      <c r="AHU127" s="21"/>
      <c r="AHV127" s="21"/>
      <c r="AHW127" s="21"/>
      <c r="AHX127" s="21"/>
      <c r="AHY127" s="21"/>
      <c r="AHZ127" s="21"/>
      <c r="AIA127" s="21"/>
      <c r="AIB127" s="21"/>
      <c r="AIC127" s="21"/>
      <c r="AID127" s="21"/>
      <c r="AIE127" s="21"/>
      <c r="AIF127" s="21"/>
      <c r="AIG127" s="21"/>
      <c r="AIH127" s="21"/>
      <c r="AII127" s="21"/>
      <c r="AIJ127" s="21"/>
      <c r="AIK127" s="21"/>
      <c r="AIL127" s="21"/>
      <c r="AIM127" s="21"/>
      <c r="AIN127" s="21"/>
      <c r="AIO127" s="21"/>
      <c r="AIP127" s="21"/>
      <c r="AIQ127" s="21"/>
      <c r="AIR127" s="21"/>
      <c r="AIS127" s="21"/>
      <c r="AIT127" s="21"/>
      <c r="AIU127" s="21"/>
      <c r="AIV127" s="21"/>
      <c r="AIW127" s="21"/>
      <c r="AIX127" s="21"/>
      <c r="AIY127" s="21"/>
      <c r="AIZ127" s="21"/>
      <c r="AJA127" s="21"/>
      <c r="AJB127" s="21"/>
      <c r="AJC127" s="21"/>
      <c r="AJD127" s="21"/>
      <c r="AJE127" s="21"/>
      <c r="AJF127" s="21"/>
      <c r="AJG127" s="21"/>
      <c r="AJH127" s="21"/>
      <c r="AJI127" s="21"/>
      <c r="AJJ127" s="21"/>
      <c r="AJK127" s="21"/>
      <c r="AJL127" s="21"/>
      <c r="AJM127" s="21"/>
      <c r="AJN127" s="21"/>
      <c r="AJO127" s="21"/>
      <c r="AJP127" s="21"/>
      <c r="AJQ127" s="21"/>
      <c r="AJR127" s="21"/>
      <c r="AJS127" s="21"/>
      <c r="AJT127" s="21"/>
      <c r="AJU127" s="21"/>
      <c r="AJV127" s="21"/>
      <c r="AJW127" s="21"/>
      <c r="AJX127" s="21"/>
      <c r="AJY127" s="21"/>
      <c r="AJZ127" s="21"/>
      <c r="AKA127" s="21"/>
      <c r="AKB127" s="21"/>
      <c r="AKC127" s="21"/>
      <c r="AKD127" s="21"/>
      <c r="AKE127" s="21"/>
      <c r="AKF127" s="21"/>
      <c r="AKG127" s="21"/>
      <c r="AKH127" s="21"/>
      <c r="AKI127" s="21"/>
      <c r="AKJ127" s="21"/>
      <c r="AKK127" s="21"/>
      <c r="AKL127" s="21"/>
      <c r="AKM127" s="21"/>
      <c r="AKN127" s="21"/>
      <c r="AKO127" s="21"/>
      <c r="AKP127" s="21"/>
      <c r="AKQ127" s="21"/>
      <c r="AKR127" s="21"/>
      <c r="AKS127" s="21"/>
      <c r="AKT127" s="21"/>
      <c r="AKU127" s="21"/>
      <c r="AKV127" s="21"/>
      <c r="AKW127" s="21"/>
      <c r="AKX127" s="21"/>
      <c r="AKY127" s="21"/>
      <c r="AKZ127" s="21"/>
      <c r="ALA127" s="21"/>
      <c r="ALB127" s="21"/>
      <c r="ALC127" s="21"/>
      <c r="ALD127" s="21"/>
      <c r="ALE127" s="21"/>
      <c r="ALF127" s="21"/>
      <c r="ALG127" s="21"/>
      <c r="ALH127" s="21"/>
      <c r="ALI127" s="21"/>
      <c r="ALJ127" s="21"/>
      <c r="ALK127" s="21"/>
      <c r="ALL127" s="21"/>
      <c r="ALM127" s="21"/>
      <c r="ALN127" s="21"/>
      <c r="ALO127" s="21"/>
      <c r="ALP127" s="21"/>
      <c r="ALQ127" s="21"/>
      <c r="ALR127" s="21"/>
      <c r="ALS127" s="21"/>
      <c r="ALT127" s="21"/>
      <c r="ALU127" s="21"/>
      <c r="ALV127" s="21"/>
      <c r="ALW127" s="21"/>
      <c r="ALX127" s="21"/>
      <c r="ALY127" s="21"/>
      <c r="ALZ127" s="21"/>
      <c r="AMA127" s="21"/>
      <c r="AMB127" s="21"/>
      <c r="AMC127" s="21"/>
      <c r="AMD127" s="21"/>
      <c r="AME127" s="21"/>
      <c r="AMF127" s="21"/>
      <c r="AMG127" s="21"/>
      <c r="AMH127" s="21"/>
      <c r="AMI127" s="21"/>
      <c r="AMJ127" s="21"/>
      <c r="AMK127" s="21"/>
      <c r="AML127" s="21"/>
      <c r="AMM127" s="21"/>
    </row>
    <row r="128" spans="1:1027" x14ac:dyDescent="0.25">
      <c r="A128" s="11">
        <v>104</v>
      </c>
      <c r="B128" s="53" t="s">
        <v>266</v>
      </c>
      <c r="C128" s="53" t="s">
        <v>365</v>
      </c>
      <c r="D128" s="53" t="s">
        <v>455</v>
      </c>
      <c r="E128" s="53" t="s">
        <v>128</v>
      </c>
      <c r="F128" s="12" t="s">
        <v>164</v>
      </c>
      <c r="G128" s="12"/>
      <c r="H128" s="12">
        <v>97</v>
      </c>
      <c r="I128" s="13" t="s">
        <v>100</v>
      </c>
      <c r="J128" s="14" t="s">
        <v>108</v>
      </c>
      <c r="K128" s="14" t="s">
        <v>112</v>
      </c>
      <c r="L128" s="15" t="s">
        <v>128</v>
      </c>
      <c r="M128" s="15" t="s">
        <v>128</v>
      </c>
      <c r="N128" s="15" t="s">
        <v>128</v>
      </c>
      <c r="O128" s="15" t="s">
        <v>129</v>
      </c>
      <c r="P128" s="15" t="s">
        <v>129</v>
      </c>
      <c r="Q128" s="15" t="s">
        <v>129</v>
      </c>
      <c r="R128" s="16" t="s">
        <v>128</v>
      </c>
      <c r="S128" s="16" t="s">
        <v>129</v>
      </c>
      <c r="T128" s="16" t="s">
        <v>129</v>
      </c>
      <c r="U128" s="17" t="s">
        <v>458</v>
      </c>
      <c r="V128" s="17" t="s">
        <v>129</v>
      </c>
      <c r="W128" s="17" t="s">
        <v>129</v>
      </c>
      <c r="X128" s="18" t="s">
        <v>131</v>
      </c>
      <c r="Y128" s="18" t="s">
        <v>128</v>
      </c>
      <c r="Z128" s="18" t="s">
        <v>131</v>
      </c>
      <c r="AA128" s="19" t="s">
        <v>118</v>
      </c>
      <c r="AB128" s="19"/>
      <c r="AC128" s="19" t="s">
        <v>129</v>
      </c>
      <c r="AE128" s="14" t="s">
        <v>44</v>
      </c>
      <c r="AF128" s="14"/>
      <c r="AG128" s="17" t="s">
        <v>73</v>
      </c>
      <c r="AH128" s="52"/>
    </row>
    <row r="129" spans="1:1027" x14ac:dyDescent="0.25">
      <c r="A129" s="11">
        <v>51</v>
      </c>
      <c r="B129" s="53" t="s">
        <v>267</v>
      </c>
      <c r="C129" s="53" t="s">
        <v>366</v>
      </c>
      <c r="D129" s="53" t="s">
        <v>455</v>
      </c>
      <c r="E129" s="53" t="s">
        <v>129</v>
      </c>
      <c r="F129" s="12" t="s">
        <v>163</v>
      </c>
      <c r="G129" s="12"/>
      <c r="H129" s="12">
        <v>88</v>
      </c>
      <c r="I129" s="13" t="s">
        <v>98</v>
      </c>
      <c r="J129" s="14" t="s">
        <v>101</v>
      </c>
      <c r="K129" s="14" t="s">
        <v>112</v>
      </c>
      <c r="L129" s="15" t="s">
        <v>128</v>
      </c>
      <c r="M129" s="15" t="s">
        <v>128</v>
      </c>
      <c r="N129" s="15" t="s">
        <v>128</v>
      </c>
      <c r="O129" s="15" t="s">
        <v>128</v>
      </c>
      <c r="P129" s="15" t="s">
        <v>128</v>
      </c>
      <c r="Q129" s="15" t="s">
        <v>129</v>
      </c>
      <c r="R129" s="16" t="s">
        <v>128</v>
      </c>
      <c r="S129" s="16" t="s">
        <v>129</v>
      </c>
      <c r="T129" s="16" t="s">
        <v>129</v>
      </c>
      <c r="U129" s="17" t="s">
        <v>458</v>
      </c>
      <c r="V129" s="17" t="s">
        <v>128</v>
      </c>
      <c r="W129" s="17" t="s">
        <v>129</v>
      </c>
      <c r="X129" s="18" t="s">
        <v>131</v>
      </c>
      <c r="Y129" s="18" t="s">
        <v>129</v>
      </c>
      <c r="Z129" s="18" t="s">
        <v>131</v>
      </c>
      <c r="AA129" s="19" t="s">
        <v>118</v>
      </c>
      <c r="AB129" s="19"/>
      <c r="AC129" s="19" t="s">
        <v>129</v>
      </c>
      <c r="AE129" s="14"/>
      <c r="AF129" s="14"/>
      <c r="AG129" s="17" t="s">
        <v>464</v>
      </c>
      <c r="AH129" s="52"/>
    </row>
    <row r="130" spans="1:1027" x14ac:dyDescent="0.25">
      <c r="A130" s="11">
        <v>1</v>
      </c>
      <c r="B130" s="55" t="s">
        <v>268</v>
      </c>
      <c r="C130" s="55" t="s">
        <v>367</v>
      </c>
      <c r="D130" s="55" t="s">
        <v>390</v>
      </c>
      <c r="E130" s="55" t="s">
        <v>128</v>
      </c>
      <c r="F130" s="56" t="s">
        <v>163</v>
      </c>
      <c r="G130" s="56"/>
      <c r="H130" s="56">
        <v>89</v>
      </c>
      <c r="I130" s="57" t="s">
        <v>99</v>
      </c>
      <c r="J130" s="58" t="s">
        <v>452</v>
      </c>
      <c r="K130" s="58" t="s">
        <v>112</v>
      </c>
      <c r="L130" s="59" t="s">
        <v>128</v>
      </c>
      <c r="M130" s="59" t="s">
        <v>128</v>
      </c>
      <c r="N130" s="59" t="s">
        <v>128</v>
      </c>
      <c r="O130" s="59" t="s">
        <v>129</v>
      </c>
      <c r="P130" s="59" t="s">
        <v>129</v>
      </c>
      <c r="Q130" s="59" t="s">
        <v>129</v>
      </c>
      <c r="R130" s="60" t="s">
        <v>128</v>
      </c>
      <c r="S130" s="60" t="s">
        <v>129</v>
      </c>
      <c r="T130" s="60" t="s">
        <v>129</v>
      </c>
      <c r="U130" s="61" t="s">
        <v>115</v>
      </c>
      <c r="V130" s="61" t="s">
        <v>128</v>
      </c>
      <c r="W130" s="61" t="s">
        <v>128</v>
      </c>
      <c r="X130" s="62" t="s">
        <v>131</v>
      </c>
      <c r="Y130" s="62" t="s">
        <v>129</v>
      </c>
      <c r="Z130" s="62" t="s">
        <v>132</v>
      </c>
      <c r="AA130" s="63" t="s">
        <v>117</v>
      </c>
      <c r="AB130" s="63"/>
      <c r="AC130" s="63" t="s">
        <v>129</v>
      </c>
      <c r="AD130" s="64"/>
      <c r="AE130" s="58"/>
      <c r="AF130" s="58"/>
      <c r="AG130" s="61"/>
      <c r="AH130" s="65" t="s">
        <v>493</v>
      </c>
    </row>
    <row r="131" spans="1:1027" x14ac:dyDescent="0.25">
      <c r="A131" s="11">
        <v>11</v>
      </c>
      <c r="B131" s="53" t="s">
        <v>237</v>
      </c>
      <c r="C131" s="53" t="s">
        <v>368</v>
      </c>
      <c r="D131" s="53" t="s">
        <v>391</v>
      </c>
      <c r="E131" s="53" t="s">
        <v>129</v>
      </c>
      <c r="F131" s="12" t="s">
        <v>164</v>
      </c>
      <c r="G131" s="12"/>
      <c r="H131" s="12">
        <v>86</v>
      </c>
      <c r="I131" s="13" t="s">
        <v>97</v>
      </c>
      <c r="J131" s="14" t="s">
        <v>101</v>
      </c>
      <c r="K131" s="14" t="s">
        <v>112</v>
      </c>
      <c r="L131" s="15" t="s">
        <v>128</v>
      </c>
      <c r="M131" s="15" t="s">
        <v>128</v>
      </c>
      <c r="N131" s="15" t="s">
        <v>128</v>
      </c>
      <c r="O131" s="15" t="s">
        <v>129</v>
      </c>
      <c r="P131" s="15" t="s">
        <v>129</v>
      </c>
      <c r="Q131" s="15" t="s">
        <v>129</v>
      </c>
      <c r="R131" s="16" t="s">
        <v>128</v>
      </c>
      <c r="S131" s="16" t="s">
        <v>129</v>
      </c>
      <c r="T131" s="16" t="s">
        <v>129</v>
      </c>
      <c r="U131" s="17" t="s">
        <v>115</v>
      </c>
      <c r="V131" s="17" t="s">
        <v>128</v>
      </c>
      <c r="W131" s="17" t="s">
        <v>128</v>
      </c>
      <c r="X131" s="18" t="s">
        <v>131</v>
      </c>
      <c r="Y131" s="18" t="s">
        <v>128</v>
      </c>
      <c r="Z131" s="18" t="s">
        <v>131</v>
      </c>
      <c r="AA131" s="19" t="s">
        <v>118</v>
      </c>
      <c r="AB131" s="19"/>
      <c r="AC131" s="19" t="s">
        <v>129</v>
      </c>
      <c r="AE131" s="14"/>
      <c r="AF131" s="14"/>
      <c r="AG131" s="17"/>
      <c r="AH131" s="52"/>
    </row>
    <row r="132" spans="1:1027" s="30" customFormat="1" x14ac:dyDescent="0.25">
      <c r="A132" s="21" t="s">
        <v>30</v>
      </c>
      <c r="B132" s="21"/>
      <c r="C132" s="21"/>
      <c r="D132" s="21"/>
      <c r="E132" s="21"/>
      <c r="F132" s="22"/>
      <c r="G132" s="22"/>
      <c r="H132" s="22"/>
      <c r="I132" s="23"/>
      <c r="J132" s="24" t="s">
        <v>106</v>
      </c>
      <c r="K132" s="24"/>
      <c r="L132" s="25"/>
      <c r="M132" s="25"/>
      <c r="N132" s="25"/>
      <c r="O132" s="25"/>
      <c r="P132" s="25"/>
      <c r="Q132" s="25"/>
      <c r="R132" s="26"/>
      <c r="S132" s="26"/>
      <c r="T132" s="26"/>
      <c r="U132" s="27"/>
      <c r="V132" s="27"/>
      <c r="W132" s="27"/>
      <c r="X132" s="28"/>
      <c r="Y132" s="28"/>
      <c r="Z132" s="28"/>
      <c r="AA132" s="29"/>
      <c r="AB132" s="29"/>
      <c r="AC132" s="29"/>
      <c r="AD132" s="21"/>
      <c r="AE132" s="24"/>
      <c r="AF132" s="24"/>
      <c r="AG132" s="27"/>
      <c r="AH132" s="3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21"/>
      <c r="DA132" s="21"/>
      <c r="DB132" s="21"/>
      <c r="DC132" s="21"/>
      <c r="DD132" s="21"/>
      <c r="DE132" s="21"/>
      <c r="DF132" s="21"/>
      <c r="DG132" s="21"/>
      <c r="DH132" s="21"/>
      <c r="DI132" s="21"/>
      <c r="DJ132" s="21"/>
      <c r="DK132" s="21"/>
      <c r="DL132" s="21"/>
      <c r="DM132" s="21"/>
      <c r="DN132" s="21"/>
      <c r="DO132" s="21"/>
      <c r="DP132" s="21"/>
      <c r="DQ132" s="21"/>
      <c r="DR132" s="21"/>
      <c r="DS132" s="21"/>
      <c r="DT132" s="21"/>
      <c r="DU132" s="21"/>
      <c r="DV132" s="21"/>
      <c r="DW132" s="21"/>
      <c r="DX132" s="21"/>
      <c r="DY132" s="21"/>
      <c r="DZ132" s="21"/>
      <c r="EA132" s="21"/>
      <c r="EB132" s="21"/>
      <c r="EC132" s="21"/>
      <c r="ED132" s="21"/>
      <c r="EE132" s="21"/>
      <c r="EF132" s="21"/>
      <c r="EG132" s="21"/>
      <c r="EH132" s="21"/>
      <c r="EI132" s="21"/>
      <c r="EJ132" s="21"/>
      <c r="EK132" s="21"/>
      <c r="EL132" s="21"/>
      <c r="EM132" s="21"/>
      <c r="EN132" s="21"/>
      <c r="EO132" s="21"/>
      <c r="EP132" s="21"/>
      <c r="EQ132" s="21"/>
      <c r="ER132" s="21"/>
      <c r="ES132" s="21"/>
      <c r="ET132" s="21"/>
      <c r="EU132" s="21"/>
      <c r="EV132" s="21"/>
      <c r="EW132" s="21"/>
      <c r="EX132" s="21"/>
      <c r="EY132" s="21"/>
      <c r="EZ132" s="21"/>
      <c r="FA132" s="21"/>
      <c r="FB132" s="21"/>
      <c r="FC132" s="21"/>
      <c r="FD132" s="21"/>
      <c r="FE132" s="21"/>
      <c r="FF132" s="21"/>
      <c r="FG132" s="21"/>
      <c r="FH132" s="21"/>
      <c r="FI132" s="21"/>
      <c r="FJ132" s="21"/>
      <c r="FK132" s="21"/>
      <c r="FL132" s="21"/>
      <c r="FM132" s="21"/>
      <c r="FN132" s="21"/>
      <c r="FO132" s="21"/>
      <c r="FP132" s="21"/>
      <c r="FQ132" s="21"/>
      <c r="FR132" s="21"/>
      <c r="FS132" s="21"/>
      <c r="FT132" s="21"/>
      <c r="FU132" s="21"/>
      <c r="FV132" s="21"/>
      <c r="FW132" s="21"/>
      <c r="FX132" s="21"/>
      <c r="FY132" s="21"/>
      <c r="FZ132" s="21"/>
      <c r="GA132" s="21"/>
      <c r="GB132" s="21"/>
      <c r="GC132" s="21"/>
      <c r="GD132" s="21"/>
      <c r="GE132" s="21"/>
      <c r="GF132" s="21"/>
      <c r="GG132" s="21"/>
      <c r="GH132" s="21"/>
      <c r="GI132" s="21"/>
      <c r="GJ132" s="21"/>
      <c r="GK132" s="21"/>
      <c r="GL132" s="21"/>
      <c r="GM132" s="21"/>
      <c r="GN132" s="21"/>
      <c r="GO132" s="21"/>
      <c r="GP132" s="21"/>
      <c r="GQ132" s="21"/>
      <c r="GR132" s="21"/>
      <c r="GS132" s="21"/>
      <c r="GT132" s="21"/>
      <c r="GU132" s="21"/>
      <c r="GV132" s="21"/>
      <c r="GW132" s="21"/>
      <c r="GX132" s="21"/>
      <c r="GY132" s="21"/>
      <c r="GZ132" s="21"/>
      <c r="HA132" s="21"/>
      <c r="HB132" s="21"/>
      <c r="HC132" s="21"/>
      <c r="HD132" s="21"/>
      <c r="HE132" s="21"/>
      <c r="HF132" s="21"/>
      <c r="HG132" s="21"/>
      <c r="HH132" s="21"/>
      <c r="HI132" s="21"/>
      <c r="HJ132" s="21"/>
      <c r="HK132" s="21"/>
      <c r="HL132" s="21"/>
      <c r="HM132" s="21"/>
      <c r="HN132" s="21"/>
      <c r="HO132" s="21"/>
      <c r="HP132" s="21"/>
      <c r="HQ132" s="21"/>
      <c r="HR132" s="21"/>
      <c r="HS132" s="21"/>
      <c r="HT132" s="21"/>
      <c r="HU132" s="21"/>
      <c r="HV132" s="21"/>
      <c r="HW132" s="21"/>
      <c r="HX132" s="21"/>
      <c r="HY132" s="21"/>
      <c r="HZ132" s="21"/>
      <c r="IA132" s="21"/>
      <c r="IB132" s="21"/>
      <c r="IC132" s="21"/>
      <c r="ID132" s="21"/>
      <c r="IE132" s="21"/>
      <c r="IF132" s="21"/>
      <c r="IG132" s="21"/>
      <c r="IH132" s="21"/>
      <c r="II132" s="21"/>
      <c r="IJ132" s="21"/>
      <c r="IK132" s="21"/>
      <c r="IL132" s="21"/>
      <c r="IM132" s="21"/>
      <c r="IN132" s="21"/>
      <c r="IO132" s="21"/>
      <c r="IP132" s="21"/>
      <c r="IQ132" s="21"/>
      <c r="IR132" s="21"/>
      <c r="IS132" s="21"/>
      <c r="IT132" s="21"/>
      <c r="IU132" s="21"/>
      <c r="IV132" s="21"/>
      <c r="IW132" s="21"/>
      <c r="IX132" s="21"/>
      <c r="IY132" s="21"/>
      <c r="IZ132" s="21"/>
      <c r="JA132" s="21"/>
      <c r="JB132" s="21"/>
      <c r="JC132" s="21"/>
      <c r="JD132" s="21"/>
      <c r="JE132" s="21"/>
      <c r="JF132" s="21"/>
      <c r="JG132" s="21"/>
      <c r="JH132" s="21"/>
      <c r="JI132" s="21"/>
      <c r="JJ132" s="21"/>
      <c r="JK132" s="21"/>
      <c r="JL132" s="21"/>
      <c r="JM132" s="21"/>
      <c r="JN132" s="21"/>
      <c r="JO132" s="21"/>
      <c r="JP132" s="21"/>
      <c r="JQ132" s="21"/>
      <c r="JR132" s="21"/>
      <c r="JS132" s="21"/>
      <c r="JT132" s="21"/>
      <c r="JU132" s="21"/>
      <c r="JV132" s="21"/>
      <c r="JW132" s="21"/>
      <c r="JX132" s="21"/>
      <c r="JY132" s="21"/>
      <c r="JZ132" s="21"/>
      <c r="KA132" s="21"/>
      <c r="KB132" s="21"/>
      <c r="KC132" s="21"/>
      <c r="KD132" s="21"/>
      <c r="KE132" s="21"/>
      <c r="KF132" s="21"/>
      <c r="KG132" s="21"/>
      <c r="KH132" s="21"/>
      <c r="KI132" s="21"/>
      <c r="KJ132" s="21"/>
      <c r="KK132" s="21"/>
      <c r="KL132" s="21"/>
      <c r="KM132" s="21"/>
      <c r="KN132" s="21"/>
      <c r="KO132" s="21"/>
      <c r="KP132" s="21"/>
      <c r="KQ132" s="21"/>
      <c r="KR132" s="21"/>
      <c r="KS132" s="21"/>
      <c r="KT132" s="21"/>
      <c r="KU132" s="21"/>
      <c r="KV132" s="21"/>
      <c r="KW132" s="21"/>
      <c r="KX132" s="21"/>
      <c r="KY132" s="21"/>
      <c r="KZ132" s="21"/>
      <c r="LA132" s="21"/>
      <c r="LB132" s="21"/>
      <c r="LC132" s="21"/>
      <c r="LD132" s="21"/>
      <c r="LE132" s="21"/>
      <c r="LF132" s="21"/>
      <c r="LG132" s="21"/>
      <c r="LH132" s="21"/>
      <c r="LI132" s="21"/>
      <c r="LJ132" s="21"/>
      <c r="LK132" s="21"/>
      <c r="LL132" s="21"/>
      <c r="LM132" s="21"/>
      <c r="LN132" s="21"/>
      <c r="LO132" s="21"/>
      <c r="LP132" s="21"/>
      <c r="LQ132" s="21"/>
      <c r="LR132" s="21"/>
      <c r="LS132" s="21"/>
      <c r="LT132" s="21"/>
      <c r="LU132" s="21"/>
      <c r="LV132" s="21"/>
      <c r="LW132" s="21"/>
      <c r="LX132" s="21"/>
      <c r="LY132" s="21"/>
      <c r="LZ132" s="21"/>
      <c r="MA132" s="21"/>
      <c r="MB132" s="21"/>
      <c r="MC132" s="21"/>
      <c r="MD132" s="21"/>
      <c r="ME132" s="21"/>
      <c r="MF132" s="21"/>
      <c r="MG132" s="21"/>
      <c r="MH132" s="21"/>
      <c r="MI132" s="21"/>
      <c r="MJ132" s="21"/>
      <c r="MK132" s="21"/>
      <c r="ML132" s="21"/>
      <c r="MM132" s="21"/>
      <c r="MN132" s="21"/>
      <c r="MO132" s="21"/>
      <c r="MP132" s="21"/>
      <c r="MQ132" s="21"/>
      <c r="MR132" s="21"/>
      <c r="MS132" s="21"/>
      <c r="MT132" s="21"/>
      <c r="MU132" s="21"/>
      <c r="MV132" s="21"/>
      <c r="MW132" s="21"/>
      <c r="MX132" s="21"/>
      <c r="MY132" s="21"/>
      <c r="MZ132" s="21"/>
      <c r="NA132" s="21"/>
      <c r="NB132" s="21"/>
      <c r="NC132" s="21"/>
      <c r="ND132" s="21"/>
      <c r="NE132" s="21"/>
      <c r="NF132" s="21"/>
      <c r="NG132" s="21"/>
      <c r="NH132" s="21"/>
      <c r="NI132" s="21"/>
      <c r="NJ132" s="21"/>
      <c r="NK132" s="21"/>
      <c r="NL132" s="21"/>
      <c r="NM132" s="21"/>
      <c r="NN132" s="21"/>
      <c r="NO132" s="21"/>
      <c r="NP132" s="21"/>
      <c r="NQ132" s="21"/>
      <c r="NR132" s="21"/>
      <c r="NS132" s="21"/>
      <c r="NT132" s="21"/>
      <c r="NU132" s="21"/>
      <c r="NV132" s="21"/>
      <c r="NW132" s="21"/>
      <c r="NX132" s="21"/>
      <c r="NY132" s="21"/>
      <c r="NZ132" s="21"/>
      <c r="OA132" s="21"/>
      <c r="OB132" s="21"/>
      <c r="OC132" s="21"/>
      <c r="OD132" s="21"/>
      <c r="OE132" s="21"/>
      <c r="OF132" s="21"/>
      <c r="OG132" s="21"/>
      <c r="OH132" s="21"/>
      <c r="OI132" s="21"/>
      <c r="OJ132" s="21"/>
      <c r="OK132" s="21"/>
      <c r="OL132" s="21"/>
      <c r="OM132" s="21"/>
      <c r="ON132" s="21"/>
      <c r="OO132" s="21"/>
      <c r="OP132" s="21"/>
      <c r="OQ132" s="21"/>
      <c r="OR132" s="21"/>
      <c r="OS132" s="21"/>
      <c r="OT132" s="21"/>
      <c r="OU132" s="21"/>
      <c r="OV132" s="21"/>
      <c r="OW132" s="21"/>
      <c r="OX132" s="21"/>
      <c r="OY132" s="21"/>
      <c r="OZ132" s="21"/>
      <c r="PA132" s="21"/>
      <c r="PB132" s="21"/>
      <c r="PC132" s="21"/>
      <c r="PD132" s="21"/>
      <c r="PE132" s="21"/>
      <c r="PF132" s="21"/>
      <c r="PG132" s="21"/>
      <c r="PH132" s="21"/>
      <c r="PI132" s="21"/>
      <c r="PJ132" s="21"/>
      <c r="PK132" s="21"/>
      <c r="PL132" s="21"/>
      <c r="PM132" s="21"/>
      <c r="PN132" s="21"/>
      <c r="PO132" s="21"/>
      <c r="PP132" s="21"/>
      <c r="PQ132" s="21"/>
      <c r="PR132" s="21"/>
      <c r="PS132" s="21"/>
      <c r="PT132" s="21"/>
      <c r="PU132" s="21"/>
      <c r="PV132" s="21"/>
      <c r="PW132" s="21"/>
      <c r="PX132" s="21"/>
      <c r="PY132" s="21"/>
      <c r="PZ132" s="21"/>
      <c r="QA132" s="21"/>
      <c r="QB132" s="21"/>
      <c r="QC132" s="21"/>
      <c r="QD132" s="21"/>
      <c r="QE132" s="21"/>
      <c r="QF132" s="21"/>
      <c r="QG132" s="21"/>
      <c r="QH132" s="21"/>
      <c r="QI132" s="21"/>
      <c r="QJ132" s="21"/>
      <c r="QK132" s="21"/>
      <c r="QL132" s="21"/>
      <c r="QM132" s="21"/>
      <c r="QN132" s="21"/>
      <c r="QO132" s="21"/>
      <c r="QP132" s="21"/>
      <c r="QQ132" s="21"/>
      <c r="QR132" s="21"/>
      <c r="QS132" s="21"/>
      <c r="QT132" s="21"/>
      <c r="QU132" s="21"/>
      <c r="QV132" s="21"/>
      <c r="QW132" s="21"/>
      <c r="QX132" s="21"/>
      <c r="QY132" s="21"/>
      <c r="QZ132" s="21"/>
      <c r="RA132" s="21"/>
      <c r="RB132" s="21"/>
      <c r="RC132" s="21"/>
      <c r="RD132" s="21"/>
      <c r="RE132" s="21"/>
      <c r="RF132" s="21"/>
      <c r="RG132" s="21"/>
      <c r="RH132" s="21"/>
      <c r="RI132" s="21"/>
      <c r="RJ132" s="21"/>
      <c r="RK132" s="21"/>
      <c r="RL132" s="21"/>
      <c r="RM132" s="21"/>
      <c r="RN132" s="21"/>
      <c r="RO132" s="21"/>
      <c r="RP132" s="21"/>
      <c r="RQ132" s="21"/>
      <c r="RR132" s="21"/>
      <c r="RS132" s="21"/>
      <c r="RT132" s="21"/>
      <c r="RU132" s="21"/>
      <c r="RV132" s="21"/>
      <c r="RW132" s="21"/>
      <c r="RX132" s="21"/>
      <c r="RY132" s="21"/>
      <c r="RZ132" s="21"/>
      <c r="SA132" s="21"/>
      <c r="SB132" s="21"/>
      <c r="SC132" s="21"/>
      <c r="SD132" s="21"/>
      <c r="SE132" s="21"/>
      <c r="SF132" s="21"/>
      <c r="SG132" s="21"/>
      <c r="SH132" s="21"/>
      <c r="SI132" s="21"/>
      <c r="SJ132" s="21"/>
      <c r="SK132" s="21"/>
      <c r="SL132" s="21"/>
      <c r="SM132" s="21"/>
      <c r="SN132" s="21"/>
      <c r="SO132" s="21"/>
      <c r="SP132" s="21"/>
      <c r="SQ132" s="21"/>
      <c r="SR132" s="21"/>
      <c r="SS132" s="21"/>
      <c r="ST132" s="21"/>
      <c r="SU132" s="21"/>
      <c r="SV132" s="21"/>
      <c r="SW132" s="21"/>
      <c r="SX132" s="21"/>
      <c r="SY132" s="21"/>
      <c r="SZ132" s="21"/>
      <c r="TA132" s="21"/>
      <c r="TB132" s="21"/>
      <c r="TC132" s="21"/>
      <c r="TD132" s="21"/>
      <c r="TE132" s="21"/>
      <c r="TF132" s="21"/>
      <c r="TG132" s="21"/>
      <c r="TH132" s="21"/>
      <c r="TI132" s="21"/>
      <c r="TJ132" s="21"/>
      <c r="TK132" s="21"/>
      <c r="TL132" s="21"/>
      <c r="TM132" s="21"/>
      <c r="TN132" s="21"/>
      <c r="TO132" s="21"/>
      <c r="TP132" s="21"/>
      <c r="TQ132" s="21"/>
      <c r="TR132" s="21"/>
      <c r="TS132" s="21"/>
      <c r="TT132" s="21"/>
      <c r="TU132" s="21"/>
      <c r="TV132" s="21"/>
      <c r="TW132" s="21"/>
      <c r="TX132" s="21"/>
      <c r="TY132" s="21"/>
      <c r="TZ132" s="21"/>
      <c r="UA132" s="21"/>
      <c r="UB132" s="21"/>
      <c r="UC132" s="21"/>
      <c r="UD132" s="21"/>
      <c r="UE132" s="21"/>
      <c r="UF132" s="21"/>
      <c r="UG132" s="21"/>
      <c r="UH132" s="21"/>
      <c r="UI132" s="21"/>
      <c r="UJ132" s="21"/>
      <c r="UK132" s="21"/>
      <c r="UL132" s="21"/>
      <c r="UM132" s="21"/>
      <c r="UN132" s="21"/>
      <c r="UO132" s="21"/>
      <c r="UP132" s="21"/>
      <c r="UQ132" s="21"/>
      <c r="UR132" s="21"/>
      <c r="US132" s="21"/>
      <c r="UT132" s="21"/>
      <c r="UU132" s="21"/>
      <c r="UV132" s="21"/>
      <c r="UW132" s="21"/>
      <c r="UX132" s="21"/>
      <c r="UY132" s="21"/>
      <c r="UZ132" s="21"/>
      <c r="VA132" s="21"/>
      <c r="VB132" s="21"/>
      <c r="VC132" s="21"/>
      <c r="VD132" s="21"/>
      <c r="VE132" s="21"/>
      <c r="VF132" s="21"/>
      <c r="VG132" s="21"/>
      <c r="VH132" s="21"/>
      <c r="VI132" s="21"/>
      <c r="VJ132" s="21"/>
      <c r="VK132" s="21"/>
      <c r="VL132" s="21"/>
      <c r="VM132" s="21"/>
      <c r="VN132" s="21"/>
      <c r="VO132" s="21"/>
      <c r="VP132" s="21"/>
      <c r="VQ132" s="21"/>
      <c r="VR132" s="21"/>
      <c r="VS132" s="21"/>
      <c r="VT132" s="21"/>
      <c r="VU132" s="21"/>
      <c r="VV132" s="21"/>
      <c r="VW132" s="21"/>
      <c r="VX132" s="21"/>
      <c r="VY132" s="21"/>
      <c r="VZ132" s="21"/>
      <c r="WA132" s="21"/>
      <c r="WB132" s="21"/>
      <c r="WC132" s="21"/>
      <c r="WD132" s="21"/>
      <c r="WE132" s="21"/>
      <c r="WF132" s="21"/>
      <c r="WG132" s="21"/>
      <c r="WH132" s="21"/>
      <c r="WI132" s="21"/>
      <c r="WJ132" s="21"/>
      <c r="WK132" s="21"/>
      <c r="WL132" s="21"/>
      <c r="WM132" s="21"/>
      <c r="WN132" s="21"/>
      <c r="WO132" s="21"/>
      <c r="WP132" s="21"/>
      <c r="WQ132" s="21"/>
      <c r="WR132" s="21"/>
      <c r="WS132" s="21"/>
      <c r="WT132" s="21"/>
      <c r="WU132" s="21"/>
      <c r="WV132" s="21"/>
      <c r="WW132" s="21"/>
      <c r="WX132" s="21"/>
      <c r="WY132" s="21"/>
      <c r="WZ132" s="21"/>
      <c r="XA132" s="21"/>
      <c r="XB132" s="21"/>
      <c r="XC132" s="21"/>
      <c r="XD132" s="21"/>
      <c r="XE132" s="21"/>
      <c r="XF132" s="21"/>
      <c r="XG132" s="21"/>
      <c r="XH132" s="21"/>
      <c r="XI132" s="21"/>
      <c r="XJ132" s="21"/>
      <c r="XK132" s="21"/>
      <c r="XL132" s="21"/>
      <c r="XM132" s="21"/>
      <c r="XN132" s="21"/>
      <c r="XO132" s="21"/>
      <c r="XP132" s="21"/>
      <c r="XQ132" s="21"/>
      <c r="XR132" s="21"/>
      <c r="XS132" s="21"/>
      <c r="XT132" s="21"/>
      <c r="XU132" s="21"/>
      <c r="XV132" s="21"/>
      <c r="XW132" s="21"/>
      <c r="XX132" s="21"/>
      <c r="XY132" s="21"/>
      <c r="XZ132" s="21"/>
      <c r="YA132" s="21"/>
      <c r="YB132" s="21"/>
      <c r="YC132" s="21"/>
      <c r="YD132" s="21"/>
      <c r="YE132" s="21"/>
      <c r="YF132" s="21"/>
      <c r="YG132" s="21"/>
      <c r="YH132" s="21"/>
      <c r="YI132" s="21"/>
      <c r="YJ132" s="21"/>
      <c r="YK132" s="21"/>
      <c r="YL132" s="21"/>
      <c r="YM132" s="21"/>
      <c r="YN132" s="21"/>
      <c r="YO132" s="21"/>
      <c r="YP132" s="21"/>
      <c r="YQ132" s="21"/>
      <c r="YR132" s="21"/>
      <c r="YS132" s="21"/>
      <c r="YT132" s="21"/>
      <c r="YU132" s="21"/>
      <c r="YV132" s="21"/>
      <c r="YW132" s="21"/>
      <c r="YX132" s="21"/>
      <c r="YY132" s="21"/>
      <c r="YZ132" s="21"/>
      <c r="ZA132" s="21"/>
      <c r="ZB132" s="21"/>
      <c r="ZC132" s="21"/>
      <c r="ZD132" s="21"/>
      <c r="ZE132" s="21"/>
      <c r="ZF132" s="21"/>
      <c r="ZG132" s="21"/>
      <c r="ZH132" s="21"/>
      <c r="ZI132" s="21"/>
      <c r="ZJ132" s="21"/>
      <c r="ZK132" s="21"/>
      <c r="ZL132" s="21"/>
      <c r="ZM132" s="21"/>
      <c r="ZN132" s="21"/>
      <c r="ZO132" s="21"/>
      <c r="ZP132" s="21"/>
      <c r="ZQ132" s="21"/>
      <c r="ZR132" s="21"/>
      <c r="ZS132" s="21"/>
      <c r="ZT132" s="21"/>
      <c r="ZU132" s="21"/>
      <c r="ZV132" s="21"/>
      <c r="ZW132" s="21"/>
      <c r="ZX132" s="21"/>
      <c r="ZY132" s="21"/>
      <c r="ZZ132" s="21"/>
      <c r="AAA132" s="21"/>
      <c r="AAB132" s="21"/>
      <c r="AAC132" s="21"/>
      <c r="AAD132" s="21"/>
      <c r="AAE132" s="21"/>
      <c r="AAF132" s="21"/>
      <c r="AAG132" s="21"/>
      <c r="AAH132" s="21"/>
      <c r="AAI132" s="21"/>
      <c r="AAJ132" s="21"/>
      <c r="AAK132" s="21"/>
      <c r="AAL132" s="21"/>
      <c r="AAM132" s="21"/>
      <c r="AAN132" s="21"/>
      <c r="AAO132" s="21"/>
      <c r="AAP132" s="21"/>
      <c r="AAQ132" s="21"/>
      <c r="AAR132" s="21"/>
      <c r="AAS132" s="21"/>
      <c r="AAT132" s="21"/>
      <c r="AAU132" s="21"/>
      <c r="AAV132" s="21"/>
      <c r="AAW132" s="21"/>
      <c r="AAX132" s="21"/>
      <c r="AAY132" s="21"/>
      <c r="AAZ132" s="21"/>
      <c r="ABA132" s="21"/>
      <c r="ABB132" s="21"/>
      <c r="ABC132" s="21"/>
      <c r="ABD132" s="21"/>
      <c r="ABE132" s="21"/>
      <c r="ABF132" s="21"/>
      <c r="ABG132" s="21"/>
      <c r="ABH132" s="21"/>
      <c r="ABI132" s="21"/>
      <c r="ABJ132" s="21"/>
      <c r="ABK132" s="21"/>
      <c r="ABL132" s="21"/>
      <c r="ABM132" s="21"/>
      <c r="ABN132" s="21"/>
      <c r="ABO132" s="21"/>
      <c r="ABP132" s="21"/>
      <c r="ABQ132" s="21"/>
      <c r="ABR132" s="21"/>
      <c r="ABS132" s="21"/>
      <c r="ABT132" s="21"/>
      <c r="ABU132" s="21"/>
      <c r="ABV132" s="21"/>
      <c r="ABW132" s="21"/>
      <c r="ABX132" s="21"/>
      <c r="ABY132" s="21"/>
      <c r="ABZ132" s="21"/>
      <c r="ACA132" s="21"/>
      <c r="ACB132" s="21"/>
      <c r="ACC132" s="21"/>
      <c r="ACD132" s="21"/>
      <c r="ACE132" s="21"/>
      <c r="ACF132" s="21"/>
      <c r="ACG132" s="21"/>
      <c r="ACH132" s="21"/>
      <c r="ACI132" s="21"/>
      <c r="ACJ132" s="21"/>
      <c r="ACK132" s="21"/>
      <c r="ACL132" s="21"/>
      <c r="ACM132" s="21"/>
      <c r="ACN132" s="21"/>
      <c r="ACO132" s="21"/>
      <c r="ACP132" s="21"/>
      <c r="ACQ132" s="21"/>
      <c r="ACR132" s="21"/>
      <c r="ACS132" s="21"/>
      <c r="ACT132" s="21"/>
      <c r="ACU132" s="21"/>
      <c r="ACV132" s="21"/>
      <c r="ACW132" s="21"/>
      <c r="ACX132" s="21"/>
      <c r="ACY132" s="21"/>
      <c r="ACZ132" s="21"/>
      <c r="ADA132" s="21"/>
      <c r="ADB132" s="21"/>
      <c r="ADC132" s="21"/>
      <c r="ADD132" s="21"/>
      <c r="ADE132" s="21"/>
      <c r="ADF132" s="21"/>
      <c r="ADG132" s="21"/>
      <c r="ADH132" s="21"/>
      <c r="ADI132" s="21"/>
      <c r="ADJ132" s="21"/>
      <c r="ADK132" s="21"/>
      <c r="ADL132" s="21"/>
      <c r="ADM132" s="21"/>
      <c r="ADN132" s="21"/>
      <c r="ADO132" s="21"/>
      <c r="ADP132" s="21"/>
      <c r="ADQ132" s="21"/>
      <c r="ADR132" s="21"/>
      <c r="ADS132" s="21"/>
      <c r="ADT132" s="21"/>
      <c r="ADU132" s="21"/>
      <c r="ADV132" s="21"/>
      <c r="ADW132" s="21"/>
      <c r="ADX132" s="21"/>
      <c r="ADY132" s="21"/>
      <c r="ADZ132" s="21"/>
      <c r="AEA132" s="21"/>
      <c r="AEB132" s="21"/>
      <c r="AEC132" s="21"/>
      <c r="AED132" s="21"/>
      <c r="AEE132" s="21"/>
      <c r="AEF132" s="21"/>
      <c r="AEG132" s="21"/>
      <c r="AEH132" s="21"/>
      <c r="AEI132" s="21"/>
      <c r="AEJ132" s="21"/>
      <c r="AEK132" s="21"/>
      <c r="AEL132" s="21"/>
      <c r="AEM132" s="21"/>
      <c r="AEN132" s="21"/>
      <c r="AEO132" s="21"/>
      <c r="AEP132" s="21"/>
      <c r="AEQ132" s="21"/>
      <c r="AER132" s="21"/>
      <c r="AES132" s="21"/>
      <c r="AET132" s="21"/>
      <c r="AEU132" s="21"/>
      <c r="AEV132" s="21"/>
      <c r="AEW132" s="21"/>
      <c r="AEX132" s="21"/>
      <c r="AEY132" s="21"/>
      <c r="AEZ132" s="21"/>
      <c r="AFA132" s="21"/>
      <c r="AFB132" s="21"/>
      <c r="AFC132" s="21"/>
      <c r="AFD132" s="21"/>
      <c r="AFE132" s="21"/>
      <c r="AFF132" s="21"/>
      <c r="AFG132" s="21"/>
      <c r="AFH132" s="21"/>
      <c r="AFI132" s="21"/>
      <c r="AFJ132" s="21"/>
      <c r="AFK132" s="21"/>
      <c r="AFL132" s="21"/>
      <c r="AFM132" s="21"/>
      <c r="AFN132" s="21"/>
      <c r="AFO132" s="21"/>
      <c r="AFP132" s="21"/>
      <c r="AFQ132" s="21"/>
      <c r="AFR132" s="21"/>
      <c r="AFS132" s="21"/>
      <c r="AFT132" s="21"/>
      <c r="AFU132" s="21"/>
      <c r="AFV132" s="21"/>
      <c r="AFW132" s="21"/>
      <c r="AFX132" s="21"/>
      <c r="AFY132" s="21"/>
      <c r="AFZ132" s="21"/>
      <c r="AGA132" s="21"/>
      <c r="AGB132" s="21"/>
      <c r="AGC132" s="21"/>
      <c r="AGD132" s="21"/>
      <c r="AGE132" s="21"/>
      <c r="AGF132" s="21"/>
      <c r="AGG132" s="21"/>
      <c r="AGH132" s="21"/>
      <c r="AGI132" s="21"/>
      <c r="AGJ132" s="21"/>
      <c r="AGK132" s="21"/>
      <c r="AGL132" s="21"/>
      <c r="AGM132" s="21"/>
      <c r="AGN132" s="21"/>
      <c r="AGO132" s="21"/>
      <c r="AGP132" s="21"/>
      <c r="AGQ132" s="21"/>
      <c r="AGR132" s="21"/>
      <c r="AGS132" s="21"/>
      <c r="AGT132" s="21"/>
      <c r="AGU132" s="21"/>
      <c r="AGV132" s="21"/>
      <c r="AGW132" s="21"/>
      <c r="AGX132" s="21"/>
      <c r="AGY132" s="21"/>
      <c r="AGZ132" s="21"/>
      <c r="AHA132" s="21"/>
      <c r="AHB132" s="21"/>
      <c r="AHC132" s="21"/>
      <c r="AHD132" s="21"/>
      <c r="AHE132" s="21"/>
      <c r="AHF132" s="21"/>
      <c r="AHG132" s="21"/>
      <c r="AHH132" s="21"/>
      <c r="AHI132" s="21"/>
      <c r="AHJ132" s="21"/>
      <c r="AHK132" s="21"/>
      <c r="AHL132" s="21"/>
      <c r="AHM132" s="21"/>
      <c r="AHN132" s="21"/>
      <c r="AHO132" s="21"/>
      <c r="AHP132" s="21"/>
      <c r="AHQ132" s="21"/>
      <c r="AHR132" s="21"/>
      <c r="AHS132" s="21"/>
      <c r="AHT132" s="21"/>
      <c r="AHU132" s="21"/>
      <c r="AHV132" s="21"/>
      <c r="AHW132" s="21"/>
      <c r="AHX132" s="21"/>
      <c r="AHY132" s="21"/>
      <c r="AHZ132" s="21"/>
      <c r="AIA132" s="21"/>
      <c r="AIB132" s="21"/>
      <c r="AIC132" s="21"/>
      <c r="AID132" s="21"/>
      <c r="AIE132" s="21"/>
      <c r="AIF132" s="21"/>
      <c r="AIG132" s="21"/>
      <c r="AIH132" s="21"/>
      <c r="AII132" s="21"/>
      <c r="AIJ132" s="21"/>
      <c r="AIK132" s="21"/>
      <c r="AIL132" s="21"/>
      <c r="AIM132" s="21"/>
      <c r="AIN132" s="21"/>
      <c r="AIO132" s="21"/>
      <c r="AIP132" s="21"/>
      <c r="AIQ132" s="21"/>
      <c r="AIR132" s="21"/>
      <c r="AIS132" s="21"/>
      <c r="AIT132" s="21"/>
      <c r="AIU132" s="21"/>
      <c r="AIV132" s="21"/>
      <c r="AIW132" s="21"/>
      <c r="AIX132" s="21"/>
      <c r="AIY132" s="21"/>
      <c r="AIZ132" s="21"/>
      <c r="AJA132" s="21"/>
      <c r="AJB132" s="21"/>
      <c r="AJC132" s="21"/>
      <c r="AJD132" s="21"/>
      <c r="AJE132" s="21"/>
      <c r="AJF132" s="21"/>
      <c r="AJG132" s="21"/>
      <c r="AJH132" s="21"/>
      <c r="AJI132" s="21"/>
      <c r="AJJ132" s="21"/>
      <c r="AJK132" s="21"/>
      <c r="AJL132" s="21"/>
      <c r="AJM132" s="21"/>
      <c r="AJN132" s="21"/>
      <c r="AJO132" s="21"/>
      <c r="AJP132" s="21"/>
      <c r="AJQ132" s="21"/>
      <c r="AJR132" s="21"/>
      <c r="AJS132" s="21"/>
      <c r="AJT132" s="21"/>
      <c r="AJU132" s="21"/>
      <c r="AJV132" s="21"/>
      <c r="AJW132" s="21"/>
      <c r="AJX132" s="21"/>
      <c r="AJY132" s="21"/>
      <c r="AJZ132" s="21"/>
      <c r="AKA132" s="21"/>
      <c r="AKB132" s="21"/>
      <c r="AKC132" s="21"/>
      <c r="AKD132" s="21"/>
      <c r="AKE132" s="21"/>
      <c r="AKF132" s="21"/>
      <c r="AKG132" s="21"/>
      <c r="AKH132" s="21"/>
      <c r="AKI132" s="21"/>
      <c r="AKJ132" s="21"/>
      <c r="AKK132" s="21"/>
      <c r="AKL132" s="21"/>
      <c r="AKM132" s="21"/>
      <c r="AKN132" s="21"/>
      <c r="AKO132" s="21"/>
      <c r="AKP132" s="21"/>
      <c r="AKQ132" s="21"/>
      <c r="AKR132" s="21"/>
      <c r="AKS132" s="21"/>
      <c r="AKT132" s="21"/>
      <c r="AKU132" s="21"/>
      <c r="AKV132" s="21"/>
      <c r="AKW132" s="21"/>
      <c r="AKX132" s="21"/>
      <c r="AKY132" s="21"/>
      <c r="AKZ132" s="21"/>
      <c r="ALA132" s="21"/>
      <c r="ALB132" s="21"/>
      <c r="ALC132" s="21"/>
      <c r="ALD132" s="21"/>
      <c r="ALE132" s="21"/>
      <c r="ALF132" s="21"/>
      <c r="ALG132" s="21"/>
      <c r="ALH132" s="21"/>
      <c r="ALI132" s="21"/>
      <c r="ALJ132" s="21"/>
      <c r="ALK132" s="21"/>
      <c r="ALL132" s="21"/>
      <c r="ALM132" s="21"/>
      <c r="ALN132" s="21"/>
      <c r="ALO132" s="21"/>
      <c r="ALP132" s="21"/>
      <c r="ALQ132" s="21"/>
      <c r="ALR132" s="21"/>
      <c r="ALS132" s="21"/>
      <c r="ALT132" s="21"/>
      <c r="ALU132" s="21"/>
      <c r="ALV132" s="21"/>
      <c r="ALW132" s="21"/>
      <c r="ALX132" s="21"/>
      <c r="ALY132" s="21"/>
      <c r="ALZ132" s="21"/>
      <c r="AMA132" s="21"/>
      <c r="AMB132" s="21"/>
      <c r="AMC132" s="21"/>
      <c r="AMD132" s="21"/>
      <c r="AME132" s="21"/>
      <c r="AMF132" s="21"/>
      <c r="AMG132" s="21"/>
      <c r="AMH132" s="21"/>
      <c r="AMI132" s="21"/>
      <c r="AMJ132" s="21"/>
      <c r="AMK132" s="21"/>
      <c r="AML132" s="21"/>
      <c r="AMM132" s="21"/>
    </row>
    <row r="133" spans="1:1027" x14ac:dyDescent="0.25">
      <c r="A133" s="11">
        <v>106</v>
      </c>
      <c r="B133" s="53" t="s">
        <v>269</v>
      </c>
      <c r="C133" s="53" t="s">
        <v>337</v>
      </c>
      <c r="D133" s="53" t="s">
        <v>390</v>
      </c>
      <c r="E133" s="53" t="s">
        <v>129</v>
      </c>
      <c r="F133" s="12" t="s">
        <v>163</v>
      </c>
      <c r="G133" s="12"/>
      <c r="H133" s="12">
        <v>92</v>
      </c>
      <c r="I133" s="13" t="s">
        <v>96</v>
      </c>
      <c r="J133" s="14" t="s">
        <v>452</v>
      </c>
      <c r="K133" s="14" t="s">
        <v>456</v>
      </c>
      <c r="L133" s="15" t="s">
        <v>128</v>
      </c>
      <c r="M133" s="15" t="s">
        <v>128</v>
      </c>
      <c r="N133" s="15" t="s">
        <v>128</v>
      </c>
      <c r="O133" s="15" t="s">
        <v>129</v>
      </c>
      <c r="P133" s="15" t="s">
        <v>129</v>
      </c>
      <c r="Q133" s="15" t="s">
        <v>129</v>
      </c>
      <c r="R133" s="16" t="s">
        <v>129</v>
      </c>
      <c r="S133" s="16" t="s">
        <v>129</v>
      </c>
      <c r="T133" s="16" t="s">
        <v>129</v>
      </c>
      <c r="U133" s="17" t="s">
        <v>115</v>
      </c>
      <c r="V133" s="17" t="s">
        <v>129</v>
      </c>
      <c r="W133" s="17" t="s">
        <v>128</v>
      </c>
      <c r="X133" s="18" t="s">
        <v>132</v>
      </c>
      <c r="Y133" s="18" t="s">
        <v>129</v>
      </c>
      <c r="Z133" s="18" t="s">
        <v>133</v>
      </c>
      <c r="AA133" s="19" t="s">
        <v>118</v>
      </c>
      <c r="AB133" s="19"/>
      <c r="AC133" s="19"/>
      <c r="AE133" s="14"/>
      <c r="AF133" s="14"/>
      <c r="AG133" s="17"/>
      <c r="AH133" s="52"/>
    </row>
    <row r="134" spans="1:1027" s="30" customFormat="1" x14ac:dyDescent="0.25">
      <c r="A134" s="31" t="s">
        <v>152</v>
      </c>
      <c r="B134" s="31"/>
      <c r="C134" s="31"/>
      <c r="D134" s="31"/>
      <c r="E134" s="31"/>
      <c r="F134" s="32"/>
      <c r="G134" s="32"/>
      <c r="H134" s="32"/>
      <c r="I134" s="33"/>
      <c r="J134" s="34" t="s">
        <v>105</v>
      </c>
      <c r="K134" s="34"/>
      <c r="L134" s="35"/>
      <c r="M134" s="35"/>
      <c r="N134" s="35"/>
      <c r="O134" s="35"/>
      <c r="P134" s="35"/>
      <c r="Q134" s="35"/>
      <c r="R134" s="36"/>
      <c r="S134" s="36"/>
      <c r="T134" s="36"/>
      <c r="U134" s="37"/>
      <c r="V134" s="37"/>
      <c r="W134" s="37"/>
      <c r="X134" s="38"/>
      <c r="Y134" s="38"/>
      <c r="Z134" s="38"/>
      <c r="AA134" s="39"/>
      <c r="AB134" s="39"/>
      <c r="AC134" s="39"/>
      <c r="AD134" s="31"/>
      <c r="AE134" s="34"/>
      <c r="AF134" s="34"/>
      <c r="AG134" s="37"/>
      <c r="AH134" s="3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c r="DB134" s="21"/>
      <c r="DC134" s="21"/>
      <c r="DD134" s="21"/>
      <c r="DE134" s="21"/>
      <c r="DF134" s="21"/>
      <c r="DG134" s="21"/>
      <c r="DH134" s="21"/>
      <c r="DI134" s="21"/>
      <c r="DJ134" s="21"/>
      <c r="DK134" s="21"/>
      <c r="DL134" s="21"/>
      <c r="DM134" s="21"/>
      <c r="DN134" s="21"/>
      <c r="DO134" s="21"/>
      <c r="DP134" s="21"/>
      <c r="DQ134" s="21"/>
      <c r="DR134" s="21"/>
      <c r="DS134" s="21"/>
      <c r="DT134" s="21"/>
      <c r="DU134" s="21"/>
      <c r="DV134" s="21"/>
      <c r="DW134" s="21"/>
      <c r="DX134" s="21"/>
      <c r="DY134" s="21"/>
      <c r="DZ134" s="21"/>
      <c r="EA134" s="21"/>
      <c r="EB134" s="21"/>
      <c r="EC134" s="21"/>
      <c r="ED134" s="21"/>
      <c r="EE134" s="21"/>
      <c r="EF134" s="21"/>
      <c r="EG134" s="21"/>
      <c r="EH134" s="21"/>
      <c r="EI134" s="21"/>
      <c r="EJ134" s="21"/>
      <c r="EK134" s="21"/>
      <c r="EL134" s="21"/>
      <c r="EM134" s="21"/>
      <c r="EN134" s="21"/>
      <c r="EO134" s="21"/>
      <c r="EP134" s="21"/>
      <c r="EQ134" s="21"/>
      <c r="ER134" s="21"/>
      <c r="ES134" s="21"/>
      <c r="ET134" s="21"/>
      <c r="EU134" s="21"/>
      <c r="EV134" s="21"/>
      <c r="EW134" s="21"/>
      <c r="EX134" s="21"/>
      <c r="EY134" s="21"/>
      <c r="EZ134" s="21"/>
      <c r="FA134" s="21"/>
      <c r="FB134" s="21"/>
      <c r="FC134" s="21"/>
      <c r="FD134" s="21"/>
      <c r="FE134" s="21"/>
      <c r="FF134" s="21"/>
      <c r="FG134" s="21"/>
      <c r="FH134" s="21"/>
      <c r="FI134" s="21"/>
      <c r="FJ134" s="21"/>
      <c r="FK134" s="21"/>
      <c r="FL134" s="21"/>
      <c r="FM134" s="21"/>
      <c r="FN134" s="21"/>
      <c r="FO134" s="21"/>
      <c r="FP134" s="21"/>
      <c r="FQ134" s="21"/>
      <c r="FR134" s="21"/>
      <c r="FS134" s="21"/>
      <c r="FT134" s="21"/>
      <c r="FU134" s="21"/>
      <c r="FV134" s="21"/>
      <c r="FW134" s="21"/>
      <c r="FX134" s="21"/>
      <c r="FY134" s="21"/>
      <c r="FZ134" s="21"/>
      <c r="GA134" s="21"/>
      <c r="GB134" s="21"/>
      <c r="GC134" s="21"/>
      <c r="GD134" s="21"/>
      <c r="GE134" s="21"/>
      <c r="GF134" s="21"/>
      <c r="GG134" s="21"/>
      <c r="GH134" s="21"/>
      <c r="GI134" s="21"/>
      <c r="GJ134" s="21"/>
      <c r="GK134" s="21"/>
      <c r="GL134" s="21"/>
      <c r="GM134" s="21"/>
      <c r="GN134" s="21"/>
      <c r="GO134" s="21"/>
      <c r="GP134" s="21"/>
      <c r="GQ134" s="21"/>
      <c r="GR134" s="21"/>
      <c r="GS134" s="21"/>
      <c r="GT134" s="21"/>
      <c r="GU134" s="21"/>
      <c r="GV134" s="21"/>
      <c r="GW134" s="21"/>
      <c r="GX134" s="21"/>
      <c r="GY134" s="21"/>
      <c r="GZ134" s="21"/>
      <c r="HA134" s="21"/>
      <c r="HB134" s="21"/>
      <c r="HC134" s="21"/>
      <c r="HD134" s="21"/>
      <c r="HE134" s="21"/>
      <c r="HF134" s="21"/>
      <c r="HG134" s="21"/>
      <c r="HH134" s="21"/>
      <c r="HI134" s="21"/>
      <c r="HJ134" s="21"/>
      <c r="HK134" s="21"/>
      <c r="HL134" s="21"/>
      <c r="HM134" s="21"/>
      <c r="HN134" s="21"/>
      <c r="HO134" s="21"/>
      <c r="HP134" s="21"/>
      <c r="HQ134" s="21"/>
      <c r="HR134" s="21"/>
      <c r="HS134" s="21"/>
      <c r="HT134" s="21"/>
      <c r="HU134" s="21"/>
      <c r="HV134" s="21"/>
      <c r="HW134" s="21"/>
      <c r="HX134" s="21"/>
      <c r="HY134" s="21"/>
      <c r="HZ134" s="21"/>
      <c r="IA134" s="21"/>
      <c r="IB134" s="21"/>
      <c r="IC134" s="21"/>
      <c r="ID134" s="21"/>
      <c r="IE134" s="21"/>
      <c r="IF134" s="21"/>
      <c r="IG134" s="21"/>
      <c r="IH134" s="21"/>
      <c r="II134" s="21"/>
      <c r="IJ134" s="21"/>
      <c r="IK134" s="21"/>
      <c r="IL134" s="21"/>
      <c r="IM134" s="21"/>
      <c r="IN134" s="21"/>
      <c r="IO134" s="21"/>
      <c r="IP134" s="21"/>
      <c r="IQ134" s="21"/>
      <c r="IR134" s="21"/>
      <c r="IS134" s="21"/>
      <c r="IT134" s="21"/>
      <c r="IU134" s="21"/>
      <c r="IV134" s="21"/>
      <c r="IW134" s="21"/>
      <c r="IX134" s="21"/>
      <c r="IY134" s="21"/>
      <c r="IZ134" s="21"/>
      <c r="JA134" s="21"/>
      <c r="JB134" s="21"/>
      <c r="JC134" s="21"/>
      <c r="JD134" s="21"/>
      <c r="JE134" s="21"/>
      <c r="JF134" s="21"/>
      <c r="JG134" s="21"/>
      <c r="JH134" s="21"/>
      <c r="JI134" s="21"/>
      <c r="JJ134" s="21"/>
      <c r="JK134" s="21"/>
      <c r="JL134" s="21"/>
      <c r="JM134" s="21"/>
      <c r="JN134" s="21"/>
      <c r="JO134" s="21"/>
      <c r="JP134" s="21"/>
      <c r="JQ134" s="21"/>
      <c r="JR134" s="21"/>
      <c r="JS134" s="21"/>
      <c r="JT134" s="21"/>
      <c r="JU134" s="21"/>
      <c r="JV134" s="21"/>
      <c r="JW134" s="21"/>
      <c r="JX134" s="21"/>
      <c r="JY134" s="21"/>
      <c r="JZ134" s="21"/>
      <c r="KA134" s="21"/>
      <c r="KB134" s="21"/>
      <c r="KC134" s="21"/>
      <c r="KD134" s="21"/>
      <c r="KE134" s="21"/>
      <c r="KF134" s="21"/>
      <c r="KG134" s="21"/>
      <c r="KH134" s="21"/>
      <c r="KI134" s="21"/>
      <c r="KJ134" s="21"/>
      <c r="KK134" s="21"/>
      <c r="KL134" s="21"/>
      <c r="KM134" s="21"/>
      <c r="KN134" s="21"/>
      <c r="KO134" s="21"/>
      <c r="KP134" s="21"/>
      <c r="KQ134" s="21"/>
      <c r="KR134" s="21"/>
      <c r="KS134" s="21"/>
      <c r="KT134" s="21"/>
      <c r="KU134" s="21"/>
      <c r="KV134" s="21"/>
      <c r="KW134" s="21"/>
      <c r="KX134" s="21"/>
      <c r="KY134" s="21"/>
      <c r="KZ134" s="21"/>
      <c r="LA134" s="21"/>
      <c r="LB134" s="21"/>
      <c r="LC134" s="21"/>
      <c r="LD134" s="21"/>
      <c r="LE134" s="21"/>
      <c r="LF134" s="21"/>
      <c r="LG134" s="21"/>
      <c r="LH134" s="21"/>
      <c r="LI134" s="21"/>
      <c r="LJ134" s="21"/>
      <c r="LK134" s="21"/>
      <c r="LL134" s="21"/>
      <c r="LM134" s="21"/>
      <c r="LN134" s="21"/>
      <c r="LO134" s="21"/>
      <c r="LP134" s="21"/>
      <c r="LQ134" s="21"/>
      <c r="LR134" s="21"/>
      <c r="LS134" s="21"/>
      <c r="LT134" s="21"/>
      <c r="LU134" s="21"/>
      <c r="LV134" s="21"/>
      <c r="LW134" s="21"/>
      <c r="LX134" s="21"/>
      <c r="LY134" s="21"/>
      <c r="LZ134" s="21"/>
      <c r="MA134" s="21"/>
      <c r="MB134" s="21"/>
      <c r="MC134" s="21"/>
      <c r="MD134" s="21"/>
      <c r="ME134" s="21"/>
      <c r="MF134" s="21"/>
      <c r="MG134" s="21"/>
      <c r="MH134" s="21"/>
      <c r="MI134" s="21"/>
      <c r="MJ134" s="21"/>
      <c r="MK134" s="21"/>
      <c r="ML134" s="21"/>
      <c r="MM134" s="21"/>
      <c r="MN134" s="21"/>
      <c r="MO134" s="21"/>
      <c r="MP134" s="21"/>
      <c r="MQ134" s="21"/>
      <c r="MR134" s="21"/>
      <c r="MS134" s="21"/>
      <c r="MT134" s="21"/>
      <c r="MU134" s="21"/>
      <c r="MV134" s="21"/>
      <c r="MW134" s="21"/>
      <c r="MX134" s="21"/>
      <c r="MY134" s="21"/>
      <c r="MZ134" s="21"/>
      <c r="NA134" s="21"/>
      <c r="NB134" s="21"/>
      <c r="NC134" s="21"/>
      <c r="ND134" s="21"/>
      <c r="NE134" s="21"/>
      <c r="NF134" s="21"/>
      <c r="NG134" s="21"/>
      <c r="NH134" s="21"/>
      <c r="NI134" s="21"/>
      <c r="NJ134" s="21"/>
      <c r="NK134" s="21"/>
      <c r="NL134" s="21"/>
      <c r="NM134" s="21"/>
      <c r="NN134" s="21"/>
      <c r="NO134" s="21"/>
      <c r="NP134" s="21"/>
      <c r="NQ134" s="21"/>
      <c r="NR134" s="21"/>
      <c r="NS134" s="21"/>
      <c r="NT134" s="21"/>
      <c r="NU134" s="21"/>
      <c r="NV134" s="21"/>
      <c r="NW134" s="21"/>
      <c r="NX134" s="21"/>
      <c r="NY134" s="21"/>
      <c r="NZ134" s="21"/>
      <c r="OA134" s="21"/>
      <c r="OB134" s="21"/>
      <c r="OC134" s="21"/>
      <c r="OD134" s="21"/>
      <c r="OE134" s="21"/>
      <c r="OF134" s="21"/>
      <c r="OG134" s="21"/>
      <c r="OH134" s="21"/>
      <c r="OI134" s="21"/>
      <c r="OJ134" s="21"/>
      <c r="OK134" s="21"/>
      <c r="OL134" s="21"/>
      <c r="OM134" s="21"/>
      <c r="ON134" s="21"/>
      <c r="OO134" s="21"/>
      <c r="OP134" s="21"/>
      <c r="OQ134" s="21"/>
      <c r="OR134" s="21"/>
      <c r="OS134" s="21"/>
      <c r="OT134" s="21"/>
      <c r="OU134" s="21"/>
      <c r="OV134" s="21"/>
      <c r="OW134" s="21"/>
      <c r="OX134" s="21"/>
      <c r="OY134" s="21"/>
      <c r="OZ134" s="21"/>
      <c r="PA134" s="21"/>
      <c r="PB134" s="21"/>
      <c r="PC134" s="21"/>
      <c r="PD134" s="21"/>
      <c r="PE134" s="21"/>
      <c r="PF134" s="21"/>
      <c r="PG134" s="21"/>
      <c r="PH134" s="21"/>
      <c r="PI134" s="21"/>
      <c r="PJ134" s="21"/>
      <c r="PK134" s="21"/>
      <c r="PL134" s="21"/>
      <c r="PM134" s="21"/>
      <c r="PN134" s="21"/>
      <c r="PO134" s="21"/>
      <c r="PP134" s="21"/>
      <c r="PQ134" s="21"/>
      <c r="PR134" s="21"/>
      <c r="PS134" s="21"/>
      <c r="PT134" s="21"/>
      <c r="PU134" s="21"/>
      <c r="PV134" s="21"/>
      <c r="PW134" s="21"/>
      <c r="PX134" s="21"/>
      <c r="PY134" s="21"/>
      <c r="PZ134" s="21"/>
      <c r="QA134" s="21"/>
      <c r="QB134" s="21"/>
      <c r="QC134" s="21"/>
      <c r="QD134" s="21"/>
      <c r="QE134" s="21"/>
      <c r="QF134" s="21"/>
      <c r="QG134" s="21"/>
      <c r="QH134" s="21"/>
      <c r="QI134" s="21"/>
      <c r="QJ134" s="21"/>
      <c r="QK134" s="21"/>
      <c r="QL134" s="21"/>
      <c r="QM134" s="21"/>
      <c r="QN134" s="21"/>
      <c r="QO134" s="21"/>
      <c r="QP134" s="21"/>
      <c r="QQ134" s="21"/>
      <c r="QR134" s="21"/>
      <c r="QS134" s="21"/>
      <c r="QT134" s="21"/>
      <c r="QU134" s="21"/>
      <c r="QV134" s="21"/>
      <c r="QW134" s="21"/>
      <c r="QX134" s="21"/>
      <c r="QY134" s="21"/>
      <c r="QZ134" s="21"/>
      <c r="RA134" s="21"/>
      <c r="RB134" s="21"/>
      <c r="RC134" s="21"/>
      <c r="RD134" s="21"/>
      <c r="RE134" s="21"/>
      <c r="RF134" s="21"/>
      <c r="RG134" s="21"/>
      <c r="RH134" s="21"/>
      <c r="RI134" s="21"/>
      <c r="RJ134" s="21"/>
      <c r="RK134" s="21"/>
      <c r="RL134" s="21"/>
      <c r="RM134" s="21"/>
      <c r="RN134" s="21"/>
      <c r="RO134" s="21"/>
      <c r="RP134" s="21"/>
      <c r="RQ134" s="21"/>
      <c r="RR134" s="21"/>
      <c r="RS134" s="21"/>
      <c r="RT134" s="21"/>
      <c r="RU134" s="21"/>
      <c r="RV134" s="21"/>
      <c r="RW134" s="21"/>
      <c r="RX134" s="21"/>
      <c r="RY134" s="21"/>
      <c r="RZ134" s="21"/>
      <c r="SA134" s="21"/>
      <c r="SB134" s="21"/>
      <c r="SC134" s="21"/>
      <c r="SD134" s="21"/>
      <c r="SE134" s="21"/>
      <c r="SF134" s="21"/>
      <c r="SG134" s="21"/>
      <c r="SH134" s="21"/>
      <c r="SI134" s="21"/>
      <c r="SJ134" s="21"/>
      <c r="SK134" s="21"/>
      <c r="SL134" s="21"/>
      <c r="SM134" s="21"/>
      <c r="SN134" s="21"/>
      <c r="SO134" s="21"/>
      <c r="SP134" s="21"/>
      <c r="SQ134" s="21"/>
      <c r="SR134" s="21"/>
      <c r="SS134" s="21"/>
      <c r="ST134" s="21"/>
      <c r="SU134" s="21"/>
      <c r="SV134" s="21"/>
      <c r="SW134" s="21"/>
      <c r="SX134" s="21"/>
      <c r="SY134" s="21"/>
      <c r="SZ134" s="21"/>
      <c r="TA134" s="21"/>
      <c r="TB134" s="21"/>
      <c r="TC134" s="21"/>
      <c r="TD134" s="21"/>
      <c r="TE134" s="21"/>
      <c r="TF134" s="21"/>
      <c r="TG134" s="21"/>
      <c r="TH134" s="21"/>
      <c r="TI134" s="21"/>
      <c r="TJ134" s="21"/>
      <c r="TK134" s="21"/>
      <c r="TL134" s="21"/>
      <c r="TM134" s="21"/>
      <c r="TN134" s="21"/>
      <c r="TO134" s="21"/>
      <c r="TP134" s="21"/>
      <c r="TQ134" s="21"/>
      <c r="TR134" s="21"/>
      <c r="TS134" s="21"/>
      <c r="TT134" s="21"/>
      <c r="TU134" s="21"/>
      <c r="TV134" s="21"/>
      <c r="TW134" s="21"/>
      <c r="TX134" s="21"/>
      <c r="TY134" s="21"/>
      <c r="TZ134" s="21"/>
      <c r="UA134" s="21"/>
      <c r="UB134" s="21"/>
      <c r="UC134" s="21"/>
      <c r="UD134" s="21"/>
      <c r="UE134" s="21"/>
      <c r="UF134" s="21"/>
      <c r="UG134" s="21"/>
      <c r="UH134" s="21"/>
      <c r="UI134" s="21"/>
      <c r="UJ134" s="21"/>
      <c r="UK134" s="21"/>
      <c r="UL134" s="21"/>
      <c r="UM134" s="21"/>
      <c r="UN134" s="21"/>
      <c r="UO134" s="21"/>
      <c r="UP134" s="21"/>
      <c r="UQ134" s="21"/>
      <c r="UR134" s="21"/>
      <c r="US134" s="21"/>
      <c r="UT134" s="21"/>
      <c r="UU134" s="21"/>
      <c r="UV134" s="21"/>
      <c r="UW134" s="21"/>
      <c r="UX134" s="21"/>
      <c r="UY134" s="21"/>
      <c r="UZ134" s="21"/>
      <c r="VA134" s="21"/>
      <c r="VB134" s="21"/>
      <c r="VC134" s="21"/>
      <c r="VD134" s="21"/>
      <c r="VE134" s="21"/>
      <c r="VF134" s="21"/>
      <c r="VG134" s="21"/>
      <c r="VH134" s="21"/>
      <c r="VI134" s="21"/>
      <c r="VJ134" s="21"/>
      <c r="VK134" s="21"/>
      <c r="VL134" s="21"/>
      <c r="VM134" s="21"/>
      <c r="VN134" s="21"/>
      <c r="VO134" s="21"/>
      <c r="VP134" s="21"/>
      <c r="VQ134" s="21"/>
      <c r="VR134" s="21"/>
      <c r="VS134" s="21"/>
      <c r="VT134" s="21"/>
      <c r="VU134" s="21"/>
      <c r="VV134" s="21"/>
      <c r="VW134" s="21"/>
      <c r="VX134" s="21"/>
      <c r="VY134" s="21"/>
      <c r="VZ134" s="21"/>
      <c r="WA134" s="21"/>
      <c r="WB134" s="21"/>
      <c r="WC134" s="21"/>
      <c r="WD134" s="21"/>
      <c r="WE134" s="21"/>
      <c r="WF134" s="21"/>
      <c r="WG134" s="21"/>
      <c r="WH134" s="21"/>
      <c r="WI134" s="21"/>
      <c r="WJ134" s="21"/>
      <c r="WK134" s="21"/>
      <c r="WL134" s="21"/>
      <c r="WM134" s="21"/>
      <c r="WN134" s="21"/>
      <c r="WO134" s="21"/>
      <c r="WP134" s="21"/>
      <c r="WQ134" s="21"/>
      <c r="WR134" s="21"/>
      <c r="WS134" s="21"/>
      <c r="WT134" s="21"/>
      <c r="WU134" s="21"/>
      <c r="WV134" s="21"/>
      <c r="WW134" s="21"/>
      <c r="WX134" s="21"/>
      <c r="WY134" s="21"/>
      <c r="WZ134" s="21"/>
      <c r="XA134" s="21"/>
      <c r="XB134" s="21"/>
      <c r="XC134" s="21"/>
      <c r="XD134" s="21"/>
      <c r="XE134" s="21"/>
      <c r="XF134" s="21"/>
      <c r="XG134" s="21"/>
      <c r="XH134" s="21"/>
      <c r="XI134" s="21"/>
      <c r="XJ134" s="21"/>
      <c r="XK134" s="21"/>
      <c r="XL134" s="21"/>
      <c r="XM134" s="21"/>
      <c r="XN134" s="21"/>
      <c r="XO134" s="21"/>
      <c r="XP134" s="21"/>
      <c r="XQ134" s="21"/>
      <c r="XR134" s="21"/>
      <c r="XS134" s="21"/>
      <c r="XT134" s="21"/>
      <c r="XU134" s="21"/>
      <c r="XV134" s="21"/>
      <c r="XW134" s="21"/>
      <c r="XX134" s="21"/>
      <c r="XY134" s="21"/>
      <c r="XZ134" s="21"/>
      <c r="YA134" s="21"/>
      <c r="YB134" s="21"/>
      <c r="YC134" s="21"/>
      <c r="YD134" s="21"/>
      <c r="YE134" s="21"/>
      <c r="YF134" s="21"/>
      <c r="YG134" s="21"/>
      <c r="YH134" s="21"/>
      <c r="YI134" s="21"/>
      <c r="YJ134" s="21"/>
      <c r="YK134" s="21"/>
      <c r="YL134" s="21"/>
      <c r="YM134" s="21"/>
      <c r="YN134" s="21"/>
      <c r="YO134" s="21"/>
      <c r="YP134" s="21"/>
      <c r="YQ134" s="21"/>
      <c r="YR134" s="21"/>
      <c r="YS134" s="21"/>
      <c r="YT134" s="21"/>
      <c r="YU134" s="21"/>
      <c r="YV134" s="21"/>
      <c r="YW134" s="21"/>
      <c r="YX134" s="21"/>
      <c r="YY134" s="21"/>
      <c r="YZ134" s="21"/>
      <c r="ZA134" s="21"/>
      <c r="ZB134" s="21"/>
      <c r="ZC134" s="21"/>
      <c r="ZD134" s="21"/>
      <c r="ZE134" s="21"/>
      <c r="ZF134" s="21"/>
      <c r="ZG134" s="21"/>
      <c r="ZH134" s="21"/>
      <c r="ZI134" s="21"/>
      <c r="ZJ134" s="21"/>
      <c r="ZK134" s="21"/>
      <c r="ZL134" s="21"/>
      <c r="ZM134" s="21"/>
      <c r="ZN134" s="21"/>
      <c r="ZO134" s="21"/>
      <c r="ZP134" s="21"/>
      <c r="ZQ134" s="21"/>
      <c r="ZR134" s="21"/>
      <c r="ZS134" s="21"/>
      <c r="ZT134" s="21"/>
      <c r="ZU134" s="21"/>
      <c r="ZV134" s="21"/>
      <c r="ZW134" s="21"/>
      <c r="ZX134" s="21"/>
      <c r="ZY134" s="21"/>
      <c r="ZZ134" s="21"/>
      <c r="AAA134" s="21"/>
      <c r="AAB134" s="21"/>
      <c r="AAC134" s="21"/>
      <c r="AAD134" s="21"/>
      <c r="AAE134" s="21"/>
      <c r="AAF134" s="21"/>
      <c r="AAG134" s="21"/>
      <c r="AAH134" s="21"/>
      <c r="AAI134" s="21"/>
      <c r="AAJ134" s="21"/>
      <c r="AAK134" s="21"/>
      <c r="AAL134" s="21"/>
      <c r="AAM134" s="21"/>
      <c r="AAN134" s="21"/>
      <c r="AAO134" s="21"/>
      <c r="AAP134" s="21"/>
      <c r="AAQ134" s="21"/>
      <c r="AAR134" s="21"/>
      <c r="AAS134" s="21"/>
      <c r="AAT134" s="21"/>
      <c r="AAU134" s="21"/>
      <c r="AAV134" s="21"/>
      <c r="AAW134" s="21"/>
      <c r="AAX134" s="21"/>
      <c r="AAY134" s="21"/>
      <c r="AAZ134" s="21"/>
      <c r="ABA134" s="21"/>
      <c r="ABB134" s="21"/>
      <c r="ABC134" s="21"/>
      <c r="ABD134" s="21"/>
      <c r="ABE134" s="21"/>
      <c r="ABF134" s="21"/>
      <c r="ABG134" s="21"/>
      <c r="ABH134" s="21"/>
      <c r="ABI134" s="21"/>
      <c r="ABJ134" s="21"/>
      <c r="ABK134" s="21"/>
      <c r="ABL134" s="21"/>
      <c r="ABM134" s="21"/>
      <c r="ABN134" s="21"/>
      <c r="ABO134" s="21"/>
      <c r="ABP134" s="21"/>
      <c r="ABQ134" s="21"/>
      <c r="ABR134" s="21"/>
      <c r="ABS134" s="21"/>
      <c r="ABT134" s="21"/>
      <c r="ABU134" s="21"/>
      <c r="ABV134" s="21"/>
      <c r="ABW134" s="21"/>
      <c r="ABX134" s="21"/>
      <c r="ABY134" s="21"/>
      <c r="ABZ134" s="21"/>
      <c r="ACA134" s="21"/>
      <c r="ACB134" s="21"/>
      <c r="ACC134" s="21"/>
      <c r="ACD134" s="21"/>
      <c r="ACE134" s="21"/>
      <c r="ACF134" s="21"/>
      <c r="ACG134" s="21"/>
      <c r="ACH134" s="21"/>
      <c r="ACI134" s="21"/>
      <c r="ACJ134" s="21"/>
      <c r="ACK134" s="21"/>
      <c r="ACL134" s="21"/>
      <c r="ACM134" s="21"/>
      <c r="ACN134" s="21"/>
      <c r="ACO134" s="21"/>
      <c r="ACP134" s="21"/>
      <c r="ACQ134" s="21"/>
      <c r="ACR134" s="21"/>
      <c r="ACS134" s="21"/>
      <c r="ACT134" s="21"/>
      <c r="ACU134" s="21"/>
      <c r="ACV134" s="21"/>
      <c r="ACW134" s="21"/>
      <c r="ACX134" s="21"/>
      <c r="ACY134" s="21"/>
      <c r="ACZ134" s="21"/>
      <c r="ADA134" s="21"/>
      <c r="ADB134" s="21"/>
      <c r="ADC134" s="21"/>
      <c r="ADD134" s="21"/>
      <c r="ADE134" s="21"/>
      <c r="ADF134" s="21"/>
      <c r="ADG134" s="21"/>
      <c r="ADH134" s="21"/>
      <c r="ADI134" s="21"/>
      <c r="ADJ134" s="21"/>
      <c r="ADK134" s="21"/>
      <c r="ADL134" s="21"/>
      <c r="ADM134" s="21"/>
      <c r="ADN134" s="21"/>
      <c r="ADO134" s="21"/>
      <c r="ADP134" s="21"/>
      <c r="ADQ134" s="21"/>
      <c r="ADR134" s="21"/>
      <c r="ADS134" s="21"/>
      <c r="ADT134" s="21"/>
      <c r="ADU134" s="21"/>
      <c r="ADV134" s="21"/>
      <c r="ADW134" s="21"/>
      <c r="ADX134" s="21"/>
      <c r="ADY134" s="21"/>
      <c r="ADZ134" s="21"/>
      <c r="AEA134" s="21"/>
      <c r="AEB134" s="21"/>
      <c r="AEC134" s="21"/>
      <c r="AED134" s="21"/>
      <c r="AEE134" s="21"/>
      <c r="AEF134" s="21"/>
      <c r="AEG134" s="21"/>
      <c r="AEH134" s="21"/>
      <c r="AEI134" s="21"/>
      <c r="AEJ134" s="21"/>
      <c r="AEK134" s="21"/>
      <c r="AEL134" s="21"/>
      <c r="AEM134" s="21"/>
      <c r="AEN134" s="21"/>
      <c r="AEO134" s="21"/>
      <c r="AEP134" s="21"/>
      <c r="AEQ134" s="21"/>
      <c r="AER134" s="21"/>
      <c r="AES134" s="21"/>
      <c r="AET134" s="21"/>
      <c r="AEU134" s="21"/>
      <c r="AEV134" s="21"/>
      <c r="AEW134" s="21"/>
      <c r="AEX134" s="21"/>
      <c r="AEY134" s="21"/>
      <c r="AEZ134" s="21"/>
      <c r="AFA134" s="21"/>
      <c r="AFB134" s="21"/>
      <c r="AFC134" s="21"/>
      <c r="AFD134" s="21"/>
      <c r="AFE134" s="21"/>
      <c r="AFF134" s="21"/>
      <c r="AFG134" s="21"/>
      <c r="AFH134" s="21"/>
      <c r="AFI134" s="21"/>
      <c r="AFJ134" s="21"/>
      <c r="AFK134" s="21"/>
      <c r="AFL134" s="21"/>
      <c r="AFM134" s="21"/>
      <c r="AFN134" s="21"/>
      <c r="AFO134" s="21"/>
      <c r="AFP134" s="21"/>
      <c r="AFQ134" s="21"/>
      <c r="AFR134" s="21"/>
      <c r="AFS134" s="21"/>
      <c r="AFT134" s="21"/>
      <c r="AFU134" s="21"/>
      <c r="AFV134" s="21"/>
      <c r="AFW134" s="21"/>
      <c r="AFX134" s="21"/>
      <c r="AFY134" s="21"/>
      <c r="AFZ134" s="21"/>
      <c r="AGA134" s="21"/>
      <c r="AGB134" s="21"/>
      <c r="AGC134" s="21"/>
      <c r="AGD134" s="21"/>
      <c r="AGE134" s="21"/>
      <c r="AGF134" s="21"/>
      <c r="AGG134" s="21"/>
      <c r="AGH134" s="21"/>
      <c r="AGI134" s="21"/>
      <c r="AGJ134" s="21"/>
      <c r="AGK134" s="21"/>
      <c r="AGL134" s="21"/>
      <c r="AGM134" s="21"/>
      <c r="AGN134" s="21"/>
      <c r="AGO134" s="21"/>
      <c r="AGP134" s="21"/>
      <c r="AGQ134" s="21"/>
      <c r="AGR134" s="21"/>
      <c r="AGS134" s="21"/>
      <c r="AGT134" s="21"/>
      <c r="AGU134" s="21"/>
      <c r="AGV134" s="21"/>
      <c r="AGW134" s="21"/>
      <c r="AGX134" s="21"/>
      <c r="AGY134" s="21"/>
      <c r="AGZ134" s="21"/>
      <c r="AHA134" s="21"/>
      <c r="AHB134" s="21"/>
      <c r="AHC134" s="21"/>
      <c r="AHD134" s="21"/>
      <c r="AHE134" s="21"/>
      <c r="AHF134" s="21"/>
      <c r="AHG134" s="21"/>
      <c r="AHH134" s="21"/>
      <c r="AHI134" s="21"/>
      <c r="AHJ134" s="21"/>
      <c r="AHK134" s="21"/>
      <c r="AHL134" s="21"/>
      <c r="AHM134" s="21"/>
      <c r="AHN134" s="21"/>
      <c r="AHO134" s="21"/>
      <c r="AHP134" s="21"/>
      <c r="AHQ134" s="21"/>
      <c r="AHR134" s="21"/>
      <c r="AHS134" s="21"/>
      <c r="AHT134" s="21"/>
      <c r="AHU134" s="21"/>
      <c r="AHV134" s="21"/>
      <c r="AHW134" s="21"/>
      <c r="AHX134" s="21"/>
      <c r="AHY134" s="21"/>
      <c r="AHZ134" s="21"/>
      <c r="AIA134" s="21"/>
      <c r="AIB134" s="21"/>
      <c r="AIC134" s="21"/>
      <c r="AID134" s="21"/>
      <c r="AIE134" s="21"/>
      <c r="AIF134" s="21"/>
      <c r="AIG134" s="21"/>
      <c r="AIH134" s="21"/>
      <c r="AII134" s="21"/>
      <c r="AIJ134" s="21"/>
      <c r="AIK134" s="21"/>
      <c r="AIL134" s="21"/>
      <c r="AIM134" s="21"/>
      <c r="AIN134" s="21"/>
      <c r="AIO134" s="21"/>
      <c r="AIP134" s="21"/>
      <c r="AIQ134" s="21"/>
      <c r="AIR134" s="21"/>
      <c r="AIS134" s="21"/>
      <c r="AIT134" s="21"/>
      <c r="AIU134" s="21"/>
      <c r="AIV134" s="21"/>
      <c r="AIW134" s="21"/>
      <c r="AIX134" s="21"/>
      <c r="AIY134" s="21"/>
      <c r="AIZ134" s="21"/>
      <c r="AJA134" s="21"/>
      <c r="AJB134" s="21"/>
      <c r="AJC134" s="21"/>
      <c r="AJD134" s="21"/>
      <c r="AJE134" s="21"/>
      <c r="AJF134" s="21"/>
      <c r="AJG134" s="21"/>
      <c r="AJH134" s="21"/>
      <c r="AJI134" s="21"/>
      <c r="AJJ134" s="21"/>
      <c r="AJK134" s="21"/>
      <c r="AJL134" s="21"/>
      <c r="AJM134" s="21"/>
      <c r="AJN134" s="21"/>
      <c r="AJO134" s="21"/>
      <c r="AJP134" s="21"/>
      <c r="AJQ134" s="21"/>
      <c r="AJR134" s="21"/>
      <c r="AJS134" s="21"/>
      <c r="AJT134" s="21"/>
      <c r="AJU134" s="21"/>
      <c r="AJV134" s="21"/>
      <c r="AJW134" s="21"/>
      <c r="AJX134" s="21"/>
      <c r="AJY134" s="21"/>
      <c r="AJZ134" s="21"/>
      <c r="AKA134" s="21"/>
      <c r="AKB134" s="21"/>
      <c r="AKC134" s="21"/>
      <c r="AKD134" s="21"/>
      <c r="AKE134" s="21"/>
      <c r="AKF134" s="21"/>
      <c r="AKG134" s="21"/>
      <c r="AKH134" s="21"/>
      <c r="AKI134" s="21"/>
      <c r="AKJ134" s="21"/>
      <c r="AKK134" s="21"/>
      <c r="AKL134" s="21"/>
      <c r="AKM134" s="21"/>
      <c r="AKN134" s="21"/>
      <c r="AKO134" s="21"/>
      <c r="AKP134" s="21"/>
      <c r="AKQ134" s="21"/>
      <c r="AKR134" s="21"/>
      <c r="AKS134" s="21"/>
      <c r="AKT134" s="21"/>
      <c r="AKU134" s="21"/>
      <c r="AKV134" s="21"/>
      <c r="AKW134" s="21"/>
      <c r="AKX134" s="21"/>
      <c r="AKY134" s="21"/>
      <c r="AKZ134" s="21"/>
      <c r="ALA134" s="21"/>
      <c r="ALB134" s="21"/>
      <c r="ALC134" s="21"/>
      <c r="ALD134" s="21"/>
      <c r="ALE134" s="21"/>
      <c r="ALF134" s="21"/>
      <c r="ALG134" s="21"/>
      <c r="ALH134" s="21"/>
      <c r="ALI134" s="21"/>
      <c r="ALJ134" s="21"/>
      <c r="ALK134" s="21"/>
      <c r="ALL134" s="21"/>
      <c r="ALM134" s="21"/>
      <c r="ALN134" s="21"/>
      <c r="ALO134" s="21"/>
      <c r="ALP134" s="21"/>
      <c r="ALQ134" s="21"/>
      <c r="ALR134" s="21"/>
      <c r="ALS134" s="21"/>
      <c r="ALT134" s="21"/>
      <c r="ALU134" s="21"/>
      <c r="ALV134" s="21"/>
      <c r="ALW134" s="21"/>
      <c r="ALX134" s="21"/>
      <c r="ALY134" s="21"/>
      <c r="ALZ134" s="21"/>
      <c r="AMA134" s="21"/>
      <c r="AMB134" s="21"/>
      <c r="AMC134" s="21"/>
      <c r="AMD134" s="21"/>
      <c r="AME134" s="21"/>
      <c r="AMF134" s="21"/>
      <c r="AMG134" s="21"/>
      <c r="AMH134" s="21"/>
      <c r="AMI134" s="21"/>
      <c r="AMJ134" s="21"/>
      <c r="AMK134" s="21"/>
      <c r="AML134" s="21"/>
      <c r="AMM134" s="21"/>
    </row>
    <row r="135" spans="1:1027" x14ac:dyDescent="0.25">
      <c r="A135" s="31" t="s">
        <v>151</v>
      </c>
      <c r="B135" s="31"/>
      <c r="C135" s="31"/>
      <c r="D135" s="31"/>
      <c r="E135" s="31"/>
      <c r="F135" s="32"/>
      <c r="G135" s="32"/>
      <c r="H135" s="32"/>
      <c r="I135" s="33"/>
      <c r="J135" s="34" t="s">
        <v>106</v>
      </c>
      <c r="K135" s="34"/>
      <c r="L135" s="35"/>
      <c r="M135" s="35"/>
      <c r="N135" s="35"/>
      <c r="O135" s="35"/>
      <c r="P135" s="35"/>
      <c r="Q135" s="35"/>
      <c r="R135" s="36"/>
      <c r="S135" s="36"/>
      <c r="T135" s="36"/>
      <c r="U135" s="37"/>
      <c r="V135" s="37"/>
      <c r="W135" s="37"/>
      <c r="X135" s="38"/>
      <c r="Y135" s="38"/>
      <c r="Z135" s="38"/>
      <c r="AA135" s="39"/>
      <c r="AB135" s="39"/>
      <c r="AC135" s="39"/>
      <c r="AD135" s="31"/>
      <c r="AE135" s="34"/>
      <c r="AF135" s="34"/>
      <c r="AG135" s="37"/>
      <c r="AH135" s="31"/>
    </row>
    <row r="136" spans="1:1027" s="40" customFormat="1" x14ac:dyDescent="0.25">
      <c r="A136" s="11">
        <v>7</v>
      </c>
      <c r="B136" s="53" t="s">
        <v>270</v>
      </c>
      <c r="C136" s="53" t="s">
        <v>369</v>
      </c>
      <c r="D136" s="53" t="s">
        <v>390</v>
      </c>
      <c r="E136" s="53" t="s">
        <v>129</v>
      </c>
      <c r="F136" s="12" t="s">
        <v>164</v>
      </c>
      <c r="G136" s="12"/>
      <c r="H136" s="12">
        <v>90</v>
      </c>
      <c r="I136" s="13" t="s">
        <v>96</v>
      </c>
      <c r="J136" s="14" t="s">
        <v>452</v>
      </c>
      <c r="K136" s="14" t="s">
        <v>112</v>
      </c>
      <c r="L136" s="15" t="s">
        <v>128</v>
      </c>
      <c r="M136" s="15" t="s">
        <v>128</v>
      </c>
      <c r="N136" s="15" t="s">
        <v>128</v>
      </c>
      <c r="O136" s="15" t="s">
        <v>128</v>
      </c>
      <c r="P136" s="15" t="s">
        <v>129</v>
      </c>
      <c r="Q136" s="15" t="s">
        <v>128</v>
      </c>
      <c r="R136" s="16" t="s">
        <v>128</v>
      </c>
      <c r="S136" s="16" t="s">
        <v>129</v>
      </c>
      <c r="T136" s="16" t="s">
        <v>129</v>
      </c>
      <c r="U136" s="17" t="s">
        <v>458</v>
      </c>
      <c r="V136" s="17" t="s">
        <v>128</v>
      </c>
      <c r="W136" s="17" t="s">
        <v>128</v>
      </c>
      <c r="X136" s="18" t="s">
        <v>168</v>
      </c>
      <c r="Y136" s="18" t="s">
        <v>128</v>
      </c>
      <c r="Z136" s="18" t="s">
        <v>168</v>
      </c>
      <c r="AA136" s="19" t="s">
        <v>117</v>
      </c>
      <c r="AB136" s="19"/>
      <c r="AC136" s="19" t="s">
        <v>129</v>
      </c>
      <c r="AD136" s="11"/>
      <c r="AE136" s="14"/>
      <c r="AF136" s="14"/>
      <c r="AG136" s="17" t="s">
        <v>24</v>
      </c>
      <c r="AH136" s="52"/>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c r="EY136" s="31"/>
      <c r="EZ136" s="31"/>
      <c r="FA136" s="31"/>
      <c r="FB136" s="31"/>
      <c r="FC136" s="31"/>
      <c r="FD136" s="31"/>
      <c r="FE136" s="31"/>
      <c r="FF136" s="31"/>
      <c r="FG136" s="31"/>
      <c r="FH136" s="31"/>
      <c r="FI136" s="31"/>
      <c r="FJ136" s="31"/>
      <c r="FK136" s="31"/>
      <c r="FL136" s="31"/>
      <c r="FM136" s="31"/>
      <c r="FN136" s="31"/>
      <c r="FO136" s="31"/>
      <c r="FP136" s="31"/>
      <c r="FQ136" s="31"/>
      <c r="FR136" s="31"/>
      <c r="FS136" s="31"/>
      <c r="FT136" s="31"/>
      <c r="FU136" s="31"/>
      <c r="FV136" s="31"/>
      <c r="FW136" s="31"/>
      <c r="FX136" s="31"/>
      <c r="FY136" s="31"/>
      <c r="FZ136" s="31"/>
      <c r="GA136" s="31"/>
      <c r="GB136" s="31"/>
      <c r="GC136" s="31"/>
      <c r="GD136" s="31"/>
      <c r="GE136" s="31"/>
      <c r="GF136" s="31"/>
      <c r="GG136" s="31"/>
      <c r="GH136" s="31"/>
      <c r="GI136" s="31"/>
      <c r="GJ136" s="31"/>
      <c r="GK136" s="31"/>
      <c r="GL136" s="31"/>
      <c r="GM136" s="31"/>
      <c r="GN136" s="31"/>
      <c r="GO136" s="31"/>
      <c r="GP136" s="31"/>
      <c r="GQ136" s="31"/>
      <c r="GR136" s="31"/>
      <c r="GS136" s="31"/>
      <c r="GT136" s="31"/>
      <c r="GU136" s="31"/>
      <c r="GV136" s="31"/>
      <c r="GW136" s="31"/>
      <c r="GX136" s="31"/>
      <c r="GY136" s="31"/>
      <c r="GZ136" s="31"/>
      <c r="HA136" s="31"/>
      <c r="HB136" s="31"/>
      <c r="HC136" s="31"/>
      <c r="HD136" s="31"/>
      <c r="HE136" s="31"/>
      <c r="HF136" s="31"/>
      <c r="HG136" s="31"/>
      <c r="HH136" s="31"/>
      <c r="HI136" s="31"/>
      <c r="HJ136" s="31"/>
      <c r="HK136" s="31"/>
      <c r="HL136" s="31"/>
      <c r="HM136" s="31"/>
      <c r="HN136" s="31"/>
      <c r="HO136" s="31"/>
      <c r="HP136" s="31"/>
      <c r="HQ136" s="31"/>
      <c r="HR136" s="31"/>
      <c r="HS136" s="31"/>
      <c r="HT136" s="31"/>
      <c r="HU136" s="31"/>
      <c r="HV136" s="31"/>
      <c r="HW136" s="31"/>
      <c r="HX136" s="31"/>
      <c r="HY136" s="31"/>
      <c r="HZ136" s="31"/>
      <c r="IA136" s="31"/>
      <c r="IB136" s="31"/>
      <c r="IC136" s="31"/>
      <c r="ID136" s="31"/>
      <c r="IE136" s="31"/>
      <c r="IF136" s="31"/>
      <c r="IG136" s="31"/>
      <c r="IH136" s="31"/>
      <c r="II136" s="31"/>
      <c r="IJ136" s="31"/>
      <c r="IK136" s="31"/>
      <c r="IL136" s="31"/>
      <c r="IM136" s="31"/>
      <c r="IN136" s="31"/>
      <c r="IO136" s="31"/>
      <c r="IP136" s="31"/>
      <c r="IQ136" s="31"/>
      <c r="IR136" s="31"/>
      <c r="IS136" s="31"/>
      <c r="IT136" s="31"/>
      <c r="IU136" s="31"/>
      <c r="IV136" s="31"/>
      <c r="IW136" s="31"/>
      <c r="IX136" s="31"/>
      <c r="IY136" s="31"/>
      <c r="IZ136" s="31"/>
      <c r="JA136" s="31"/>
      <c r="JB136" s="31"/>
      <c r="JC136" s="31"/>
      <c r="JD136" s="31"/>
      <c r="JE136" s="31"/>
      <c r="JF136" s="31"/>
      <c r="JG136" s="31"/>
      <c r="JH136" s="31"/>
      <c r="JI136" s="31"/>
      <c r="JJ136" s="31"/>
      <c r="JK136" s="31"/>
      <c r="JL136" s="31"/>
      <c r="JM136" s="31"/>
      <c r="JN136" s="31"/>
      <c r="JO136" s="31"/>
      <c r="JP136" s="31"/>
      <c r="JQ136" s="31"/>
      <c r="JR136" s="31"/>
      <c r="JS136" s="31"/>
      <c r="JT136" s="31"/>
      <c r="JU136" s="31"/>
      <c r="JV136" s="31"/>
      <c r="JW136" s="31"/>
      <c r="JX136" s="31"/>
      <c r="JY136" s="31"/>
      <c r="JZ136" s="31"/>
      <c r="KA136" s="31"/>
      <c r="KB136" s="31"/>
      <c r="KC136" s="31"/>
      <c r="KD136" s="31"/>
      <c r="KE136" s="31"/>
      <c r="KF136" s="31"/>
      <c r="KG136" s="31"/>
      <c r="KH136" s="31"/>
      <c r="KI136" s="31"/>
      <c r="KJ136" s="31"/>
      <c r="KK136" s="31"/>
      <c r="KL136" s="31"/>
      <c r="KM136" s="31"/>
      <c r="KN136" s="31"/>
      <c r="KO136" s="31"/>
      <c r="KP136" s="31"/>
      <c r="KQ136" s="31"/>
      <c r="KR136" s="31"/>
      <c r="KS136" s="31"/>
      <c r="KT136" s="31"/>
      <c r="KU136" s="31"/>
      <c r="KV136" s="31"/>
      <c r="KW136" s="31"/>
      <c r="KX136" s="31"/>
      <c r="KY136" s="31"/>
      <c r="KZ136" s="31"/>
      <c r="LA136" s="31"/>
      <c r="LB136" s="31"/>
      <c r="LC136" s="31"/>
      <c r="LD136" s="31"/>
      <c r="LE136" s="31"/>
      <c r="LF136" s="31"/>
      <c r="LG136" s="31"/>
      <c r="LH136" s="31"/>
      <c r="LI136" s="31"/>
      <c r="LJ136" s="31"/>
      <c r="LK136" s="31"/>
      <c r="LL136" s="31"/>
      <c r="LM136" s="31"/>
      <c r="LN136" s="31"/>
      <c r="LO136" s="31"/>
      <c r="LP136" s="31"/>
      <c r="LQ136" s="31"/>
      <c r="LR136" s="31"/>
      <c r="LS136" s="31"/>
      <c r="LT136" s="31"/>
      <c r="LU136" s="31"/>
      <c r="LV136" s="31"/>
      <c r="LW136" s="31"/>
      <c r="LX136" s="31"/>
      <c r="LY136" s="31"/>
      <c r="LZ136" s="31"/>
      <c r="MA136" s="31"/>
      <c r="MB136" s="31"/>
      <c r="MC136" s="31"/>
      <c r="MD136" s="31"/>
      <c r="ME136" s="31"/>
      <c r="MF136" s="31"/>
      <c r="MG136" s="31"/>
      <c r="MH136" s="31"/>
      <c r="MI136" s="31"/>
      <c r="MJ136" s="31"/>
      <c r="MK136" s="31"/>
      <c r="ML136" s="31"/>
      <c r="MM136" s="31"/>
      <c r="MN136" s="31"/>
      <c r="MO136" s="31"/>
      <c r="MP136" s="31"/>
      <c r="MQ136" s="31"/>
      <c r="MR136" s="31"/>
      <c r="MS136" s="31"/>
      <c r="MT136" s="31"/>
      <c r="MU136" s="31"/>
      <c r="MV136" s="31"/>
      <c r="MW136" s="31"/>
      <c r="MX136" s="31"/>
      <c r="MY136" s="31"/>
      <c r="MZ136" s="31"/>
      <c r="NA136" s="31"/>
      <c r="NB136" s="31"/>
      <c r="NC136" s="31"/>
      <c r="ND136" s="31"/>
      <c r="NE136" s="31"/>
      <c r="NF136" s="31"/>
      <c r="NG136" s="31"/>
      <c r="NH136" s="31"/>
      <c r="NI136" s="31"/>
      <c r="NJ136" s="31"/>
      <c r="NK136" s="31"/>
      <c r="NL136" s="31"/>
      <c r="NM136" s="31"/>
      <c r="NN136" s="31"/>
      <c r="NO136" s="31"/>
      <c r="NP136" s="31"/>
      <c r="NQ136" s="31"/>
      <c r="NR136" s="31"/>
      <c r="NS136" s="31"/>
      <c r="NT136" s="31"/>
      <c r="NU136" s="31"/>
      <c r="NV136" s="31"/>
      <c r="NW136" s="31"/>
      <c r="NX136" s="31"/>
      <c r="NY136" s="31"/>
      <c r="NZ136" s="31"/>
      <c r="OA136" s="31"/>
      <c r="OB136" s="31"/>
      <c r="OC136" s="31"/>
      <c r="OD136" s="31"/>
      <c r="OE136" s="31"/>
      <c r="OF136" s="31"/>
      <c r="OG136" s="31"/>
      <c r="OH136" s="31"/>
      <c r="OI136" s="31"/>
      <c r="OJ136" s="31"/>
      <c r="OK136" s="31"/>
      <c r="OL136" s="31"/>
      <c r="OM136" s="31"/>
      <c r="ON136" s="31"/>
      <c r="OO136" s="31"/>
      <c r="OP136" s="31"/>
      <c r="OQ136" s="31"/>
      <c r="OR136" s="31"/>
      <c r="OS136" s="31"/>
      <c r="OT136" s="31"/>
      <c r="OU136" s="31"/>
      <c r="OV136" s="31"/>
      <c r="OW136" s="31"/>
      <c r="OX136" s="31"/>
      <c r="OY136" s="31"/>
      <c r="OZ136" s="31"/>
      <c r="PA136" s="31"/>
      <c r="PB136" s="31"/>
      <c r="PC136" s="31"/>
      <c r="PD136" s="31"/>
      <c r="PE136" s="31"/>
      <c r="PF136" s="31"/>
      <c r="PG136" s="31"/>
      <c r="PH136" s="31"/>
      <c r="PI136" s="31"/>
      <c r="PJ136" s="31"/>
      <c r="PK136" s="31"/>
      <c r="PL136" s="31"/>
      <c r="PM136" s="31"/>
      <c r="PN136" s="31"/>
      <c r="PO136" s="31"/>
      <c r="PP136" s="31"/>
      <c r="PQ136" s="31"/>
      <c r="PR136" s="31"/>
      <c r="PS136" s="31"/>
      <c r="PT136" s="31"/>
      <c r="PU136" s="31"/>
      <c r="PV136" s="31"/>
      <c r="PW136" s="31"/>
      <c r="PX136" s="31"/>
      <c r="PY136" s="31"/>
      <c r="PZ136" s="31"/>
      <c r="QA136" s="31"/>
      <c r="QB136" s="31"/>
      <c r="QC136" s="31"/>
      <c r="QD136" s="31"/>
      <c r="QE136" s="31"/>
      <c r="QF136" s="31"/>
      <c r="QG136" s="31"/>
      <c r="QH136" s="31"/>
      <c r="QI136" s="31"/>
      <c r="QJ136" s="31"/>
      <c r="QK136" s="31"/>
      <c r="QL136" s="31"/>
      <c r="QM136" s="31"/>
      <c r="QN136" s="31"/>
      <c r="QO136" s="31"/>
      <c r="QP136" s="31"/>
      <c r="QQ136" s="31"/>
      <c r="QR136" s="31"/>
      <c r="QS136" s="31"/>
      <c r="QT136" s="31"/>
      <c r="QU136" s="31"/>
      <c r="QV136" s="31"/>
      <c r="QW136" s="31"/>
      <c r="QX136" s="31"/>
      <c r="QY136" s="31"/>
      <c r="QZ136" s="31"/>
      <c r="RA136" s="31"/>
      <c r="RB136" s="31"/>
      <c r="RC136" s="31"/>
      <c r="RD136" s="31"/>
      <c r="RE136" s="31"/>
      <c r="RF136" s="31"/>
      <c r="RG136" s="31"/>
      <c r="RH136" s="31"/>
      <c r="RI136" s="31"/>
      <c r="RJ136" s="31"/>
      <c r="RK136" s="31"/>
      <c r="RL136" s="31"/>
      <c r="RM136" s="31"/>
      <c r="RN136" s="31"/>
      <c r="RO136" s="31"/>
      <c r="RP136" s="31"/>
      <c r="RQ136" s="31"/>
      <c r="RR136" s="31"/>
      <c r="RS136" s="31"/>
      <c r="RT136" s="31"/>
      <c r="RU136" s="31"/>
      <c r="RV136" s="31"/>
      <c r="RW136" s="31"/>
      <c r="RX136" s="31"/>
      <c r="RY136" s="31"/>
      <c r="RZ136" s="31"/>
      <c r="SA136" s="31"/>
      <c r="SB136" s="31"/>
      <c r="SC136" s="31"/>
      <c r="SD136" s="31"/>
      <c r="SE136" s="31"/>
      <c r="SF136" s="31"/>
      <c r="SG136" s="31"/>
      <c r="SH136" s="31"/>
      <c r="SI136" s="31"/>
      <c r="SJ136" s="31"/>
      <c r="SK136" s="31"/>
      <c r="SL136" s="31"/>
      <c r="SM136" s="31"/>
      <c r="SN136" s="31"/>
      <c r="SO136" s="31"/>
      <c r="SP136" s="31"/>
      <c r="SQ136" s="31"/>
      <c r="SR136" s="31"/>
      <c r="SS136" s="31"/>
      <c r="ST136" s="31"/>
      <c r="SU136" s="31"/>
      <c r="SV136" s="31"/>
      <c r="SW136" s="31"/>
      <c r="SX136" s="31"/>
      <c r="SY136" s="31"/>
      <c r="SZ136" s="31"/>
      <c r="TA136" s="31"/>
      <c r="TB136" s="31"/>
      <c r="TC136" s="31"/>
      <c r="TD136" s="31"/>
      <c r="TE136" s="31"/>
      <c r="TF136" s="31"/>
      <c r="TG136" s="31"/>
      <c r="TH136" s="31"/>
      <c r="TI136" s="31"/>
      <c r="TJ136" s="31"/>
      <c r="TK136" s="31"/>
      <c r="TL136" s="31"/>
      <c r="TM136" s="31"/>
      <c r="TN136" s="31"/>
      <c r="TO136" s="31"/>
      <c r="TP136" s="31"/>
      <c r="TQ136" s="31"/>
      <c r="TR136" s="31"/>
      <c r="TS136" s="31"/>
      <c r="TT136" s="31"/>
      <c r="TU136" s="31"/>
      <c r="TV136" s="31"/>
      <c r="TW136" s="31"/>
      <c r="TX136" s="31"/>
      <c r="TY136" s="31"/>
      <c r="TZ136" s="31"/>
      <c r="UA136" s="31"/>
      <c r="UB136" s="31"/>
      <c r="UC136" s="31"/>
      <c r="UD136" s="31"/>
      <c r="UE136" s="31"/>
      <c r="UF136" s="31"/>
      <c r="UG136" s="31"/>
      <c r="UH136" s="31"/>
      <c r="UI136" s="31"/>
      <c r="UJ136" s="31"/>
      <c r="UK136" s="31"/>
      <c r="UL136" s="31"/>
      <c r="UM136" s="31"/>
      <c r="UN136" s="31"/>
      <c r="UO136" s="31"/>
      <c r="UP136" s="31"/>
      <c r="UQ136" s="31"/>
      <c r="UR136" s="31"/>
      <c r="US136" s="31"/>
      <c r="UT136" s="31"/>
      <c r="UU136" s="31"/>
      <c r="UV136" s="31"/>
      <c r="UW136" s="31"/>
      <c r="UX136" s="31"/>
      <c r="UY136" s="31"/>
      <c r="UZ136" s="31"/>
      <c r="VA136" s="31"/>
      <c r="VB136" s="31"/>
      <c r="VC136" s="31"/>
      <c r="VD136" s="31"/>
      <c r="VE136" s="31"/>
      <c r="VF136" s="31"/>
      <c r="VG136" s="31"/>
      <c r="VH136" s="31"/>
      <c r="VI136" s="31"/>
      <c r="VJ136" s="31"/>
      <c r="VK136" s="31"/>
      <c r="VL136" s="31"/>
      <c r="VM136" s="31"/>
      <c r="VN136" s="31"/>
      <c r="VO136" s="31"/>
      <c r="VP136" s="31"/>
      <c r="VQ136" s="31"/>
      <c r="VR136" s="31"/>
      <c r="VS136" s="31"/>
      <c r="VT136" s="31"/>
      <c r="VU136" s="31"/>
      <c r="VV136" s="31"/>
      <c r="VW136" s="31"/>
      <c r="VX136" s="31"/>
      <c r="VY136" s="31"/>
      <c r="VZ136" s="31"/>
      <c r="WA136" s="31"/>
      <c r="WB136" s="31"/>
      <c r="WC136" s="31"/>
      <c r="WD136" s="31"/>
      <c r="WE136" s="31"/>
      <c r="WF136" s="31"/>
      <c r="WG136" s="31"/>
      <c r="WH136" s="31"/>
      <c r="WI136" s="31"/>
      <c r="WJ136" s="31"/>
      <c r="WK136" s="31"/>
      <c r="WL136" s="31"/>
      <c r="WM136" s="31"/>
      <c r="WN136" s="31"/>
      <c r="WO136" s="31"/>
      <c r="WP136" s="31"/>
      <c r="WQ136" s="31"/>
      <c r="WR136" s="31"/>
      <c r="WS136" s="31"/>
      <c r="WT136" s="31"/>
      <c r="WU136" s="31"/>
      <c r="WV136" s="31"/>
      <c r="WW136" s="31"/>
      <c r="WX136" s="31"/>
      <c r="WY136" s="31"/>
      <c r="WZ136" s="31"/>
      <c r="XA136" s="31"/>
      <c r="XB136" s="31"/>
      <c r="XC136" s="31"/>
      <c r="XD136" s="31"/>
      <c r="XE136" s="31"/>
      <c r="XF136" s="31"/>
      <c r="XG136" s="31"/>
      <c r="XH136" s="31"/>
      <c r="XI136" s="31"/>
      <c r="XJ136" s="31"/>
      <c r="XK136" s="31"/>
      <c r="XL136" s="31"/>
      <c r="XM136" s="31"/>
      <c r="XN136" s="31"/>
      <c r="XO136" s="31"/>
      <c r="XP136" s="31"/>
      <c r="XQ136" s="31"/>
      <c r="XR136" s="31"/>
      <c r="XS136" s="31"/>
      <c r="XT136" s="31"/>
      <c r="XU136" s="31"/>
      <c r="XV136" s="31"/>
      <c r="XW136" s="31"/>
      <c r="XX136" s="31"/>
      <c r="XY136" s="31"/>
      <c r="XZ136" s="31"/>
      <c r="YA136" s="31"/>
      <c r="YB136" s="31"/>
      <c r="YC136" s="31"/>
      <c r="YD136" s="31"/>
      <c r="YE136" s="31"/>
      <c r="YF136" s="31"/>
      <c r="YG136" s="31"/>
      <c r="YH136" s="31"/>
      <c r="YI136" s="31"/>
      <c r="YJ136" s="31"/>
      <c r="YK136" s="31"/>
      <c r="YL136" s="31"/>
      <c r="YM136" s="31"/>
      <c r="YN136" s="31"/>
      <c r="YO136" s="31"/>
      <c r="YP136" s="31"/>
      <c r="YQ136" s="31"/>
      <c r="YR136" s="31"/>
      <c r="YS136" s="31"/>
      <c r="YT136" s="31"/>
      <c r="YU136" s="31"/>
      <c r="YV136" s="31"/>
      <c r="YW136" s="31"/>
      <c r="YX136" s="31"/>
      <c r="YY136" s="31"/>
      <c r="YZ136" s="31"/>
      <c r="ZA136" s="31"/>
      <c r="ZB136" s="31"/>
      <c r="ZC136" s="31"/>
      <c r="ZD136" s="31"/>
      <c r="ZE136" s="31"/>
      <c r="ZF136" s="31"/>
      <c r="ZG136" s="31"/>
      <c r="ZH136" s="31"/>
      <c r="ZI136" s="31"/>
      <c r="ZJ136" s="31"/>
      <c r="ZK136" s="31"/>
      <c r="ZL136" s="31"/>
      <c r="ZM136" s="31"/>
      <c r="ZN136" s="31"/>
      <c r="ZO136" s="31"/>
      <c r="ZP136" s="31"/>
      <c r="ZQ136" s="31"/>
      <c r="ZR136" s="31"/>
      <c r="ZS136" s="31"/>
      <c r="ZT136" s="31"/>
      <c r="ZU136" s="31"/>
      <c r="ZV136" s="31"/>
      <c r="ZW136" s="31"/>
      <c r="ZX136" s="31"/>
      <c r="ZY136" s="31"/>
      <c r="ZZ136" s="31"/>
      <c r="AAA136" s="31"/>
      <c r="AAB136" s="31"/>
      <c r="AAC136" s="31"/>
      <c r="AAD136" s="31"/>
      <c r="AAE136" s="31"/>
      <c r="AAF136" s="31"/>
      <c r="AAG136" s="31"/>
      <c r="AAH136" s="31"/>
      <c r="AAI136" s="31"/>
      <c r="AAJ136" s="31"/>
      <c r="AAK136" s="31"/>
      <c r="AAL136" s="31"/>
      <c r="AAM136" s="31"/>
      <c r="AAN136" s="31"/>
      <c r="AAO136" s="31"/>
      <c r="AAP136" s="31"/>
      <c r="AAQ136" s="31"/>
      <c r="AAR136" s="31"/>
      <c r="AAS136" s="31"/>
      <c r="AAT136" s="31"/>
      <c r="AAU136" s="31"/>
      <c r="AAV136" s="31"/>
      <c r="AAW136" s="31"/>
      <c r="AAX136" s="31"/>
      <c r="AAY136" s="31"/>
      <c r="AAZ136" s="31"/>
      <c r="ABA136" s="31"/>
      <c r="ABB136" s="31"/>
      <c r="ABC136" s="31"/>
      <c r="ABD136" s="31"/>
      <c r="ABE136" s="31"/>
      <c r="ABF136" s="31"/>
      <c r="ABG136" s="31"/>
      <c r="ABH136" s="31"/>
      <c r="ABI136" s="31"/>
      <c r="ABJ136" s="31"/>
      <c r="ABK136" s="31"/>
      <c r="ABL136" s="31"/>
      <c r="ABM136" s="31"/>
      <c r="ABN136" s="31"/>
      <c r="ABO136" s="31"/>
      <c r="ABP136" s="31"/>
      <c r="ABQ136" s="31"/>
      <c r="ABR136" s="31"/>
      <c r="ABS136" s="31"/>
      <c r="ABT136" s="31"/>
      <c r="ABU136" s="31"/>
      <c r="ABV136" s="31"/>
      <c r="ABW136" s="31"/>
      <c r="ABX136" s="31"/>
      <c r="ABY136" s="31"/>
      <c r="ABZ136" s="31"/>
      <c r="ACA136" s="31"/>
      <c r="ACB136" s="31"/>
      <c r="ACC136" s="31"/>
      <c r="ACD136" s="31"/>
      <c r="ACE136" s="31"/>
      <c r="ACF136" s="31"/>
      <c r="ACG136" s="31"/>
      <c r="ACH136" s="31"/>
      <c r="ACI136" s="31"/>
      <c r="ACJ136" s="31"/>
      <c r="ACK136" s="31"/>
      <c r="ACL136" s="31"/>
      <c r="ACM136" s="31"/>
      <c r="ACN136" s="31"/>
      <c r="ACO136" s="31"/>
      <c r="ACP136" s="31"/>
      <c r="ACQ136" s="31"/>
      <c r="ACR136" s="31"/>
      <c r="ACS136" s="31"/>
      <c r="ACT136" s="31"/>
      <c r="ACU136" s="31"/>
      <c r="ACV136" s="31"/>
      <c r="ACW136" s="31"/>
      <c r="ACX136" s="31"/>
      <c r="ACY136" s="31"/>
      <c r="ACZ136" s="31"/>
      <c r="ADA136" s="31"/>
      <c r="ADB136" s="31"/>
      <c r="ADC136" s="31"/>
      <c r="ADD136" s="31"/>
      <c r="ADE136" s="31"/>
      <c r="ADF136" s="31"/>
      <c r="ADG136" s="31"/>
      <c r="ADH136" s="31"/>
      <c r="ADI136" s="31"/>
      <c r="ADJ136" s="31"/>
      <c r="ADK136" s="31"/>
      <c r="ADL136" s="31"/>
      <c r="ADM136" s="31"/>
      <c r="ADN136" s="31"/>
      <c r="ADO136" s="31"/>
      <c r="ADP136" s="31"/>
      <c r="ADQ136" s="31"/>
      <c r="ADR136" s="31"/>
      <c r="ADS136" s="31"/>
      <c r="ADT136" s="31"/>
      <c r="ADU136" s="31"/>
      <c r="ADV136" s="31"/>
      <c r="ADW136" s="31"/>
      <c r="ADX136" s="31"/>
      <c r="ADY136" s="31"/>
      <c r="ADZ136" s="31"/>
      <c r="AEA136" s="31"/>
      <c r="AEB136" s="31"/>
      <c r="AEC136" s="31"/>
      <c r="AED136" s="31"/>
      <c r="AEE136" s="31"/>
      <c r="AEF136" s="31"/>
      <c r="AEG136" s="31"/>
      <c r="AEH136" s="31"/>
      <c r="AEI136" s="31"/>
      <c r="AEJ136" s="31"/>
      <c r="AEK136" s="31"/>
      <c r="AEL136" s="31"/>
      <c r="AEM136" s="31"/>
      <c r="AEN136" s="31"/>
      <c r="AEO136" s="31"/>
      <c r="AEP136" s="31"/>
      <c r="AEQ136" s="31"/>
      <c r="AER136" s="31"/>
      <c r="AES136" s="31"/>
      <c r="AET136" s="31"/>
      <c r="AEU136" s="31"/>
      <c r="AEV136" s="31"/>
      <c r="AEW136" s="31"/>
      <c r="AEX136" s="31"/>
      <c r="AEY136" s="31"/>
      <c r="AEZ136" s="31"/>
      <c r="AFA136" s="31"/>
      <c r="AFB136" s="31"/>
      <c r="AFC136" s="31"/>
      <c r="AFD136" s="31"/>
      <c r="AFE136" s="31"/>
      <c r="AFF136" s="31"/>
      <c r="AFG136" s="31"/>
      <c r="AFH136" s="31"/>
      <c r="AFI136" s="31"/>
      <c r="AFJ136" s="31"/>
      <c r="AFK136" s="31"/>
      <c r="AFL136" s="31"/>
      <c r="AFM136" s="31"/>
      <c r="AFN136" s="31"/>
      <c r="AFO136" s="31"/>
      <c r="AFP136" s="31"/>
      <c r="AFQ136" s="31"/>
      <c r="AFR136" s="31"/>
      <c r="AFS136" s="31"/>
      <c r="AFT136" s="31"/>
      <c r="AFU136" s="31"/>
      <c r="AFV136" s="31"/>
      <c r="AFW136" s="31"/>
      <c r="AFX136" s="31"/>
      <c r="AFY136" s="31"/>
      <c r="AFZ136" s="31"/>
      <c r="AGA136" s="31"/>
      <c r="AGB136" s="31"/>
      <c r="AGC136" s="31"/>
      <c r="AGD136" s="31"/>
      <c r="AGE136" s="31"/>
      <c r="AGF136" s="31"/>
      <c r="AGG136" s="31"/>
      <c r="AGH136" s="31"/>
      <c r="AGI136" s="31"/>
      <c r="AGJ136" s="31"/>
      <c r="AGK136" s="31"/>
      <c r="AGL136" s="31"/>
      <c r="AGM136" s="31"/>
      <c r="AGN136" s="31"/>
      <c r="AGO136" s="31"/>
      <c r="AGP136" s="31"/>
      <c r="AGQ136" s="31"/>
      <c r="AGR136" s="31"/>
      <c r="AGS136" s="31"/>
      <c r="AGT136" s="31"/>
      <c r="AGU136" s="31"/>
      <c r="AGV136" s="31"/>
      <c r="AGW136" s="31"/>
      <c r="AGX136" s="31"/>
      <c r="AGY136" s="31"/>
      <c r="AGZ136" s="31"/>
      <c r="AHA136" s="31"/>
      <c r="AHB136" s="31"/>
      <c r="AHC136" s="31"/>
      <c r="AHD136" s="31"/>
      <c r="AHE136" s="31"/>
      <c r="AHF136" s="31"/>
      <c r="AHG136" s="31"/>
      <c r="AHH136" s="31"/>
      <c r="AHI136" s="31"/>
      <c r="AHJ136" s="31"/>
      <c r="AHK136" s="31"/>
      <c r="AHL136" s="31"/>
      <c r="AHM136" s="31"/>
      <c r="AHN136" s="31"/>
      <c r="AHO136" s="31"/>
      <c r="AHP136" s="31"/>
      <c r="AHQ136" s="31"/>
      <c r="AHR136" s="31"/>
      <c r="AHS136" s="31"/>
      <c r="AHT136" s="31"/>
      <c r="AHU136" s="31"/>
      <c r="AHV136" s="31"/>
      <c r="AHW136" s="31"/>
      <c r="AHX136" s="31"/>
      <c r="AHY136" s="31"/>
      <c r="AHZ136" s="31"/>
      <c r="AIA136" s="31"/>
      <c r="AIB136" s="31"/>
      <c r="AIC136" s="31"/>
      <c r="AID136" s="31"/>
      <c r="AIE136" s="31"/>
      <c r="AIF136" s="31"/>
      <c r="AIG136" s="31"/>
      <c r="AIH136" s="31"/>
      <c r="AII136" s="31"/>
      <c r="AIJ136" s="31"/>
      <c r="AIK136" s="31"/>
      <c r="AIL136" s="31"/>
      <c r="AIM136" s="31"/>
      <c r="AIN136" s="31"/>
      <c r="AIO136" s="31"/>
      <c r="AIP136" s="31"/>
      <c r="AIQ136" s="31"/>
      <c r="AIR136" s="31"/>
      <c r="AIS136" s="31"/>
      <c r="AIT136" s="31"/>
      <c r="AIU136" s="31"/>
      <c r="AIV136" s="31"/>
      <c r="AIW136" s="31"/>
      <c r="AIX136" s="31"/>
      <c r="AIY136" s="31"/>
      <c r="AIZ136" s="31"/>
      <c r="AJA136" s="31"/>
      <c r="AJB136" s="31"/>
      <c r="AJC136" s="31"/>
      <c r="AJD136" s="31"/>
      <c r="AJE136" s="31"/>
      <c r="AJF136" s="31"/>
      <c r="AJG136" s="31"/>
      <c r="AJH136" s="31"/>
      <c r="AJI136" s="31"/>
      <c r="AJJ136" s="31"/>
      <c r="AJK136" s="31"/>
      <c r="AJL136" s="31"/>
      <c r="AJM136" s="31"/>
      <c r="AJN136" s="31"/>
      <c r="AJO136" s="31"/>
      <c r="AJP136" s="31"/>
      <c r="AJQ136" s="31"/>
      <c r="AJR136" s="31"/>
      <c r="AJS136" s="31"/>
      <c r="AJT136" s="31"/>
      <c r="AJU136" s="31"/>
      <c r="AJV136" s="31"/>
      <c r="AJW136" s="31"/>
      <c r="AJX136" s="31"/>
      <c r="AJY136" s="31"/>
      <c r="AJZ136" s="31"/>
      <c r="AKA136" s="31"/>
      <c r="AKB136" s="31"/>
      <c r="AKC136" s="31"/>
      <c r="AKD136" s="31"/>
      <c r="AKE136" s="31"/>
      <c r="AKF136" s="31"/>
      <c r="AKG136" s="31"/>
      <c r="AKH136" s="31"/>
      <c r="AKI136" s="31"/>
      <c r="AKJ136" s="31"/>
      <c r="AKK136" s="31"/>
      <c r="AKL136" s="31"/>
      <c r="AKM136" s="31"/>
      <c r="AKN136" s="31"/>
      <c r="AKO136" s="31"/>
      <c r="AKP136" s="31"/>
      <c r="AKQ136" s="31"/>
      <c r="AKR136" s="31"/>
      <c r="AKS136" s="31"/>
      <c r="AKT136" s="31"/>
      <c r="AKU136" s="31"/>
      <c r="AKV136" s="31"/>
      <c r="AKW136" s="31"/>
      <c r="AKX136" s="31"/>
      <c r="AKY136" s="31"/>
      <c r="AKZ136" s="31"/>
      <c r="ALA136" s="31"/>
      <c r="ALB136" s="31"/>
      <c r="ALC136" s="31"/>
      <c r="ALD136" s="31"/>
      <c r="ALE136" s="31"/>
      <c r="ALF136" s="31"/>
      <c r="ALG136" s="31"/>
      <c r="ALH136" s="31"/>
      <c r="ALI136" s="31"/>
      <c r="ALJ136" s="31"/>
      <c r="ALK136" s="31"/>
      <c r="ALL136" s="31"/>
      <c r="ALM136" s="31"/>
      <c r="ALN136" s="31"/>
      <c r="ALO136" s="31"/>
      <c r="ALP136" s="31"/>
      <c r="ALQ136" s="31"/>
      <c r="ALR136" s="31"/>
      <c r="ALS136" s="31"/>
      <c r="ALT136" s="31"/>
      <c r="ALU136" s="31"/>
      <c r="ALV136" s="31"/>
      <c r="ALW136" s="31"/>
      <c r="ALX136" s="31"/>
      <c r="ALY136" s="31"/>
      <c r="ALZ136" s="31"/>
      <c r="AMA136" s="31"/>
      <c r="AMB136" s="31"/>
      <c r="AMC136" s="31"/>
      <c r="AMD136" s="31"/>
      <c r="AME136" s="31"/>
      <c r="AMF136" s="31"/>
      <c r="AMG136" s="31"/>
      <c r="AMH136" s="31"/>
      <c r="AMI136" s="31"/>
      <c r="AMJ136" s="31"/>
      <c r="AMK136" s="31"/>
      <c r="AML136" s="31"/>
      <c r="AMM136" s="31"/>
    </row>
    <row r="137" spans="1:1027" x14ac:dyDescent="0.25">
      <c r="A137" s="21" t="s">
        <v>25</v>
      </c>
      <c r="B137" s="21"/>
      <c r="C137" s="21"/>
      <c r="D137" s="21"/>
      <c r="E137" s="21"/>
      <c r="F137" s="22"/>
      <c r="G137" s="22"/>
      <c r="H137" s="22"/>
      <c r="I137" s="23"/>
      <c r="J137" s="24"/>
      <c r="K137" s="24"/>
      <c r="L137" s="25"/>
      <c r="M137" s="25"/>
      <c r="N137" s="25"/>
      <c r="O137" s="25"/>
      <c r="P137" s="25"/>
      <c r="Q137" s="25"/>
      <c r="R137" s="26"/>
      <c r="S137" s="26"/>
      <c r="T137" s="26"/>
      <c r="U137" s="27"/>
      <c r="V137" s="27"/>
      <c r="W137" s="27"/>
      <c r="X137" s="28"/>
      <c r="Y137" s="28"/>
      <c r="Z137" s="28"/>
      <c r="AA137" s="29"/>
      <c r="AB137" s="29"/>
      <c r="AC137" s="29"/>
      <c r="AD137" s="21"/>
      <c r="AE137" s="24"/>
      <c r="AF137" s="24"/>
      <c r="AG137" s="27" t="s">
        <v>26</v>
      </c>
      <c r="AH137" s="31"/>
    </row>
    <row r="138" spans="1:1027" s="30" customFormat="1" x14ac:dyDescent="0.25">
      <c r="A138" s="11">
        <v>38</v>
      </c>
      <c r="B138" s="53" t="s">
        <v>271</v>
      </c>
      <c r="C138" s="53" t="s">
        <v>370</v>
      </c>
      <c r="D138" s="53" t="s">
        <v>390</v>
      </c>
      <c r="E138" s="53" t="s">
        <v>128</v>
      </c>
      <c r="F138" s="12" t="s">
        <v>164</v>
      </c>
      <c r="G138" s="12"/>
      <c r="H138" s="12">
        <v>89</v>
      </c>
      <c r="I138" s="13" t="s">
        <v>99</v>
      </c>
      <c r="J138" s="14" t="s">
        <v>452</v>
      </c>
      <c r="K138" s="14" t="s">
        <v>112</v>
      </c>
      <c r="L138" s="15" t="s">
        <v>128</v>
      </c>
      <c r="M138" s="15" t="s">
        <v>128</v>
      </c>
      <c r="N138" s="15" t="s">
        <v>128</v>
      </c>
      <c r="O138" s="15" t="s">
        <v>129</v>
      </c>
      <c r="P138" s="15" t="s">
        <v>129</v>
      </c>
      <c r="Q138" s="15" t="s">
        <v>129</v>
      </c>
      <c r="R138" s="16" t="s">
        <v>128</v>
      </c>
      <c r="S138" s="16" t="s">
        <v>129</v>
      </c>
      <c r="T138" s="16" t="s">
        <v>129</v>
      </c>
      <c r="U138" s="17" t="s">
        <v>458</v>
      </c>
      <c r="V138" s="17" t="s">
        <v>128</v>
      </c>
      <c r="W138" s="17" t="s">
        <v>128</v>
      </c>
      <c r="X138" s="18" t="s">
        <v>131</v>
      </c>
      <c r="Y138" s="18" t="s">
        <v>129</v>
      </c>
      <c r="Z138" s="18" t="s">
        <v>131</v>
      </c>
      <c r="AA138" s="19" t="s">
        <v>117</v>
      </c>
      <c r="AB138" s="19"/>
      <c r="AC138" s="19" t="s">
        <v>129</v>
      </c>
      <c r="AD138" s="11"/>
      <c r="AE138" s="14"/>
      <c r="AF138" s="14"/>
      <c r="AG138" s="17" t="s">
        <v>26</v>
      </c>
      <c r="AH138" s="52"/>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21"/>
      <c r="DA138" s="21"/>
      <c r="DB138" s="21"/>
      <c r="DC138" s="21"/>
      <c r="DD138" s="21"/>
      <c r="DE138" s="21"/>
      <c r="DF138" s="21"/>
      <c r="DG138" s="21"/>
      <c r="DH138" s="21"/>
      <c r="DI138" s="21"/>
      <c r="DJ138" s="21"/>
      <c r="DK138" s="21"/>
      <c r="DL138" s="21"/>
      <c r="DM138" s="21"/>
      <c r="DN138" s="21"/>
      <c r="DO138" s="21"/>
      <c r="DP138" s="21"/>
      <c r="DQ138" s="21"/>
      <c r="DR138" s="21"/>
      <c r="DS138" s="21"/>
      <c r="DT138" s="21"/>
      <c r="DU138" s="21"/>
      <c r="DV138" s="21"/>
      <c r="DW138" s="21"/>
      <c r="DX138" s="21"/>
      <c r="DY138" s="21"/>
      <c r="DZ138" s="21"/>
      <c r="EA138" s="21"/>
      <c r="EB138" s="21"/>
      <c r="EC138" s="21"/>
      <c r="ED138" s="21"/>
      <c r="EE138" s="21"/>
      <c r="EF138" s="21"/>
      <c r="EG138" s="21"/>
      <c r="EH138" s="21"/>
      <c r="EI138" s="21"/>
      <c r="EJ138" s="21"/>
      <c r="EK138" s="21"/>
      <c r="EL138" s="21"/>
      <c r="EM138" s="21"/>
      <c r="EN138" s="21"/>
      <c r="EO138" s="21"/>
      <c r="EP138" s="21"/>
      <c r="EQ138" s="21"/>
      <c r="ER138" s="21"/>
      <c r="ES138" s="21"/>
      <c r="ET138" s="21"/>
      <c r="EU138" s="21"/>
      <c r="EV138" s="21"/>
      <c r="EW138" s="21"/>
      <c r="EX138" s="21"/>
      <c r="EY138" s="21"/>
      <c r="EZ138" s="21"/>
      <c r="FA138" s="21"/>
      <c r="FB138" s="21"/>
      <c r="FC138" s="21"/>
      <c r="FD138" s="21"/>
      <c r="FE138" s="21"/>
      <c r="FF138" s="21"/>
      <c r="FG138" s="21"/>
      <c r="FH138" s="21"/>
      <c r="FI138" s="21"/>
      <c r="FJ138" s="21"/>
      <c r="FK138" s="21"/>
      <c r="FL138" s="21"/>
      <c r="FM138" s="21"/>
      <c r="FN138" s="21"/>
      <c r="FO138" s="21"/>
      <c r="FP138" s="21"/>
      <c r="FQ138" s="21"/>
      <c r="FR138" s="21"/>
      <c r="FS138" s="21"/>
      <c r="FT138" s="21"/>
      <c r="FU138" s="21"/>
      <c r="FV138" s="21"/>
      <c r="FW138" s="21"/>
      <c r="FX138" s="21"/>
      <c r="FY138" s="21"/>
      <c r="FZ138" s="21"/>
      <c r="GA138" s="21"/>
      <c r="GB138" s="21"/>
      <c r="GC138" s="21"/>
      <c r="GD138" s="21"/>
      <c r="GE138" s="21"/>
      <c r="GF138" s="21"/>
      <c r="GG138" s="21"/>
      <c r="GH138" s="21"/>
      <c r="GI138" s="21"/>
      <c r="GJ138" s="21"/>
      <c r="GK138" s="21"/>
      <c r="GL138" s="21"/>
      <c r="GM138" s="21"/>
      <c r="GN138" s="21"/>
      <c r="GO138" s="21"/>
      <c r="GP138" s="21"/>
      <c r="GQ138" s="21"/>
      <c r="GR138" s="21"/>
      <c r="GS138" s="21"/>
      <c r="GT138" s="21"/>
      <c r="GU138" s="21"/>
      <c r="GV138" s="21"/>
      <c r="GW138" s="21"/>
      <c r="GX138" s="21"/>
      <c r="GY138" s="21"/>
      <c r="GZ138" s="21"/>
      <c r="HA138" s="21"/>
      <c r="HB138" s="21"/>
      <c r="HC138" s="21"/>
      <c r="HD138" s="21"/>
      <c r="HE138" s="21"/>
      <c r="HF138" s="21"/>
      <c r="HG138" s="21"/>
      <c r="HH138" s="21"/>
      <c r="HI138" s="21"/>
      <c r="HJ138" s="21"/>
      <c r="HK138" s="21"/>
      <c r="HL138" s="21"/>
      <c r="HM138" s="21"/>
      <c r="HN138" s="21"/>
      <c r="HO138" s="21"/>
      <c r="HP138" s="21"/>
      <c r="HQ138" s="21"/>
      <c r="HR138" s="21"/>
      <c r="HS138" s="21"/>
      <c r="HT138" s="21"/>
      <c r="HU138" s="21"/>
      <c r="HV138" s="21"/>
      <c r="HW138" s="21"/>
      <c r="HX138" s="21"/>
      <c r="HY138" s="21"/>
      <c r="HZ138" s="21"/>
      <c r="IA138" s="21"/>
      <c r="IB138" s="21"/>
      <c r="IC138" s="21"/>
      <c r="ID138" s="21"/>
      <c r="IE138" s="21"/>
      <c r="IF138" s="21"/>
      <c r="IG138" s="21"/>
      <c r="IH138" s="21"/>
      <c r="II138" s="21"/>
      <c r="IJ138" s="21"/>
      <c r="IK138" s="21"/>
      <c r="IL138" s="21"/>
      <c r="IM138" s="21"/>
      <c r="IN138" s="21"/>
      <c r="IO138" s="21"/>
      <c r="IP138" s="21"/>
      <c r="IQ138" s="21"/>
      <c r="IR138" s="21"/>
      <c r="IS138" s="21"/>
      <c r="IT138" s="21"/>
      <c r="IU138" s="21"/>
      <c r="IV138" s="21"/>
      <c r="IW138" s="21"/>
      <c r="IX138" s="21"/>
      <c r="IY138" s="21"/>
      <c r="IZ138" s="21"/>
      <c r="JA138" s="21"/>
      <c r="JB138" s="21"/>
      <c r="JC138" s="21"/>
      <c r="JD138" s="21"/>
      <c r="JE138" s="21"/>
      <c r="JF138" s="21"/>
      <c r="JG138" s="21"/>
      <c r="JH138" s="21"/>
      <c r="JI138" s="21"/>
      <c r="JJ138" s="21"/>
      <c r="JK138" s="21"/>
      <c r="JL138" s="21"/>
      <c r="JM138" s="21"/>
      <c r="JN138" s="21"/>
      <c r="JO138" s="21"/>
      <c r="JP138" s="21"/>
      <c r="JQ138" s="21"/>
      <c r="JR138" s="21"/>
      <c r="JS138" s="21"/>
      <c r="JT138" s="21"/>
      <c r="JU138" s="21"/>
      <c r="JV138" s="21"/>
      <c r="JW138" s="21"/>
      <c r="JX138" s="21"/>
      <c r="JY138" s="21"/>
      <c r="JZ138" s="21"/>
      <c r="KA138" s="21"/>
      <c r="KB138" s="21"/>
      <c r="KC138" s="21"/>
      <c r="KD138" s="21"/>
      <c r="KE138" s="21"/>
      <c r="KF138" s="21"/>
      <c r="KG138" s="21"/>
      <c r="KH138" s="21"/>
      <c r="KI138" s="21"/>
      <c r="KJ138" s="21"/>
      <c r="KK138" s="21"/>
      <c r="KL138" s="21"/>
      <c r="KM138" s="21"/>
      <c r="KN138" s="21"/>
      <c r="KO138" s="21"/>
      <c r="KP138" s="21"/>
      <c r="KQ138" s="21"/>
      <c r="KR138" s="21"/>
      <c r="KS138" s="21"/>
      <c r="KT138" s="21"/>
      <c r="KU138" s="21"/>
      <c r="KV138" s="21"/>
      <c r="KW138" s="21"/>
      <c r="KX138" s="21"/>
      <c r="KY138" s="21"/>
      <c r="KZ138" s="21"/>
      <c r="LA138" s="21"/>
      <c r="LB138" s="21"/>
      <c r="LC138" s="21"/>
      <c r="LD138" s="21"/>
      <c r="LE138" s="21"/>
      <c r="LF138" s="21"/>
      <c r="LG138" s="21"/>
      <c r="LH138" s="21"/>
      <c r="LI138" s="21"/>
      <c r="LJ138" s="21"/>
      <c r="LK138" s="21"/>
      <c r="LL138" s="21"/>
      <c r="LM138" s="21"/>
      <c r="LN138" s="21"/>
      <c r="LO138" s="21"/>
      <c r="LP138" s="21"/>
      <c r="LQ138" s="21"/>
      <c r="LR138" s="21"/>
      <c r="LS138" s="21"/>
      <c r="LT138" s="21"/>
      <c r="LU138" s="21"/>
      <c r="LV138" s="21"/>
      <c r="LW138" s="21"/>
      <c r="LX138" s="21"/>
      <c r="LY138" s="21"/>
      <c r="LZ138" s="21"/>
      <c r="MA138" s="21"/>
      <c r="MB138" s="21"/>
      <c r="MC138" s="21"/>
      <c r="MD138" s="21"/>
      <c r="ME138" s="21"/>
      <c r="MF138" s="21"/>
      <c r="MG138" s="21"/>
      <c r="MH138" s="21"/>
      <c r="MI138" s="21"/>
      <c r="MJ138" s="21"/>
      <c r="MK138" s="21"/>
      <c r="ML138" s="21"/>
      <c r="MM138" s="21"/>
      <c r="MN138" s="21"/>
      <c r="MO138" s="21"/>
      <c r="MP138" s="21"/>
      <c r="MQ138" s="21"/>
      <c r="MR138" s="21"/>
      <c r="MS138" s="21"/>
      <c r="MT138" s="21"/>
      <c r="MU138" s="21"/>
      <c r="MV138" s="21"/>
      <c r="MW138" s="21"/>
      <c r="MX138" s="21"/>
      <c r="MY138" s="21"/>
      <c r="MZ138" s="21"/>
      <c r="NA138" s="21"/>
      <c r="NB138" s="21"/>
      <c r="NC138" s="21"/>
      <c r="ND138" s="21"/>
      <c r="NE138" s="21"/>
      <c r="NF138" s="21"/>
      <c r="NG138" s="21"/>
      <c r="NH138" s="21"/>
      <c r="NI138" s="21"/>
      <c r="NJ138" s="21"/>
      <c r="NK138" s="21"/>
      <c r="NL138" s="21"/>
      <c r="NM138" s="21"/>
      <c r="NN138" s="21"/>
      <c r="NO138" s="21"/>
      <c r="NP138" s="21"/>
      <c r="NQ138" s="21"/>
      <c r="NR138" s="21"/>
      <c r="NS138" s="21"/>
      <c r="NT138" s="21"/>
      <c r="NU138" s="21"/>
      <c r="NV138" s="21"/>
      <c r="NW138" s="21"/>
      <c r="NX138" s="21"/>
      <c r="NY138" s="21"/>
      <c r="NZ138" s="21"/>
      <c r="OA138" s="21"/>
      <c r="OB138" s="21"/>
      <c r="OC138" s="21"/>
      <c r="OD138" s="21"/>
      <c r="OE138" s="21"/>
      <c r="OF138" s="21"/>
      <c r="OG138" s="21"/>
      <c r="OH138" s="21"/>
      <c r="OI138" s="21"/>
      <c r="OJ138" s="21"/>
      <c r="OK138" s="21"/>
      <c r="OL138" s="21"/>
      <c r="OM138" s="21"/>
      <c r="ON138" s="21"/>
      <c r="OO138" s="21"/>
      <c r="OP138" s="21"/>
      <c r="OQ138" s="21"/>
      <c r="OR138" s="21"/>
      <c r="OS138" s="21"/>
      <c r="OT138" s="21"/>
      <c r="OU138" s="21"/>
      <c r="OV138" s="21"/>
      <c r="OW138" s="21"/>
      <c r="OX138" s="21"/>
      <c r="OY138" s="21"/>
      <c r="OZ138" s="21"/>
      <c r="PA138" s="21"/>
      <c r="PB138" s="21"/>
      <c r="PC138" s="21"/>
      <c r="PD138" s="21"/>
      <c r="PE138" s="21"/>
      <c r="PF138" s="21"/>
      <c r="PG138" s="21"/>
      <c r="PH138" s="21"/>
      <c r="PI138" s="21"/>
      <c r="PJ138" s="21"/>
      <c r="PK138" s="21"/>
      <c r="PL138" s="21"/>
      <c r="PM138" s="21"/>
      <c r="PN138" s="21"/>
      <c r="PO138" s="21"/>
      <c r="PP138" s="21"/>
      <c r="PQ138" s="21"/>
      <c r="PR138" s="21"/>
      <c r="PS138" s="21"/>
      <c r="PT138" s="21"/>
      <c r="PU138" s="21"/>
      <c r="PV138" s="21"/>
      <c r="PW138" s="21"/>
      <c r="PX138" s="21"/>
      <c r="PY138" s="21"/>
      <c r="PZ138" s="21"/>
      <c r="QA138" s="21"/>
      <c r="QB138" s="21"/>
      <c r="QC138" s="21"/>
      <c r="QD138" s="21"/>
      <c r="QE138" s="21"/>
      <c r="QF138" s="21"/>
      <c r="QG138" s="21"/>
      <c r="QH138" s="21"/>
      <c r="QI138" s="21"/>
      <c r="QJ138" s="21"/>
      <c r="QK138" s="21"/>
      <c r="QL138" s="21"/>
      <c r="QM138" s="21"/>
      <c r="QN138" s="21"/>
      <c r="QO138" s="21"/>
      <c r="QP138" s="21"/>
      <c r="QQ138" s="21"/>
      <c r="QR138" s="21"/>
      <c r="QS138" s="21"/>
      <c r="QT138" s="21"/>
      <c r="QU138" s="21"/>
      <c r="QV138" s="21"/>
      <c r="QW138" s="21"/>
      <c r="QX138" s="21"/>
      <c r="QY138" s="21"/>
      <c r="QZ138" s="21"/>
      <c r="RA138" s="21"/>
      <c r="RB138" s="21"/>
      <c r="RC138" s="21"/>
      <c r="RD138" s="21"/>
      <c r="RE138" s="21"/>
      <c r="RF138" s="21"/>
      <c r="RG138" s="21"/>
      <c r="RH138" s="21"/>
      <c r="RI138" s="21"/>
      <c r="RJ138" s="21"/>
      <c r="RK138" s="21"/>
      <c r="RL138" s="21"/>
      <c r="RM138" s="21"/>
      <c r="RN138" s="21"/>
      <c r="RO138" s="21"/>
      <c r="RP138" s="21"/>
      <c r="RQ138" s="21"/>
      <c r="RR138" s="21"/>
      <c r="RS138" s="21"/>
      <c r="RT138" s="21"/>
      <c r="RU138" s="21"/>
      <c r="RV138" s="21"/>
      <c r="RW138" s="21"/>
      <c r="RX138" s="21"/>
      <c r="RY138" s="21"/>
      <c r="RZ138" s="21"/>
      <c r="SA138" s="21"/>
      <c r="SB138" s="21"/>
      <c r="SC138" s="21"/>
      <c r="SD138" s="21"/>
      <c r="SE138" s="21"/>
      <c r="SF138" s="21"/>
      <c r="SG138" s="21"/>
      <c r="SH138" s="21"/>
      <c r="SI138" s="21"/>
      <c r="SJ138" s="21"/>
      <c r="SK138" s="21"/>
      <c r="SL138" s="21"/>
      <c r="SM138" s="21"/>
      <c r="SN138" s="21"/>
      <c r="SO138" s="21"/>
      <c r="SP138" s="21"/>
      <c r="SQ138" s="21"/>
      <c r="SR138" s="21"/>
      <c r="SS138" s="21"/>
      <c r="ST138" s="21"/>
      <c r="SU138" s="21"/>
      <c r="SV138" s="21"/>
      <c r="SW138" s="21"/>
      <c r="SX138" s="21"/>
      <c r="SY138" s="21"/>
      <c r="SZ138" s="21"/>
      <c r="TA138" s="21"/>
      <c r="TB138" s="21"/>
      <c r="TC138" s="21"/>
      <c r="TD138" s="21"/>
      <c r="TE138" s="21"/>
      <c r="TF138" s="21"/>
      <c r="TG138" s="21"/>
      <c r="TH138" s="21"/>
      <c r="TI138" s="21"/>
      <c r="TJ138" s="21"/>
      <c r="TK138" s="21"/>
      <c r="TL138" s="21"/>
      <c r="TM138" s="21"/>
      <c r="TN138" s="21"/>
      <c r="TO138" s="21"/>
      <c r="TP138" s="21"/>
      <c r="TQ138" s="21"/>
      <c r="TR138" s="21"/>
      <c r="TS138" s="21"/>
      <c r="TT138" s="21"/>
      <c r="TU138" s="21"/>
      <c r="TV138" s="21"/>
      <c r="TW138" s="21"/>
      <c r="TX138" s="21"/>
      <c r="TY138" s="21"/>
      <c r="TZ138" s="21"/>
      <c r="UA138" s="21"/>
      <c r="UB138" s="21"/>
      <c r="UC138" s="21"/>
      <c r="UD138" s="21"/>
      <c r="UE138" s="21"/>
      <c r="UF138" s="21"/>
      <c r="UG138" s="21"/>
      <c r="UH138" s="21"/>
      <c r="UI138" s="21"/>
      <c r="UJ138" s="21"/>
      <c r="UK138" s="21"/>
      <c r="UL138" s="21"/>
      <c r="UM138" s="21"/>
      <c r="UN138" s="21"/>
      <c r="UO138" s="21"/>
      <c r="UP138" s="21"/>
      <c r="UQ138" s="21"/>
      <c r="UR138" s="21"/>
      <c r="US138" s="21"/>
      <c r="UT138" s="21"/>
      <c r="UU138" s="21"/>
      <c r="UV138" s="21"/>
      <c r="UW138" s="21"/>
      <c r="UX138" s="21"/>
      <c r="UY138" s="21"/>
      <c r="UZ138" s="21"/>
      <c r="VA138" s="21"/>
      <c r="VB138" s="21"/>
      <c r="VC138" s="21"/>
      <c r="VD138" s="21"/>
      <c r="VE138" s="21"/>
      <c r="VF138" s="21"/>
      <c r="VG138" s="21"/>
      <c r="VH138" s="21"/>
      <c r="VI138" s="21"/>
      <c r="VJ138" s="21"/>
      <c r="VK138" s="21"/>
      <c r="VL138" s="21"/>
      <c r="VM138" s="21"/>
      <c r="VN138" s="21"/>
      <c r="VO138" s="21"/>
      <c r="VP138" s="21"/>
      <c r="VQ138" s="21"/>
      <c r="VR138" s="21"/>
      <c r="VS138" s="21"/>
      <c r="VT138" s="21"/>
      <c r="VU138" s="21"/>
      <c r="VV138" s="21"/>
      <c r="VW138" s="21"/>
      <c r="VX138" s="21"/>
      <c r="VY138" s="21"/>
      <c r="VZ138" s="21"/>
      <c r="WA138" s="21"/>
      <c r="WB138" s="21"/>
      <c r="WC138" s="21"/>
      <c r="WD138" s="21"/>
      <c r="WE138" s="21"/>
      <c r="WF138" s="21"/>
      <c r="WG138" s="21"/>
      <c r="WH138" s="21"/>
      <c r="WI138" s="21"/>
      <c r="WJ138" s="21"/>
      <c r="WK138" s="21"/>
      <c r="WL138" s="21"/>
      <c r="WM138" s="21"/>
      <c r="WN138" s="21"/>
      <c r="WO138" s="21"/>
      <c r="WP138" s="21"/>
      <c r="WQ138" s="21"/>
      <c r="WR138" s="21"/>
      <c r="WS138" s="21"/>
      <c r="WT138" s="21"/>
      <c r="WU138" s="21"/>
      <c r="WV138" s="21"/>
      <c r="WW138" s="21"/>
      <c r="WX138" s="21"/>
      <c r="WY138" s="21"/>
      <c r="WZ138" s="21"/>
      <c r="XA138" s="21"/>
      <c r="XB138" s="21"/>
      <c r="XC138" s="21"/>
      <c r="XD138" s="21"/>
      <c r="XE138" s="21"/>
      <c r="XF138" s="21"/>
      <c r="XG138" s="21"/>
      <c r="XH138" s="21"/>
      <c r="XI138" s="21"/>
      <c r="XJ138" s="21"/>
      <c r="XK138" s="21"/>
      <c r="XL138" s="21"/>
      <c r="XM138" s="21"/>
      <c r="XN138" s="21"/>
      <c r="XO138" s="21"/>
      <c r="XP138" s="21"/>
      <c r="XQ138" s="21"/>
      <c r="XR138" s="21"/>
      <c r="XS138" s="21"/>
      <c r="XT138" s="21"/>
      <c r="XU138" s="21"/>
      <c r="XV138" s="21"/>
      <c r="XW138" s="21"/>
      <c r="XX138" s="21"/>
      <c r="XY138" s="21"/>
      <c r="XZ138" s="21"/>
      <c r="YA138" s="21"/>
      <c r="YB138" s="21"/>
      <c r="YC138" s="21"/>
      <c r="YD138" s="21"/>
      <c r="YE138" s="21"/>
      <c r="YF138" s="21"/>
      <c r="YG138" s="21"/>
      <c r="YH138" s="21"/>
      <c r="YI138" s="21"/>
      <c r="YJ138" s="21"/>
      <c r="YK138" s="21"/>
      <c r="YL138" s="21"/>
      <c r="YM138" s="21"/>
      <c r="YN138" s="21"/>
      <c r="YO138" s="21"/>
      <c r="YP138" s="21"/>
      <c r="YQ138" s="21"/>
      <c r="YR138" s="21"/>
      <c r="YS138" s="21"/>
      <c r="YT138" s="21"/>
      <c r="YU138" s="21"/>
      <c r="YV138" s="21"/>
      <c r="YW138" s="21"/>
      <c r="YX138" s="21"/>
      <c r="YY138" s="21"/>
      <c r="YZ138" s="21"/>
      <c r="ZA138" s="21"/>
      <c r="ZB138" s="21"/>
      <c r="ZC138" s="21"/>
      <c r="ZD138" s="21"/>
      <c r="ZE138" s="21"/>
      <c r="ZF138" s="21"/>
      <c r="ZG138" s="21"/>
      <c r="ZH138" s="21"/>
      <c r="ZI138" s="21"/>
      <c r="ZJ138" s="21"/>
      <c r="ZK138" s="21"/>
      <c r="ZL138" s="21"/>
      <c r="ZM138" s="21"/>
      <c r="ZN138" s="21"/>
      <c r="ZO138" s="21"/>
      <c r="ZP138" s="21"/>
      <c r="ZQ138" s="21"/>
      <c r="ZR138" s="21"/>
      <c r="ZS138" s="21"/>
      <c r="ZT138" s="21"/>
      <c r="ZU138" s="21"/>
      <c r="ZV138" s="21"/>
      <c r="ZW138" s="21"/>
      <c r="ZX138" s="21"/>
      <c r="ZY138" s="21"/>
      <c r="ZZ138" s="21"/>
      <c r="AAA138" s="21"/>
      <c r="AAB138" s="21"/>
      <c r="AAC138" s="21"/>
      <c r="AAD138" s="21"/>
      <c r="AAE138" s="21"/>
      <c r="AAF138" s="21"/>
      <c r="AAG138" s="21"/>
      <c r="AAH138" s="21"/>
      <c r="AAI138" s="21"/>
      <c r="AAJ138" s="21"/>
      <c r="AAK138" s="21"/>
      <c r="AAL138" s="21"/>
      <c r="AAM138" s="21"/>
      <c r="AAN138" s="21"/>
      <c r="AAO138" s="21"/>
      <c r="AAP138" s="21"/>
      <c r="AAQ138" s="21"/>
      <c r="AAR138" s="21"/>
      <c r="AAS138" s="21"/>
      <c r="AAT138" s="21"/>
      <c r="AAU138" s="21"/>
      <c r="AAV138" s="21"/>
      <c r="AAW138" s="21"/>
      <c r="AAX138" s="21"/>
      <c r="AAY138" s="21"/>
      <c r="AAZ138" s="21"/>
      <c r="ABA138" s="21"/>
      <c r="ABB138" s="21"/>
      <c r="ABC138" s="21"/>
      <c r="ABD138" s="21"/>
      <c r="ABE138" s="21"/>
      <c r="ABF138" s="21"/>
      <c r="ABG138" s="21"/>
      <c r="ABH138" s="21"/>
      <c r="ABI138" s="21"/>
      <c r="ABJ138" s="21"/>
      <c r="ABK138" s="21"/>
      <c r="ABL138" s="21"/>
      <c r="ABM138" s="21"/>
      <c r="ABN138" s="21"/>
      <c r="ABO138" s="21"/>
      <c r="ABP138" s="21"/>
      <c r="ABQ138" s="21"/>
      <c r="ABR138" s="21"/>
      <c r="ABS138" s="21"/>
      <c r="ABT138" s="21"/>
      <c r="ABU138" s="21"/>
      <c r="ABV138" s="21"/>
      <c r="ABW138" s="21"/>
      <c r="ABX138" s="21"/>
      <c r="ABY138" s="21"/>
      <c r="ABZ138" s="21"/>
      <c r="ACA138" s="21"/>
      <c r="ACB138" s="21"/>
      <c r="ACC138" s="21"/>
      <c r="ACD138" s="21"/>
      <c r="ACE138" s="21"/>
      <c r="ACF138" s="21"/>
      <c r="ACG138" s="21"/>
      <c r="ACH138" s="21"/>
      <c r="ACI138" s="21"/>
      <c r="ACJ138" s="21"/>
      <c r="ACK138" s="21"/>
      <c r="ACL138" s="21"/>
      <c r="ACM138" s="21"/>
      <c r="ACN138" s="21"/>
      <c r="ACO138" s="21"/>
      <c r="ACP138" s="21"/>
      <c r="ACQ138" s="21"/>
      <c r="ACR138" s="21"/>
      <c r="ACS138" s="21"/>
      <c r="ACT138" s="21"/>
      <c r="ACU138" s="21"/>
      <c r="ACV138" s="21"/>
      <c r="ACW138" s="21"/>
      <c r="ACX138" s="21"/>
      <c r="ACY138" s="21"/>
      <c r="ACZ138" s="21"/>
      <c r="ADA138" s="21"/>
      <c r="ADB138" s="21"/>
      <c r="ADC138" s="21"/>
      <c r="ADD138" s="21"/>
      <c r="ADE138" s="21"/>
      <c r="ADF138" s="21"/>
      <c r="ADG138" s="21"/>
      <c r="ADH138" s="21"/>
      <c r="ADI138" s="21"/>
      <c r="ADJ138" s="21"/>
      <c r="ADK138" s="21"/>
      <c r="ADL138" s="21"/>
      <c r="ADM138" s="21"/>
      <c r="ADN138" s="21"/>
      <c r="ADO138" s="21"/>
      <c r="ADP138" s="21"/>
      <c r="ADQ138" s="21"/>
      <c r="ADR138" s="21"/>
      <c r="ADS138" s="21"/>
      <c r="ADT138" s="21"/>
      <c r="ADU138" s="21"/>
      <c r="ADV138" s="21"/>
      <c r="ADW138" s="21"/>
      <c r="ADX138" s="21"/>
      <c r="ADY138" s="21"/>
      <c r="ADZ138" s="21"/>
      <c r="AEA138" s="21"/>
      <c r="AEB138" s="21"/>
      <c r="AEC138" s="21"/>
      <c r="AED138" s="21"/>
      <c r="AEE138" s="21"/>
      <c r="AEF138" s="21"/>
      <c r="AEG138" s="21"/>
      <c r="AEH138" s="21"/>
      <c r="AEI138" s="21"/>
      <c r="AEJ138" s="21"/>
      <c r="AEK138" s="21"/>
      <c r="AEL138" s="21"/>
      <c r="AEM138" s="21"/>
      <c r="AEN138" s="21"/>
      <c r="AEO138" s="21"/>
      <c r="AEP138" s="21"/>
      <c r="AEQ138" s="21"/>
      <c r="AER138" s="21"/>
      <c r="AES138" s="21"/>
      <c r="AET138" s="21"/>
      <c r="AEU138" s="21"/>
      <c r="AEV138" s="21"/>
      <c r="AEW138" s="21"/>
      <c r="AEX138" s="21"/>
      <c r="AEY138" s="21"/>
      <c r="AEZ138" s="21"/>
      <c r="AFA138" s="21"/>
      <c r="AFB138" s="21"/>
      <c r="AFC138" s="21"/>
      <c r="AFD138" s="21"/>
      <c r="AFE138" s="21"/>
      <c r="AFF138" s="21"/>
      <c r="AFG138" s="21"/>
      <c r="AFH138" s="21"/>
      <c r="AFI138" s="21"/>
      <c r="AFJ138" s="21"/>
      <c r="AFK138" s="21"/>
      <c r="AFL138" s="21"/>
      <c r="AFM138" s="21"/>
      <c r="AFN138" s="21"/>
      <c r="AFO138" s="21"/>
      <c r="AFP138" s="21"/>
      <c r="AFQ138" s="21"/>
      <c r="AFR138" s="21"/>
      <c r="AFS138" s="21"/>
      <c r="AFT138" s="21"/>
      <c r="AFU138" s="21"/>
      <c r="AFV138" s="21"/>
      <c r="AFW138" s="21"/>
      <c r="AFX138" s="21"/>
      <c r="AFY138" s="21"/>
      <c r="AFZ138" s="21"/>
      <c r="AGA138" s="21"/>
      <c r="AGB138" s="21"/>
      <c r="AGC138" s="21"/>
      <c r="AGD138" s="21"/>
      <c r="AGE138" s="21"/>
      <c r="AGF138" s="21"/>
      <c r="AGG138" s="21"/>
      <c r="AGH138" s="21"/>
      <c r="AGI138" s="21"/>
      <c r="AGJ138" s="21"/>
      <c r="AGK138" s="21"/>
      <c r="AGL138" s="21"/>
      <c r="AGM138" s="21"/>
      <c r="AGN138" s="21"/>
      <c r="AGO138" s="21"/>
      <c r="AGP138" s="21"/>
      <c r="AGQ138" s="21"/>
      <c r="AGR138" s="21"/>
      <c r="AGS138" s="21"/>
      <c r="AGT138" s="21"/>
      <c r="AGU138" s="21"/>
      <c r="AGV138" s="21"/>
      <c r="AGW138" s="21"/>
      <c r="AGX138" s="21"/>
      <c r="AGY138" s="21"/>
      <c r="AGZ138" s="21"/>
      <c r="AHA138" s="21"/>
      <c r="AHB138" s="21"/>
      <c r="AHC138" s="21"/>
      <c r="AHD138" s="21"/>
      <c r="AHE138" s="21"/>
      <c r="AHF138" s="21"/>
      <c r="AHG138" s="21"/>
      <c r="AHH138" s="21"/>
      <c r="AHI138" s="21"/>
      <c r="AHJ138" s="21"/>
      <c r="AHK138" s="21"/>
      <c r="AHL138" s="21"/>
      <c r="AHM138" s="21"/>
      <c r="AHN138" s="21"/>
      <c r="AHO138" s="21"/>
      <c r="AHP138" s="21"/>
      <c r="AHQ138" s="21"/>
      <c r="AHR138" s="21"/>
      <c r="AHS138" s="21"/>
      <c r="AHT138" s="21"/>
      <c r="AHU138" s="21"/>
      <c r="AHV138" s="21"/>
      <c r="AHW138" s="21"/>
      <c r="AHX138" s="21"/>
      <c r="AHY138" s="21"/>
      <c r="AHZ138" s="21"/>
      <c r="AIA138" s="21"/>
      <c r="AIB138" s="21"/>
      <c r="AIC138" s="21"/>
      <c r="AID138" s="21"/>
      <c r="AIE138" s="21"/>
      <c r="AIF138" s="21"/>
      <c r="AIG138" s="21"/>
      <c r="AIH138" s="21"/>
      <c r="AII138" s="21"/>
      <c r="AIJ138" s="21"/>
      <c r="AIK138" s="21"/>
      <c r="AIL138" s="21"/>
      <c r="AIM138" s="21"/>
      <c r="AIN138" s="21"/>
      <c r="AIO138" s="21"/>
      <c r="AIP138" s="21"/>
      <c r="AIQ138" s="21"/>
      <c r="AIR138" s="21"/>
      <c r="AIS138" s="21"/>
      <c r="AIT138" s="21"/>
      <c r="AIU138" s="21"/>
      <c r="AIV138" s="21"/>
      <c r="AIW138" s="21"/>
      <c r="AIX138" s="21"/>
      <c r="AIY138" s="21"/>
      <c r="AIZ138" s="21"/>
      <c r="AJA138" s="21"/>
      <c r="AJB138" s="21"/>
      <c r="AJC138" s="21"/>
      <c r="AJD138" s="21"/>
      <c r="AJE138" s="21"/>
      <c r="AJF138" s="21"/>
      <c r="AJG138" s="21"/>
      <c r="AJH138" s="21"/>
      <c r="AJI138" s="21"/>
      <c r="AJJ138" s="21"/>
      <c r="AJK138" s="21"/>
      <c r="AJL138" s="21"/>
      <c r="AJM138" s="21"/>
      <c r="AJN138" s="21"/>
      <c r="AJO138" s="21"/>
      <c r="AJP138" s="21"/>
      <c r="AJQ138" s="21"/>
      <c r="AJR138" s="21"/>
      <c r="AJS138" s="21"/>
      <c r="AJT138" s="21"/>
      <c r="AJU138" s="21"/>
      <c r="AJV138" s="21"/>
      <c r="AJW138" s="21"/>
      <c r="AJX138" s="21"/>
      <c r="AJY138" s="21"/>
      <c r="AJZ138" s="21"/>
      <c r="AKA138" s="21"/>
      <c r="AKB138" s="21"/>
      <c r="AKC138" s="21"/>
      <c r="AKD138" s="21"/>
      <c r="AKE138" s="21"/>
      <c r="AKF138" s="21"/>
      <c r="AKG138" s="21"/>
      <c r="AKH138" s="21"/>
      <c r="AKI138" s="21"/>
      <c r="AKJ138" s="21"/>
      <c r="AKK138" s="21"/>
      <c r="AKL138" s="21"/>
      <c r="AKM138" s="21"/>
      <c r="AKN138" s="21"/>
      <c r="AKO138" s="21"/>
      <c r="AKP138" s="21"/>
      <c r="AKQ138" s="21"/>
      <c r="AKR138" s="21"/>
      <c r="AKS138" s="21"/>
      <c r="AKT138" s="21"/>
      <c r="AKU138" s="21"/>
      <c r="AKV138" s="21"/>
      <c r="AKW138" s="21"/>
      <c r="AKX138" s="21"/>
      <c r="AKY138" s="21"/>
      <c r="AKZ138" s="21"/>
      <c r="ALA138" s="21"/>
      <c r="ALB138" s="21"/>
      <c r="ALC138" s="21"/>
      <c r="ALD138" s="21"/>
      <c r="ALE138" s="21"/>
      <c r="ALF138" s="21"/>
      <c r="ALG138" s="21"/>
      <c r="ALH138" s="21"/>
      <c r="ALI138" s="21"/>
      <c r="ALJ138" s="21"/>
      <c r="ALK138" s="21"/>
      <c r="ALL138" s="21"/>
      <c r="ALM138" s="21"/>
      <c r="ALN138" s="21"/>
      <c r="ALO138" s="21"/>
      <c r="ALP138" s="21"/>
      <c r="ALQ138" s="21"/>
      <c r="ALR138" s="21"/>
      <c r="ALS138" s="21"/>
      <c r="ALT138" s="21"/>
      <c r="ALU138" s="21"/>
      <c r="ALV138" s="21"/>
      <c r="ALW138" s="21"/>
      <c r="ALX138" s="21"/>
      <c r="ALY138" s="21"/>
      <c r="ALZ138" s="21"/>
      <c r="AMA138" s="21"/>
      <c r="AMB138" s="21"/>
      <c r="AMC138" s="21"/>
      <c r="AMD138" s="21"/>
      <c r="AME138" s="21"/>
      <c r="AMF138" s="21"/>
      <c r="AMG138" s="21"/>
      <c r="AMH138" s="21"/>
      <c r="AMI138" s="21"/>
      <c r="AMJ138" s="21"/>
      <c r="AMK138" s="21"/>
      <c r="AML138" s="21"/>
      <c r="AMM138" s="21"/>
    </row>
    <row r="139" spans="1:1027" x14ac:dyDescent="0.25">
      <c r="A139" s="21" t="s">
        <v>53</v>
      </c>
      <c r="B139" s="21"/>
      <c r="C139" s="21"/>
      <c r="D139" s="21"/>
      <c r="E139" s="21"/>
      <c r="F139" s="22"/>
      <c r="G139" s="22"/>
      <c r="H139" s="22"/>
      <c r="I139" s="23"/>
      <c r="J139" s="24" t="s">
        <v>104</v>
      </c>
      <c r="K139" s="24"/>
      <c r="L139" s="25"/>
      <c r="M139" s="25"/>
      <c r="N139" s="25"/>
      <c r="O139" s="25"/>
      <c r="P139" s="25"/>
      <c r="Q139" s="25"/>
      <c r="R139" s="26"/>
      <c r="S139" s="26"/>
      <c r="T139" s="26"/>
      <c r="U139" s="27"/>
      <c r="V139" s="27"/>
      <c r="W139" s="27"/>
      <c r="X139" s="28"/>
      <c r="Y139" s="28"/>
      <c r="Z139" s="28"/>
      <c r="AA139" s="29"/>
      <c r="AB139" s="29"/>
      <c r="AC139" s="29"/>
      <c r="AD139" s="21"/>
      <c r="AE139" s="24"/>
      <c r="AF139" s="24"/>
      <c r="AG139" s="27"/>
      <c r="AH139" s="31"/>
    </row>
    <row r="140" spans="1:1027" x14ac:dyDescent="0.25">
      <c r="A140" s="11">
        <v>35</v>
      </c>
      <c r="B140" s="53" t="s">
        <v>272</v>
      </c>
      <c r="C140" s="53" t="s">
        <v>371</v>
      </c>
      <c r="D140" s="53" t="s">
        <v>390</v>
      </c>
      <c r="E140" s="53" t="s">
        <v>129</v>
      </c>
      <c r="F140" s="12" t="s">
        <v>164</v>
      </c>
      <c r="G140" s="12"/>
      <c r="H140" s="12">
        <v>84</v>
      </c>
      <c r="I140" s="13" t="s">
        <v>96</v>
      </c>
      <c r="J140" s="14" t="s">
        <v>474</v>
      </c>
      <c r="K140" s="14" t="s">
        <v>112</v>
      </c>
      <c r="L140" s="15" t="s">
        <v>128</v>
      </c>
      <c r="M140" s="15" t="s">
        <v>128</v>
      </c>
      <c r="N140" s="15" t="s">
        <v>128</v>
      </c>
      <c r="O140" s="15" t="s">
        <v>128</v>
      </c>
      <c r="P140" s="15" t="s">
        <v>128</v>
      </c>
      <c r="Q140" s="15" t="s">
        <v>128</v>
      </c>
      <c r="R140" s="16" t="s">
        <v>128</v>
      </c>
      <c r="S140" s="16" t="s">
        <v>129</v>
      </c>
      <c r="T140" s="16" t="s">
        <v>129</v>
      </c>
      <c r="U140" s="17" t="s">
        <v>458</v>
      </c>
      <c r="V140" s="17" t="s">
        <v>128</v>
      </c>
      <c r="W140" s="17" t="s">
        <v>128</v>
      </c>
      <c r="X140" s="18" t="s">
        <v>131</v>
      </c>
      <c r="Y140" s="18" t="s">
        <v>128</v>
      </c>
      <c r="Z140" s="18" t="s">
        <v>132</v>
      </c>
      <c r="AA140" s="19" t="s">
        <v>497</v>
      </c>
      <c r="AB140" s="19" t="s">
        <v>132</v>
      </c>
      <c r="AC140" s="19" t="s">
        <v>129</v>
      </c>
      <c r="AE140" s="14" t="s">
        <v>49</v>
      </c>
      <c r="AF140" s="14"/>
      <c r="AG140" s="17" t="s">
        <v>464</v>
      </c>
      <c r="AH140" s="52" t="s">
        <v>196</v>
      </c>
    </row>
    <row r="141" spans="1:1027" x14ac:dyDescent="0.25">
      <c r="A141" s="21" t="s">
        <v>50</v>
      </c>
      <c r="B141" s="21"/>
      <c r="C141" s="21"/>
      <c r="D141" s="21"/>
      <c r="E141" s="21"/>
      <c r="F141" s="22"/>
      <c r="G141" s="22"/>
      <c r="H141" s="22"/>
      <c r="I141" s="23"/>
      <c r="J141" s="24" t="s">
        <v>108</v>
      </c>
      <c r="K141" s="24" t="s">
        <v>113</v>
      </c>
      <c r="L141" s="25"/>
      <c r="M141" s="25"/>
      <c r="N141" s="25"/>
      <c r="O141" s="25"/>
      <c r="P141" s="25"/>
      <c r="Q141" s="25"/>
      <c r="R141" s="26"/>
      <c r="S141" s="26"/>
      <c r="T141" s="26"/>
      <c r="U141" s="27" t="s">
        <v>115</v>
      </c>
      <c r="V141" s="27"/>
      <c r="W141" s="27"/>
      <c r="X141" s="28"/>
      <c r="Y141" s="28"/>
      <c r="Z141" s="28"/>
      <c r="AA141" s="29"/>
      <c r="AB141" s="29"/>
      <c r="AC141" s="29"/>
      <c r="AD141" s="21"/>
      <c r="AE141" s="24"/>
      <c r="AF141" s="24"/>
      <c r="AG141" s="27" t="s">
        <v>34</v>
      </c>
      <c r="AH141" s="31"/>
    </row>
    <row r="142" spans="1:1027" s="40" customFormat="1" x14ac:dyDescent="0.25">
      <c r="A142" s="11">
        <v>9</v>
      </c>
      <c r="B142" s="53" t="s">
        <v>263</v>
      </c>
      <c r="C142" s="53" t="s">
        <v>372</v>
      </c>
      <c r="D142" s="53" t="s">
        <v>455</v>
      </c>
      <c r="E142" s="53" t="s">
        <v>129</v>
      </c>
      <c r="F142" s="12" t="s">
        <v>164</v>
      </c>
      <c r="G142" s="12"/>
      <c r="H142" s="12">
        <v>93</v>
      </c>
      <c r="I142" s="13" t="s">
        <v>96</v>
      </c>
      <c r="J142" s="14" t="s">
        <v>101</v>
      </c>
      <c r="K142" s="14" t="s">
        <v>456</v>
      </c>
      <c r="L142" s="15" t="s">
        <v>128</v>
      </c>
      <c r="M142" s="15" t="s">
        <v>128</v>
      </c>
      <c r="N142" s="15" t="s">
        <v>128</v>
      </c>
      <c r="O142" s="15" t="s">
        <v>129</v>
      </c>
      <c r="P142" s="15" t="s">
        <v>129</v>
      </c>
      <c r="Q142" s="15" t="s">
        <v>129</v>
      </c>
      <c r="R142" s="16" t="s">
        <v>128</v>
      </c>
      <c r="S142" s="16" t="s">
        <v>129</v>
      </c>
      <c r="T142" s="16" t="s">
        <v>129</v>
      </c>
      <c r="U142" s="17" t="s">
        <v>115</v>
      </c>
      <c r="V142" s="17" t="s">
        <v>128</v>
      </c>
      <c r="W142" s="17" t="s">
        <v>128</v>
      </c>
      <c r="X142" s="18" t="s">
        <v>132</v>
      </c>
      <c r="Y142" s="18" t="s">
        <v>128</v>
      </c>
      <c r="Z142" s="18" t="s">
        <v>133</v>
      </c>
      <c r="AA142" s="19" t="s">
        <v>118</v>
      </c>
      <c r="AB142" s="19"/>
      <c r="AC142" s="19" t="s">
        <v>129</v>
      </c>
      <c r="AD142" s="11"/>
      <c r="AE142" s="14"/>
      <c r="AF142" s="14"/>
      <c r="AG142" s="17" t="s">
        <v>28</v>
      </c>
      <c r="AH142" s="52"/>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c r="FE142" s="31"/>
      <c r="FF142" s="31"/>
      <c r="FG142" s="31"/>
      <c r="FH142" s="31"/>
      <c r="FI142" s="31"/>
      <c r="FJ142" s="31"/>
      <c r="FK142" s="31"/>
      <c r="FL142" s="31"/>
      <c r="FM142" s="31"/>
      <c r="FN142" s="31"/>
      <c r="FO142" s="31"/>
      <c r="FP142" s="31"/>
      <c r="FQ142" s="31"/>
      <c r="FR142" s="31"/>
      <c r="FS142" s="31"/>
      <c r="FT142" s="31"/>
      <c r="FU142" s="31"/>
      <c r="FV142" s="31"/>
      <c r="FW142" s="31"/>
      <c r="FX142" s="31"/>
      <c r="FY142" s="31"/>
      <c r="FZ142" s="31"/>
      <c r="GA142" s="31"/>
      <c r="GB142" s="31"/>
      <c r="GC142" s="31"/>
      <c r="GD142" s="31"/>
      <c r="GE142" s="31"/>
      <c r="GF142" s="31"/>
      <c r="GG142" s="31"/>
      <c r="GH142" s="31"/>
      <c r="GI142" s="31"/>
      <c r="GJ142" s="31"/>
      <c r="GK142" s="31"/>
      <c r="GL142" s="31"/>
      <c r="GM142" s="31"/>
      <c r="GN142" s="31"/>
      <c r="GO142" s="31"/>
      <c r="GP142" s="31"/>
      <c r="GQ142" s="31"/>
      <c r="GR142" s="31"/>
      <c r="GS142" s="31"/>
      <c r="GT142" s="31"/>
      <c r="GU142" s="31"/>
      <c r="GV142" s="31"/>
      <c r="GW142" s="31"/>
      <c r="GX142" s="31"/>
      <c r="GY142" s="31"/>
      <c r="GZ142" s="31"/>
      <c r="HA142" s="31"/>
      <c r="HB142" s="31"/>
      <c r="HC142" s="31"/>
      <c r="HD142" s="31"/>
      <c r="HE142" s="31"/>
      <c r="HF142" s="31"/>
      <c r="HG142" s="31"/>
      <c r="HH142" s="31"/>
      <c r="HI142" s="31"/>
      <c r="HJ142" s="31"/>
      <c r="HK142" s="31"/>
      <c r="HL142" s="31"/>
      <c r="HM142" s="31"/>
      <c r="HN142" s="31"/>
      <c r="HO142" s="31"/>
      <c r="HP142" s="31"/>
      <c r="HQ142" s="31"/>
      <c r="HR142" s="31"/>
      <c r="HS142" s="31"/>
      <c r="HT142" s="31"/>
      <c r="HU142" s="31"/>
      <c r="HV142" s="31"/>
      <c r="HW142" s="31"/>
      <c r="HX142" s="31"/>
      <c r="HY142" s="31"/>
      <c r="HZ142" s="31"/>
      <c r="IA142" s="31"/>
      <c r="IB142" s="31"/>
      <c r="IC142" s="31"/>
      <c r="ID142" s="31"/>
      <c r="IE142" s="31"/>
      <c r="IF142" s="31"/>
      <c r="IG142" s="31"/>
      <c r="IH142" s="31"/>
      <c r="II142" s="31"/>
      <c r="IJ142" s="31"/>
      <c r="IK142" s="31"/>
      <c r="IL142" s="31"/>
      <c r="IM142" s="31"/>
      <c r="IN142" s="31"/>
      <c r="IO142" s="31"/>
      <c r="IP142" s="31"/>
      <c r="IQ142" s="31"/>
      <c r="IR142" s="31"/>
      <c r="IS142" s="31"/>
      <c r="IT142" s="31"/>
      <c r="IU142" s="31"/>
      <c r="IV142" s="31"/>
      <c r="IW142" s="31"/>
      <c r="IX142" s="31"/>
      <c r="IY142" s="31"/>
      <c r="IZ142" s="31"/>
      <c r="JA142" s="31"/>
      <c r="JB142" s="31"/>
      <c r="JC142" s="31"/>
      <c r="JD142" s="31"/>
      <c r="JE142" s="31"/>
      <c r="JF142" s="31"/>
      <c r="JG142" s="31"/>
      <c r="JH142" s="31"/>
      <c r="JI142" s="31"/>
      <c r="JJ142" s="31"/>
      <c r="JK142" s="31"/>
      <c r="JL142" s="31"/>
      <c r="JM142" s="31"/>
      <c r="JN142" s="31"/>
      <c r="JO142" s="31"/>
      <c r="JP142" s="31"/>
      <c r="JQ142" s="31"/>
      <c r="JR142" s="31"/>
      <c r="JS142" s="31"/>
      <c r="JT142" s="31"/>
      <c r="JU142" s="31"/>
      <c r="JV142" s="31"/>
      <c r="JW142" s="31"/>
      <c r="JX142" s="31"/>
      <c r="JY142" s="31"/>
      <c r="JZ142" s="31"/>
      <c r="KA142" s="31"/>
      <c r="KB142" s="31"/>
      <c r="KC142" s="31"/>
      <c r="KD142" s="31"/>
      <c r="KE142" s="31"/>
      <c r="KF142" s="31"/>
      <c r="KG142" s="31"/>
      <c r="KH142" s="31"/>
      <c r="KI142" s="31"/>
      <c r="KJ142" s="31"/>
      <c r="KK142" s="31"/>
      <c r="KL142" s="31"/>
      <c r="KM142" s="31"/>
      <c r="KN142" s="31"/>
      <c r="KO142" s="31"/>
      <c r="KP142" s="31"/>
      <c r="KQ142" s="31"/>
      <c r="KR142" s="31"/>
      <c r="KS142" s="31"/>
      <c r="KT142" s="31"/>
      <c r="KU142" s="31"/>
      <c r="KV142" s="31"/>
      <c r="KW142" s="31"/>
      <c r="KX142" s="31"/>
      <c r="KY142" s="31"/>
      <c r="KZ142" s="31"/>
      <c r="LA142" s="31"/>
      <c r="LB142" s="31"/>
      <c r="LC142" s="31"/>
      <c r="LD142" s="31"/>
      <c r="LE142" s="31"/>
      <c r="LF142" s="31"/>
      <c r="LG142" s="31"/>
      <c r="LH142" s="31"/>
      <c r="LI142" s="31"/>
      <c r="LJ142" s="31"/>
      <c r="LK142" s="31"/>
      <c r="LL142" s="31"/>
      <c r="LM142" s="31"/>
      <c r="LN142" s="31"/>
      <c r="LO142" s="31"/>
      <c r="LP142" s="31"/>
      <c r="LQ142" s="31"/>
      <c r="LR142" s="31"/>
      <c r="LS142" s="31"/>
      <c r="LT142" s="31"/>
      <c r="LU142" s="31"/>
      <c r="LV142" s="31"/>
      <c r="LW142" s="31"/>
      <c r="LX142" s="31"/>
      <c r="LY142" s="31"/>
      <c r="LZ142" s="31"/>
      <c r="MA142" s="31"/>
      <c r="MB142" s="31"/>
      <c r="MC142" s="31"/>
      <c r="MD142" s="31"/>
      <c r="ME142" s="31"/>
      <c r="MF142" s="31"/>
      <c r="MG142" s="31"/>
      <c r="MH142" s="31"/>
      <c r="MI142" s="31"/>
      <c r="MJ142" s="31"/>
      <c r="MK142" s="31"/>
      <c r="ML142" s="31"/>
      <c r="MM142" s="31"/>
      <c r="MN142" s="31"/>
      <c r="MO142" s="31"/>
      <c r="MP142" s="31"/>
      <c r="MQ142" s="31"/>
      <c r="MR142" s="31"/>
      <c r="MS142" s="31"/>
      <c r="MT142" s="31"/>
      <c r="MU142" s="31"/>
      <c r="MV142" s="31"/>
      <c r="MW142" s="31"/>
      <c r="MX142" s="31"/>
      <c r="MY142" s="31"/>
      <c r="MZ142" s="31"/>
      <c r="NA142" s="31"/>
      <c r="NB142" s="31"/>
      <c r="NC142" s="31"/>
      <c r="ND142" s="31"/>
      <c r="NE142" s="31"/>
      <c r="NF142" s="31"/>
      <c r="NG142" s="31"/>
      <c r="NH142" s="31"/>
      <c r="NI142" s="31"/>
      <c r="NJ142" s="31"/>
      <c r="NK142" s="31"/>
      <c r="NL142" s="31"/>
      <c r="NM142" s="31"/>
      <c r="NN142" s="31"/>
      <c r="NO142" s="31"/>
      <c r="NP142" s="31"/>
      <c r="NQ142" s="31"/>
      <c r="NR142" s="31"/>
      <c r="NS142" s="31"/>
      <c r="NT142" s="31"/>
      <c r="NU142" s="31"/>
      <c r="NV142" s="31"/>
      <c r="NW142" s="31"/>
      <c r="NX142" s="31"/>
      <c r="NY142" s="31"/>
      <c r="NZ142" s="31"/>
      <c r="OA142" s="31"/>
      <c r="OB142" s="31"/>
      <c r="OC142" s="31"/>
      <c r="OD142" s="31"/>
      <c r="OE142" s="31"/>
      <c r="OF142" s="31"/>
      <c r="OG142" s="31"/>
      <c r="OH142" s="31"/>
      <c r="OI142" s="31"/>
      <c r="OJ142" s="31"/>
      <c r="OK142" s="31"/>
      <c r="OL142" s="31"/>
      <c r="OM142" s="31"/>
      <c r="ON142" s="31"/>
      <c r="OO142" s="31"/>
      <c r="OP142" s="31"/>
      <c r="OQ142" s="31"/>
      <c r="OR142" s="31"/>
      <c r="OS142" s="31"/>
      <c r="OT142" s="31"/>
      <c r="OU142" s="31"/>
      <c r="OV142" s="31"/>
      <c r="OW142" s="31"/>
      <c r="OX142" s="31"/>
      <c r="OY142" s="31"/>
      <c r="OZ142" s="31"/>
      <c r="PA142" s="31"/>
      <c r="PB142" s="31"/>
      <c r="PC142" s="31"/>
      <c r="PD142" s="31"/>
      <c r="PE142" s="31"/>
      <c r="PF142" s="31"/>
      <c r="PG142" s="31"/>
      <c r="PH142" s="31"/>
      <c r="PI142" s="31"/>
      <c r="PJ142" s="31"/>
      <c r="PK142" s="31"/>
      <c r="PL142" s="31"/>
      <c r="PM142" s="31"/>
      <c r="PN142" s="31"/>
      <c r="PO142" s="31"/>
      <c r="PP142" s="31"/>
      <c r="PQ142" s="31"/>
      <c r="PR142" s="31"/>
      <c r="PS142" s="31"/>
      <c r="PT142" s="31"/>
      <c r="PU142" s="31"/>
      <c r="PV142" s="31"/>
      <c r="PW142" s="31"/>
      <c r="PX142" s="31"/>
      <c r="PY142" s="31"/>
      <c r="PZ142" s="31"/>
      <c r="QA142" s="31"/>
      <c r="QB142" s="31"/>
      <c r="QC142" s="31"/>
      <c r="QD142" s="31"/>
      <c r="QE142" s="31"/>
      <c r="QF142" s="31"/>
      <c r="QG142" s="31"/>
      <c r="QH142" s="31"/>
      <c r="QI142" s="31"/>
      <c r="QJ142" s="31"/>
      <c r="QK142" s="31"/>
      <c r="QL142" s="31"/>
      <c r="QM142" s="31"/>
      <c r="QN142" s="31"/>
      <c r="QO142" s="31"/>
      <c r="QP142" s="31"/>
      <c r="QQ142" s="31"/>
      <c r="QR142" s="31"/>
      <c r="QS142" s="31"/>
      <c r="QT142" s="31"/>
      <c r="QU142" s="31"/>
      <c r="QV142" s="31"/>
      <c r="QW142" s="31"/>
      <c r="QX142" s="31"/>
      <c r="QY142" s="31"/>
      <c r="QZ142" s="31"/>
      <c r="RA142" s="31"/>
      <c r="RB142" s="31"/>
      <c r="RC142" s="31"/>
      <c r="RD142" s="31"/>
      <c r="RE142" s="31"/>
      <c r="RF142" s="31"/>
      <c r="RG142" s="31"/>
      <c r="RH142" s="31"/>
      <c r="RI142" s="31"/>
      <c r="RJ142" s="31"/>
      <c r="RK142" s="31"/>
      <c r="RL142" s="31"/>
      <c r="RM142" s="31"/>
      <c r="RN142" s="31"/>
      <c r="RO142" s="31"/>
      <c r="RP142" s="31"/>
      <c r="RQ142" s="31"/>
      <c r="RR142" s="31"/>
      <c r="RS142" s="31"/>
      <c r="RT142" s="31"/>
      <c r="RU142" s="31"/>
      <c r="RV142" s="31"/>
      <c r="RW142" s="31"/>
      <c r="RX142" s="31"/>
      <c r="RY142" s="31"/>
      <c r="RZ142" s="31"/>
      <c r="SA142" s="31"/>
      <c r="SB142" s="31"/>
      <c r="SC142" s="31"/>
      <c r="SD142" s="31"/>
      <c r="SE142" s="31"/>
      <c r="SF142" s="31"/>
      <c r="SG142" s="31"/>
      <c r="SH142" s="31"/>
      <c r="SI142" s="31"/>
      <c r="SJ142" s="31"/>
      <c r="SK142" s="31"/>
      <c r="SL142" s="31"/>
      <c r="SM142" s="31"/>
      <c r="SN142" s="31"/>
      <c r="SO142" s="31"/>
      <c r="SP142" s="31"/>
      <c r="SQ142" s="31"/>
      <c r="SR142" s="31"/>
      <c r="SS142" s="31"/>
      <c r="ST142" s="31"/>
      <c r="SU142" s="31"/>
      <c r="SV142" s="31"/>
      <c r="SW142" s="31"/>
      <c r="SX142" s="31"/>
      <c r="SY142" s="31"/>
      <c r="SZ142" s="31"/>
      <c r="TA142" s="31"/>
      <c r="TB142" s="31"/>
      <c r="TC142" s="31"/>
      <c r="TD142" s="31"/>
      <c r="TE142" s="31"/>
      <c r="TF142" s="31"/>
      <c r="TG142" s="31"/>
      <c r="TH142" s="31"/>
      <c r="TI142" s="31"/>
      <c r="TJ142" s="31"/>
      <c r="TK142" s="31"/>
      <c r="TL142" s="31"/>
      <c r="TM142" s="31"/>
      <c r="TN142" s="31"/>
      <c r="TO142" s="31"/>
      <c r="TP142" s="31"/>
      <c r="TQ142" s="31"/>
      <c r="TR142" s="31"/>
      <c r="TS142" s="31"/>
      <c r="TT142" s="31"/>
      <c r="TU142" s="31"/>
      <c r="TV142" s="31"/>
      <c r="TW142" s="31"/>
      <c r="TX142" s="31"/>
      <c r="TY142" s="31"/>
      <c r="TZ142" s="31"/>
      <c r="UA142" s="31"/>
      <c r="UB142" s="31"/>
      <c r="UC142" s="31"/>
      <c r="UD142" s="31"/>
      <c r="UE142" s="31"/>
      <c r="UF142" s="31"/>
      <c r="UG142" s="31"/>
      <c r="UH142" s="31"/>
      <c r="UI142" s="31"/>
      <c r="UJ142" s="31"/>
      <c r="UK142" s="31"/>
      <c r="UL142" s="31"/>
      <c r="UM142" s="31"/>
      <c r="UN142" s="31"/>
      <c r="UO142" s="31"/>
      <c r="UP142" s="31"/>
      <c r="UQ142" s="31"/>
      <c r="UR142" s="31"/>
      <c r="US142" s="31"/>
      <c r="UT142" s="31"/>
      <c r="UU142" s="31"/>
      <c r="UV142" s="31"/>
      <c r="UW142" s="31"/>
      <c r="UX142" s="31"/>
      <c r="UY142" s="31"/>
      <c r="UZ142" s="31"/>
      <c r="VA142" s="31"/>
      <c r="VB142" s="31"/>
      <c r="VC142" s="31"/>
      <c r="VD142" s="31"/>
      <c r="VE142" s="31"/>
      <c r="VF142" s="31"/>
      <c r="VG142" s="31"/>
      <c r="VH142" s="31"/>
      <c r="VI142" s="31"/>
      <c r="VJ142" s="31"/>
      <c r="VK142" s="31"/>
      <c r="VL142" s="31"/>
      <c r="VM142" s="31"/>
      <c r="VN142" s="31"/>
      <c r="VO142" s="31"/>
      <c r="VP142" s="31"/>
      <c r="VQ142" s="31"/>
      <c r="VR142" s="31"/>
      <c r="VS142" s="31"/>
      <c r="VT142" s="31"/>
      <c r="VU142" s="31"/>
      <c r="VV142" s="31"/>
      <c r="VW142" s="31"/>
      <c r="VX142" s="31"/>
      <c r="VY142" s="31"/>
      <c r="VZ142" s="31"/>
      <c r="WA142" s="31"/>
      <c r="WB142" s="31"/>
      <c r="WC142" s="31"/>
      <c r="WD142" s="31"/>
      <c r="WE142" s="31"/>
      <c r="WF142" s="31"/>
      <c r="WG142" s="31"/>
      <c r="WH142" s="31"/>
      <c r="WI142" s="31"/>
      <c r="WJ142" s="31"/>
      <c r="WK142" s="31"/>
      <c r="WL142" s="31"/>
      <c r="WM142" s="31"/>
      <c r="WN142" s="31"/>
      <c r="WO142" s="31"/>
      <c r="WP142" s="31"/>
      <c r="WQ142" s="31"/>
      <c r="WR142" s="31"/>
      <c r="WS142" s="31"/>
      <c r="WT142" s="31"/>
      <c r="WU142" s="31"/>
      <c r="WV142" s="31"/>
      <c r="WW142" s="31"/>
      <c r="WX142" s="31"/>
      <c r="WY142" s="31"/>
      <c r="WZ142" s="31"/>
      <c r="XA142" s="31"/>
      <c r="XB142" s="31"/>
      <c r="XC142" s="31"/>
      <c r="XD142" s="31"/>
      <c r="XE142" s="31"/>
      <c r="XF142" s="31"/>
      <c r="XG142" s="31"/>
      <c r="XH142" s="31"/>
      <c r="XI142" s="31"/>
      <c r="XJ142" s="31"/>
      <c r="XK142" s="31"/>
      <c r="XL142" s="31"/>
      <c r="XM142" s="31"/>
      <c r="XN142" s="31"/>
      <c r="XO142" s="31"/>
      <c r="XP142" s="31"/>
      <c r="XQ142" s="31"/>
      <c r="XR142" s="31"/>
      <c r="XS142" s="31"/>
      <c r="XT142" s="31"/>
      <c r="XU142" s="31"/>
      <c r="XV142" s="31"/>
      <c r="XW142" s="31"/>
      <c r="XX142" s="31"/>
      <c r="XY142" s="31"/>
      <c r="XZ142" s="31"/>
      <c r="YA142" s="31"/>
      <c r="YB142" s="31"/>
      <c r="YC142" s="31"/>
      <c r="YD142" s="31"/>
      <c r="YE142" s="31"/>
      <c r="YF142" s="31"/>
      <c r="YG142" s="31"/>
      <c r="YH142" s="31"/>
      <c r="YI142" s="31"/>
      <c r="YJ142" s="31"/>
      <c r="YK142" s="31"/>
      <c r="YL142" s="31"/>
      <c r="YM142" s="31"/>
      <c r="YN142" s="31"/>
      <c r="YO142" s="31"/>
      <c r="YP142" s="31"/>
      <c r="YQ142" s="31"/>
      <c r="YR142" s="31"/>
      <c r="YS142" s="31"/>
      <c r="YT142" s="31"/>
      <c r="YU142" s="31"/>
      <c r="YV142" s="31"/>
      <c r="YW142" s="31"/>
      <c r="YX142" s="31"/>
      <c r="YY142" s="31"/>
      <c r="YZ142" s="31"/>
      <c r="ZA142" s="31"/>
      <c r="ZB142" s="31"/>
      <c r="ZC142" s="31"/>
      <c r="ZD142" s="31"/>
      <c r="ZE142" s="31"/>
      <c r="ZF142" s="31"/>
      <c r="ZG142" s="31"/>
      <c r="ZH142" s="31"/>
      <c r="ZI142" s="31"/>
      <c r="ZJ142" s="31"/>
      <c r="ZK142" s="31"/>
      <c r="ZL142" s="31"/>
      <c r="ZM142" s="31"/>
      <c r="ZN142" s="31"/>
      <c r="ZO142" s="31"/>
      <c r="ZP142" s="31"/>
      <c r="ZQ142" s="31"/>
      <c r="ZR142" s="31"/>
      <c r="ZS142" s="31"/>
      <c r="ZT142" s="31"/>
      <c r="ZU142" s="31"/>
      <c r="ZV142" s="31"/>
      <c r="ZW142" s="31"/>
      <c r="ZX142" s="31"/>
      <c r="ZY142" s="31"/>
      <c r="ZZ142" s="31"/>
      <c r="AAA142" s="31"/>
      <c r="AAB142" s="31"/>
      <c r="AAC142" s="31"/>
      <c r="AAD142" s="31"/>
      <c r="AAE142" s="31"/>
      <c r="AAF142" s="31"/>
      <c r="AAG142" s="31"/>
      <c r="AAH142" s="31"/>
      <c r="AAI142" s="31"/>
      <c r="AAJ142" s="31"/>
      <c r="AAK142" s="31"/>
      <c r="AAL142" s="31"/>
      <c r="AAM142" s="31"/>
      <c r="AAN142" s="31"/>
      <c r="AAO142" s="31"/>
      <c r="AAP142" s="31"/>
      <c r="AAQ142" s="31"/>
      <c r="AAR142" s="31"/>
      <c r="AAS142" s="31"/>
      <c r="AAT142" s="31"/>
      <c r="AAU142" s="31"/>
      <c r="AAV142" s="31"/>
      <c r="AAW142" s="31"/>
      <c r="AAX142" s="31"/>
      <c r="AAY142" s="31"/>
      <c r="AAZ142" s="31"/>
      <c r="ABA142" s="31"/>
      <c r="ABB142" s="31"/>
      <c r="ABC142" s="31"/>
      <c r="ABD142" s="31"/>
      <c r="ABE142" s="31"/>
      <c r="ABF142" s="31"/>
      <c r="ABG142" s="31"/>
      <c r="ABH142" s="31"/>
      <c r="ABI142" s="31"/>
      <c r="ABJ142" s="31"/>
      <c r="ABK142" s="31"/>
      <c r="ABL142" s="31"/>
      <c r="ABM142" s="31"/>
      <c r="ABN142" s="31"/>
      <c r="ABO142" s="31"/>
      <c r="ABP142" s="31"/>
      <c r="ABQ142" s="31"/>
      <c r="ABR142" s="31"/>
      <c r="ABS142" s="31"/>
      <c r="ABT142" s="31"/>
      <c r="ABU142" s="31"/>
      <c r="ABV142" s="31"/>
      <c r="ABW142" s="31"/>
      <c r="ABX142" s="31"/>
      <c r="ABY142" s="31"/>
      <c r="ABZ142" s="31"/>
      <c r="ACA142" s="31"/>
      <c r="ACB142" s="31"/>
      <c r="ACC142" s="31"/>
      <c r="ACD142" s="31"/>
      <c r="ACE142" s="31"/>
      <c r="ACF142" s="31"/>
      <c r="ACG142" s="31"/>
      <c r="ACH142" s="31"/>
      <c r="ACI142" s="31"/>
      <c r="ACJ142" s="31"/>
      <c r="ACK142" s="31"/>
      <c r="ACL142" s="31"/>
      <c r="ACM142" s="31"/>
      <c r="ACN142" s="31"/>
      <c r="ACO142" s="31"/>
      <c r="ACP142" s="31"/>
      <c r="ACQ142" s="31"/>
      <c r="ACR142" s="31"/>
      <c r="ACS142" s="31"/>
      <c r="ACT142" s="31"/>
      <c r="ACU142" s="31"/>
      <c r="ACV142" s="31"/>
      <c r="ACW142" s="31"/>
      <c r="ACX142" s="31"/>
      <c r="ACY142" s="31"/>
      <c r="ACZ142" s="31"/>
      <c r="ADA142" s="31"/>
      <c r="ADB142" s="31"/>
      <c r="ADC142" s="31"/>
      <c r="ADD142" s="31"/>
      <c r="ADE142" s="31"/>
      <c r="ADF142" s="31"/>
      <c r="ADG142" s="31"/>
      <c r="ADH142" s="31"/>
      <c r="ADI142" s="31"/>
      <c r="ADJ142" s="31"/>
      <c r="ADK142" s="31"/>
      <c r="ADL142" s="31"/>
      <c r="ADM142" s="31"/>
      <c r="ADN142" s="31"/>
      <c r="ADO142" s="31"/>
      <c r="ADP142" s="31"/>
      <c r="ADQ142" s="31"/>
      <c r="ADR142" s="31"/>
      <c r="ADS142" s="31"/>
      <c r="ADT142" s="31"/>
      <c r="ADU142" s="31"/>
      <c r="ADV142" s="31"/>
      <c r="ADW142" s="31"/>
      <c r="ADX142" s="31"/>
      <c r="ADY142" s="31"/>
      <c r="ADZ142" s="31"/>
      <c r="AEA142" s="31"/>
      <c r="AEB142" s="31"/>
      <c r="AEC142" s="31"/>
      <c r="AED142" s="31"/>
      <c r="AEE142" s="31"/>
      <c r="AEF142" s="31"/>
      <c r="AEG142" s="31"/>
      <c r="AEH142" s="31"/>
      <c r="AEI142" s="31"/>
      <c r="AEJ142" s="31"/>
      <c r="AEK142" s="31"/>
      <c r="AEL142" s="31"/>
      <c r="AEM142" s="31"/>
      <c r="AEN142" s="31"/>
      <c r="AEO142" s="31"/>
      <c r="AEP142" s="31"/>
      <c r="AEQ142" s="31"/>
      <c r="AER142" s="31"/>
      <c r="AES142" s="31"/>
      <c r="AET142" s="31"/>
      <c r="AEU142" s="31"/>
      <c r="AEV142" s="31"/>
      <c r="AEW142" s="31"/>
      <c r="AEX142" s="31"/>
      <c r="AEY142" s="31"/>
      <c r="AEZ142" s="31"/>
      <c r="AFA142" s="31"/>
      <c r="AFB142" s="31"/>
      <c r="AFC142" s="31"/>
      <c r="AFD142" s="31"/>
      <c r="AFE142" s="31"/>
      <c r="AFF142" s="31"/>
      <c r="AFG142" s="31"/>
      <c r="AFH142" s="31"/>
      <c r="AFI142" s="31"/>
      <c r="AFJ142" s="31"/>
      <c r="AFK142" s="31"/>
      <c r="AFL142" s="31"/>
      <c r="AFM142" s="31"/>
      <c r="AFN142" s="31"/>
      <c r="AFO142" s="31"/>
      <c r="AFP142" s="31"/>
      <c r="AFQ142" s="31"/>
      <c r="AFR142" s="31"/>
      <c r="AFS142" s="31"/>
      <c r="AFT142" s="31"/>
      <c r="AFU142" s="31"/>
      <c r="AFV142" s="31"/>
      <c r="AFW142" s="31"/>
      <c r="AFX142" s="31"/>
      <c r="AFY142" s="31"/>
      <c r="AFZ142" s="31"/>
      <c r="AGA142" s="31"/>
      <c r="AGB142" s="31"/>
      <c r="AGC142" s="31"/>
      <c r="AGD142" s="31"/>
      <c r="AGE142" s="31"/>
      <c r="AGF142" s="31"/>
      <c r="AGG142" s="31"/>
      <c r="AGH142" s="31"/>
      <c r="AGI142" s="31"/>
      <c r="AGJ142" s="31"/>
      <c r="AGK142" s="31"/>
      <c r="AGL142" s="31"/>
      <c r="AGM142" s="31"/>
      <c r="AGN142" s="31"/>
      <c r="AGO142" s="31"/>
      <c r="AGP142" s="31"/>
      <c r="AGQ142" s="31"/>
      <c r="AGR142" s="31"/>
      <c r="AGS142" s="31"/>
      <c r="AGT142" s="31"/>
      <c r="AGU142" s="31"/>
      <c r="AGV142" s="31"/>
      <c r="AGW142" s="31"/>
      <c r="AGX142" s="31"/>
      <c r="AGY142" s="31"/>
      <c r="AGZ142" s="31"/>
      <c r="AHA142" s="31"/>
      <c r="AHB142" s="31"/>
      <c r="AHC142" s="31"/>
      <c r="AHD142" s="31"/>
      <c r="AHE142" s="31"/>
      <c r="AHF142" s="31"/>
      <c r="AHG142" s="31"/>
      <c r="AHH142" s="31"/>
      <c r="AHI142" s="31"/>
      <c r="AHJ142" s="31"/>
      <c r="AHK142" s="31"/>
      <c r="AHL142" s="31"/>
      <c r="AHM142" s="31"/>
      <c r="AHN142" s="31"/>
      <c r="AHO142" s="31"/>
      <c r="AHP142" s="31"/>
      <c r="AHQ142" s="31"/>
      <c r="AHR142" s="31"/>
      <c r="AHS142" s="31"/>
      <c r="AHT142" s="31"/>
      <c r="AHU142" s="31"/>
      <c r="AHV142" s="31"/>
      <c r="AHW142" s="31"/>
      <c r="AHX142" s="31"/>
      <c r="AHY142" s="31"/>
      <c r="AHZ142" s="31"/>
      <c r="AIA142" s="31"/>
      <c r="AIB142" s="31"/>
      <c r="AIC142" s="31"/>
      <c r="AID142" s="31"/>
      <c r="AIE142" s="31"/>
      <c r="AIF142" s="31"/>
      <c r="AIG142" s="31"/>
      <c r="AIH142" s="31"/>
      <c r="AII142" s="31"/>
      <c r="AIJ142" s="31"/>
      <c r="AIK142" s="31"/>
      <c r="AIL142" s="31"/>
      <c r="AIM142" s="31"/>
      <c r="AIN142" s="31"/>
      <c r="AIO142" s="31"/>
      <c r="AIP142" s="31"/>
      <c r="AIQ142" s="31"/>
      <c r="AIR142" s="31"/>
      <c r="AIS142" s="31"/>
      <c r="AIT142" s="31"/>
      <c r="AIU142" s="31"/>
      <c r="AIV142" s="31"/>
      <c r="AIW142" s="31"/>
      <c r="AIX142" s="31"/>
      <c r="AIY142" s="31"/>
      <c r="AIZ142" s="31"/>
      <c r="AJA142" s="31"/>
      <c r="AJB142" s="31"/>
      <c r="AJC142" s="31"/>
      <c r="AJD142" s="31"/>
      <c r="AJE142" s="31"/>
      <c r="AJF142" s="31"/>
      <c r="AJG142" s="31"/>
      <c r="AJH142" s="31"/>
      <c r="AJI142" s="31"/>
      <c r="AJJ142" s="31"/>
      <c r="AJK142" s="31"/>
      <c r="AJL142" s="31"/>
      <c r="AJM142" s="31"/>
      <c r="AJN142" s="31"/>
      <c r="AJO142" s="31"/>
      <c r="AJP142" s="31"/>
      <c r="AJQ142" s="31"/>
      <c r="AJR142" s="31"/>
      <c r="AJS142" s="31"/>
      <c r="AJT142" s="31"/>
      <c r="AJU142" s="31"/>
      <c r="AJV142" s="31"/>
      <c r="AJW142" s="31"/>
      <c r="AJX142" s="31"/>
      <c r="AJY142" s="31"/>
      <c r="AJZ142" s="31"/>
      <c r="AKA142" s="31"/>
      <c r="AKB142" s="31"/>
      <c r="AKC142" s="31"/>
      <c r="AKD142" s="31"/>
      <c r="AKE142" s="31"/>
      <c r="AKF142" s="31"/>
      <c r="AKG142" s="31"/>
      <c r="AKH142" s="31"/>
      <c r="AKI142" s="31"/>
      <c r="AKJ142" s="31"/>
      <c r="AKK142" s="31"/>
      <c r="AKL142" s="31"/>
      <c r="AKM142" s="31"/>
      <c r="AKN142" s="31"/>
      <c r="AKO142" s="31"/>
      <c r="AKP142" s="31"/>
      <c r="AKQ142" s="31"/>
      <c r="AKR142" s="31"/>
      <c r="AKS142" s="31"/>
      <c r="AKT142" s="31"/>
      <c r="AKU142" s="31"/>
      <c r="AKV142" s="31"/>
      <c r="AKW142" s="31"/>
      <c r="AKX142" s="31"/>
      <c r="AKY142" s="31"/>
      <c r="AKZ142" s="31"/>
      <c r="ALA142" s="31"/>
      <c r="ALB142" s="31"/>
      <c r="ALC142" s="31"/>
      <c r="ALD142" s="31"/>
      <c r="ALE142" s="31"/>
      <c r="ALF142" s="31"/>
      <c r="ALG142" s="31"/>
      <c r="ALH142" s="31"/>
      <c r="ALI142" s="31"/>
      <c r="ALJ142" s="31"/>
      <c r="ALK142" s="31"/>
      <c r="ALL142" s="31"/>
      <c r="ALM142" s="31"/>
      <c r="ALN142" s="31"/>
      <c r="ALO142" s="31"/>
      <c r="ALP142" s="31"/>
      <c r="ALQ142" s="31"/>
      <c r="ALR142" s="31"/>
      <c r="ALS142" s="31"/>
      <c r="ALT142" s="31"/>
      <c r="ALU142" s="31"/>
      <c r="ALV142" s="31"/>
      <c r="ALW142" s="31"/>
      <c r="ALX142" s="31"/>
      <c r="ALY142" s="31"/>
      <c r="ALZ142" s="31"/>
      <c r="AMA142" s="31"/>
      <c r="AMB142" s="31"/>
      <c r="AMC142" s="31"/>
      <c r="AMD142" s="31"/>
      <c r="AME142" s="31"/>
      <c r="AMF142" s="31"/>
      <c r="AMG142" s="31"/>
      <c r="AMH142" s="31"/>
      <c r="AMI142" s="31"/>
      <c r="AMJ142" s="31"/>
      <c r="AMK142" s="31"/>
      <c r="AML142" s="31"/>
      <c r="AMM142" s="31"/>
    </row>
    <row r="143" spans="1:1027" x14ac:dyDescent="0.25">
      <c r="A143" s="21" t="s">
        <v>29</v>
      </c>
      <c r="B143" s="21"/>
      <c r="C143" s="21"/>
      <c r="D143" s="21"/>
      <c r="E143" s="21"/>
      <c r="F143" s="22"/>
      <c r="G143" s="22"/>
      <c r="H143" s="22"/>
      <c r="I143" s="23"/>
      <c r="J143" s="24"/>
      <c r="K143" s="24"/>
      <c r="L143" s="25"/>
      <c r="M143" s="25"/>
      <c r="N143" s="25"/>
      <c r="O143" s="25"/>
      <c r="P143" s="25"/>
      <c r="Q143" s="25"/>
      <c r="R143" s="26"/>
      <c r="S143" s="26"/>
      <c r="T143" s="26"/>
      <c r="U143" s="27" t="s">
        <v>458</v>
      </c>
      <c r="V143" s="27"/>
      <c r="W143" s="27"/>
      <c r="X143" s="28"/>
      <c r="Y143" s="28"/>
      <c r="Z143" s="28"/>
      <c r="AA143" s="29"/>
      <c r="AB143" s="29"/>
      <c r="AC143" s="29"/>
      <c r="AD143" s="21"/>
      <c r="AE143" s="24"/>
      <c r="AF143" s="24"/>
      <c r="AG143" s="27"/>
      <c r="AH143" s="31"/>
    </row>
    <row r="144" spans="1:1027" s="40" customFormat="1" x14ac:dyDescent="0.25">
      <c r="A144" s="11">
        <v>5</v>
      </c>
      <c r="B144" s="53" t="s">
        <v>273</v>
      </c>
      <c r="C144" s="53" t="s">
        <v>373</v>
      </c>
      <c r="D144" s="53" t="s">
        <v>455</v>
      </c>
      <c r="E144" s="53" t="s">
        <v>129</v>
      </c>
      <c r="F144" s="12" t="s">
        <v>164</v>
      </c>
      <c r="G144" s="12"/>
      <c r="H144" s="12">
        <v>80</v>
      </c>
      <c r="I144" s="13" t="s">
        <v>95</v>
      </c>
      <c r="J144" s="14" t="s">
        <v>474</v>
      </c>
      <c r="K144" s="14" t="s">
        <v>456</v>
      </c>
      <c r="L144" s="15" t="s">
        <v>128</v>
      </c>
      <c r="M144" s="15" t="s">
        <v>128</v>
      </c>
      <c r="N144" s="15" t="s">
        <v>129</v>
      </c>
      <c r="O144" s="15" t="s">
        <v>128</v>
      </c>
      <c r="P144" s="15" t="s">
        <v>129</v>
      </c>
      <c r="Q144" s="15" t="s">
        <v>129</v>
      </c>
      <c r="R144" s="16" t="s">
        <v>128</v>
      </c>
      <c r="S144" s="16" t="s">
        <v>129</v>
      </c>
      <c r="T144" s="16" t="s">
        <v>129</v>
      </c>
      <c r="U144" s="17" t="s">
        <v>458</v>
      </c>
      <c r="V144" s="17" t="s">
        <v>128</v>
      </c>
      <c r="W144" s="17" t="s">
        <v>128</v>
      </c>
      <c r="X144" s="18" t="s">
        <v>132</v>
      </c>
      <c r="Y144" s="18" t="s">
        <v>128</v>
      </c>
      <c r="Z144" s="18" t="s">
        <v>132</v>
      </c>
      <c r="AA144" s="19" t="s">
        <v>117</v>
      </c>
      <c r="AB144" s="19"/>
      <c r="AC144" s="19" t="s">
        <v>129</v>
      </c>
      <c r="AD144" s="11"/>
      <c r="AE144" s="14"/>
      <c r="AF144" s="14"/>
      <c r="AG144" s="17" t="s">
        <v>22</v>
      </c>
      <c r="AH144" s="52"/>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c r="EC144" s="31"/>
      <c r="ED144" s="31"/>
      <c r="EE144" s="31"/>
      <c r="EF144" s="31"/>
      <c r="EG144" s="31"/>
      <c r="EH144" s="31"/>
      <c r="EI144" s="31"/>
      <c r="EJ144" s="31"/>
      <c r="EK144" s="31"/>
      <c r="EL144" s="31"/>
      <c r="EM144" s="31"/>
      <c r="EN144" s="31"/>
      <c r="EO144" s="31"/>
      <c r="EP144" s="31"/>
      <c r="EQ144" s="31"/>
      <c r="ER144" s="31"/>
      <c r="ES144" s="31"/>
      <c r="ET144" s="31"/>
      <c r="EU144" s="31"/>
      <c r="EV144" s="31"/>
      <c r="EW144" s="31"/>
      <c r="EX144" s="31"/>
      <c r="EY144" s="31"/>
      <c r="EZ144" s="31"/>
      <c r="FA144" s="31"/>
      <c r="FB144" s="31"/>
      <c r="FC144" s="31"/>
      <c r="FD144" s="31"/>
      <c r="FE144" s="31"/>
      <c r="FF144" s="31"/>
      <c r="FG144" s="31"/>
      <c r="FH144" s="31"/>
      <c r="FI144" s="31"/>
      <c r="FJ144" s="31"/>
      <c r="FK144" s="31"/>
      <c r="FL144" s="31"/>
      <c r="FM144" s="31"/>
      <c r="FN144" s="31"/>
      <c r="FO144" s="31"/>
      <c r="FP144" s="31"/>
      <c r="FQ144" s="31"/>
      <c r="FR144" s="31"/>
      <c r="FS144" s="31"/>
      <c r="FT144" s="31"/>
      <c r="FU144" s="31"/>
      <c r="FV144" s="31"/>
      <c r="FW144" s="31"/>
      <c r="FX144" s="31"/>
      <c r="FY144" s="31"/>
      <c r="FZ144" s="31"/>
      <c r="GA144" s="31"/>
      <c r="GB144" s="31"/>
      <c r="GC144" s="31"/>
      <c r="GD144" s="31"/>
      <c r="GE144" s="31"/>
      <c r="GF144" s="31"/>
      <c r="GG144" s="31"/>
      <c r="GH144" s="31"/>
      <c r="GI144" s="31"/>
      <c r="GJ144" s="31"/>
      <c r="GK144" s="31"/>
      <c r="GL144" s="31"/>
      <c r="GM144" s="31"/>
      <c r="GN144" s="31"/>
      <c r="GO144" s="31"/>
      <c r="GP144" s="31"/>
      <c r="GQ144" s="31"/>
      <c r="GR144" s="31"/>
      <c r="GS144" s="31"/>
      <c r="GT144" s="31"/>
      <c r="GU144" s="31"/>
      <c r="GV144" s="31"/>
      <c r="GW144" s="31"/>
      <c r="GX144" s="31"/>
      <c r="GY144" s="31"/>
      <c r="GZ144" s="31"/>
      <c r="HA144" s="31"/>
      <c r="HB144" s="31"/>
      <c r="HC144" s="31"/>
      <c r="HD144" s="31"/>
      <c r="HE144" s="31"/>
      <c r="HF144" s="31"/>
      <c r="HG144" s="31"/>
      <c r="HH144" s="31"/>
      <c r="HI144" s="31"/>
      <c r="HJ144" s="31"/>
      <c r="HK144" s="31"/>
      <c r="HL144" s="31"/>
      <c r="HM144" s="31"/>
      <c r="HN144" s="31"/>
      <c r="HO144" s="31"/>
      <c r="HP144" s="31"/>
      <c r="HQ144" s="31"/>
      <c r="HR144" s="31"/>
      <c r="HS144" s="31"/>
      <c r="HT144" s="31"/>
      <c r="HU144" s="31"/>
      <c r="HV144" s="31"/>
      <c r="HW144" s="31"/>
      <c r="HX144" s="31"/>
      <c r="HY144" s="31"/>
      <c r="HZ144" s="31"/>
      <c r="IA144" s="31"/>
      <c r="IB144" s="31"/>
      <c r="IC144" s="31"/>
      <c r="ID144" s="31"/>
      <c r="IE144" s="31"/>
      <c r="IF144" s="31"/>
      <c r="IG144" s="31"/>
      <c r="IH144" s="31"/>
      <c r="II144" s="31"/>
      <c r="IJ144" s="31"/>
      <c r="IK144" s="31"/>
      <c r="IL144" s="31"/>
      <c r="IM144" s="31"/>
      <c r="IN144" s="31"/>
      <c r="IO144" s="31"/>
      <c r="IP144" s="31"/>
      <c r="IQ144" s="31"/>
      <c r="IR144" s="31"/>
      <c r="IS144" s="31"/>
      <c r="IT144" s="31"/>
      <c r="IU144" s="31"/>
      <c r="IV144" s="31"/>
      <c r="IW144" s="31"/>
      <c r="IX144" s="31"/>
      <c r="IY144" s="31"/>
      <c r="IZ144" s="31"/>
      <c r="JA144" s="31"/>
      <c r="JB144" s="31"/>
      <c r="JC144" s="31"/>
      <c r="JD144" s="31"/>
      <c r="JE144" s="31"/>
      <c r="JF144" s="31"/>
      <c r="JG144" s="31"/>
      <c r="JH144" s="31"/>
      <c r="JI144" s="31"/>
      <c r="JJ144" s="31"/>
      <c r="JK144" s="31"/>
      <c r="JL144" s="31"/>
      <c r="JM144" s="31"/>
      <c r="JN144" s="31"/>
      <c r="JO144" s="31"/>
      <c r="JP144" s="31"/>
      <c r="JQ144" s="31"/>
      <c r="JR144" s="31"/>
      <c r="JS144" s="31"/>
      <c r="JT144" s="31"/>
      <c r="JU144" s="31"/>
      <c r="JV144" s="31"/>
      <c r="JW144" s="31"/>
      <c r="JX144" s="31"/>
      <c r="JY144" s="31"/>
      <c r="JZ144" s="31"/>
      <c r="KA144" s="31"/>
      <c r="KB144" s="31"/>
      <c r="KC144" s="31"/>
      <c r="KD144" s="31"/>
      <c r="KE144" s="31"/>
      <c r="KF144" s="31"/>
      <c r="KG144" s="31"/>
      <c r="KH144" s="31"/>
      <c r="KI144" s="31"/>
      <c r="KJ144" s="31"/>
      <c r="KK144" s="31"/>
      <c r="KL144" s="31"/>
      <c r="KM144" s="31"/>
      <c r="KN144" s="31"/>
      <c r="KO144" s="31"/>
      <c r="KP144" s="31"/>
      <c r="KQ144" s="31"/>
      <c r="KR144" s="31"/>
      <c r="KS144" s="31"/>
      <c r="KT144" s="31"/>
      <c r="KU144" s="31"/>
      <c r="KV144" s="31"/>
      <c r="KW144" s="31"/>
      <c r="KX144" s="31"/>
      <c r="KY144" s="31"/>
      <c r="KZ144" s="31"/>
      <c r="LA144" s="31"/>
      <c r="LB144" s="31"/>
      <c r="LC144" s="31"/>
      <c r="LD144" s="31"/>
      <c r="LE144" s="31"/>
      <c r="LF144" s="31"/>
      <c r="LG144" s="31"/>
      <c r="LH144" s="31"/>
      <c r="LI144" s="31"/>
      <c r="LJ144" s="31"/>
      <c r="LK144" s="31"/>
      <c r="LL144" s="31"/>
      <c r="LM144" s="31"/>
      <c r="LN144" s="31"/>
      <c r="LO144" s="31"/>
      <c r="LP144" s="31"/>
      <c r="LQ144" s="31"/>
      <c r="LR144" s="31"/>
      <c r="LS144" s="31"/>
      <c r="LT144" s="31"/>
      <c r="LU144" s="31"/>
      <c r="LV144" s="31"/>
      <c r="LW144" s="31"/>
      <c r="LX144" s="31"/>
      <c r="LY144" s="31"/>
      <c r="LZ144" s="31"/>
      <c r="MA144" s="31"/>
      <c r="MB144" s="31"/>
      <c r="MC144" s="31"/>
      <c r="MD144" s="31"/>
      <c r="ME144" s="31"/>
      <c r="MF144" s="31"/>
      <c r="MG144" s="31"/>
      <c r="MH144" s="31"/>
      <c r="MI144" s="31"/>
      <c r="MJ144" s="31"/>
      <c r="MK144" s="31"/>
      <c r="ML144" s="31"/>
      <c r="MM144" s="31"/>
      <c r="MN144" s="31"/>
      <c r="MO144" s="31"/>
      <c r="MP144" s="31"/>
      <c r="MQ144" s="31"/>
      <c r="MR144" s="31"/>
      <c r="MS144" s="31"/>
      <c r="MT144" s="31"/>
      <c r="MU144" s="31"/>
      <c r="MV144" s="31"/>
      <c r="MW144" s="31"/>
      <c r="MX144" s="31"/>
      <c r="MY144" s="31"/>
      <c r="MZ144" s="31"/>
      <c r="NA144" s="31"/>
      <c r="NB144" s="31"/>
      <c r="NC144" s="31"/>
      <c r="ND144" s="31"/>
      <c r="NE144" s="31"/>
      <c r="NF144" s="31"/>
      <c r="NG144" s="31"/>
      <c r="NH144" s="31"/>
      <c r="NI144" s="31"/>
      <c r="NJ144" s="31"/>
      <c r="NK144" s="31"/>
      <c r="NL144" s="31"/>
      <c r="NM144" s="31"/>
      <c r="NN144" s="31"/>
      <c r="NO144" s="31"/>
      <c r="NP144" s="31"/>
      <c r="NQ144" s="31"/>
      <c r="NR144" s="31"/>
      <c r="NS144" s="31"/>
      <c r="NT144" s="31"/>
      <c r="NU144" s="31"/>
      <c r="NV144" s="31"/>
      <c r="NW144" s="31"/>
      <c r="NX144" s="31"/>
      <c r="NY144" s="31"/>
      <c r="NZ144" s="31"/>
      <c r="OA144" s="31"/>
      <c r="OB144" s="31"/>
      <c r="OC144" s="31"/>
      <c r="OD144" s="31"/>
      <c r="OE144" s="31"/>
      <c r="OF144" s="31"/>
      <c r="OG144" s="31"/>
      <c r="OH144" s="31"/>
      <c r="OI144" s="31"/>
      <c r="OJ144" s="31"/>
      <c r="OK144" s="31"/>
      <c r="OL144" s="31"/>
      <c r="OM144" s="31"/>
      <c r="ON144" s="31"/>
      <c r="OO144" s="31"/>
      <c r="OP144" s="31"/>
      <c r="OQ144" s="31"/>
      <c r="OR144" s="31"/>
      <c r="OS144" s="31"/>
      <c r="OT144" s="31"/>
      <c r="OU144" s="31"/>
      <c r="OV144" s="31"/>
      <c r="OW144" s="31"/>
      <c r="OX144" s="31"/>
      <c r="OY144" s="31"/>
      <c r="OZ144" s="31"/>
      <c r="PA144" s="31"/>
      <c r="PB144" s="31"/>
      <c r="PC144" s="31"/>
      <c r="PD144" s="31"/>
      <c r="PE144" s="31"/>
      <c r="PF144" s="31"/>
      <c r="PG144" s="31"/>
      <c r="PH144" s="31"/>
      <c r="PI144" s="31"/>
      <c r="PJ144" s="31"/>
      <c r="PK144" s="31"/>
      <c r="PL144" s="31"/>
      <c r="PM144" s="31"/>
      <c r="PN144" s="31"/>
      <c r="PO144" s="31"/>
      <c r="PP144" s="31"/>
      <c r="PQ144" s="31"/>
      <c r="PR144" s="31"/>
      <c r="PS144" s="31"/>
      <c r="PT144" s="31"/>
      <c r="PU144" s="31"/>
      <c r="PV144" s="31"/>
      <c r="PW144" s="31"/>
      <c r="PX144" s="31"/>
      <c r="PY144" s="31"/>
      <c r="PZ144" s="31"/>
      <c r="QA144" s="31"/>
      <c r="QB144" s="31"/>
      <c r="QC144" s="31"/>
      <c r="QD144" s="31"/>
      <c r="QE144" s="31"/>
      <c r="QF144" s="31"/>
      <c r="QG144" s="31"/>
      <c r="QH144" s="31"/>
      <c r="QI144" s="31"/>
      <c r="QJ144" s="31"/>
      <c r="QK144" s="31"/>
      <c r="QL144" s="31"/>
      <c r="QM144" s="31"/>
      <c r="QN144" s="31"/>
      <c r="QO144" s="31"/>
      <c r="QP144" s="31"/>
      <c r="QQ144" s="31"/>
      <c r="QR144" s="31"/>
      <c r="QS144" s="31"/>
      <c r="QT144" s="31"/>
      <c r="QU144" s="31"/>
      <c r="QV144" s="31"/>
      <c r="QW144" s="31"/>
      <c r="QX144" s="31"/>
      <c r="QY144" s="31"/>
      <c r="QZ144" s="31"/>
      <c r="RA144" s="31"/>
      <c r="RB144" s="31"/>
      <c r="RC144" s="31"/>
      <c r="RD144" s="31"/>
      <c r="RE144" s="31"/>
      <c r="RF144" s="31"/>
      <c r="RG144" s="31"/>
      <c r="RH144" s="31"/>
      <c r="RI144" s="31"/>
      <c r="RJ144" s="31"/>
      <c r="RK144" s="31"/>
      <c r="RL144" s="31"/>
      <c r="RM144" s="31"/>
      <c r="RN144" s="31"/>
      <c r="RO144" s="31"/>
      <c r="RP144" s="31"/>
      <c r="RQ144" s="31"/>
      <c r="RR144" s="31"/>
      <c r="RS144" s="31"/>
      <c r="RT144" s="31"/>
      <c r="RU144" s="31"/>
      <c r="RV144" s="31"/>
      <c r="RW144" s="31"/>
      <c r="RX144" s="31"/>
      <c r="RY144" s="31"/>
      <c r="RZ144" s="31"/>
      <c r="SA144" s="31"/>
      <c r="SB144" s="31"/>
      <c r="SC144" s="31"/>
      <c r="SD144" s="31"/>
      <c r="SE144" s="31"/>
      <c r="SF144" s="31"/>
      <c r="SG144" s="31"/>
      <c r="SH144" s="31"/>
      <c r="SI144" s="31"/>
      <c r="SJ144" s="31"/>
      <c r="SK144" s="31"/>
      <c r="SL144" s="31"/>
      <c r="SM144" s="31"/>
      <c r="SN144" s="31"/>
      <c r="SO144" s="31"/>
      <c r="SP144" s="31"/>
      <c r="SQ144" s="31"/>
      <c r="SR144" s="31"/>
      <c r="SS144" s="31"/>
      <c r="ST144" s="31"/>
      <c r="SU144" s="31"/>
      <c r="SV144" s="31"/>
      <c r="SW144" s="31"/>
      <c r="SX144" s="31"/>
      <c r="SY144" s="31"/>
      <c r="SZ144" s="31"/>
      <c r="TA144" s="31"/>
      <c r="TB144" s="31"/>
      <c r="TC144" s="31"/>
      <c r="TD144" s="31"/>
      <c r="TE144" s="31"/>
      <c r="TF144" s="31"/>
      <c r="TG144" s="31"/>
      <c r="TH144" s="31"/>
      <c r="TI144" s="31"/>
      <c r="TJ144" s="31"/>
      <c r="TK144" s="31"/>
      <c r="TL144" s="31"/>
      <c r="TM144" s="31"/>
      <c r="TN144" s="31"/>
      <c r="TO144" s="31"/>
      <c r="TP144" s="31"/>
      <c r="TQ144" s="31"/>
      <c r="TR144" s="31"/>
      <c r="TS144" s="31"/>
      <c r="TT144" s="31"/>
      <c r="TU144" s="31"/>
      <c r="TV144" s="31"/>
      <c r="TW144" s="31"/>
      <c r="TX144" s="31"/>
      <c r="TY144" s="31"/>
      <c r="TZ144" s="31"/>
      <c r="UA144" s="31"/>
      <c r="UB144" s="31"/>
      <c r="UC144" s="31"/>
      <c r="UD144" s="31"/>
      <c r="UE144" s="31"/>
      <c r="UF144" s="31"/>
      <c r="UG144" s="31"/>
      <c r="UH144" s="31"/>
      <c r="UI144" s="31"/>
      <c r="UJ144" s="31"/>
      <c r="UK144" s="31"/>
      <c r="UL144" s="31"/>
      <c r="UM144" s="31"/>
      <c r="UN144" s="31"/>
      <c r="UO144" s="31"/>
      <c r="UP144" s="31"/>
      <c r="UQ144" s="31"/>
      <c r="UR144" s="31"/>
      <c r="US144" s="31"/>
      <c r="UT144" s="31"/>
      <c r="UU144" s="31"/>
      <c r="UV144" s="31"/>
      <c r="UW144" s="31"/>
      <c r="UX144" s="31"/>
      <c r="UY144" s="31"/>
      <c r="UZ144" s="31"/>
      <c r="VA144" s="31"/>
      <c r="VB144" s="31"/>
      <c r="VC144" s="31"/>
      <c r="VD144" s="31"/>
      <c r="VE144" s="31"/>
      <c r="VF144" s="31"/>
      <c r="VG144" s="31"/>
      <c r="VH144" s="31"/>
      <c r="VI144" s="31"/>
      <c r="VJ144" s="31"/>
      <c r="VK144" s="31"/>
      <c r="VL144" s="31"/>
      <c r="VM144" s="31"/>
      <c r="VN144" s="31"/>
      <c r="VO144" s="31"/>
      <c r="VP144" s="31"/>
      <c r="VQ144" s="31"/>
      <c r="VR144" s="31"/>
      <c r="VS144" s="31"/>
      <c r="VT144" s="31"/>
      <c r="VU144" s="31"/>
      <c r="VV144" s="31"/>
      <c r="VW144" s="31"/>
      <c r="VX144" s="31"/>
      <c r="VY144" s="31"/>
      <c r="VZ144" s="31"/>
      <c r="WA144" s="31"/>
      <c r="WB144" s="31"/>
      <c r="WC144" s="31"/>
      <c r="WD144" s="31"/>
      <c r="WE144" s="31"/>
      <c r="WF144" s="31"/>
      <c r="WG144" s="31"/>
      <c r="WH144" s="31"/>
      <c r="WI144" s="31"/>
      <c r="WJ144" s="31"/>
      <c r="WK144" s="31"/>
      <c r="WL144" s="31"/>
      <c r="WM144" s="31"/>
      <c r="WN144" s="31"/>
      <c r="WO144" s="31"/>
      <c r="WP144" s="31"/>
      <c r="WQ144" s="31"/>
      <c r="WR144" s="31"/>
      <c r="WS144" s="31"/>
      <c r="WT144" s="31"/>
      <c r="WU144" s="31"/>
      <c r="WV144" s="31"/>
      <c r="WW144" s="31"/>
      <c r="WX144" s="31"/>
      <c r="WY144" s="31"/>
      <c r="WZ144" s="31"/>
      <c r="XA144" s="31"/>
      <c r="XB144" s="31"/>
      <c r="XC144" s="31"/>
      <c r="XD144" s="31"/>
      <c r="XE144" s="31"/>
      <c r="XF144" s="31"/>
      <c r="XG144" s="31"/>
      <c r="XH144" s="31"/>
      <c r="XI144" s="31"/>
      <c r="XJ144" s="31"/>
      <c r="XK144" s="31"/>
      <c r="XL144" s="31"/>
      <c r="XM144" s="31"/>
      <c r="XN144" s="31"/>
      <c r="XO144" s="31"/>
      <c r="XP144" s="31"/>
      <c r="XQ144" s="31"/>
      <c r="XR144" s="31"/>
      <c r="XS144" s="31"/>
      <c r="XT144" s="31"/>
      <c r="XU144" s="31"/>
      <c r="XV144" s="31"/>
      <c r="XW144" s="31"/>
      <c r="XX144" s="31"/>
      <c r="XY144" s="31"/>
      <c r="XZ144" s="31"/>
      <c r="YA144" s="31"/>
      <c r="YB144" s="31"/>
      <c r="YC144" s="31"/>
      <c r="YD144" s="31"/>
      <c r="YE144" s="31"/>
      <c r="YF144" s="31"/>
      <c r="YG144" s="31"/>
      <c r="YH144" s="31"/>
      <c r="YI144" s="31"/>
      <c r="YJ144" s="31"/>
      <c r="YK144" s="31"/>
      <c r="YL144" s="31"/>
      <c r="YM144" s="31"/>
      <c r="YN144" s="31"/>
      <c r="YO144" s="31"/>
      <c r="YP144" s="31"/>
      <c r="YQ144" s="31"/>
      <c r="YR144" s="31"/>
      <c r="YS144" s="31"/>
      <c r="YT144" s="31"/>
      <c r="YU144" s="31"/>
      <c r="YV144" s="31"/>
      <c r="YW144" s="31"/>
      <c r="YX144" s="31"/>
      <c r="YY144" s="31"/>
      <c r="YZ144" s="31"/>
      <c r="ZA144" s="31"/>
      <c r="ZB144" s="31"/>
      <c r="ZC144" s="31"/>
      <c r="ZD144" s="31"/>
      <c r="ZE144" s="31"/>
      <c r="ZF144" s="31"/>
      <c r="ZG144" s="31"/>
      <c r="ZH144" s="31"/>
      <c r="ZI144" s="31"/>
      <c r="ZJ144" s="31"/>
      <c r="ZK144" s="31"/>
      <c r="ZL144" s="31"/>
      <c r="ZM144" s="31"/>
      <c r="ZN144" s="31"/>
      <c r="ZO144" s="31"/>
      <c r="ZP144" s="31"/>
      <c r="ZQ144" s="31"/>
      <c r="ZR144" s="31"/>
      <c r="ZS144" s="31"/>
      <c r="ZT144" s="31"/>
      <c r="ZU144" s="31"/>
      <c r="ZV144" s="31"/>
      <c r="ZW144" s="31"/>
      <c r="ZX144" s="31"/>
      <c r="ZY144" s="31"/>
      <c r="ZZ144" s="31"/>
      <c r="AAA144" s="31"/>
      <c r="AAB144" s="31"/>
      <c r="AAC144" s="31"/>
      <c r="AAD144" s="31"/>
      <c r="AAE144" s="31"/>
      <c r="AAF144" s="31"/>
      <c r="AAG144" s="31"/>
      <c r="AAH144" s="31"/>
      <c r="AAI144" s="31"/>
      <c r="AAJ144" s="31"/>
      <c r="AAK144" s="31"/>
      <c r="AAL144" s="31"/>
      <c r="AAM144" s="31"/>
      <c r="AAN144" s="31"/>
      <c r="AAO144" s="31"/>
      <c r="AAP144" s="31"/>
      <c r="AAQ144" s="31"/>
      <c r="AAR144" s="31"/>
      <c r="AAS144" s="31"/>
      <c r="AAT144" s="31"/>
      <c r="AAU144" s="31"/>
      <c r="AAV144" s="31"/>
      <c r="AAW144" s="31"/>
      <c r="AAX144" s="31"/>
      <c r="AAY144" s="31"/>
      <c r="AAZ144" s="31"/>
      <c r="ABA144" s="31"/>
      <c r="ABB144" s="31"/>
      <c r="ABC144" s="31"/>
      <c r="ABD144" s="31"/>
      <c r="ABE144" s="31"/>
      <c r="ABF144" s="31"/>
      <c r="ABG144" s="31"/>
      <c r="ABH144" s="31"/>
      <c r="ABI144" s="31"/>
      <c r="ABJ144" s="31"/>
      <c r="ABK144" s="31"/>
      <c r="ABL144" s="31"/>
      <c r="ABM144" s="31"/>
      <c r="ABN144" s="31"/>
      <c r="ABO144" s="31"/>
      <c r="ABP144" s="31"/>
      <c r="ABQ144" s="31"/>
      <c r="ABR144" s="31"/>
      <c r="ABS144" s="31"/>
      <c r="ABT144" s="31"/>
      <c r="ABU144" s="31"/>
      <c r="ABV144" s="31"/>
      <c r="ABW144" s="31"/>
      <c r="ABX144" s="31"/>
      <c r="ABY144" s="31"/>
      <c r="ABZ144" s="31"/>
      <c r="ACA144" s="31"/>
      <c r="ACB144" s="31"/>
      <c r="ACC144" s="31"/>
      <c r="ACD144" s="31"/>
      <c r="ACE144" s="31"/>
      <c r="ACF144" s="31"/>
      <c r="ACG144" s="31"/>
      <c r="ACH144" s="31"/>
      <c r="ACI144" s="31"/>
      <c r="ACJ144" s="31"/>
      <c r="ACK144" s="31"/>
      <c r="ACL144" s="31"/>
      <c r="ACM144" s="31"/>
      <c r="ACN144" s="31"/>
      <c r="ACO144" s="31"/>
      <c r="ACP144" s="31"/>
      <c r="ACQ144" s="31"/>
      <c r="ACR144" s="31"/>
      <c r="ACS144" s="31"/>
      <c r="ACT144" s="31"/>
      <c r="ACU144" s="31"/>
      <c r="ACV144" s="31"/>
      <c r="ACW144" s="31"/>
      <c r="ACX144" s="31"/>
      <c r="ACY144" s="31"/>
      <c r="ACZ144" s="31"/>
      <c r="ADA144" s="31"/>
      <c r="ADB144" s="31"/>
      <c r="ADC144" s="31"/>
      <c r="ADD144" s="31"/>
      <c r="ADE144" s="31"/>
      <c r="ADF144" s="31"/>
      <c r="ADG144" s="31"/>
      <c r="ADH144" s="31"/>
      <c r="ADI144" s="31"/>
      <c r="ADJ144" s="31"/>
      <c r="ADK144" s="31"/>
      <c r="ADL144" s="31"/>
      <c r="ADM144" s="31"/>
      <c r="ADN144" s="31"/>
      <c r="ADO144" s="31"/>
      <c r="ADP144" s="31"/>
      <c r="ADQ144" s="31"/>
      <c r="ADR144" s="31"/>
      <c r="ADS144" s="31"/>
      <c r="ADT144" s="31"/>
      <c r="ADU144" s="31"/>
      <c r="ADV144" s="31"/>
      <c r="ADW144" s="31"/>
      <c r="ADX144" s="31"/>
      <c r="ADY144" s="31"/>
      <c r="ADZ144" s="31"/>
      <c r="AEA144" s="31"/>
      <c r="AEB144" s="31"/>
      <c r="AEC144" s="31"/>
      <c r="AED144" s="31"/>
      <c r="AEE144" s="31"/>
      <c r="AEF144" s="31"/>
      <c r="AEG144" s="31"/>
      <c r="AEH144" s="31"/>
      <c r="AEI144" s="31"/>
      <c r="AEJ144" s="31"/>
      <c r="AEK144" s="31"/>
      <c r="AEL144" s="31"/>
      <c r="AEM144" s="31"/>
      <c r="AEN144" s="31"/>
      <c r="AEO144" s="31"/>
      <c r="AEP144" s="31"/>
      <c r="AEQ144" s="31"/>
      <c r="AER144" s="31"/>
      <c r="AES144" s="31"/>
      <c r="AET144" s="31"/>
      <c r="AEU144" s="31"/>
      <c r="AEV144" s="31"/>
      <c r="AEW144" s="31"/>
      <c r="AEX144" s="31"/>
      <c r="AEY144" s="31"/>
      <c r="AEZ144" s="31"/>
      <c r="AFA144" s="31"/>
      <c r="AFB144" s="31"/>
      <c r="AFC144" s="31"/>
      <c r="AFD144" s="31"/>
      <c r="AFE144" s="31"/>
      <c r="AFF144" s="31"/>
      <c r="AFG144" s="31"/>
      <c r="AFH144" s="31"/>
      <c r="AFI144" s="31"/>
      <c r="AFJ144" s="31"/>
      <c r="AFK144" s="31"/>
      <c r="AFL144" s="31"/>
      <c r="AFM144" s="31"/>
      <c r="AFN144" s="31"/>
      <c r="AFO144" s="31"/>
      <c r="AFP144" s="31"/>
      <c r="AFQ144" s="31"/>
      <c r="AFR144" s="31"/>
      <c r="AFS144" s="31"/>
      <c r="AFT144" s="31"/>
      <c r="AFU144" s="31"/>
      <c r="AFV144" s="31"/>
      <c r="AFW144" s="31"/>
      <c r="AFX144" s="31"/>
      <c r="AFY144" s="31"/>
      <c r="AFZ144" s="31"/>
      <c r="AGA144" s="31"/>
      <c r="AGB144" s="31"/>
      <c r="AGC144" s="31"/>
      <c r="AGD144" s="31"/>
      <c r="AGE144" s="31"/>
      <c r="AGF144" s="31"/>
      <c r="AGG144" s="31"/>
      <c r="AGH144" s="31"/>
      <c r="AGI144" s="31"/>
      <c r="AGJ144" s="31"/>
      <c r="AGK144" s="31"/>
      <c r="AGL144" s="31"/>
      <c r="AGM144" s="31"/>
      <c r="AGN144" s="31"/>
      <c r="AGO144" s="31"/>
      <c r="AGP144" s="31"/>
      <c r="AGQ144" s="31"/>
      <c r="AGR144" s="31"/>
      <c r="AGS144" s="31"/>
      <c r="AGT144" s="31"/>
      <c r="AGU144" s="31"/>
      <c r="AGV144" s="31"/>
      <c r="AGW144" s="31"/>
      <c r="AGX144" s="31"/>
      <c r="AGY144" s="31"/>
      <c r="AGZ144" s="31"/>
      <c r="AHA144" s="31"/>
      <c r="AHB144" s="31"/>
      <c r="AHC144" s="31"/>
      <c r="AHD144" s="31"/>
      <c r="AHE144" s="31"/>
      <c r="AHF144" s="31"/>
      <c r="AHG144" s="31"/>
      <c r="AHH144" s="31"/>
      <c r="AHI144" s="31"/>
      <c r="AHJ144" s="31"/>
      <c r="AHK144" s="31"/>
      <c r="AHL144" s="31"/>
      <c r="AHM144" s="31"/>
      <c r="AHN144" s="31"/>
      <c r="AHO144" s="31"/>
      <c r="AHP144" s="31"/>
      <c r="AHQ144" s="31"/>
      <c r="AHR144" s="31"/>
      <c r="AHS144" s="31"/>
      <c r="AHT144" s="31"/>
      <c r="AHU144" s="31"/>
      <c r="AHV144" s="31"/>
      <c r="AHW144" s="31"/>
      <c r="AHX144" s="31"/>
      <c r="AHY144" s="31"/>
      <c r="AHZ144" s="31"/>
      <c r="AIA144" s="31"/>
      <c r="AIB144" s="31"/>
      <c r="AIC144" s="31"/>
      <c r="AID144" s="31"/>
      <c r="AIE144" s="31"/>
      <c r="AIF144" s="31"/>
      <c r="AIG144" s="31"/>
      <c r="AIH144" s="31"/>
      <c r="AII144" s="31"/>
      <c r="AIJ144" s="31"/>
      <c r="AIK144" s="31"/>
      <c r="AIL144" s="31"/>
      <c r="AIM144" s="31"/>
      <c r="AIN144" s="31"/>
      <c r="AIO144" s="31"/>
      <c r="AIP144" s="31"/>
      <c r="AIQ144" s="31"/>
      <c r="AIR144" s="31"/>
      <c r="AIS144" s="31"/>
      <c r="AIT144" s="31"/>
      <c r="AIU144" s="31"/>
      <c r="AIV144" s="31"/>
      <c r="AIW144" s="31"/>
      <c r="AIX144" s="31"/>
      <c r="AIY144" s="31"/>
      <c r="AIZ144" s="31"/>
      <c r="AJA144" s="31"/>
      <c r="AJB144" s="31"/>
      <c r="AJC144" s="31"/>
      <c r="AJD144" s="31"/>
      <c r="AJE144" s="31"/>
      <c r="AJF144" s="31"/>
      <c r="AJG144" s="31"/>
      <c r="AJH144" s="31"/>
      <c r="AJI144" s="31"/>
      <c r="AJJ144" s="31"/>
      <c r="AJK144" s="31"/>
      <c r="AJL144" s="31"/>
      <c r="AJM144" s="31"/>
      <c r="AJN144" s="31"/>
      <c r="AJO144" s="31"/>
      <c r="AJP144" s="31"/>
      <c r="AJQ144" s="31"/>
      <c r="AJR144" s="31"/>
      <c r="AJS144" s="31"/>
      <c r="AJT144" s="31"/>
      <c r="AJU144" s="31"/>
      <c r="AJV144" s="31"/>
      <c r="AJW144" s="31"/>
      <c r="AJX144" s="31"/>
      <c r="AJY144" s="31"/>
      <c r="AJZ144" s="31"/>
      <c r="AKA144" s="31"/>
      <c r="AKB144" s="31"/>
      <c r="AKC144" s="31"/>
      <c r="AKD144" s="31"/>
      <c r="AKE144" s="31"/>
      <c r="AKF144" s="31"/>
      <c r="AKG144" s="31"/>
      <c r="AKH144" s="31"/>
      <c r="AKI144" s="31"/>
      <c r="AKJ144" s="31"/>
      <c r="AKK144" s="31"/>
      <c r="AKL144" s="31"/>
      <c r="AKM144" s="31"/>
      <c r="AKN144" s="31"/>
      <c r="AKO144" s="31"/>
      <c r="AKP144" s="31"/>
      <c r="AKQ144" s="31"/>
      <c r="AKR144" s="31"/>
      <c r="AKS144" s="31"/>
      <c r="AKT144" s="31"/>
      <c r="AKU144" s="31"/>
      <c r="AKV144" s="31"/>
      <c r="AKW144" s="31"/>
      <c r="AKX144" s="31"/>
      <c r="AKY144" s="31"/>
      <c r="AKZ144" s="31"/>
      <c r="ALA144" s="31"/>
      <c r="ALB144" s="31"/>
      <c r="ALC144" s="31"/>
      <c r="ALD144" s="31"/>
      <c r="ALE144" s="31"/>
      <c r="ALF144" s="31"/>
      <c r="ALG144" s="31"/>
      <c r="ALH144" s="31"/>
      <c r="ALI144" s="31"/>
      <c r="ALJ144" s="31"/>
      <c r="ALK144" s="31"/>
      <c r="ALL144" s="31"/>
      <c r="ALM144" s="31"/>
      <c r="ALN144" s="31"/>
      <c r="ALO144" s="31"/>
      <c r="ALP144" s="31"/>
      <c r="ALQ144" s="31"/>
      <c r="ALR144" s="31"/>
      <c r="ALS144" s="31"/>
      <c r="ALT144" s="31"/>
      <c r="ALU144" s="31"/>
      <c r="ALV144" s="31"/>
      <c r="ALW144" s="31"/>
      <c r="ALX144" s="31"/>
      <c r="ALY144" s="31"/>
      <c r="ALZ144" s="31"/>
      <c r="AMA144" s="31"/>
      <c r="AMB144" s="31"/>
      <c r="AMC144" s="31"/>
      <c r="AMD144" s="31"/>
      <c r="AME144" s="31"/>
      <c r="AMF144" s="31"/>
      <c r="AMG144" s="31"/>
      <c r="AMH144" s="31"/>
      <c r="AMI144" s="31"/>
      <c r="AMJ144" s="31"/>
      <c r="AMK144" s="31"/>
      <c r="AML144" s="31"/>
      <c r="AMM144" s="31"/>
    </row>
    <row r="145" spans="1:1027" x14ac:dyDescent="0.25">
      <c r="A145" s="21" t="s">
        <v>23</v>
      </c>
      <c r="B145" s="21"/>
      <c r="C145" s="21"/>
      <c r="D145" s="21"/>
      <c r="E145" s="21"/>
      <c r="F145" s="22"/>
      <c r="G145" s="22"/>
      <c r="H145" s="22"/>
      <c r="I145" s="23"/>
      <c r="J145" s="24"/>
      <c r="K145" s="24" t="s">
        <v>111</v>
      </c>
      <c r="L145" s="25"/>
      <c r="M145" s="25"/>
      <c r="N145" s="25"/>
      <c r="O145" s="25"/>
      <c r="P145" s="25"/>
      <c r="Q145" s="25"/>
      <c r="R145" s="26"/>
      <c r="S145" s="26"/>
      <c r="T145" s="26"/>
      <c r="U145" s="27"/>
      <c r="V145" s="27"/>
      <c r="W145" s="27"/>
      <c r="X145" s="28"/>
      <c r="Y145" s="28"/>
      <c r="Z145" s="28"/>
      <c r="AA145" s="29"/>
      <c r="AB145" s="29"/>
      <c r="AC145" s="29"/>
      <c r="AD145" s="21"/>
      <c r="AE145" s="24"/>
      <c r="AF145" s="24"/>
      <c r="AG145" s="27"/>
      <c r="AH145" s="31"/>
    </row>
    <row r="146" spans="1:1027" x14ac:dyDescent="0.25">
      <c r="A146" s="11">
        <v>91</v>
      </c>
      <c r="B146" s="53" t="s">
        <v>274</v>
      </c>
      <c r="C146" s="53" t="s">
        <v>374</v>
      </c>
      <c r="D146" s="53" t="s">
        <v>455</v>
      </c>
      <c r="E146" s="53" t="s">
        <v>128</v>
      </c>
      <c r="F146" s="12" t="s">
        <v>164</v>
      </c>
      <c r="G146" s="12"/>
      <c r="H146" s="12">
        <v>72</v>
      </c>
      <c r="I146" s="13" t="s">
        <v>99</v>
      </c>
      <c r="J146" s="14" t="s">
        <v>108</v>
      </c>
      <c r="K146" s="14" t="s">
        <v>112</v>
      </c>
      <c r="L146" s="15" t="s">
        <v>128</v>
      </c>
      <c r="M146" s="15" t="s">
        <v>128</v>
      </c>
      <c r="N146" s="15" t="s">
        <v>128</v>
      </c>
      <c r="O146" s="15" t="s">
        <v>129</v>
      </c>
      <c r="P146" s="15" t="s">
        <v>129</v>
      </c>
      <c r="Q146" s="15" t="s">
        <v>129</v>
      </c>
      <c r="R146" s="16" t="s">
        <v>128</v>
      </c>
      <c r="S146" s="16" t="s">
        <v>129</v>
      </c>
      <c r="T146" s="16" t="s">
        <v>129</v>
      </c>
      <c r="U146" s="17" t="s">
        <v>115</v>
      </c>
      <c r="V146" s="17" t="s">
        <v>129</v>
      </c>
      <c r="W146" s="17" t="s">
        <v>128</v>
      </c>
      <c r="X146" s="18" t="s">
        <v>132</v>
      </c>
      <c r="Y146" s="18" t="s">
        <v>129</v>
      </c>
      <c r="Z146" s="18" t="s">
        <v>132</v>
      </c>
      <c r="AA146" s="19" t="s">
        <v>117</v>
      </c>
      <c r="AB146" s="19"/>
      <c r="AC146" s="19" t="s">
        <v>129</v>
      </c>
      <c r="AE146" s="14" t="s">
        <v>85</v>
      </c>
      <c r="AF146" s="14"/>
      <c r="AG146" s="17"/>
      <c r="AH146" s="52"/>
    </row>
    <row r="147" spans="1:1027" x14ac:dyDescent="0.25">
      <c r="A147" s="11">
        <v>27</v>
      </c>
      <c r="B147" s="53" t="s">
        <v>276</v>
      </c>
      <c r="C147" s="53" t="s">
        <v>375</v>
      </c>
      <c r="D147" s="53" t="s">
        <v>391</v>
      </c>
      <c r="E147" s="53" t="s">
        <v>128</v>
      </c>
      <c r="F147" s="12" t="s">
        <v>164</v>
      </c>
      <c r="G147" s="12"/>
      <c r="H147" s="12">
        <v>78</v>
      </c>
      <c r="I147" s="13" t="s">
        <v>100</v>
      </c>
      <c r="J147" s="14" t="s">
        <v>452</v>
      </c>
      <c r="K147" s="14" t="s">
        <v>112</v>
      </c>
      <c r="L147" s="15" t="s">
        <v>128</v>
      </c>
      <c r="M147" s="15" t="s">
        <v>128</v>
      </c>
      <c r="N147" s="15" t="s">
        <v>128</v>
      </c>
      <c r="O147" s="15" t="s">
        <v>128</v>
      </c>
      <c r="P147" s="15" t="s">
        <v>128</v>
      </c>
      <c r="Q147" s="15" t="s">
        <v>129</v>
      </c>
      <c r="R147" s="16" t="s">
        <v>128</v>
      </c>
      <c r="S147" s="16" t="s">
        <v>129</v>
      </c>
      <c r="T147" s="16" t="s">
        <v>129</v>
      </c>
      <c r="U147" s="17" t="s">
        <v>115</v>
      </c>
      <c r="V147" s="17" t="s">
        <v>128</v>
      </c>
      <c r="W147" s="17" t="s">
        <v>128</v>
      </c>
      <c r="X147" s="18" t="s">
        <v>131</v>
      </c>
      <c r="Y147" s="18" t="s">
        <v>128</v>
      </c>
      <c r="Z147" s="18" t="s">
        <v>131</v>
      </c>
      <c r="AA147" s="19" t="s">
        <v>497</v>
      </c>
      <c r="AB147" s="19" t="s">
        <v>131</v>
      </c>
      <c r="AC147" s="19" t="s">
        <v>129</v>
      </c>
      <c r="AE147" s="14"/>
      <c r="AF147" s="14"/>
      <c r="AG147" s="17" t="s">
        <v>464</v>
      </c>
      <c r="AH147" s="52"/>
    </row>
    <row r="148" spans="1:1027" s="40" customFormat="1" x14ac:dyDescent="0.25">
      <c r="A148" s="21" t="s">
        <v>39</v>
      </c>
      <c r="B148" s="21"/>
      <c r="C148" s="21"/>
      <c r="D148" s="21"/>
      <c r="E148" s="21"/>
      <c r="F148" s="22"/>
      <c r="G148" s="22"/>
      <c r="H148" s="22"/>
      <c r="I148" s="23"/>
      <c r="J148" s="24"/>
      <c r="K148" s="24"/>
      <c r="L148" s="25"/>
      <c r="M148" s="25"/>
      <c r="N148" s="25"/>
      <c r="O148" s="25"/>
      <c r="P148" s="25"/>
      <c r="Q148" s="25"/>
      <c r="R148" s="26"/>
      <c r="S148" s="26"/>
      <c r="T148" s="26"/>
      <c r="U148" s="27" t="s">
        <v>458</v>
      </c>
      <c r="V148" s="27"/>
      <c r="W148" s="27"/>
      <c r="X148" s="28"/>
      <c r="Y148" s="28"/>
      <c r="Z148" s="28"/>
      <c r="AA148" s="29"/>
      <c r="AB148" s="29"/>
      <c r="AC148" s="29"/>
      <c r="AD148" s="21"/>
      <c r="AE148" s="24"/>
      <c r="AF148" s="24"/>
      <c r="AG148" s="27"/>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c r="CT148" s="31"/>
      <c r="CU148" s="31"/>
      <c r="CV148" s="31"/>
      <c r="CW148" s="31"/>
      <c r="CX148" s="31"/>
      <c r="CY148" s="31"/>
      <c r="CZ148" s="31"/>
      <c r="DA148" s="31"/>
      <c r="DB148" s="31"/>
      <c r="DC148" s="31"/>
      <c r="DD148" s="31"/>
      <c r="DE148" s="31"/>
      <c r="DF148" s="31"/>
      <c r="DG148" s="31"/>
      <c r="DH148" s="31"/>
      <c r="DI148" s="31"/>
      <c r="DJ148" s="31"/>
      <c r="DK148" s="31"/>
      <c r="DL148" s="31"/>
      <c r="DM148" s="31"/>
      <c r="DN148" s="31"/>
      <c r="DO148" s="31"/>
      <c r="DP148" s="31"/>
      <c r="DQ148" s="31"/>
      <c r="DR148" s="31"/>
      <c r="DS148" s="31"/>
      <c r="DT148" s="31"/>
      <c r="DU148" s="31"/>
      <c r="DV148" s="31"/>
      <c r="DW148" s="31"/>
      <c r="DX148" s="31"/>
      <c r="DY148" s="31"/>
      <c r="DZ148" s="31"/>
      <c r="EA148" s="31"/>
      <c r="EB148" s="31"/>
      <c r="EC148" s="31"/>
      <c r="ED148" s="31"/>
      <c r="EE148" s="31"/>
      <c r="EF148" s="31"/>
      <c r="EG148" s="31"/>
      <c r="EH148" s="31"/>
      <c r="EI148" s="31"/>
      <c r="EJ148" s="31"/>
      <c r="EK148" s="31"/>
      <c r="EL148" s="31"/>
      <c r="EM148" s="31"/>
      <c r="EN148" s="31"/>
      <c r="EO148" s="31"/>
      <c r="EP148" s="31"/>
      <c r="EQ148" s="31"/>
      <c r="ER148" s="31"/>
      <c r="ES148" s="31"/>
      <c r="ET148" s="31"/>
      <c r="EU148" s="31"/>
      <c r="EV148" s="31"/>
      <c r="EW148" s="31"/>
      <c r="EX148" s="31"/>
      <c r="EY148" s="31"/>
      <c r="EZ148" s="31"/>
      <c r="FA148" s="31"/>
      <c r="FB148" s="31"/>
      <c r="FC148" s="31"/>
      <c r="FD148" s="31"/>
      <c r="FE148" s="31"/>
      <c r="FF148" s="31"/>
      <c r="FG148" s="31"/>
      <c r="FH148" s="31"/>
      <c r="FI148" s="31"/>
      <c r="FJ148" s="31"/>
      <c r="FK148" s="31"/>
      <c r="FL148" s="31"/>
      <c r="FM148" s="31"/>
      <c r="FN148" s="31"/>
      <c r="FO148" s="31"/>
      <c r="FP148" s="31"/>
      <c r="FQ148" s="31"/>
      <c r="FR148" s="31"/>
      <c r="FS148" s="31"/>
      <c r="FT148" s="31"/>
      <c r="FU148" s="31"/>
      <c r="FV148" s="31"/>
      <c r="FW148" s="31"/>
      <c r="FX148" s="31"/>
      <c r="FY148" s="31"/>
      <c r="FZ148" s="31"/>
      <c r="GA148" s="31"/>
      <c r="GB148" s="31"/>
      <c r="GC148" s="31"/>
      <c r="GD148" s="31"/>
      <c r="GE148" s="31"/>
      <c r="GF148" s="31"/>
      <c r="GG148" s="31"/>
      <c r="GH148" s="31"/>
      <c r="GI148" s="31"/>
      <c r="GJ148" s="31"/>
      <c r="GK148" s="31"/>
      <c r="GL148" s="31"/>
      <c r="GM148" s="31"/>
      <c r="GN148" s="31"/>
      <c r="GO148" s="31"/>
      <c r="GP148" s="31"/>
      <c r="GQ148" s="31"/>
      <c r="GR148" s="31"/>
      <c r="GS148" s="31"/>
      <c r="GT148" s="31"/>
      <c r="GU148" s="31"/>
      <c r="GV148" s="31"/>
      <c r="GW148" s="31"/>
      <c r="GX148" s="31"/>
      <c r="GY148" s="31"/>
      <c r="GZ148" s="31"/>
      <c r="HA148" s="31"/>
      <c r="HB148" s="31"/>
      <c r="HC148" s="31"/>
      <c r="HD148" s="31"/>
      <c r="HE148" s="31"/>
      <c r="HF148" s="31"/>
      <c r="HG148" s="31"/>
      <c r="HH148" s="31"/>
      <c r="HI148" s="31"/>
      <c r="HJ148" s="31"/>
      <c r="HK148" s="31"/>
      <c r="HL148" s="31"/>
      <c r="HM148" s="31"/>
      <c r="HN148" s="31"/>
      <c r="HO148" s="31"/>
      <c r="HP148" s="31"/>
      <c r="HQ148" s="31"/>
      <c r="HR148" s="31"/>
      <c r="HS148" s="31"/>
      <c r="HT148" s="31"/>
      <c r="HU148" s="31"/>
      <c r="HV148" s="31"/>
      <c r="HW148" s="31"/>
      <c r="HX148" s="31"/>
      <c r="HY148" s="31"/>
      <c r="HZ148" s="31"/>
      <c r="IA148" s="31"/>
      <c r="IB148" s="31"/>
      <c r="IC148" s="31"/>
      <c r="ID148" s="31"/>
      <c r="IE148" s="31"/>
      <c r="IF148" s="31"/>
      <c r="IG148" s="31"/>
      <c r="IH148" s="31"/>
      <c r="II148" s="31"/>
      <c r="IJ148" s="31"/>
      <c r="IK148" s="31"/>
      <c r="IL148" s="31"/>
      <c r="IM148" s="31"/>
      <c r="IN148" s="31"/>
      <c r="IO148" s="31"/>
      <c r="IP148" s="31"/>
      <c r="IQ148" s="31"/>
      <c r="IR148" s="31"/>
      <c r="IS148" s="31"/>
      <c r="IT148" s="31"/>
      <c r="IU148" s="31"/>
      <c r="IV148" s="31"/>
      <c r="IW148" s="31"/>
      <c r="IX148" s="31"/>
      <c r="IY148" s="31"/>
      <c r="IZ148" s="31"/>
      <c r="JA148" s="31"/>
      <c r="JB148" s="31"/>
      <c r="JC148" s="31"/>
      <c r="JD148" s="31"/>
      <c r="JE148" s="31"/>
      <c r="JF148" s="31"/>
      <c r="JG148" s="31"/>
      <c r="JH148" s="31"/>
      <c r="JI148" s="31"/>
      <c r="JJ148" s="31"/>
      <c r="JK148" s="31"/>
      <c r="JL148" s="31"/>
      <c r="JM148" s="31"/>
      <c r="JN148" s="31"/>
      <c r="JO148" s="31"/>
      <c r="JP148" s="31"/>
      <c r="JQ148" s="31"/>
      <c r="JR148" s="31"/>
      <c r="JS148" s="31"/>
      <c r="JT148" s="31"/>
      <c r="JU148" s="31"/>
      <c r="JV148" s="31"/>
      <c r="JW148" s="31"/>
      <c r="JX148" s="31"/>
      <c r="JY148" s="31"/>
      <c r="JZ148" s="31"/>
      <c r="KA148" s="31"/>
      <c r="KB148" s="31"/>
      <c r="KC148" s="31"/>
      <c r="KD148" s="31"/>
      <c r="KE148" s="31"/>
      <c r="KF148" s="31"/>
      <c r="KG148" s="31"/>
      <c r="KH148" s="31"/>
      <c r="KI148" s="31"/>
      <c r="KJ148" s="31"/>
      <c r="KK148" s="31"/>
      <c r="KL148" s="31"/>
      <c r="KM148" s="31"/>
      <c r="KN148" s="31"/>
      <c r="KO148" s="31"/>
      <c r="KP148" s="31"/>
      <c r="KQ148" s="31"/>
      <c r="KR148" s="31"/>
      <c r="KS148" s="31"/>
      <c r="KT148" s="31"/>
      <c r="KU148" s="31"/>
      <c r="KV148" s="31"/>
      <c r="KW148" s="31"/>
      <c r="KX148" s="31"/>
      <c r="KY148" s="31"/>
      <c r="KZ148" s="31"/>
      <c r="LA148" s="31"/>
      <c r="LB148" s="31"/>
      <c r="LC148" s="31"/>
      <c r="LD148" s="31"/>
      <c r="LE148" s="31"/>
      <c r="LF148" s="31"/>
      <c r="LG148" s="31"/>
      <c r="LH148" s="31"/>
      <c r="LI148" s="31"/>
      <c r="LJ148" s="31"/>
      <c r="LK148" s="31"/>
      <c r="LL148" s="31"/>
      <c r="LM148" s="31"/>
      <c r="LN148" s="31"/>
      <c r="LO148" s="31"/>
      <c r="LP148" s="31"/>
      <c r="LQ148" s="31"/>
      <c r="LR148" s="31"/>
      <c r="LS148" s="31"/>
      <c r="LT148" s="31"/>
      <c r="LU148" s="31"/>
      <c r="LV148" s="31"/>
      <c r="LW148" s="31"/>
      <c r="LX148" s="31"/>
      <c r="LY148" s="31"/>
      <c r="LZ148" s="31"/>
      <c r="MA148" s="31"/>
      <c r="MB148" s="31"/>
      <c r="MC148" s="31"/>
      <c r="MD148" s="31"/>
      <c r="ME148" s="31"/>
      <c r="MF148" s="31"/>
      <c r="MG148" s="31"/>
      <c r="MH148" s="31"/>
      <c r="MI148" s="31"/>
      <c r="MJ148" s="31"/>
      <c r="MK148" s="31"/>
      <c r="ML148" s="31"/>
      <c r="MM148" s="31"/>
      <c r="MN148" s="31"/>
      <c r="MO148" s="31"/>
      <c r="MP148" s="31"/>
      <c r="MQ148" s="31"/>
      <c r="MR148" s="31"/>
      <c r="MS148" s="31"/>
      <c r="MT148" s="31"/>
      <c r="MU148" s="31"/>
      <c r="MV148" s="31"/>
      <c r="MW148" s="31"/>
      <c r="MX148" s="31"/>
      <c r="MY148" s="31"/>
      <c r="MZ148" s="31"/>
      <c r="NA148" s="31"/>
      <c r="NB148" s="31"/>
      <c r="NC148" s="31"/>
      <c r="ND148" s="31"/>
      <c r="NE148" s="31"/>
      <c r="NF148" s="31"/>
      <c r="NG148" s="31"/>
      <c r="NH148" s="31"/>
      <c r="NI148" s="31"/>
      <c r="NJ148" s="31"/>
      <c r="NK148" s="31"/>
      <c r="NL148" s="31"/>
      <c r="NM148" s="31"/>
      <c r="NN148" s="31"/>
      <c r="NO148" s="31"/>
      <c r="NP148" s="31"/>
      <c r="NQ148" s="31"/>
      <c r="NR148" s="31"/>
      <c r="NS148" s="31"/>
      <c r="NT148" s="31"/>
      <c r="NU148" s="31"/>
      <c r="NV148" s="31"/>
      <c r="NW148" s="31"/>
      <c r="NX148" s="31"/>
      <c r="NY148" s="31"/>
      <c r="NZ148" s="31"/>
      <c r="OA148" s="31"/>
      <c r="OB148" s="31"/>
      <c r="OC148" s="31"/>
      <c r="OD148" s="31"/>
      <c r="OE148" s="31"/>
      <c r="OF148" s="31"/>
      <c r="OG148" s="31"/>
      <c r="OH148" s="31"/>
      <c r="OI148" s="31"/>
      <c r="OJ148" s="31"/>
      <c r="OK148" s="31"/>
      <c r="OL148" s="31"/>
      <c r="OM148" s="31"/>
      <c r="ON148" s="31"/>
      <c r="OO148" s="31"/>
      <c r="OP148" s="31"/>
      <c r="OQ148" s="31"/>
      <c r="OR148" s="31"/>
      <c r="OS148" s="31"/>
      <c r="OT148" s="31"/>
      <c r="OU148" s="31"/>
      <c r="OV148" s="31"/>
      <c r="OW148" s="31"/>
      <c r="OX148" s="31"/>
      <c r="OY148" s="31"/>
      <c r="OZ148" s="31"/>
      <c r="PA148" s="31"/>
      <c r="PB148" s="31"/>
      <c r="PC148" s="31"/>
      <c r="PD148" s="31"/>
      <c r="PE148" s="31"/>
      <c r="PF148" s="31"/>
      <c r="PG148" s="31"/>
      <c r="PH148" s="31"/>
      <c r="PI148" s="31"/>
      <c r="PJ148" s="31"/>
      <c r="PK148" s="31"/>
      <c r="PL148" s="31"/>
      <c r="PM148" s="31"/>
      <c r="PN148" s="31"/>
      <c r="PO148" s="31"/>
      <c r="PP148" s="31"/>
      <c r="PQ148" s="31"/>
      <c r="PR148" s="31"/>
      <c r="PS148" s="31"/>
      <c r="PT148" s="31"/>
      <c r="PU148" s="31"/>
      <c r="PV148" s="31"/>
      <c r="PW148" s="31"/>
      <c r="PX148" s="31"/>
      <c r="PY148" s="31"/>
      <c r="PZ148" s="31"/>
      <c r="QA148" s="31"/>
      <c r="QB148" s="31"/>
      <c r="QC148" s="31"/>
      <c r="QD148" s="31"/>
      <c r="QE148" s="31"/>
      <c r="QF148" s="31"/>
      <c r="QG148" s="31"/>
      <c r="QH148" s="31"/>
      <c r="QI148" s="31"/>
      <c r="QJ148" s="31"/>
      <c r="QK148" s="31"/>
      <c r="QL148" s="31"/>
      <c r="QM148" s="31"/>
      <c r="QN148" s="31"/>
      <c r="QO148" s="31"/>
      <c r="QP148" s="31"/>
      <c r="QQ148" s="31"/>
      <c r="QR148" s="31"/>
      <c r="QS148" s="31"/>
      <c r="QT148" s="31"/>
      <c r="QU148" s="31"/>
      <c r="QV148" s="31"/>
      <c r="QW148" s="31"/>
      <c r="QX148" s="31"/>
      <c r="QY148" s="31"/>
      <c r="QZ148" s="31"/>
      <c r="RA148" s="31"/>
      <c r="RB148" s="31"/>
      <c r="RC148" s="31"/>
      <c r="RD148" s="31"/>
      <c r="RE148" s="31"/>
      <c r="RF148" s="31"/>
      <c r="RG148" s="31"/>
      <c r="RH148" s="31"/>
      <c r="RI148" s="31"/>
      <c r="RJ148" s="31"/>
      <c r="RK148" s="31"/>
      <c r="RL148" s="31"/>
      <c r="RM148" s="31"/>
      <c r="RN148" s="31"/>
      <c r="RO148" s="31"/>
      <c r="RP148" s="31"/>
      <c r="RQ148" s="31"/>
      <c r="RR148" s="31"/>
      <c r="RS148" s="31"/>
      <c r="RT148" s="31"/>
      <c r="RU148" s="31"/>
      <c r="RV148" s="31"/>
      <c r="RW148" s="31"/>
      <c r="RX148" s="31"/>
      <c r="RY148" s="31"/>
      <c r="RZ148" s="31"/>
      <c r="SA148" s="31"/>
      <c r="SB148" s="31"/>
      <c r="SC148" s="31"/>
      <c r="SD148" s="31"/>
      <c r="SE148" s="31"/>
      <c r="SF148" s="31"/>
      <c r="SG148" s="31"/>
      <c r="SH148" s="31"/>
      <c r="SI148" s="31"/>
      <c r="SJ148" s="31"/>
      <c r="SK148" s="31"/>
      <c r="SL148" s="31"/>
      <c r="SM148" s="31"/>
      <c r="SN148" s="31"/>
      <c r="SO148" s="31"/>
      <c r="SP148" s="31"/>
      <c r="SQ148" s="31"/>
      <c r="SR148" s="31"/>
      <c r="SS148" s="31"/>
      <c r="ST148" s="31"/>
      <c r="SU148" s="31"/>
      <c r="SV148" s="31"/>
      <c r="SW148" s="31"/>
      <c r="SX148" s="31"/>
      <c r="SY148" s="31"/>
      <c r="SZ148" s="31"/>
      <c r="TA148" s="31"/>
      <c r="TB148" s="31"/>
      <c r="TC148" s="31"/>
      <c r="TD148" s="31"/>
      <c r="TE148" s="31"/>
      <c r="TF148" s="31"/>
      <c r="TG148" s="31"/>
      <c r="TH148" s="31"/>
      <c r="TI148" s="31"/>
      <c r="TJ148" s="31"/>
      <c r="TK148" s="31"/>
      <c r="TL148" s="31"/>
      <c r="TM148" s="31"/>
      <c r="TN148" s="31"/>
      <c r="TO148" s="31"/>
      <c r="TP148" s="31"/>
      <c r="TQ148" s="31"/>
      <c r="TR148" s="31"/>
      <c r="TS148" s="31"/>
      <c r="TT148" s="31"/>
      <c r="TU148" s="31"/>
      <c r="TV148" s="31"/>
      <c r="TW148" s="31"/>
      <c r="TX148" s="31"/>
      <c r="TY148" s="31"/>
      <c r="TZ148" s="31"/>
      <c r="UA148" s="31"/>
      <c r="UB148" s="31"/>
      <c r="UC148" s="31"/>
      <c r="UD148" s="31"/>
      <c r="UE148" s="31"/>
      <c r="UF148" s="31"/>
      <c r="UG148" s="31"/>
      <c r="UH148" s="31"/>
      <c r="UI148" s="31"/>
      <c r="UJ148" s="31"/>
      <c r="UK148" s="31"/>
      <c r="UL148" s="31"/>
      <c r="UM148" s="31"/>
      <c r="UN148" s="31"/>
      <c r="UO148" s="31"/>
      <c r="UP148" s="31"/>
      <c r="UQ148" s="31"/>
      <c r="UR148" s="31"/>
      <c r="US148" s="31"/>
      <c r="UT148" s="31"/>
      <c r="UU148" s="31"/>
      <c r="UV148" s="31"/>
      <c r="UW148" s="31"/>
      <c r="UX148" s="31"/>
      <c r="UY148" s="31"/>
      <c r="UZ148" s="31"/>
      <c r="VA148" s="31"/>
      <c r="VB148" s="31"/>
      <c r="VC148" s="31"/>
      <c r="VD148" s="31"/>
      <c r="VE148" s="31"/>
      <c r="VF148" s="31"/>
      <c r="VG148" s="31"/>
      <c r="VH148" s="31"/>
      <c r="VI148" s="31"/>
      <c r="VJ148" s="31"/>
      <c r="VK148" s="31"/>
      <c r="VL148" s="31"/>
      <c r="VM148" s="31"/>
      <c r="VN148" s="31"/>
      <c r="VO148" s="31"/>
      <c r="VP148" s="31"/>
      <c r="VQ148" s="31"/>
      <c r="VR148" s="31"/>
      <c r="VS148" s="31"/>
      <c r="VT148" s="31"/>
      <c r="VU148" s="31"/>
      <c r="VV148" s="31"/>
      <c r="VW148" s="31"/>
      <c r="VX148" s="31"/>
      <c r="VY148" s="31"/>
      <c r="VZ148" s="31"/>
      <c r="WA148" s="31"/>
      <c r="WB148" s="31"/>
      <c r="WC148" s="31"/>
      <c r="WD148" s="31"/>
      <c r="WE148" s="31"/>
      <c r="WF148" s="31"/>
      <c r="WG148" s="31"/>
      <c r="WH148" s="31"/>
      <c r="WI148" s="31"/>
      <c r="WJ148" s="31"/>
      <c r="WK148" s="31"/>
      <c r="WL148" s="31"/>
      <c r="WM148" s="31"/>
      <c r="WN148" s="31"/>
      <c r="WO148" s="31"/>
      <c r="WP148" s="31"/>
      <c r="WQ148" s="31"/>
      <c r="WR148" s="31"/>
      <c r="WS148" s="31"/>
      <c r="WT148" s="31"/>
      <c r="WU148" s="31"/>
      <c r="WV148" s="31"/>
      <c r="WW148" s="31"/>
      <c r="WX148" s="31"/>
      <c r="WY148" s="31"/>
      <c r="WZ148" s="31"/>
      <c r="XA148" s="31"/>
      <c r="XB148" s="31"/>
      <c r="XC148" s="31"/>
      <c r="XD148" s="31"/>
      <c r="XE148" s="31"/>
      <c r="XF148" s="31"/>
      <c r="XG148" s="31"/>
      <c r="XH148" s="31"/>
      <c r="XI148" s="31"/>
      <c r="XJ148" s="31"/>
      <c r="XK148" s="31"/>
      <c r="XL148" s="31"/>
      <c r="XM148" s="31"/>
      <c r="XN148" s="31"/>
      <c r="XO148" s="31"/>
      <c r="XP148" s="31"/>
      <c r="XQ148" s="31"/>
      <c r="XR148" s="31"/>
      <c r="XS148" s="31"/>
      <c r="XT148" s="31"/>
      <c r="XU148" s="31"/>
      <c r="XV148" s="31"/>
      <c r="XW148" s="31"/>
      <c r="XX148" s="31"/>
      <c r="XY148" s="31"/>
      <c r="XZ148" s="31"/>
      <c r="YA148" s="31"/>
      <c r="YB148" s="31"/>
      <c r="YC148" s="31"/>
      <c r="YD148" s="31"/>
      <c r="YE148" s="31"/>
      <c r="YF148" s="31"/>
      <c r="YG148" s="31"/>
      <c r="YH148" s="31"/>
      <c r="YI148" s="31"/>
      <c r="YJ148" s="31"/>
      <c r="YK148" s="31"/>
      <c r="YL148" s="31"/>
      <c r="YM148" s="31"/>
      <c r="YN148" s="31"/>
      <c r="YO148" s="31"/>
      <c r="YP148" s="31"/>
      <c r="YQ148" s="31"/>
      <c r="YR148" s="31"/>
      <c r="YS148" s="31"/>
      <c r="YT148" s="31"/>
      <c r="YU148" s="31"/>
      <c r="YV148" s="31"/>
      <c r="YW148" s="31"/>
      <c r="YX148" s="31"/>
      <c r="YY148" s="31"/>
      <c r="YZ148" s="31"/>
      <c r="ZA148" s="31"/>
      <c r="ZB148" s="31"/>
      <c r="ZC148" s="31"/>
      <c r="ZD148" s="31"/>
      <c r="ZE148" s="31"/>
      <c r="ZF148" s="31"/>
      <c r="ZG148" s="31"/>
      <c r="ZH148" s="31"/>
      <c r="ZI148" s="31"/>
      <c r="ZJ148" s="31"/>
      <c r="ZK148" s="31"/>
      <c r="ZL148" s="31"/>
      <c r="ZM148" s="31"/>
      <c r="ZN148" s="31"/>
      <c r="ZO148" s="31"/>
      <c r="ZP148" s="31"/>
      <c r="ZQ148" s="31"/>
      <c r="ZR148" s="31"/>
      <c r="ZS148" s="31"/>
      <c r="ZT148" s="31"/>
      <c r="ZU148" s="31"/>
      <c r="ZV148" s="31"/>
      <c r="ZW148" s="31"/>
      <c r="ZX148" s="31"/>
      <c r="ZY148" s="31"/>
      <c r="ZZ148" s="31"/>
      <c r="AAA148" s="31"/>
      <c r="AAB148" s="31"/>
      <c r="AAC148" s="31"/>
      <c r="AAD148" s="31"/>
      <c r="AAE148" s="31"/>
      <c r="AAF148" s="31"/>
      <c r="AAG148" s="31"/>
      <c r="AAH148" s="31"/>
      <c r="AAI148" s="31"/>
      <c r="AAJ148" s="31"/>
      <c r="AAK148" s="31"/>
      <c r="AAL148" s="31"/>
      <c r="AAM148" s="31"/>
      <c r="AAN148" s="31"/>
      <c r="AAO148" s="31"/>
      <c r="AAP148" s="31"/>
      <c r="AAQ148" s="31"/>
      <c r="AAR148" s="31"/>
      <c r="AAS148" s="31"/>
      <c r="AAT148" s="31"/>
      <c r="AAU148" s="31"/>
      <c r="AAV148" s="31"/>
      <c r="AAW148" s="31"/>
      <c r="AAX148" s="31"/>
      <c r="AAY148" s="31"/>
      <c r="AAZ148" s="31"/>
      <c r="ABA148" s="31"/>
      <c r="ABB148" s="31"/>
      <c r="ABC148" s="31"/>
      <c r="ABD148" s="31"/>
      <c r="ABE148" s="31"/>
      <c r="ABF148" s="31"/>
      <c r="ABG148" s="31"/>
      <c r="ABH148" s="31"/>
      <c r="ABI148" s="31"/>
      <c r="ABJ148" s="31"/>
      <c r="ABK148" s="31"/>
      <c r="ABL148" s="31"/>
      <c r="ABM148" s="31"/>
      <c r="ABN148" s="31"/>
      <c r="ABO148" s="31"/>
      <c r="ABP148" s="31"/>
      <c r="ABQ148" s="31"/>
      <c r="ABR148" s="31"/>
      <c r="ABS148" s="31"/>
      <c r="ABT148" s="31"/>
      <c r="ABU148" s="31"/>
      <c r="ABV148" s="31"/>
      <c r="ABW148" s="31"/>
      <c r="ABX148" s="31"/>
      <c r="ABY148" s="31"/>
      <c r="ABZ148" s="31"/>
      <c r="ACA148" s="31"/>
      <c r="ACB148" s="31"/>
      <c r="ACC148" s="31"/>
      <c r="ACD148" s="31"/>
      <c r="ACE148" s="31"/>
      <c r="ACF148" s="31"/>
      <c r="ACG148" s="31"/>
      <c r="ACH148" s="31"/>
      <c r="ACI148" s="31"/>
      <c r="ACJ148" s="31"/>
      <c r="ACK148" s="31"/>
      <c r="ACL148" s="31"/>
      <c r="ACM148" s="31"/>
      <c r="ACN148" s="31"/>
      <c r="ACO148" s="31"/>
      <c r="ACP148" s="31"/>
      <c r="ACQ148" s="31"/>
      <c r="ACR148" s="31"/>
      <c r="ACS148" s="31"/>
      <c r="ACT148" s="31"/>
      <c r="ACU148" s="31"/>
      <c r="ACV148" s="31"/>
      <c r="ACW148" s="31"/>
      <c r="ACX148" s="31"/>
      <c r="ACY148" s="31"/>
      <c r="ACZ148" s="31"/>
      <c r="ADA148" s="31"/>
      <c r="ADB148" s="31"/>
      <c r="ADC148" s="31"/>
      <c r="ADD148" s="31"/>
      <c r="ADE148" s="31"/>
      <c r="ADF148" s="31"/>
      <c r="ADG148" s="31"/>
      <c r="ADH148" s="31"/>
      <c r="ADI148" s="31"/>
      <c r="ADJ148" s="31"/>
      <c r="ADK148" s="31"/>
      <c r="ADL148" s="31"/>
      <c r="ADM148" s="31"/>
      <c r="ADN148" s="31"/>
      <c r="ADO148" s="31"/>
      <c r="ADP148" s="31"/>
      <c r="ADQ148" s="31"/>
      <c r="ADR148" s="31"/>
      <c r="ADS148" s="31"/>
      <c r="ADT148" s="31"/>
      <c r="ADU148" s="31"/>
      <c r="ADV148" s="31"/>
      <c r="ADW148" s="31"/>
      <c r="ADX148" s="31"/>
      <c r="ADY148" s="31"/>
      <c r="ADZ148" s="31"/>
      <c r="AEA148" s="31"/>
      <c r="AEB148" s="31"/>
      <c r="AEC148" s="31"/>
      <c r="AED148" s="31"/>
      <c r="AEE148" s="31"/>
      <c r="AEF148" s="31"/>
      <c r="AEG148" s="31"/>
      <c r="AEH148" s="31"/>
      <c r="AEI148" s="31"/>
      <c r="AEJ148" s="31"/>
      <c r="AEK148" s="31"/>
      <c r="AEL148" s="31"/>
      <c r="AEM148" s="31"/>
      <c r="AEN148" s="31"/>
      <c r="AEO148" s="31"/>
      <c r="AEP148" s="31"/>
      <c r="AEQ148" s="31"/>
      <c r="AER148" s="31"/>
      <c r="AES148" s="31"/>
      <c r="AET148" s="31"/>
      <c r="AEU148" s="31"/>
      <c r="AEV148" s="31"/>
      <c r="AEW148" s="31"/>
      <c r="AEX148" s="31"/>
      <c r="AEY148" s="31"/>
      <c r="AEZ148" s="31"/>
      <c r="AFA148" s="31"/>
      <c r="AFB148" s="31"/>
      <c r="AFC148" s="31"/>
      <c r="AFD148" s="31"/>
      <c r="AFE148" s="31"/>
      <c r="AFF148" s="31"/>
      <c r="AFG148" s="31"/>
      <c r="AFH148" s="31"/>
      <c r="AFI148" s="31"/>
      <c r="AFJ148" s="31"/>
      <c r="AFK148" s="31"/>
      <c r="AFL148" s="31"/>
      <c r="AFM148" s="31"/>
      <c r="AFN148" s="31"/>
      <c r="AFO148" s="31"/>
      <c r="AFP148" s="31"/>
      <c r="AFQ148" s="31"/>
      <c r="AFR148" s="31"/>
      <c r="AFS148" s="31"/>
      <c r="AFT148" s="31"/>
      <c r="AFU148" s="31"/>
      <c r="AFV148" s="31"/>
      <c r="AFW148" s="31"/>
      <c r="AFX148" s="31"/>
      <c r="AFY148" s="31"/>
      <c r="AFZ148" s="31"/>
      <c r="AGA148" s="31"/>
      <c r="AGB148" s="31"/>
      <c r="AGC148" s="31"/>
      <c r="AGD148" s="31"/>
      <c r="AGE148" s="31"/>
      <c r="AGF148" s="31"/>
      <c r="AGG148" s="31"/>
      <c r="AGH148" s="31"/>
      <c r="AGI148" s="31"/>
      <c r="AGJ148" s="31"/>
      <c r="AGK148" s="31"/>
      <c r="AGL148" s="31"/>
      <c r="AGM148" s="31"/>
      <c r="AGN148" s="31"/>
      <c r="AGO148" s="31"/>
      <c r="AGP148" s="31"/>
      <c r="AGQ148" s="31"/>
      <c r="AGR148" s="31"/>
      <c r="AGS148" s="31"/>
      <c r="AGT148" s="31"/>
      <c r="AGU148" s="31"/>
      <c r="AGV148" s="31"/>
      <c r="AGW148" s="31"/>
      <c r="AGX148" s="31"/>
      <c r="AGY148" s="31"/>
      <c r="AGZ148" s="31"/>
      <c r="AHA148" s="31"/>
      <c r="AHB148" s="31"/>
      <c r="AHC148" s="31"/>
      <c r="AHD148" s="31"/>
      <c r="AHE148" s="31"/>
      <c r="AHF148" s="31"/>
      <c r="AHG148" s="31"/>
      <c r="AHH148" s="31"/>
      <c r="AHI148" s="31"/>
      <c r="AHJ148" s="31"/>
      <c r="AHK148" s="31"/>
      <c r="AHL148" s="31"/>
      <c r="AHM148" s="31"/>
      <c r="AHN148" s="31"/>
      <c r="AHO148" s="31"/>
      <c r="AHP148" s="31"/>
      <c r="AHQ148" s="31"/>
      <c r="AHR148" s="31"/>
      <c r="AHS148" s="31"/>
      <c r="AHT148" s="31"/>
      <c r="AHU148" s="31"/>
      <c r="AHV148" s="31"/>
      <c r="AHW148" s="31"/>
      <c r="AHX148" s="31"/>
      <c r="AHY148" s="31"/>
      <c r="AHZ148" s="31"/>
      <c r="AIA148" s="31"/>
      <c r="AIB148" s="31"/>
      <c r="AIC148" s="31"/>
      <c r="AID148" s="31"/>
      <c r="AIE148" s="31"/>
      <c r="AIF148" s="31"/>
      <c r="AIG148" s="31"/>
      <c r="AIH148" s="31"/>
      <c r="AII148" s="31"/>
      <c r="AIJ148" s="31"/>
      <c r="AIK148" s="31"/>
      <c r="AIL148" s="31"/>
      <c r="AIM148" s="31"/>
      <c r="AIN148" s="31"/>
      <c r="AIO148" s="31"/>
      <c r="AIP148" s="31"/>
      <c r="AIQ148" s="31"/>
      <c r="AIR148" s="31"/>
      <c r="AIS148" s="31"/>
      <c r="AIT148" s="31"/>
      <c r="AIU148" s="31"/>
      <c r="AIV148" s="31"/>
      <c r="AIW148" s="31"/>
      <c r="AIX148" s="31"/>
      <c r="AIY148" s="31"/>
      <c r="AIZ148" s="31"/>
      <c r="AJA148" s="31"/>
      <c r="AJB148" s="31"/>
      <c r="AJC148" s="31"/>
      <c r="AJD148" s="31"/>
      <c r="AJE148" s="31"/>
      <c r="AJF148" s="31"/>
      <c r="AJG148" s="31"/>
      <c r="AJH148" s="31"/>
      <c r="AJI148" s="31"/>
      <c r="AJJ148" s="31"/>
      <c r="AJK148" s="31"/>
      <c r="AJL148" s="31"/>
      <c r="AJM148" s="31"/>
      <c r="AJN148" s="31"/>
      <c r="AJO148" s="31"/>
      <c r="AJP148" s="31"/>
      <c r="AJQ148" s="31"/>
      <c r="AJR148" s="31"/>
      <c r="AJS148" s="31"/>
      <c r="AJT148" s="31"/>
      <c r="AJU148" s="31"/>
      <c r="AJV148" s="31"/>
      <c r="AJW148" s="31"/>
      <c r="AJX148" s="31"/>
      <c r="AJY148" s="31"/>
      <c r="AJZ148" s="31"/>
      <c r="AKA148" s="31"/>
      <c r="AKB148" s="31"/>
      <c r="AKC148" s="31"/>
      <c r="AKD148" s="31"/>
      <c r="AKE148" s="31"/>
      <c r="AKF148" s="31"/>
      <c r="AKG148" s="31"/>
      <c r="AKH148" s="31"/>
      <c r="AKI148" s="31"/>
      <c r="AKJ148" s="31"/>
      <c r="AKK148" s="31"/>
      <c r="AKL148" s="31"/>
      <c r="AKM148" s="31"/>
      <c r="AKN148" s="31"/>
      <c r="AKO148" s="31"/>
      <c r="AKP148" s="31"/>
      <c r="AKQ148" s="31"/>
      <c r="AKR148" s="31"/>
      <c r="AKS148" s="31"/>
      <c r="AKT148" s="31"/>
      <c r="AKU148" s="31"/>
      <c r="AKV148" s="31"/>
      <c r="AKW148" s="31"/>
      <c r="AKX148" s="31"/>
      <c r="AKY148" s="31"/>
      <c r="AKZ148" s="31"/>
      <c r="ALA148" s="31"/>
      <c r="ALB148" s="31"/>
      <c r="ALC148" s="31"/>
      <c r="ALD148" s="31"/>
      <c r="ALE148" s="31"/>
      <c r="ALF148" s="31"/>
      <c r="ALG148" s="31"/>
      <c r="ALH148" s="31"/>
      <c r="ALI148" s="31"/>
      <c r="ALJ148" s="31"/>
      <c r="ALK148" s="31"/>
      <c r="ALL148" s="31"/>
      <c r="ALM148" s="31"/>
      <c r="ALN148" s="31"/>
      <c r="ALO148" s="31"/>
      <c r="ALP148" s="31"/>
      <c r="ALQ148" s="31"/>
      <c r="ALR148" s="31"/>
      <c r="ALS148" s="31"/>
      <c r="ALT148" s="31"/>
      <c r="ALU148" s="31"/>
      <c r="ALV148" s="31"/>
      <c r="ALW148" s="31"/>
      <c r="ALX148" s="31"/>
      <c r="ALY148" s="31"/>
      <c r="ALZ148" s="31"/>
      <c r="AMA148" s="31"/>
      <c r="AMB148" s="31"/>
      <c r="AMC148" s="31"/>
      <c r="AMD148" s="31"/>
      <c r="AME148" s="31"/>
      <c r="AMF148" s="31"/>
      <c r="AMG148" s="31"/>
      <c r="AMH148" s="31"/>
      <c r="AMI148" s="31"/>
      <c r="AMJ148" s="31"/>
      <c r="AMK148" s="31"/>
      <c r="AML148" s="31"/>
      <c r="AMM148" s="31"/>
    </row>
    <row r="149" spans="1:1027" x14ac:dyDescent="0.25">
      <c r="A149" s="11">
        <v>37</v>
      </c>
      <c r="B149" s="53" t="s">
        <v>277</v>
      </c>
      <c r="C149" s="53" t="s">
        <v>376</v>
      </c>
      <c r="D149" s="53" t="s">
        <v>455</v>
      </c>
      <c r="E149" s="53" t="s">
        <v>129</v>
      </c>
      <c r="F149" s="12" t="s">
        <v>163</v>
      </c>
      <c r="G149" s="12"/>
      <c r="H149" s="12">
        <v>70</v>
      </c>
      <c r="I149" s="13" t="s">
        <v>98</v>
      </c>
      <c r="J149" s="14" t="s">
        <v>474</v>
      </c>
      <c r="K149" s="14" t="s">
        <v>108</v>
      </c>
      <c r="L149" s="15" t="s">
        <v>128</v>
      </c>
      <c r="M149" s="15" t="s">
        <v>128</v>
      </c>
      <c r="N149" s="15" t="s">
        <v>128</v>
      </c>
      <c r="O149" s="15" t="s">
        <v>128</v>
      </c>
      <c r="P149" s="15" t="s">
        <v>128</v>
      </c>
      <c r="Q149" s="15" t="s">
        <v>128</v>
      </c>
      <c r="R149" s="16" t="s">
        <v>128</v>
      </c>
      <c r="S149" s="16" t="s">
        <v>129</v>
      </c>
      <c r="T149" s="16" t="s">
        <v>129</v>
      </c>
      <c r="U149" s="17" t="s">
        <v>458</v>
      </c>
      <c r="V149" s="17" t="s">
        <v>128</v>
      </c>
      <c r="W149" s="17" t="s">
        <v>129</v>
      </c>
      <c r="X149" s="18" t="s">
        <v>167</v>
      </c>
      <c r="Y149" s="18" t="s">
        <v>129</v>
      </c>
      <c r="Z149" s="18" t="s">
        <v>131</v>
      </c>
      <c r="AA149" s="19" t="s">
        <v>118</v>
      </c>
      <c r="AB149" s="19"/>
      <c r="AC149" s="19" t="s">
        <v>128</v>
      </c>
      <c r="AE149" s="14"/>
      <c r="AF149" s="14" t="s">
        <v>487</v>
      </c>
      <c r="AG149" s="17" t="s">
        <v>464</v>
      </c>
      <c r="AH149" s="52" t="s">
        <v>503</v>
      </c>
    </row>
    <row r="150" spans="1:1027" s="40" customFormat="1" x14ac:dyDescent="0.25">
      <c r="A150" s="21" t="s">
        <v>52</v>
      </c>
      <c r="B150" s="21"/>
      <c r="C150" s="21"/>
      <c r="D150" s="21"/>
      <c r="E150" s="21"/>
      <c r="F150" s="22"/>
      <c r="G150" s="22"/>
      <c r="H150" s="22"/>
      <c r="I150" s="23"/>
      <c r="J150" s="24"/>
      <c r="K150" s="24"/>
      <c r="L150" s="25"/>
      <c r="M150" s="25"/>
      <c r="N150" s="25"/>
      <c r="O150" s="25"/>
      <c r="P150" s="25"/>
      <c r="Q150" s="25"/>
      <c r="R150" s="26"/>
      <c r="S150" s="26"/>
      <c r="T150" s="26"/>
      <c r="U150" s="27"/>
      <c r="V150" s="27"/>
      <c r="W150" s="27"/>
      <c r="X150" s="28"/>
      <c r="Y150" s="28"/>
      <c r="Z150" s="28"/>
      <c r="AA150" s="29"/>
      <c r="AB150" s="29"/>
      <c r="AC150" s="29"/>
      <c r="AD150" s="21"/>
      <c r="AE150" s="24"/>
      <c r="AF150" s="24"/>
      <c r="AG150" s="27" t="s">
        <v>487</v>
      </c>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c r="CT150" s="31"/>
      <c r="CU150" s="31"/>
      <c r="CV150" s="31"/>
      <c r="CW150" s="31"/>
      <c r="CX150" s="31"/>
      <c r="CY150" s="31"/>
      <c r="CZ150" s="31"/>
      <c r="DA150" s="31"/>
      <c r="DB150" s="31"/>
      <c r="DC150" s="31"/>
      <c r="DD150" s="31"/>
      <c r="DE150" s="31"/>
      <c r="DF150" s="31"/>
      <c r="DG150" s="31"/>
      <c r="DH150" s="31"/>
      <c r="DI150" s="31"/>
      <c r="DJ150" s="31"/>
      <c r="DK150" s="31"/>
      <c r="DL150" s="31"/>
      <c r="DM150" s="31"/>
      <c r="DN150" s="31"/>
      <c r="DO150" s="31"/>
      <c r="DP150" s="31"/>
      <c r="DQ150" s="31"/>
      <c r="DR150" s="31"/>
      <c r="DS150" s="31"/>
      <c r="DT150" s="31"/>
      <c r="DU150" s="31"/>
      <c r="DV150" s="31"/>
      <c r="DW150" s="31"/>
      <c r="DX150" s="31"/>
      <c r="DY150" s="31"/>
      <c r="DZ150" s="31"/>
      <c r="EA150" s="31"/>
      <c r="EB150" s="31"/>
      <c r="EC150" s="31"/>
      <c r="ED150" s="31"/>
      <c r="EE150" s="31"/>
      <c r="EF150" s="31"/>
      <c r="EG150" s="31"/>
      <c r="EH150" s="31"/>
      <c r="EI150" s="31"/>
      <c r="EJ150" s="31"/>
      <c r="EK150" s="31"/>
      <c r="EL150" s="31"/>
      <c r="EM150" s="31"/>
      <c r="EN150" s="31"/>
      <c r="EO150" s="31"/>
      <c r="EP150" s="31"/>
      <c r="EQ150" s="31"/>
      <c r="ER150" s="31"/>
      <c r="ES150" s="31"/>
      <c r="ET150" s="31"/>
      <c r="EU150" s="31"/>
      <c r="EV150" s="31"/>
      <c r="EW150" s="31"/>
      <c r="EX150" s="31"/>
      <c r="EY150" s="31"/>
      <c r="EZ150" s="31"/>
      <c r="FA150" s="31"/>
      <c r="FB150" s="31"/>
      <c r="FC150" s="31"/>
      <c r="FD150" s="31"/>
      <c r="FE150" s="31"/>
      <c r="FF150" s="31"/>
      <c r="FG150" s="31"/>
      <c r="FH150" s="31"/>
      <c r="FI150" s="31"/>
      <c r="FJ150" s="31"/>
      <c r="FK150" s="31"/>
      <c r="FL150" s="31"/>
      <c r="FM150" s="31"/>
      <c r="FN150" s="31"/>
      <c r="FO150" s="31"/>
      <c r="FP150" s="31"/>
      <c r="FQ150" s="31"/>
      <c r="FR150" s="31"/>
      <c r="FS150" s="31"/>
      <c r="FT150" s="31"/>
      <c r="FU150" s="31"/>
      <c r="FV150" s="31"/>
      <c r="FW150" s="31"/>
      <c r="FX150" s="31"/>
      <c r="FY150" s="31"/>
      <c r="FZ150" s="31"/>
      <c r="GA150" s="31"/>
      <c r="GB150" s="31"/>
      <c r="GC150" s="31"/>
      <c r="GD150" s="31"/>
      <c r="GE150" s="31"/>
      <c r="GF150" s="31"/>
      <c r="GG150" s="31"/>
      <c r="GH150" s="31"/>
      <c r="GI150" s="31"/>
      <c r="GJ150" s="31"/>
      <c r="GK150" s="31"/>
      <c r="GL150" s="31"/>
      <c r="GM150" s="31"/>
      <c r="GN150" s="31"/>
      <c r="GO150" s="31"/>
      <c r="GP150" s="31"/>
      <c r="GQ150" s="31"/>
      <c r="GR150" s="31"/>
      <c r="GS150" s="31"/>
      <c r="GT150" s="31"/>
      <c r="GU150" s="31"/>
      <c r="GV150" s="31"/>
      <c r="GW150" s="31"/>
      <c r="GX150" s="31"/>
      <c r="GY150" s="31"/>
      <c r="GZ150" s="31"/>
      <c r="HA150" s="31"/>
      <c r="HB150" s="31"/>
      <c r="HC150" s="31"/>
      <c r="HD150" s="31"/>
      <c r="HE150" s="31"/>
      <c r="HF150" s="31"/>
      <c r="HG150" s="31"/>
      <c r="HH150" s="31"/>
      <c r="HI150" s="31"/>
      <c r="HJ150" s="31"/>
      <c r="HK150" s="31"/>
      <c r="HL150" s="31"/>
      <c r="HM150" s="31"/>
      <c r="HN150" s="31"/>
      <c r="HO150" s="31"/>
      <c r="HP150" s="31"/>
      <c r="HQ150" s="31"/>
      <c r="HR150" s="31"/>
      <c r="HS150" s="31"/>
      <c r="HT150" s="31"/>
      <c r="HU150" s="31"/>
      <c r="HV150" s="31"/>
      <c r="HW150" s="31"/>
      <c r="HX150" s="31"/>
      <c r="HY150" s="31"/>
      <c r="HZ150" s="31"/>
      <c r="IA150" s="31"/>
      <c r="IB150" s="31"/>
      <c r="IC150" s="31"/>
      <c r="ID150" s="31"/>
      <c r="IE150" s="31"/>
      <c r="IF150" s="31"/>
      <c r="IG150" s="31"/>
      <c r="IH150" s="31"/>
      <c r="II150" s="31"/>
      <c r="IJ150" s="31"/>
      <c r="IK150" s="31"/>
      <c r="IL150" s="31"/>
      <c r="IM150" s="31"/>
      <c r="IN150" s="31"/>
      <c r="IO150" s="31"/>
      <c r="IP150" s="31"/>
      <c r="IQ150" s="31"/>
      <c r="IR150" s="31"/>
      <c r="IS150" s="31"/>
      <c r="IT150" s="31"/>
      <c r="IU150" s="31"/>
      <c r="IV150" s="31"/>
      <c r="IW150" s="31"/>
      <c r="IX150" s="31"/>
      <c r="IY150" s="31"/>
      <c r="IZ150" s="31"/>
      <c r="JA150" s="31"/>
      <c r="JB150" s="31"/>
      <c r="JC150" s="31"/>
      <c r="JD150" s="31"/>
      <c r="JE150" s="31"/>
      <c r="JF150" s="31"/>
      <c r="JG150" s="31"/>
      <c r="JH150" s="31"/>
      <c r="JI150" s="31"/>
      <c r="JJ150" s="31"/>
      <c r="JK150" s="31"/>
      <c r="JL150" s="31"/>
      <c r="JM150" s="31"/>
      <c r="JN150" s="31"/>
      <c r="JO150" s="31"/>
      <c r="JP150" s="31"/>
      <c r="JQ150" s="31"/>
      <c r="JR150" s="31"/>
      <c r="JS150" s="31"/>
      <c r="JT150" s="31"/>
      <c r="JU150" s="31"/>
      <c r="JV150" s="31"/>
      <c r="JW150" s="31"/>
      <c r="JX150" s="31"/>
      <c r="JY150" s="31"/>
      <c r="JZ150" s="31"/>
      <c r="KA150" s="31"/>
      <c r="KB150" s="31"/>
      <c r="KC150" s="31"/>
      <c r="KD150" s="31"/>
      <c r="KE150" s="31"/>
      <c r="KF150" s="31"/>
      <c r="KG150" s="31"/>
      <c r="KH150" s="31"/>
      <c r="KI150" s="31"/>
      <c r="KJ150" s="31"/>
      <c r="KK150" s="31"/>
      <c r="KL150" s="31"/>
      <c r="KM150" s="31"/>
      <c r="KN150" s="31"/>
      <c r="KO150" s="31"/>
      <c r="KP150" s="31"/>
      <c r="KQ150" s="31"/>
      <c r="KR150" s="31"/>
      <c r="KS150" s="31"/>
      <c r="KT150" s="31"/>
      <c r="KU150" s="31"/>
      <c r="KV150" s="31"/>
      <c r="KW150" s="31"/>
      <c r="KX150" s="31"/>
      <c r="KY150" s="31"/>
      <c r="KZ150" s="31"/>
      <c r="LA150" s="31"/>
      <c r="LB150" s="31"/>
      <c r="LC150" s="31"/>
      <c r="LD150" s="31"/>
      <c r="LE150" s="31"/>
      <c r="LF150" s="31"/>
      <c r="LG150" s="31"/>
      <c r="LH150" s="31"/>
      <c r="LI150" s="31"/>
      <c r="LJ150" s="31"/>
      <c r="LK150" s="31"/>
      <c r="LL150" s="31"/>
      <c r="LM150" s="31"/>
      <c r="LN150" s="31"/>
      <c r="LO150" s="31"/>
      <c r="LP150" s="31"/>
      <c r="LQ150" s="31"/>
      <c r="LR150" s="31"/>
      <c r="LS150" s="31"/>
      <c r="LT150" s="31"/>
      <c r="LU150" s="31"/>
      <c r="LV150" s="31"/>
      <c r="LW150" s="31"/>
      <c r="LX150" s="31"/>
      <c r="LY150" s="31"/>
      <c r="LZ150" s="31"/>
      <c r="MA150" s="31"/>
      <c r="MB150" s="31"/>
      <c r="MC150" s="31"/>
      <c r="MD150" s="31"/>
      <c r="ME150" s="31"/>
      <c r="MF150" s="31"/>
      <c r="MG150" s="31"/>
      <c r="MH150" s="31"/>
      <c r="MI150" s="31"/>
      <c r="MJ150" s="31"/>
      <c r="MK150" s="31"/>
      <c r="ML150" s="31"/>
      <c r="MM150" s="31"/>
      <c r="MN150" s="31"/>
      <c r="MO150" s="31"/>
      <c r="MP150" s="31"/>
      <c r="MQ150" s="31"/>
      <c r="MR150" s="31"/>
      <c r="MS150" s="31"/>
      <c r="MT150" s="31"/>
      <c r="MU150" s="31"/>
      <c r="MV150" s="31"/>
      <c r="MW150" s="31"/>
      <c r="MX150" s="31"/>
      <c r="MY150" s="31"/>
      <c r="MZ150" s="31"/>
      <c r="NA150" s="31"/>
      <c r="NB150" s="31"/>
      <c r="NC150" s="31"/>
      <c r="ND150" s="31"/>
      <c r="NE150" s="31"/>
      <c r="NF150" s="31"/>
      <c r="NG150" s="31"/>
      <c r="NH150" s="31"/>
      <c r="NI150" s="31"/>
      <c r="NJ150" s="31"/>
      <c r="NK150" s="31"/>
      <c r="NL150" s="31"/>
      <c r="NM150" s="31"/>
      <c r="NN150" s="31"/>
      <c r="NO150" s="31"/>
      <c r="NP150" s="31"/>
      <c r="NQ150" s="31"/>
      <c r="NR150" s="31"/>
      <c r="NS150" s="31"/>
      <c r="NT150" s="31"/>
      <c r="NU150" s="31"/>
      <c r="NV150" s="31"/>
      <c r="NW150" s="31"/>
      <c r="NX150" s="31"/>
      <c r="NY150" s="31"/>
      <c r="NZ150" s="31"/>
      <c r="OA150" s="31"/>
      <c r="OB150" s="31"/>
      <c r="OC150" s="31"/>
      <c r="OD150" s="31"/>
      <c r="OE150" s="31"/>
      <c r="OF150" s="31"/>
      <c r="OG150" s="31"/>
      <c r="OH150" s="31"/>
      <c r="OI150" s="31"/>
      <c r="OJ150" s="31"/>
      <c r="OK150" s="31"/>
      <c r="OL150" s="31"/>
      <c r="OM150" s="31"/>
      <c r="ON150" s="31"/>
      <c r="OO150" s="31"/>
      <c r="OP150" s="31"/>
      <c r="OQ150" s="31"/>
      <c r="OR150" s="31"/>
      <c r="OS150" s="31"/>
      <c r="OT150" s="31"/>
      <c r="OU150" s="31"/>
      <c r="OV150" s="31"/>
      <c r="OW150" s="31"/>
      <c r="OX150" s="31"/>
      <c r="OY150" s="31"/>
      <c r="OZ150" s="31"/>
      <c r="PA150" s="31"/>
      <c r="PB150" s="31"/>
      <c r="PC150" s="31"/>
      <c r="PD150" s="31"/>
      <c r="PE150" s="31"/>
      <c r="PF150" s="31"/>
      <c r="PG150" s="31"/>
      <c r="PH150" s="31"/>
      <c r="PI150" s="31"/>
      <c r="PJ150" s="31"/>
      <c r="PK150" s="31"/>
      <c r="PL150" s="31"/>
      <c r="PM150" s="31"/>
      <c r="PN150" s="31"/>
      <c r="PO150" s="31"/>
      <c r="PP150" s="31"/>
      <c r="PQ150" s="31"/>
      <c r="PR150" s="31"/>
      <c r="PS150" s="31"/>
      <c r="PT150" s="31"/>
      <c r="PU150" s="31"/>
      <c r="PV150" s="31"/>
      <c r="PW150" s="31"/>
      <c r="PX150" s="31"/>
      <c r="PY150" s="31"/>
      <c r="PZ150" s="31"/>
      <c r="QA150" s="31"/>
      <c r="QB150" s="31"/>
      <c r="QC150" s="31"/>
      <c r="QD150" s="31"/>
      <c r="QE150" s="31"/>
      <c r="QF150" s="31"/>
      <c r="QG150" s="31"/>
      <c r="QH150" s="31"/>
      <c r="QI150" s="31"/>
      <c r="QJ150" s="31"/>
      <c r="QK150" s="31"/>
      <c r="QL150" s="31"/>
      <c r="QM150" s="31"/>
      <c r="QN150" s="31"/>
      <c r="QO150" s="31"/>
      <c r="QP150" s="31"/>
      <c r="QQ150" s="31"/>
      <c r="QR150" s="31"/>
      <c r="QS150" s="31"/>
      <c r="QT150" s="31"/>
      <c r="QU150" s="31"/>
      <c r="QV150" s="31"/>
      <c r="QW150" s="31"/>
      <c r="QX150" s="31"/>
      <c r="QY150" s="31"/>
      <c r="QZ150" s="31"/>
      <c r="RA150" s="31"/>
      <c r="RB150" s="31"/>
      <c r="RC150" s="31"/>
      <c r="RD150" s="31"/>
      <c r="RE150" s="31"/>
      <c r="RF150" s="31"/>
      <c r="RG150" s="31"/>
      <c r="RH150" s="31"/>
      <c r="RI150" s="31"/>
      <c r="RJ150" s="31"/>
      <c r="RK150" s="31"/>
      <c r="RL150" s="31"/>
      <c r="RM150" s="31"/>
      <c r="RN150" s="31"/>
      <c r="RO150" s="31"/>
      <c r="RP150" s="31"/>
      <c r="RQ150" s="31"/>
      <c r="RR150" s="31"/>
      <c r="RS150" s="31"/>
      <c r="RT150" s="31"/>
      <c r="RU150" s="31"/>
      <c r="RV150" s="31"/>
      <c r="RW150" s="31"/>
      <c r="RX150" s="31"/>
      <c r="RY150" s="31"/>
      <c r="RZ150" s="31"/>
      <c r="SA150" s="31"/>
      <c r="SB150" s="31"/>
      <c r="SC150" s="31"/>
      <c r="SD150" s="31"/>
      <c r="SE150" s="31"/>
      <c r="SF150" s="31"/>
      <c r="SG150" s="31"/>
      <c r="SH150" s="31"/>
      <c r="SI150" s="31"/>
      <c r="SJ150" s="31"/>
      <c r="SK150" s="31"/>
      <c r="SL150" s="31"/>
      <c r="SM150" s="31"/>
      <c r="SN150" s="31"/>
      <c r="SO150" s="31"/>
      <c r="SP150" s="31"/>
      <c r="SQ150" s="31"/>
      <c r="SR150" s="31"/>
      <c r="SS150" s="31"/>
      <c r="ST150" s="31"/>
      <c r="SU150" s="31"/>
      <c r="SV150" s="31"/>
      <c r="SW150" s="31"/>
      <c r="SX150" s="31"/>
      <c r="SY150" s="31"/>
      <c r="SZ150" s="31"/>
      <c r="TA150" s="31"/>
      <c r="TB150" s="31"/>
      <c r="TC150" s="31"/>
      <c r="TD150" s="31"/>
      <c r="TE150" s="31"/>
      <c r="TF150" s="31"/>
      <c r="TG150" s="31"/>
      <c r="TH150" s="31"/>
      <c r="TI150" s="31"/>
      <c r="TJ150" s="31"/>
      <c r="TK150" s="31"/>
      <c r="TL150" s="31"/>
      <c r="TM150" s="31"/>
      <c r="TN150" s="31"/>
      <c r="TO150" s="31"/>
      <c r="TP150" s="31"/>
      <c r="TQ150" s="31"/>
      <c r="TR150" s="31"/>
      <c r="TS150" s="31"/>
      <c r="TT150" s="31"/>
      <c r="TU150" s="31"/>
      <c r="TV150" s="31"/>
      <c r="TW150" s="31"/>
      <c r="TX150" s="31"/>
      <c r="TY150" s="31"/>
      <c r="TZ150" s="31"/>
      <c r="UA150" s="31"/>
      <c r="UB150" s="31"/>
      <c r="UC150" s="31"/>
      <c r="UD150" s="31"/>
      <c r="UE150" s="31"/>
      <c r="UF150" s="31"/>
      <c r="UG150" s="31"/>
      <c r="UH150" s="31"/>
      <c r="UI150" s="31"/>
      <c r="UJ150" s="31"/>
      <c r="UK150" s="31"/>
      <c r="UL150" s="31"/>
      <c r="UM150" s="31"/>
      <c r="UN150" s="31"/>
      <c r="UO150" s="31"/>
      <c r="UP150" s="31"/>
      <c r="UQ150" s="31"/>
      <c r="UR150" s="31"/>
      <c r="US150" s="31"/>
      <c r="UT150" s="31"/>
      <c r="UU150" s="31"/>
      <c r="UV150" s="31"/>
      <c r="UW150" s="31"/>
      <c r="UX150" s="31"/>
      <c r="UY150" s="31"/>
      <c r="UZ150" s="31"/>
      <c r="VA150" s="31"/>
      <c r="VB150" s="31"/>
      <c r="VC150" s="31"/>
      <c r="VD150" s="31"/>
      <c r="VE150" s="31"/>
      <c r="VF150" s="31"/>
      <c r="VG150" s="31"/>
      <c r="VH150" s="31"/>
      <c r="VI150" s="31"/>
      <c r="VJ150" s="31"/>
      <c r="VK150" s="31"/>
      <c r="VL150" s="31"/>
      <c r="VM150" s="31"/>
      <c r="VN150" s="31"/>
      <c r="VO150" s="31"/>
      <c r="VP150" s="31"/>
      <c r="VQ150" s="31"/>
      <c r="VR150" s="31"/>
      <c r="VS150" s="31"/>
      <c r="VT150" s="31"/>
      <c r="VU150" s="31"/>
      <c r="VV150" s="31"/>
      <c r="VW150" s="31"/>
      <c r="VX150" s="31"/>
      <c r="VY150" s="31"/>
      <c r="VZ150" s="31"/>
      <c r="WA150" s="31"/>
      <c r="WB150" s="31"/>
      <c r="WC150" s="31"/>
      <c r="WD150" s="31"/>
      <c r="WE150" s="31"/>
      <c r="WF150" s="31"/>
      <c r="WG150" s="31"/>
      <c r="WH150" s="31"/>
      <c r="WI150" s="31"/>
      <c r="WJ150" s="31"/>
      <c r="WK150" s="31"/>
      <c r="WL150" s="31"/>
      <c r="WM150" s="31"/>
      <c r="WN150" s="31"/>
      <c r="WO150" s="31"/>
      <c r="WP150" s="31"/>
      <c r="WQ150" s="31"/>
      <c r="WR150" s="31"/>
      <c r="WS150" s="31"/>
      <c r="WT150" s="31"/>
      <c r="WU150" s="31"/>
      <c r="WV150" s="31"/>
      <c r="WW150" s="31"/>
      <c r="WX150" s="31"/>
      <c r="WY150" s="31"/>
      <c r="WZ150" s="31"/>
      <c r="XA150" s="31"/>
      <c r="XB150" s="31"/>
      <c r="XC150" s="31"/>
      <c r="XD150" s="31"/>
      <c r="XE150" s="31"/>
      <c r="XF150" s="31"/>
      <c r="XG150" s="31"/>
      <c r="XH150" s="31"/>
      <c r="XI150" s="31"/>
      <c r="XJ150" s="31"/>
      <c r="XK150" s="31"/>
      <c r="XL150" s="31"/>
      <c r="XM150" s="31"/>
      <c r="XN150" s="31"/>
      <c r="XO150" s="31"/>
      <c r="XP150" s="31"/>
      <c r="XQ150" s="31"/>
      <c r="XR150" s="31"/>
      <c r="XS150" s="31"/>
      <c r="XT150" s="31"/>
      <c r="XU150" s="31"/>
      <c r="XV150" s="31"/>
      <c r="XW150" s="31"/>
      <c r="XX150" s="31"/>
      <c r="XY150" s="31"/>
      <c r="XZ150" s="31"/>
      <c r="YA150" s="31"/>
      <c r="YB150" s="31"/>
      <c r="YC150" s="31"/>
      <c r="YD150" s="31"/>
      <c r="YE150" s="31"/>
      <c r="YF150" s="31"/>
      <c r="YG150" s="31"/>
      <c r="YH150" s="31"/>
      <c r="YI150" s="31"/>
      <c r="YJ150" s="31"/>
      <c r="YK150" s="31"/>
      <c r="YL150" s="31"/>
      <c r="YM150" s="31"/>
      <c r="YN150" s="31"/>
      <c r="YO150" s="31"/>
      <c r="YP150" s="31"/>
      <c r="YQ150" s="31"/>
      <c r="YR150" s="31"/>
      <c r="YS150" s="31"/>
      <c r="YT150" s="31"/>
      <c r="YU150" s="31"/>
      <c r="YV150" s="31"/>
      <c r="YW150" s="31"/>
      <c r="YX150" s="31"/>
      <c r="YY150" s="31"/>
      <c r="YZ150" s="31"/>
      <c r="ZA150" s="31"/>
      <c r="ZB150" s="31"/>
      <c r="ZC150" s="31"/>
      <c r="ZD150" s="31"/>
      <c r="ZE150" s="31"/>
      <c r="ZF150" s="31"/>
      <c r="ZG150" s="31"/>
      <c r="ZH150" s="31"/>
      <c r="ZI150" s="31"/>
      <c r="ZJ150" s="31"/>
      <c r="ZK150" s="31"/>
      <c r="ZL150" s="31"/>
      <c r="ZM150" s="31"/>
      <c r="ZN150" s="31"/>
      <c r="ZO150" s="31"/>
      <c r="ZP150" s="31"/>
      <c r="ZQ150" s="31"/>
      <c r="ZR150" s="31"/>
      <c r="ZS150" s="31"/>
      <c r="ZT150" s="31"/>
      <c r="ZU150" s="31"/>
      <c r="ZV150" s="31"/>
      <c r="ZW150" s="31"/>
      <c r="ZX150" s="31"/>
      <c r="ZY150" s="31"/>
      <c r="ZZ150" s="31"/>
      <c r="AAA150" s="31"/>
      <c r="AAB150" s="31"/>
      <c r="AAC150" s="31"/>
      <c r="AAD150" s="31"/>
      <c r="AAE150" s="31"/>
      <c r="AAF150" s="31"/>
      <c r="AAG150" s="31"/>
      <c r="AAH150" s="31"/>
      <c r="AAI150" s="31"/>
      <c r="AAJ150" s="31"/>
      <c r="AAK150" s="31"/>
      <c r="AAL150" s="31"/>
      <c r="AAM150" s="31"/>
      <c r="AAN150" s="31"/>
      <c r="AAO150" s="31"/>
      <c r="AAP150" s="31"/>
      <c r="AAQ150" s="31"/>
      <c r="AAR150" s="31"/>
      <c r="AAS150" s="31"/>
      <c r="AAT150" s="31"/>
      <c r="AAU150" s="31"/>
      <c r="AAV150" s="31"/>
      <c r="AAW150" s="31"/>
      <c r="AAX150" s="31"/>
      <c r="AAY150" s="31"/>
      <c r="AAZ150" s="31"/>
      <c r="ABA150" s="31"/>
      <c r="ABB150" s="31"/>
      <c r="ABC150" s="31"/>
      <c r="ABD150" s="31"/>
      <c r="ABE150" s="31"/>
      <c r="ABF150" s="31"/>
      <c r="ABG150" s="31"/>
      <c r="ABH150" s="31"/>
      <c r="ABI150" s="31"/>
      <c r="ABJ150" s="31"/>
      <c r="ABK150" s="31"/>
      <c r="ABL150" s="31"/>
      <c r="ABM150" s="31"/>
      <c r="ABN150" s="31"/>
      <c r="ABO150" s="31"/>
      <c r="ABP150" s="31"/>
      <c r="ABQ150" s="31"/>
      <c r="ABR150" s="31"/>
      <c r="ABS150" s="31"/>
      <c r="ABT150" s="31"/>
      <c r="ABU150" s="31"/>
      <c r="ABV150" s="31"/>
      <c r="ABW150" s="31"/>
      <c r="ABX150" s="31"/>
      <c r="ABY150" s="31"/>
      <c r="ABZ150" s="31"/>
      <c r="ACA150" s="31"/>
      <c r="ACB150" s="31"/>
      <c r="ACC150" s="31"/>
      <c r="ACD150" s="31"/>
      <c r="ACE150" s="31"/>
      <c r="ACF150" s="31"/>
      <c r="ACG150" s="31"/>
      <c r="ACH150" s="31"/>
      <c r="ACI150" s="31"/>
      <c r="ACJ150" s="31"/>
      <c r="ACK150" s="31"/>
      <c r="ACL150" s="31"/>
      <c r="ACM150" s="31"/>
      <c r="ACN150" s="31"/>
      <c r="ACO150" s="31"/>
      <c r="ACP150" s="31"/>
      <c r="ACQ150" s="31"/>
      <c r="ACR150" s="31"/>
      <c r="ACS150" s="31"/>
      <c r="ACT150" s="31"/>
      <c r="ACU150" s="31"/>
      <c r="ACV150" s="31"/>
      <c r="ACW150" s="31"/>
      <c r="ACX150" s="31"/>
      <c r="ACY150" s="31"/>
      <c r="ACZ150" s="31"/>
      <c r="ADA150" s="31"/>
      <c r="ADB150" s="31"/>
      <c r="ADC150" s="31"/>
      <c r="ADD150" s="31"/>
      <c r="ADE150" s="31"/>
      <c r="ADF150" s="31"/>
      <c r="ADG150" s="31"/>
      <c r="ADH150" s="31"/>
      <c r="ADI150" s="31"/>
      <c r="ADJ150" s="31"/>
      <c r="ADK150" s="31"/>
      <c r="ADL150" s="31"/>
      <c r="ADM150" s="31"/>
      <c r="ADN150" s="31"/>
      <c r="ADO150" s="31"/>
      <c r="ADP150" s="31"/>
      <c r="ADQ150" s="31"/>
      <c r="ADR150" s="31"/>
      <c r="ADS150" s="31"/>
      <c r="ADT150" s="31"/>
      <c r="ADU150" s="31"/>
      <c r="ADV150" s="31"/>
      <c r="ADW150" s="31"/>
      <c r="ADX150" s="31"/>
      <c r="ADY150" s="31"/>
      <c r="ADZ150" s="31"/>
      <c r="AEA150" s="31"/>
      <c r="AEB150" s="31"/>
      <c r="AEC150" s="31"/>
      <c r="AED150" s="31"/>
      <c r="AEE150" s="31"/>
      <c r="AEF150" s="31"/>
      <c r="AEG150" s="31"/>
      <c r="AEH150" s="31"/>
      <c r="AEI150" s="31"/>
      <c r="AEJ150" s="31"/>
      <c r="AEK150" s="31"/>
      <c r="AEL150" s="31"/>
      <c r="AEM150" s="31"/>
      <c r="AEN150" s="31"/>
      <c r="AEO150" s="31"/>
      <c r="AEP150" s="31"/>
      <c r="AEQ150" s="31"/>
      <c r="AER150" s="31"/>
      <c r="AES150" s="31"/>
      <c r="AET150" s="31"/>
      <c r="AEU150" s="31"/>
      <c r="AEV150" s="31"/>
      <c r="AEW150" s="31"/>
      <c r="AEX150" s="31"/>
      <c r="AEY150" s="31"/>
      <c r="AEZ150" s="31"/>
      <c r="AFA150" s="31"/>
      <c r="AFB150" s="31"/>
      <c r="AFC150" s="31"/>
      <c r="AFD150" s="31"/>
      <c r="AFE150" s="31"/>
      <c r="AFF150" s="31"/>
      <c r="AFG150" s="31"/>
      <c r="AFH150" s="31"/>
      <c r="AFI150" s="31"/>
      <c r="AFJ150" s="31"/>
      <c r="AFK150" s="31"/>
      <c r="AFL150" s="31"/>
      <c r="AFM150" s="31"/>
      <c r="AFN150" s="31"/>
      <c r="AFO150" s="31"/>
      <c r="AFP150" s="31"/>
      <c r="AFQ150" s="31"/>
      <c r="AFR150" s="31"/>
      <c r="AFS150" s="31"/>
      <c r="AFT150" s="31"/>
      <c r="AFU150" s="31"/>
      <c r="AFV150" s="31"/>
      <c r="AFW150" s="31"/>
      <c r="AFX150" s="31"/>
      <c r="AFY150" s="31"/>
      <c r="AFZ150" s="31"/>
      <c r="AGA150" s="31"/>
      <c r="AGB150" s="31"/>
      <c r="AGC150" s="31"/>
      <c r="AGD150" s="31"/>
      <c r="AGE150" s="31"/>
      <c r="AGF150" s="31"/>
      <c r="AGG150" s="31"/>
      <c r="AGH150" s="31"/>
      <c r="AGI150" s="31"/>
      <c r="AGJ150" s="31"/>
      <c r="AGK150" s="31"/>
      <c r="AGL150" s="31"/>
      <c r="AGM150" s="31"/>
      <c r="AGN150" s="31"/>
      <c r="AGO150" s="31"/>
      <c r="AGP150" s="31"/>
      <c r="AGQ150" s="31"/>
      <c r="AGR150" s="31"/>
      <c r="AGS150" s="31"/>
      <c r="AGT150" s="31"/>
      <c r="AGU150" s="31"/>
      <c r="AGV150" s="31"/>
      <c r="AGW150" s="31"/>
      <c r="AGX150" s="31"/>
      <c r="AGY150" s="31"/>
      <c r="AGZ150" s="31"/>
      <c r="AHA150" s="31"/>
      <c r="AHB150" s="31"/>
      <c r="AHC150" s="31"/>
      <c r="AHD150" s="31"/>
      <c r="AHE150" s="31"/>
      <c r="AHF150" s="31"/>
      <c r="AHG150" s="31"/>
      <c r="AHH150" s="31"/>
      <c r="AHI150" s="31"/>
      <c r="AHJ150" s="31"/>
      <c r="AHK150" s="31"/>
      <c r="AHL150" s="31"/>
      <c r="AHM150" s="31"/>
      <c r="AHN150" s="31"/>
      <c r="AHO150" s="31"/>
      <c r="AHP150" s="31"/>
      <c r="AHQ150" s="31"/>
      <c r="AHR150" s="31"/>
      <c r="AHS150" s="31"/>
      <c r="AHT150" s="31"/>
      <c r="AHU150" s="31"/>
      <c r="AHV150" s="31"/>
      <c r="AHW150" s="31"/>
      <c r="AHX150" s="31"/>
      <c r="AHY150" s="31"/>
      <c r="AHZ150" s="31"/>
      <c r="AIA150" s="31"/>
      <c r="AIB150" s="31"/>
      <c r="AIC150" s="31"/>
      <c r="AID150" s="31"/>
      <c r="AIE150" s="31"/>
      <c r="AIF150" s="31"/>
      <c r="AIG150" s="31"/>
      <c r="AIH150" s="31"/>
      <c r="AII150" s="31"/>
      <c r="AIJ150" s="31"/>
      <c r="AIK150" s="31"/>
      <c r="AIL150" s="31"/>
      <c r="AIM150" s="31"/>
      <c r="AIN150" s="31"/>
      <c r="AIO150" s="31"/>
      <c r="AIP150" s="31"/>
      <c r="AIQ150" s="31"/>
      <c r="AIR150" s="31"/>
      <c r="AIS150" s="31"/>
      <c r="AIT150" s="31"/>
      <c r="AIU150" s="31"/>
      <c r="AIV150" s="31"/>
      <c r="AIW150" s="31"/>
      <c r="AIX150" s="31"/>
      <c r="AIY150" s="31"/>
      <c r="AIZ150" s="31"/>
      <c r="AJA150" s="31"/>
      <c r="AJB150" s="31"/>
      <c r="AJC150" s="31"/>
      <c r="AJD150" s="31"/>
      <c r="AJE150" s="31"/>
      <c r="AJF150" s="31"/>
      <c r="AJG150" s="31"/>
      <c r="AJH150" s="31"/>
      <c r="AJI150" s="31"/>
      <c r="AJJ150" s="31"/>
      <c r="AJK150" s="31"/>
      <c r="AJL150" s="31"/>
      <c r="AJM150" s="31"/>
      <c r="AJN150" s="31"/>
      <c r="AJO150" s="31"/>
      <c r="AJP150" s="31"/>
      <c r="AJQ150" s="31"/>
      <c r="AJR150" s="31"/>
      <c r="AJS150" s="31"/>
      <c r="AJT150" s="31"/>
      <c r="AJU150" s="31"/>
      <c r="AJV150" s="31"/>
      <c r="AJW150" s="31"/>
      <c r="AJX150" s="31"/>
      <c r="AJY150" s="31"/>
      <c r="AJZ150" s="31"/>
      <c r="AKA150" s="31"/>
      <c r="AKB150" s="31"/>
      <c r="AKC150" s="31"/>
      <c r="AKD150" s="31"/>
      <c r="AKE150" s="31"/>
      <c r="AKF150" s="31"/>
      <c r="AKG150" s="31"/>
      <c r="AKH150" s="31"/>
      <c r="AKI150" s="31"/>
      <c r="AKJ150" s="31"/>
      <c r="AKK150" s="31"/>
      <c r="AKL150" s="31"/>
      <c r="AKM150" s="31"/>
      <c r="AKN150" s="31"/>
      <c r="AKO150" s="31"/>
      <c r="AKP150" s="31"/>
      <c r="AKQ150" s="31"/>
      <c r="AKR150" s="31"/>
      <c r="AKS150" s="31"/>
      <c r="AKT150" s="31"/>
      <c r="AKU150" s="31"/>
      <c r="AKV150" s="31"/>
      <c r="AKW150" s="31"/>
      <c r="AKX150" s="31"/>
      <c r="AKY150" s="31"/>
      <c r="AKZ150" s="31"/>
      <c r="ALA150" s="31"/>
      <c r="ALB150" s="31"/>
      <c r="ALC150" s="31"/>
      <c r="ALD150" s="31"/>
      <c r="ALE150" s="31"/>
      <c r="ALF150" s="31"/>
      <c r="ALG150" s="31"/>
      <c r="ALH150" s="31"/>
      <c r="ALI150" s="31"/>
      <c r="ALJ150" s="31"/>
      <c r="ALK150" s="31"/>
      <c r="ALL150" s="31"/>
      <c r="ALM150" s="31"/>
      <c r="ALN150" s="31"/>
      <c r="ALO150" s="31"/>
      <c r="ALP150" s="31"/>
      <c r="ALQ150" s="31"/>
      <c r="ALR150" s="31"/>
      <c r="ALS150" s="31"/>
      <c r="ALT150" s="31"/>
      <c r="ALU150" s="31"/>
      <c r="ALV150" s="31"/>
      <c r="ALW150" s="31"/>
      <c r="ALX150" s="31"/>
      <c r="ALY150" s="31"/>
      <c r="ALZ150" s="31"/>
      <c r="AMA150" s="31"/>
      <c r="AMB150" s="31"/>
      <c r="AMC150" s="31"/>
      <c r="AMD150" s="31"/>
      <c r="AME150" s="31"/>
      <c r="AMF150" s="31"/>
      <c r="AMG150" s="31"/>
      <c r="AMH150" s="31"/>
      <c r="AMI150" s="31"/>
      <c r="AMJ150" s="31"/>
      <c r="AMK150" s="31"/>
      <c r="AML150" s="31"/>
      <c r="AMM150" s="31"/>
    </row>
    <row r="151" spans="1:1027" x14ac:dyDescent="0.25">
      <c r="A151" s="11">
        <v>56</v>
      </c>
      <c r="B151" s="53" t="s">
        <v>278</v>
      </c>
      <c r="C151" s="53" t="s">
        <v>377</v>
      </c>
      <c r="D151" s="53" t="s">
        <v>455</v>
      </c>
      <c r="E151" s="53" t="s">
        <v>128</v>
      </c>
      <c r="F151" s="12" t="s">
        <v>164</v>
      </c>
      <c r="G151" s="12"/>
      <c r="H151" s="12">
        <v>98</v>
      </c>
      <c r="I151" s="13" t="s">
        <v>100</v>
      </c>
      <c r="J151" s="14" t="s">
        <v>452</v>
      </c>
      <c r="K151" s="14" t="s">
        <v>111</v>
      </c>
      <c r="L151" s="15" t="s">
        <v>128</v>
      </c>
      <c r="M151" s="15" t="s">
        <v>128</v>
      </c>
      <c r="N151" s="15" t="s">
        <v>128</v>
      </c>
      <c r="O151" s="15" t="s">
        <v>128</v>
      </c>
      <c r="P151" s="15" t="s">
        <v>129</v>
      </c>
      <c r="Q151" s="15" t="s">
        <v>129</v>
      </c>
      <c r="R151" s="16" t="s">
        <v>128</v>
      </c>
      <c r="S151" s="16" t="s">
        <v>129</v>
      </c>
      <c r="T151" s="16" t="s">
        <v>129</v>
      </c>
      <c r="U151" s="17" t="s">
        <v>115</v>
      </c>
      <c r="V151" s="17" t="s">
        <v>128</v>
      </c>
      <c r="W151" s="17" t="s">
        <v>128</v>
      </c>
      <c r="X151" s="18" t="s">
        <v>131</v>
      </c>
      <c r="Y151" s="18" t="s">
        <v>129</v>
      </c>
      <c r="Z151" s="18" t="s">
        <v>132</v>
      </c>
      <c r="AA151" s="19" t="s">
        <v>117</v>
      </c>
      <c r="AB151" s="19"/>
      <c r="AC151" s="19" t="s">
        <v>129</v>
      </c>
      <c r="AE151" s="14" t="s">
        <v>62</v>
      </c>
      <c r="AF151" s="14"/>
      <c r="AG151" s="17"/>
      <c r="AH151" s="52"/>
    </row>
    <row r="152" spans="1:1027" x14ac:dyDescent="0.25">
      <c r="A152" s="21" t="s">
        <v>65</v>
      </c>
      <c r="B152" s="21"/>
      <c r="C152" s="21"/>
      <c r="D152" s="21"/>
      <c r="E152" s="21"/>
      <c r="F152" s="22"/>
      <c r="G152" s="22"/>
      <c r="H152" s="22"/>
      <c r="I152" s="23"/>
      <c r="J152" s="24" t="s">
        <v>108</v>
      </c>
      <c r="K152" s="24"/>
      <c r="L152" s="25"/>
      <c r="M152" s="25"/>
      <c r="N152" s="25"/>
      <c r="O152" s="25"/>
      <c r="P152" s="25"/>
      <c r="Q152" s="25"/>
      <c r="R152" s="26"/>
      <c r="S152" s="26"/>
      <c r="T152" s="26"/>
      <c r="U152" s="27"/>
      <c r="V152" s="27"/>
      <c r="W152" s="27"/>
      <c r="X152" s="28"/>
      <c r="Y152" s="28"/>
      <c r="Z152" s="28"/>
      <c r="AA152" s="29"/>
      <c r="AB152" s="29"/>
      <c r="AC152" s="29"/>
      <c r="AD152" s="21"/>
      <c r="AE152" s="24"/>
      <c r="AF152" s="24"/>
      <c r="AG152" s="27"/>
      <c r="AH152" s="31"/>
    </row>
    <row r="153" spans="1:1027" s="40" customFormat="1" x14ac:dyDescent="0.25">
      <c r="A153" s="11">
        <v>25</v>
      </c>
      <c r="B153" s="53" t="s">
        <v>267</v>
      </c>
      <c r="C153" s="53" t="s">
        <v>378</v>
      </c>
      <c r="D153" s="53" t="s">
        <v>455</v>
      </c>
      <c r="E153" s="53" t="s">
        <v>129</v>
      </c>
      <c r="F153" s="12" t="s">
        <v>164</v>
      </c>
      <c r="G153" s="12"/>
      <c r="H153" s="12">
        <v>58</v>
      </c>
      <c r="I153" s="13" t="s">
        <v>98</v>
      </c>
      <c r="J153" s="14" t="s">
        <v>452</v>
      </c>
      <c r="K153" s="14" t="s">
        <v>12</v>
      </c>
      <c r="L153" s="15" t="s">
        <v>128</v>
      </c>
      <c r="M153" s="15" t="s">
        <v>128</v>
      </c>
      <c r="N153" s="15" t="s">
        <v>128</v>
      </c>
      <c r="O153" s="15" t="s">
        <v>128</v>
      </c>
      <c r="P153" s="15" t="s">
        <v>128</v>
      </c>
      <c r="Q153" s="15" t="s">
        <v>128</v>
      </c>
      <c r="R153" s="16" t="s">
        <v>128</v>
      </c>
      <c r="S153" s="16" t="s">
        <v>129</v>
      </c>
      <c r="T153" s="16" t="s">
        <v>128</v>
      </c>
      <c r="U153" s="17" t="s">
        <v>458</v>
      </c>
      <c r="V153" s="17" t="s">
        <v>128</v>
      </c>
      <c r="W153" s="17" t="s">
        <v>128</v>
      </c>
      <c r="X153" s="18" t="s">
        <v>167</v>
      </c>
      <c r="Y153" s="18" t="s">
        <v>128</v>
      </c>
      <c r="Z153" s="18" t="s">
        <v>131</v>
      </c>
      <c r="AA153" s="19" t="s">
        <v>118</v>
      </c>
      <c r="AB153" s="19"/>
      <c r="AC153" s="19" t="s">
        <v>129</v>
      </c>
      <c r="AD153" s="11"/>
      <c r="AE153" s="14"/>
      <c r="AF153" s="14"/>
      <c r="AG153" s="17" t="s">
        <v>464</v>
      </c>
      <c r="AH153" s="52"/>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1"/>
      <c r="DH153" s="31"/>
      <c r="DI153" s="31"/>
      <c r="DJ153" s="31"/>
      <c r="DK153" s="31"/>
      <c r="DL153" s="31"/>
      <c r="DM153" s="31"/>
      <c r="DN153" s="31"/>
      <c r="DO153" s="31"/>
      <c r="DP153" s="31"/>
      <c r="DQ153" s="31"/>
      <c r="DR153" s="31"/>
      <c r="DS153" s="31"/>
      <c r="DT153" s="31"/>
      <c r="DU153" s="31"/>
      <c r="DV153" s="31"/>
      <c r="DW153" s="31"/>
      <c r="DX153" s="31"/>
      <c r="DY153" s="31"/>
      <c r="DZ153" s="31"/>
      <c r="EA153" s="31"/>
      <c r="EB153" s="31"/>
      <c r="EC153" s="31"/>
      <c r="ED153" s="31"/>
      <c r="EE153" s="31"/>
      <c r="EF153" s="31"/>
      <c r="EG153" s="31"/>
      <c r="EH153" s="31"/>
      <c r="EI153" s="31"/>
      <c r="EJ153" s="31"/>
      <c r="EK153" s="31"/>
      <c r="EL153" s="31"/>
      <c r="EM153" s="31"/>
      <c r="EN153" s="31"/>
      <c r="EO153" s="31"/>
      <c r="EP153" s="31"/>
      <c r="EQ153" s="31"/>
      <c r="ER153" s="31"/>
      <c r="ES153" s="31"/>
      <c r="ET153" s="31"/>
      <c r="EU153" s="31"/>
      <c r="EV153" s="31"/>
      <c r="EW153" s="31"/>
      <c r="EX153" s="31"/>
      <c r="EY153" s="31"/>
      <c r="EZ153" s="31"/>
      <c r="FA153" s="31"/>
      <c r="FB153" s="31"/>
      <c r="FC153" s="31"/>
      <c r="FD153" s="31"/>
      <c r="FE153" s="31"/>
      <c r="FF153" s="31"/>
      <c r="FG153" s="31"/>
      <c r="FH153" s="31"/>
      <c r="FI153" s="31"/>
      <c r="FJ153" s="31"/>
      <c r="FK153" s="31"/>
      <c r="FL153" s="31"/>
      <c r="FM153" s="31"/>
      <c r="FN153" s="31"/>
      <c r="FO153" s="31"/>
      <c r="FP153" s="31"/>
      <c r="FQ153" s="31"/>
      <c r="FR153" s="31"/>
      <c r="FS153" s="31"/>
      <c r="FT153" s="31"/>
      <c r="FU153" s="31"/>
      <c r="FV153" s="31"/>
      <c r="FW153" s="31"/>
      <c r="FX153" s="31"/>
      <c r="FY153" s="31"/>
      <c r="FZ153" s="31"/>
      <c r="GA153" s="31"/>
      <c r="GB153" s="31"/>
      <c r="GC153" s="31"/>
      <c r="GD153" s="31"/>
      <c r="GE153" s="31"/>
      <c r="GF153" s="31"/>
      <c r="GG153" s="31"/>
      <c r="GH153" s="31"/>
      <c r="GI153" s="31"/>
      <c r="GJ153" s="31"/>
      <c r="GK153" s="31"/>
      <c r="GL153" s="31"/>
      <c r="GM153" s="31"/>
      <c r="GN153" s="31"/>
      <c r="GO153" s="31"/>
      <c r="GP153" s="31"/>
      <c r="GQ153" s="31"/>
      <c r="GR153" s="31"/>
      <c r="GS153" s="31"/>
      <c r="GT153" s="31"/>
      <c r="GU153" s="31"/>
      <c r="GV153" s="31"/>
      <c r="GW153" s="31"/>
      <c r="GX153" s="31"/>
      <c r="GY153" s="31"/>
      <c r="GZ153" s="31"/>
      <c r="HA153" s="31"/>
      <c r="HB153" s="31"/>
      <c r="HC153" s="31"/>
      <c r="HD153" s="31"/>
      <c r="HE153" s="31"/>
      <c r="HF153" s="31"/>
      <c r="HG153" s="31"/>
      <c r="HH153" s="31"/>
      <c r="HI153" s="31"/>
      <c r="HJ153" s="31"/>
      <c r="HK153" s="31"/>
      <c r="HL153" s="31"/>
      <c r="HM153" s="31"/>
      <c r="HN153" s="31"/>
      <c r="HO153" s="31"/>
      <c r="HP153" s="31"/>
      <c r="HQ153" s="31"/>
      <c r="HR153" s="31"/>
      <c r="HS153" s="31"/>
      <c r="HT153" s="31"/>
      <c r="HU153" s="31"/>
      <c r="HV153" s="31"/>
      <c r="HW153" s="31"/>
      <c r="HX153" s="31"/>
      <c r="HY153" s="31"/>
      <c r="HZ153" s="31"/>
      <c r="IA153" s="31"/>
      <c r="IB153" s="31"/>
      <c r="IC153" s="31"/>
      <c r="ID153" s="31"/>
      <c r="IE153" s="31"/>
      <c r="IF153" s="31"/>
      <c r="IG153" s="31"/>
      <c r="IH153" s="31"/>
      <c r="II153" s="31"/>
      <c r="IJ153" s="31"/>
      <c r="IK153" s="31"/>
      <c r="IL153" s="31"/>
      <c r="IM153" s="31"/>
      <c r="IN153" s="31"/>
      <c r="IO153" s="31"/>
      <c r="IP153" s="31"/>
      <c r="IQ153" s="31"/>
      <c r="IR153" s="31"/>
      <c r="IS153" s="31"/>
      <c r="IT153" s="31"/>
      <c r="IU153" s="31"/>
      <c r="IV153" s="31"/>
      <c r="IW153" s="31"/>
      <c r="IX153" s="31"/>
      <c r="IY153" s="31"/>
      <c r="IZ153" s="31"/>
      <c r="JA153" s="31"/>
      <c r="JB153" s="31"/>
      <c r="JC153" s="31"/>
      <c r="JD153" s="31"/>
      <c r="JE153" s="31"/>
      <c r="JF153" s="31"/>
      <c r="JG153" s="31"/>
      <c r="JH153" s="31"/>
      <c r="JI153" s="31"/>
      <c r="JJ153" s="31"/>
      <c r="JK153" s="31"/>
      <c r="JL153" s="31"/>
      <c r="JM153" s="31"/>
      <c r="JN153" s="31"/>
      <c r="JO153" s="31"/>
      <c r="JP153" s="31"/>
      <c r="JQ153" s="31"/>
      <c r="JR153" s="31"/>
      <c r="JS153" s="31"/>
      <c r="JT153" s="31"/>
      <c r="JU153" s="31"/>
      <c r="JV153" s="31"/>
      <c r="JW153" s="31"/>
      <c r="JX153" s="31"/>
      <c r="JY153" s="31"/>
      <c r="JZ153" s="31"/>
      <c r="KA153" s="31"/>
      <c r="KB153" s="31"/>
      <c r="KC153" s="31"/>
      <c r="KD153" s="31"/>
      <c r="KE153" s="31"/>
      <c r="KF153" s="31"/>
      <c r="KG153" s="31"/>
      <c r="KH153" s="31"/>
      <c r="KI153" s="31"/>
      <c r="KJ153" s="31"/>
      <c r="KK153" s="31"/>
      <c r="KL153" s="31"/>
      <c r="KM153" s="31"/>
      <c r="KN153" s="31"/>
      <c r="KO153" s="31"/>
      <c r="KP153" s="31"/>
      <c r="KQ153" s="31"/>
      <c r="KR153" s="31"/>
      <c r="KS153" s="31"/>
      <c r="KT153" s="31"/>
      <c r="KU153" s="31"/>
      <c r="KV153" s="31"/>
      <c r="KW153" s="31"/>
      <c r="KX153" s="31"/>
      <c r="KY153" s="31"/>
      <c r="KZ153" s="31"/>
      <c r="LA153" s="31"/>
      <c r="LB153" s="31"/>
      <c r="LC153" s="31"/>
      <c r="LD153" s="31"/>
      <c r="LE153" s="31"/>
      <c r="LF153" s="31"/>
      <c r="LG153" s="31"/>
      <c r="LH153" s="31"/>
      <c r="LI153" s="31"/>
      <c r="LJ153" s="31"/>
      <c r="LK153" s="31"/>
      <c r="LL153" s="31"/>
      <c r="LM153" s="31"/>
      <c r="LN153" s="31"/>
      <c r="LO153" s="31"/>
      <c r="LP153" s="31"/>
      <c r="LQ153" s="31"/>
      <c r="LR153" s="31"/>
      <c r="LS153" s="31"/>
      <c r="LT153" s="31"/>
      <c r="LU153" s="31"/>
      <c r="LV153" s="31"/>
      <c r="LW153" s="31"/>
      <c r="LX153" s="31"/>
      <c r="LY153" s="31"/>
      <c r="LZ153" s="31"/>
      <c r="MA153" s="31"/>
      <c r="MB153" s="31"/>
      <c r="MC153" s="31"/>
      <c r="MD153" s="31"/>
      <c r="ME153" s="31"/>
      <c r="MF153" s="31"/>
      <c r="MG153" s="31"/>
      <c r="MH153" s="31"/>
      <c r="MI153" s="31"/>
      <c r="MJ153" s="31"/>
      <c r="MK153" s="31"/>
      <c r="ML153" s="31"/>
      <c r="MM153" s="31"/>
      <c r="MN153" s="31"/>
      <c r="MO153" s="31"/>
      <c r="MP153" s="31"/>
      <c r="MQ153" s="31"/>
      <c r="MR153" s="31"/>
      <c r="MS153" s="31"/>
      <c r="MT153" s="31"/>
      <c r="MU153" s="31"/>
      <c r="MV153" s="31"/>
      <c r="MW153" s="31"/>
      <c r="MX153" s="31"/>
      <c r="MY153" s="31"/>
      <c r="MZ153" s="31"/>
      <c r="NA153" s="31"/>
      <c r="NB153" s="31"/>
      <c r="NC153" s="31"/>
      <c r="ND153" s="31"/>
      <c r="NE153" s="31"/>
      <c r="NF153" s="31"/>
      <c r="NG153" s="31"/>
      <c r="NH153" s="31"/>
      <c r="NI153" s="31"/>
      <c r="NJ153" s="31"/>
      <c r="NK153" s="31"/>
      <c r="NL153" s="31"/>
      <c r="NM153" s="31"/>
      <c r="NN153" s="31"/>
      <c r="NO153" s="31"/>
      <c r="NP153" s="31"/>
      <c r="NQ153" s="31"/>
      <c r="NR153" s="31"/>
      <c r="NS153" s="31"/>
      <c r="NT153" s="31"/>
      <c r="NU153" s="31"/>
      <c r="NV153" s="31"/>
      <c r="NW153" s="31"/>
      <c r="NX153" s="31"/>
      <c r="NY153" s="31"/>
      <c r="NZ153" s="31"/>
      <c r="OA153" s="31"/>
      <c r="OB153" s="31"/>
      <c r="OC153" s="31"/>
      <c r="OD153" s="31"/>
      <c r="OE153" s="31"/>
      <c r="OF153" s="31"/>
      <c r="OG153" s="31"/>
      <c r="OH153" s="31"/>
      <c r="OI153" s="31"/>
      <c r="OJ153" s="31"/>
      <c r="OK153" s="31"/>
      <c r="OL153" s="31"/>
      <c r="OM153" s="31"/>
      <c r="ON153" s="31"/>
      <c r="OO153" s="31"/>
      <c r="OP153" s="31"/>
      <c r="OQ153" s="31"/>
      <c r="OR153" s="31"/>
      <c r="OS153" s="31"/>
      <c r="OT153" s="31"/>
      <c r="OU153" s="31"/>
      <c r="OV153" s="31"/>
      <c r="OW153" s="31"/>
      <c r="OX153" s="31"/>
      <c r="OY153" s="31"/>
      <c r="OZ153" s="31"/>
      <c r="PA153" s="31"/>
      <c r="PB153" s="31"/>
      <c r="PC153" s="31"/>
      <c r="PD153" s="31"/>
      <c r="PE153" s="31"/>
      <c r="PF153" s="31"/>
      <c r="PG153" s="31"/>
      <c r="PH153" s="31"/>
      <c r="PI153" s="31"/>
      <c r="PJ153" s="31"/>
      <c r="PK153" s="31"/>
      <c r="PL153" s="31"/>
      <c r="PM153" s="31"/>
      <c r="PN153" s="31"/>
      <c r="PO153" s="31"/>
      <c r="PP153" s="31"/>
      <c r="PQ153" s="31"/>
      <c r="PR153" s="31"/>
      <c r="PS153" s="31"/>
      <c r="PT153" s="31"/>
      <c r="PU153" s="31"/>
      <c r="PV153" s="31"/>
      <c r="PW153" s="31"/>
      <c r="PX153" s="31"/>
      <c r="PY153" s="31"/>
      <c r="PZ153" s="31"/>
      <c r="QA153" s="31"/>
      <c r="QB153" s="31"/>
      <c r="QC153" s="31"/>
      <c r="QD153" s="31"/>
      <c r="QE153" s="31"/>
      <c r="QF153" s="31"/>
      <c r="QG153" s="31"/>
      <c r="QH153" s="31"/>
      <c r="QI153" s="31"/>
      <c r="QJ153" s="31"/>
      <c r="QK153" s="31"/>
      <c r="QL153" s="31"/>
      <c r="QM153" s="31"/>
      <c r="QN153" s="31"/>
      <c r="QO153" s="31"/>
      <c r="QP153" s="31"/>
      <c r="QQ153" s="31"/>
      <c r="QR153" s="31"/>
      <c r="QS153" s="31"/>
      <c r="QT153" s="31"/>
      <c r="QU153" s="31"/>
      <c r="QV153" s="31"/>
      <c r="QW153" s="31"/>
      <c r="QX153" s="31"/>
      <c r="QY153" s="31"/>
      <c r="QZ153" s="31"/>
      <c r="RA153" s="31"/>
      <c r="RB153" s="31"/>
      <c r="RC153" s="31"/>
      <c r="RD153" s="31"/>
      <c r="RE153" s="31"/>
      <c r="RF153" s="31"/>
      <c r="RG153" s="31"/>
      <c r="RH153" s="31"/>
      <c r="RI153" s="31"/>
      <c r="RJ153" s="31"/>
      <c r="RK153" s="31"/>
      <c r="RL153" s="31"/>
      <c r="RM153" s="31"/>
      <c r="RN153" s="31"/>
      <c r="RO153" s="31"/>
      <c r="RP153" s="31"/>
      <c r="RQ153" s="31"/>
      <c r="RR153" s="31"/>
      <c r="RS153" s="31"/>
      <c r="RT153" s="31"/>
      <c r="RU153" s="31"/>
      <c r="RV153" s="31"/>
      <c r="RW153" s="31"/>
      <c r="RX153" s="31"/>
      <c r="RY153" s="31"/>
      <c r="RZ153" s="31"/>
      <c r="SA153" s="31"/>
      <c r="SB153" s="31"/>
      <c r="SC153" s="31"/>
      <c r="SD153" s="31"/>
      <c r="SE153" s="31"/>
      <c r="SF153" s="31"/>
      <c r="SG153" s="31"/>
      <c r="SH153" s="31"/>
      <c r="SI153" s="31"/>
      <c r="SJ153" s="31"/>
      <c r="SK153" s="31"/>
      <c r="SL153" s="31"/>
      <c r="SM153" s="31"/>
      <c r="SN153" s="31"/>
      <c r="SO153" s="31"/>
      <c r="SP153" s="31"/>
      <c r="SQ153" s="31"/>
      <c r="SR153" s="31"/>
      <c r="SS153" s="31"/>
      <c r="ST153" s="31"/>
      <c r="SU153" s="31"/>
      <c r="SV153" s="31"/>
      <c r="SW153" s="31"/>
      <c r="SX153" s="31"/>
      <c r="SY153" s="31"/>
      <c r="SZ153" s="31"/>
      <c r="TA153" s="31"/>
      <c r="TB153" s="31"/>
      <c r="TC153" s="31"/>
      <c r="TD153" s="31"/>
      <c r="TE153" s="31"/>
      <c r="TF153" s="31"/>
      <c r="TG153" s="31"/>
      <c r="TH153" s="31"/>
      <c r="TI153" s="31"/>
      <c r="TJ153" s="31"/>
      <c r="TK153" s="31"/>
      <c r="TL153" s="31"/>
      <c r="TM153" s="31"/>
      <c r="TN153" s="31"/>
      <c r="TO153" s="31"/>
      <c r="TP153" s="31"/>
      <c r="TQ153" s="31"/>
      <c r="TR153" s="31"/>
      <c r="TS153" s="31"/>
      <c r="TT153" s="31"/>
      <c r="TU153" s="31"/>
      <c r="TV153" s="31"/>
      <c r="TW153" s="31"/>
      <c r="TX153" s="31"/>
      <c r="TY153" s="31"/>
      <c r="TZ153" s="31"/>
      <c r="UA153" s="31"/>
      <c r="UB153" s="31"/>
      <c r="UC153" s="31"/>
      <c r="UD153" s="31"/>
      <c r="UE153" s="31"/>
      <c r="UF153" s="31"/>
      <c r="UG153" s="31"/>
      <c r="UH153" s="31"/>
      <c r="UI153" s="31"/>
      <c r="UJ153" s="31"/>
      <c r="UK153" s="31"/>
      <c r="UL153" s="31"/>
      <c r="UM153" s="31"/>
      <c r="UN153" s="31"/>
      <c r="UO153" s="31"/>
      <c r="UP153" s="31"/>
      <c r="UQ153" s="31"/>
      <c r="UR153" s="31"/>
      <c r="US153" s="31"/>
      <c r="UT153" s="31"/>
      <c r="UU153" s="31"/>
      <c r="UV153" s="31"/>
      <c r="UW153" s="31"/>
      <c r="UX153" s="31"/>
      <c r="UY153" s="31"/>
      <c r="UZ153" s="31"/>
      <c r="VA153" s="31"/>
      <c r="VB153" s="31"/>
      <c r="VC153" s="31"/>
      <c r="VD153" s="31"/>
      <c r="VE153" s="31"/>
      <c r="VF153" s="31"/>
      <c r="VG153" s="31"/>
      <c r="VH153" s="31"/>
      <c r="VI153" s="31"/>
      <c r="VJ153" s="31"/>
      <c r="VK153" s="31"/>
      <c r="VL153" s="31"/>
      <c r="VM153" s="31"/>
      <c r="VN153" s="31"/>
      <c r="VO153" s="31"/>
      <c r="VP153" s="31"/>
      <c r="VQ153" s="31"/>
      <c r="VR153" s="31"/>
      <c r="VS153" s="31"/>
      <c r="VT153" s="31"/>
      <c r="VU153" s="31"/>
      <c r="VV153" s="31"/>
      <c r="VW153" s="31"/>
      <c r="VX153" s="31"/>
      <c r="VY153" s="31"/>
      <c r="VZ153" s="31"/>
      <c r="WA153" s="31"/>
      <c r="WB153" s="31"/>
      <c r="WC153" s="31"/>
      <c r="WD153" s="31"/>
      <c r="WE153" s="31"/>
      <c r="WF153" s="31"/>
      <c r="WG153" s="31"/>
      <c r="WH153" s="31"/>
      <c r="WI153" s="31"/>
      <c r="WJ153" s="31"/>
      <c r="WK153" s="31"/>
      <c r="WL153" s="31"/>
      <c r="WM153" s="31"/>
      <c r="WN153" s="31"/>
      <c r="WO153" s="31"/>
      <c r="WP153" s="31"/>
      <c r="WQ153" s="31"/>
      <c r="WR153" s="31"/>
      <c r="WS153" s="31"/>
      <c r="WT153" s="31"/>
      <c r="WU153" s="31"/>
      <c r="WV153" s="31"/>
      <c r="WW153" s="31"/>
      <c r="WX153" s="31"/>
      <c r="WY153" s="31"/>
      <c r="WZ153" s="31"/>
      <c r="XA153" s="31"/>
      <c r="XB153" s="31"/>
      <c r="XC153" s="31"/>
      <c r="XD153" s="31"/>
      <c r="XE153" s="31"/>
      <c r="XF153" s="31"/>
      <c r="XG153" s="31"/>
      <c r="XH153" s="31"/>
      <c r="XI153" s="31"/>
      <c r="XJ153" s="31"/>
      <c r="XK153" s="31"/>
      <c r="XL153" s="31"/>
      <c r="XM153" s="31"/>
      <c r="XN153" s="31"/>
      <c r="XO153" s="31"/>
      <c r="XP153" s="31"/>
      <c r="XQ153" s="31"/>
      <c r="XR153" s="31"/>
      <c r="XS153" s="31"/>
      <c r="XT153" s="31"/>
      <c r="XU153" s="31"/>
      <c r="XV153" s="31"/>
      <c r="XW153" s="31"/>
      <c r="XX153" s="31"/>
      <c r="XY153" s="31"/>
      <c r="XZ153" s="31"/>
      <c r="YA153" s="31"/>
      <c r="YB153" s="31"/>
      <c r="YC153" s="31"/>
      <c r="YD153" s="31"/>
      <c r="YE153" s="31"/>
      <c r="YF153" s="31"/>
      <c r="YG153" s="31"/>
      <c r="YH153" s="31"/>
      <c r="YI153" s="31"/>
      <c r="YJ153" s="31"/>
      <c r="YK153" s="31"/>
      <c r="YL153" s="31"/>
      <c r="YM153" s="31"/>
      <c r="YN153" s="31"/>
      <c r="YO153" s="31"/>
      <c r="YP153" s="31"/>
      <c r="YQ153" s="31"/>
      <c r="YR153" s="31"/>
      <c r="YS153" s="31"/>
      <c r="YT153" s="31"/>
      <c r="YU153" s="31"/>
      <c r="YV153" s="31"/>
      <c r="YW153" s="31"/>
      <c r="YX153" s="31"/>
      <c r="YY153" s="31"/>
      <c r="YZ153" s="31"/>
      <c r="ZA153" s="31"/>
      <c r="ZB153" s="31"/>
      <c r="ZC153" s="31"/>
      <c r="ZD153" s="31"/>
      <c r="ZE153" s="31"/>
      <c r="ZF153" s="31"/>
      <c r="ZG153" s="31"/>
      <c r="ZH153" s="31"/>
      <c r="ZI153" s="31"/>
      <c r="ZJ153" s="31"/>
      <c r="ZK153" s="31"/>
      <c r="ZL153" s="31"/>
      <c r="ZM153" s="31"/>
      <c r="ZN153" s="31"/>
      <c r="ZO153" s="31"/>
      <c r="ZP153" s="31"/>
      <c r="ZQ153" s="31"/>
      <c r="ZR153" s="31"/>
      <c r="ZS153" s="31"/>
      <c r="ZT153" s="31"/>
      <c r="ZU153" s="31"/>
      <c r="ZV153" s="31"/>
      <c r="ZW153" s="31"/>
      <c r="ZX153" s="31"/>
      <c r="ZY153" s="31"/>
      <c r="ZZ153" s="31"/>
      <c r="AAA153" s="31"/>
      <c r="AAB153" s="31"/>
      <c r="AAC153" s="31"/>
      <c r="AAD153" s="31"/>
      <c r="AAE153" s="31"/>
      <c r="AAF153" s="31"/>
      <c r="AAG153" s="31"/>
      <c r="AAH153" s="31"/>
      <c r="AAI153" s="31"/>
      <c r="AAJ153" s="31"/>
      <c r="AAK153" s="31"/>
      <c r="AAL153" s="31"/>
      <c r="AAM153" s="31"/>
      <c r="AAN153" s="31"/>
      <c r="AAO153" s="31"/>
      <c r="AAP153" s="31"/>
      <c r="AAQ153" s="31"/>
      <c r="AAR153" s="31"/>
      <c r="AAS153" s="31"/>
      <c r="AAT153" s="31"/>
      <c r="AAU153" s="31"/>
      <c r="AAV153" s="31"/>
      <c r="AAW153" s="31"/>
      <c r="AAX153" s="31"/>
      <c r="AAY153" s="31"/>
      <c r="AAZ153" s="31"/>
      <c r="ABA153" s="31"/>
      <c r="ABB153" s="31"/>
      <c r="ABC153" s="31"/>
      <c r="ABD153" s="31"/>
      <c r="ABE153" s="31"/>
      <c r="ABF153" s="31"/>
      <c r="ABG153" s="31"/>
      <c r="ABH153" s="31"/>
      <c r="ABI153" s="31"/>
      <c r="ABJ153" s="31"/>
      <c r="ABK153" s="31"/>
      <c r="ABL153" s="31"/>
      <c r="ABM153" s="31"/>
      <c r="ABN153" s="31"/>
      <c r="ABO153" s="31"/>
      <c r="ABP153" s="31"/>
      <c r="ABQ153" s="31"/>
      <c r="ABR153" s="31"/>
      <c r="ABS153" s="31"/>
      <c r="ABT153" s="31"/>
      <c r="ABU153" s="31"/>
      <c r="ABV153" s="31"/>
      <c r="ABW153" s="31"/>
      <c r="ABX153" s="31"/>
      <c r="ABY153" s="31"/>
      <c r="ABZ153" s="31"/>
      <c r="ACA153" s="31"/>
      <c r="ACB153" s="31"/>
      <c r="ACC153" s="31"/>
      <c r="ACD153" s="31"/>
      <c r="ACE153" s="31"/>
      <c r="ACF153" s="31"/>
      <c r="ACG153" s="31"/>
      <c r="ACH153" s="31"/>
      <c r="ACI153" s="31"/>
      <c r="ACJ153" s="31"/>
      <c r="ACK153" s="31"/>
      <c r="ACL153" s="31"/>
      <c r="ACM153" s="31"/>
      <c r="ACN153" s="31"/>
      <c r="ACO153" s="31"/>
      <c r="ACP153" s="31"/>
      <c r="ACQ153" s="31"/>
      <c r="ACR153" s="31"/>
      <c r="ACS153" s="31"/>
      <c r="ACT153" s="31"/>
      <c r="ACU153" s="31"/>
      <c r="ACV153" s="31"/>
      <c r="ACW153" s="31"/>
      <c r="ACX153" s="31"/>
      <c r="ACY153" s="31"/>
      <c r="ACZ153" s="31"/>
      <c r="ADA153" s="31"/>
      <c r="ADB153" s="31"/>
      <c r="ADC153" s="31"/>
      <c r="ADD153" s="31"/>
      <c r="ADE153" s="31"/>
      <c r="ADF153" s="31"/>
      <c r="ADG153" s="31"/>
      <c r="ADH153" s="31"/>
      <c r="ADI153" s="31"/>
      <c r="ADJ153" s="31"/>
      <c r="ADK153" s="31"/>
      <c r="ADL153" s="31"/>
      <c r="ADM153" s="31"/>
      <c r="ADN153" s="31"/>
      <c r="ADO153" s="31"/>
      <c r="ADP153" s="31"/>
      <c r="ADQ153" s="31"/>
      <c r="ADR153" s="31"/>
      <c r="ADS153" s="31"/>
      <c r="ADT153" s="31"/>
      <c r="ADU153" s="31"/>
      <c r="ADV153" s="31"/>
      <c r="ADW153" s="31"/>
      <c r="ADX153" s="31"/>
      <c r="ADY153" s="31"/>
      <c r="ADZ153" s="31"/>
      <c r="AEA153" s="31"/>
      <c r="AEB153" s="31"/>
      <c r="AEC153" s="31"/>
      <c r="AED153" s="31"/>
      <c r="AEE153" s="31"/>
      <c r="AEF153" s="31"/>
      <c r="AEG153" s="31"/>
      <c r="AEH153" s="31"/>
      <c r="AEI153" s="31"/>
      <c r="AEJ153" s="31"/>
      <c r="AEK153" s="31"/>
      <c r="AEL153" s="31"/>
      <c r="AEM153" s="31"/>
      <c r="AEN153" s="31"/>
      <c r="AEO153" s="31"/>
      <c r="AEP153" s="31"/>
      <c r="AEQ153" s="31"/>
      <c r="AER153" s="31"/>
      <c r="AES153" s="31"/>
      <c r="AET153" s="31"/>
      <c r="AEU153" s="31"/>
      <c r="AEV153" s="31"/>
      <c r="AEW153" s="31"/>
      <c r="AEX153" s="31"/>
      <c r="AEY153" s="31"/>
      <c r="AEZ153" s="31"/>
      <c r="AFA153" s="31"/>
      <c r="AFB153" s="31"/>
      <c r="AFC153" s="31"/>
      <c r="AFD153" s="31"/>
      <c r="AFE153" s="31"/>
      <c r="AFF153" s="31"/>
      <c r="AFG153" s="31"/>
      <c r="AFH153" s="31"/>
      <c r="AFI153" s="31"/>
      <c r="AFJ153" s="31"/>
      <c r="AFK153" s="31"/>
      <c r="AFL153" s="31"/>
      <c r="AFM153" s="31"/>
      <c r="AFN153" s="31"/>
      <c r="AFO153" s="31"/>
      <c r="AFP153" s="31"/>
      <c r="AFQ153" s="31"/>
      <c r="AFR153" s="31"/>
      <c r="AFS153" s="31"/>
      <c r="AFT153" s="31"/>
      <c r="AFU153" s="31"/>
      <c r="AFV153" s="31"/>
      <c r="AFW153" s="31"/>
      <c r="AFX153" s="31"/>
      <c r="AFY153" s="31"/>
      <c r="AFZ153" s="31"/>
      <c r="AGA153" s="31"/>
      <c r="AGB153" s="31"/>
      <c r="AGC153" s="31"/>
      <c r="AGD153" s="31"/>
      <c r="AGE153" s="31"/>
      <c r="AGF153" s="31"/>
      <c r="AGG153" s="31"/>
      <c r="AGH153" s="31"/>
      <c r="AGI153" s="31"/>
      <c r="AGJ153" s="31"/>
      <c r="AGK153" s="31"/>
      <c r="AGL153" s="31"/>
      <c r="AGM153" s="31"/>
      <c r="AGN153" s="31"/>
      <c r="AGO153" s="31"/>
      <c r="AGP153" s="31"/>
      <c r="AGQ153" s="31"/>
      <c r="AGR153" s="31"/>
      <c r="AGS153" s="31"/>
      <c r="AGT153" s="31"/>
      <c r="AGU153" s="31"/>
      <c r="AGV153" s="31"/>
      <c r="AGW153" s="31"/>
      <c r="AGX153" s="31"/>
      <c r="AGY153" s="31"/>
      <c r="AGZ153" s="31"/>
      <c r="AHA153" s="31"/>
      <c r="AHB153" s="31"/>
      <c r="AHC153" s="31"/>
      <c r="AHD153" s="31"/>
      <c r="AHE153" s="31"/>
      <c r="AHF153" s="31"/>
      <c r="AHG153" s="31"/>
      <c r="AHH153" s="31"/>
      <c r="AHI153" s="31"/>
      <c r="AHJ153" s="31"/>
      <c r="AHK153" s="31"/>
      <c r="AHL153" s="31"/>
      <c r="AHM153" s="31"/>
      <c r="AHN153" s="31"/>
      <c r="AHO153" s="31"/>
      <c r="AHP153" s="31"/>
      <c r="AHQ153" s="31"/>
      <c r="AHR153" s="31"/>
      <c r="AHS153" s="31"/>
      <c r="AHT153" s="31"/>
      <c r="AHU153" s="31"/>
      <c r="AHV153" s="31"/>
      <c r="AHW153" s="31"/>
      <c r="AHX153" s="31"/>
      <c r="AHY153" s="31"/>
      <c r="AHZ153" s="31"/>
      <c r="AIA153" s="31"/>
      <c r="AIB153" s="31"/>
      <c r="AIC153" s="31"/>
      <c r="AID153" s="31"/>
      <c r="AIE153" s="31"/>
      <c r="AIF153" s="31"/>
      <c r="AIG153" s="31"/>
      <c r="AIH153" s="31"/>
      <c r="AII153" s="31"/>
      <c r="AIJ153" s="31"/>
      <c r="AIK153" s="31"/>
      <c r="AIL153" s="31"/>
      <c r="AIM153" s="31"/>
      <c r="AIN153" s="31"/>
      <c r="AIO153" s="31"/>
      <c r="AIP153" s="31"/>
      <c r="AIQ153" s="31"/>
      <c r="AIR153" s="31"/>
      <c r="AIS153" s="31"/>
      <c r="AIT153" s="31"/>
      <c r="AIU153" s="31"/>
      <c r="AIV153" s="31"/>
      <c r="AIW153" s="31"/>
      <c r="AIX153" s="31"/>
      <c r="AIY153" s="31"/>
      <c r="AIZ153" s="31"/>
      <c r="AJA153" s="31"/>
      <c r="AJB153" s="31"/>
      <c r="AJC153" s="31"/>
      <c r="AJD153" s="31"/>
      <c r="AJE153" s="31"/>
      <c r="AJF153" s="31"/>
      <c r="AJG153" s="31"/>
      <c r="AJH153" s="31"/>
      <c r="AJI153" s="31"/>
      <c r="AJJ153" s="31"/>
      <c r="AJK153" s="31"/>
      <c r="AJL153" s="31"/>
      <c r="AJM153" s="31"/>
      <c r="AJN153" s="31"/>
      <c r="AJO153" s="31"/>
      <c r="AJP153" s="31"/>
      <c r="AJQ153" s="31"/>
      <c r="AJR153" s="31"/>
      <c r="AJS153" s="31"/>
      <c r="AJT153" s="31"/>
      <c r="AJU153" s="31"/>
      <c r="AJV153" s="31"/>
      <c r="AJW153" s="31"/>
      <c r="AJX153" s="31"/>
      <c r="AJY153" s="31"/>
      <c r="AJZ153" s="31"/>
      <c r="AKA153" s="31"/>
      <c r="AKB153" s="31"/>
      <c r="AKC153" s="31"/>
      <c r="AKD153" s="31"/>
      <c r="AKE153" s="31"/>
      <c r="AKF153" s="31"/>
      <c r="AKG153" s="31"/>
      <c r="AKH153" s="31"/>
      <c r="AKI153" s="31"/>
      <c r="AKJ153" s="31"/>
      <c r="AKK153" s="31"/>
      <c r="AKL153" s="31"/>
      <c r="AKM153" s="31"/>
      <c r="AKN153" s="31"/>
      <c r="AKO153" s="31"/>
      <c r="AKP153" s="31"/>
      <c r="AKQ153" s="31"/>
      <c r="AKR153" s="31"/>
      <c r="AKS153" s="31"/>
      <c r="AKT153" s="31"/>
      <c r="AKU153" s="31"/>
      <c r="AKV153" s="31"/>
      <c r="AKW153" s="31"/>
      <c r="AKX153" s="31"/>
      <c r="AKY153" s="31"/>
      <c r="AKZ153" s="31"/>
      <c r="ALA153" s="31"/>
      <c r="ALB153" s="31"/>
      <c r="ALC153" s="31"/>
      <c r="ALD153" s="31"/>
      <c r="ALE153" s="31"/>
      <c r="ALF153" s="31"/>
      <c r="ALG153" s="31"/>
      <c r="ALH153" s="31"/>
      <c r="ALI153" s="31"/>
      <c r="ALJ153" s="31"/>
      <c r="ALK153" s="31"/>
      <c r="ALL153" s="31"/>
      <c r="ALM153" s="31"/>
      <c r="ALN153" s="31"/>
      <c r="ALO153" s="31"/>
      <c r="ALP153" s="31"/>
      <c r="ALQ153" s="31"/>
      <c r="ALR153" s="31"/>
      <c r="ALS153" s="31"/>
      <c r="ALT153" s="31"/>
      <c r="ALU153" s="31"/>
      <c r="ALV153" s="31"/>
      <c r="ALW153" s="31"/>
      <c r="ALX153" s="31"/>
      <c r="ALY153" s="31"/>
      <c r="ALZ153" s="31"/>
      <c r="AMA153" s="31"/>
      <c r="AMB153" s="31"/>
      <c r="AMC153" s="31"/>
      <c r="AMD153" s="31"/>
      <c r="AME153" s="31"/>
      <c r="AMF153" s="31"/>
      <c r="AMG153" s="31"/>
      <c r="AMH153" s="31"/>
      <c r="AMI153" s="31"/>
      <c r="AMJ153" s="31"/>
      <c r="AMK153" s="31"/>
      <c r="AML153" s="31"/>
      <c r="AMM153" s="31"/>
    </row>
    <row r="154" spans="1:1027" x14ac:dyDescent="0.25">
      <c r="A154" s="11">
        <v>40</v>
      </c>
      <c r="B154" s="53" t="s">
        <v>279</v>
      </c>
      <c r="C154" s="53" t="s">
        <v>379</v>
      </c>
      <c r="D154" s="53" t="s">
        <v>455</v>
      </c>
      <c r="E154" s="53" t="s">
        <v>129</v>
      </c>
      <c r="F154" s="12" t="s">
        <v>164</v>
      </c>
      <c r="G154" s="12"/>
      <c r="H154" s="12">
        <v>58</v>
      </c>
      <c r="I154" s="13" t="s">
        <v>97</v>
      </c>
      <c r="J154" s="14" t="s">
        <v>452</v>
      </c>
      <c r="K154" s="14" t="s">
        <v>112</v>
      </c>
      <c r="L154" s="15" t="s">
        <v>128</v>
      </c>
      <c r="M154" s="15" t="s">
        <v>128</v>
      </c>
      <c r="N154" s="15" t="s">
        <v>128</v>
      </c>
      <c r="O154" s="15" t="s">
        <v>129</v>
      </c>
      <c r="P154" s="15" t="s">
        <v>129</v>
      </c>
      <c r="Q154" s="15" t="s">
        <v>129</v>
      </c>
      <c r="R154" s="16" t="s">
        <v>128</v>
      </c>
      <c r="S154" s="16" t="s">
        <v>129</v>
      </c>
      <c r="T154" s="16" t="s">
        <v>128</v>
      </c>
      <c r="U154" s="17" t="s">
        <v>115</v>
      </c>
      <c r="V154" s="17" t="s">
        <v>128</v>
      </c>
      <c r="W154" s="17" t="s">
        <v>129</v>
      </c>
      <c r="X154" s="18" t="s">
        <v>133</v>
      </c>
      <c r="Y154" s="18" t="s">
        <v>129</v>
      </c>
      <c r="Z154" s="18" t="s">
        <v>133</v>
      </c>
      <c r="AA154" s="19" t="s">
        <v>118</v>
      </c>
      <c r="AB154" s="19"/>
      <c r="AC154" s="19" t="s">
        <v>129</v>
      </c>
      <c r="AE154" s="14"/>
      <c r="AF154" s="14"/>
      <c r="AG154" s="17"/>
      <c r="AH154" s="52"/>
    </row>
    <row r="155" spans="1:1027" s="40" customFormat="1" x14ac:dyDescent="0.25">
      <c r="A155" s="11">
        <v>98</v>
      </c>
      <c r="B155" s="53" t="s">
        <v>280</v>
      </c>
      <c r="C155" s="53" t="s">
        <v>380</v>
      </c>
      <c r="D155" s="53" t="s">
        <v>455</v>
      </c>
      <c r="E155" s="53" t="s">
        <v>129</v>
      </c>
      <c r="F155" s="12" t="s">
        <v>164</v>
      </c>
      <c r="G155" s="12"/>
      <c r="H155" s="12">
        <v>90</v>
      </c>
      <c r="I155" s="13" t="s">
        <v>97</v>
      </c>
      <c r="J155" s="14" t="s">
        <v>452</v>
      </c>
      <c r="K155" s="14" t="s">
        <v>456</v>
      </c>
      <c r="L155" s="15" t="s">
        <v>128</v>
      </c>
      <c r="M155" s="15" t="s">
        <v>128</v>
      </c>
      <c r="N155" s="15" t="s">
        <v>128</v>
      </c>
      <c r="O155" s="15" t="s">
        <v>129</v>
      </c>
      <c r="P155" s="15" t="s">
        <v>129</v>
      </c>
      <c r="Q155" s="15" t="s">
        <v>128</v>
      </c>
      <c r="R155" s="16" t="s">
        <v>128</v>
      </c>
      <c r="S155" s="16" t="s">
        <v>129</v>
      </c>
      <c r="T155" s="16" t="s">
        <v>129</v>
      </c>
      <c r="U155" s="17" t="s">
        <v>115</v>
      </c>
      <c r="V155" s="17" t="s">
        <v>128</v>
      </c>
      <c r="W155" s="17" t="s">
        <v>128</v>
      </c>
      <c r="X155" s="18" t="s">
        <v>167</v>
      </c>
      <c r="Y155" s="18" t="s">
        <v>128</v>
      </c>
      <c r="Z155" s="18" t="s">
        <v>131</v>
      </c>
      <c r="AA155" s="19" t="s">
        <v>497</v>
      </c>
      <c r="AB155" s="19" t="s">
        <v>131</v>
      </c>
      <c r="AC155" s="19" t="s">
        <v>128</v>
      </c>
      <c r="AD155" s="11"/>
      <c r="AE155" s="14"/>
      <c r="AF155" s="14"/>
      <c r="AG155" s="17"/>
      <c r="AH155" s="52" t="s">
        <v>494</v>
      </c>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c r="EC155" s="31"/>
      <c r="ED155" s="31"/>
      <c r="EE155" s="31"/>
      <c r="EF155" s="31"/>
      <c r="EG155" s="31"/>
      <c r="EH155" s="31"/>
      <c r="EI155" s="31"/>
      <c r="EJ155" s="31"/>
      <c r="EK155" s="31"/>
      <c r="EL155" s="31"/>
      <c r="EM155" s="31"/>
      <c r="EN155" s="31"/>
      <c r="EO155" s="31"/>
      <c r="EP155" s="31"/>
      <c r="EQ155" s="31"/>
      <c r="ER155" s="31"/>
      <c r="ES155" s="31"/>
      <c r="ET155" s="31"/>
      <c r="EU155" s="31"/>
      <c r="EV155" s="31"/>
      <c r="EW155" s="31"/>
      <c r="EX155" s="31"/>
      <c r="EY155" s="31"/>
      <c r="EZ155" s="31"/>
      <c r="FA155" s="31"/>
      <c r="FB155" s="31"/>
      <c r="FC155" s="31"/>
      <c r="FD155" s="31"/>
      <c r="FE155" s="31"/>
      <c r="FF155" s="31"/>
      <c r="FG155" s="31"/>
      <c r="FH155" s="31"/>
      <c r="FI155" s="31"/>
      <c r="FJ155" s="31"/>
      <c r="FK155" s="31"/>
      <c r="FL155" s="31"/>
      <c r="FM155" s="31"/>
      <c r="FN155" s="31"/>
      <c r="FO155" s="31"/>
      <c r="FP155" s="31"/>
      <c r="FQ155" s="31"/>
      <c r="FR155" s="31"/>
      <c r="FS155" s="31"/>
      <c r="FT155" s="31"/>
      <c r="FU155" s="31"/>
      <c r="FV155" s="31"/>
      <c r="FW155" s="31"/>
      <c r="FX155" s="31"/>
      <c r="FY155" s="31"/>
      <c r="FZ155" s="31"/>
      <c r="GA155" s="31"/>
      <c r="GB155" s="31"/>
      <c r="GC155" s="31"/>
      <c r="GD155" s="31"/>
      <c r="GE155" s="31"/>
      <c r="GF155" s="31"/>
      <c r="GG155" s="31"/>
      <c r="GH155" s="31"/>
      <c r="GI155" s="31"/>
      <c r="GJ155" s="31"/>
      <c r="GK155" s="31"/>
      <c r="GL155" s="31"/>
      <c r="GM155" s="31"/>
      <c r="GN155" s="31"/>
      <c r="GO155" s="31"/>
      <c r="GP155" s="31"/>
      <c r="GQ155" s="31"/>
      <c r="GR155" s="31"/>
      <c r="GS155" s="31"/>
      <c r="GT155" s="31"/>
      <c r="GU155" s="31"/>
      <c r="GV155" s="31"/>
      <c r="GW155" s="31"/>
      <c r="GX155" s="31"/>
      <c r="GY155" s="31"/>
      <c r="GZ155" s="31"/>
      <c r="HA155" s="31"/>
      <c r="HB155" s="31"/>
      <c r="HC155" s="31"/>
      <c r="HD155" s="31"/>
      <c r="HE155" s="31"/>
      <c r="HF155" s="31"/>
      <c r="HG155" s="31"/>
      <c r="HH155" s="31"/>
      <c r="HI155" s="31"/>
      <c r="HJ155" s="31"/>
      <c r="HK155" s="31"/>
      <c r="HL155" s="31"/>
      <c r="HM155" s="31"/>
      <c r="HN155" s="31"/>
      <c r="HO155" s="31"/>
      <c r="HP155" s="31"/>
      <c r="HQ155" s="31"/>
      <c r="HR155" s="31"/>
      <c r="HS155" s="31"/>
      <c r="HT155" s="31"/>
      <c r="HU155" s="31"/>
      <c r="HV155" s="31"/>
      <c r="HW155" s="31"/>
      <c r="HX155" s="31"/>
      <c r="HY155" s="31"/>
      <c r="HZ155" s="31"/>
      <c r="IA155" s="31"/>
      <c r="IB155" s="31"/>
      <c r="IC155" s="31"/>
      <c r="ID155" s="31"/>
      <c r="IE155" s="31"/>
      <c r="IF155" s="31"/>
      <c r="IG155" s="31"/>
      <c r="IH155" s="31"/>
      <c r="II155" s="31"/>
      <c r="IJ155" s="31"/>
      <c r="IK155" s="31"/>
      <c r="IL155" s="31"/>
      <c r="IM155" s="31"/>
      <c r="IN155" s="31"/>
      <c r="IO155" s="31"/>
      <c r="IP155" s="31"/>
      <c r="IQ155" s="31"/>
      <c r="IR155" s="31"/>
      <c r="IS155" s="31"/>
      <c r="IT155" s="31"/>
      <c r="IU155" s="31"/>
      <c r="IV155" s="31"/>
      <c r="IW155" s="31"/>
      <c r="IX155" s="31"/>
      <c r="IY155" s="31"/>
      <c r="IZ155" s="31"/>
      <c r="JA155" s="31"/>
      <c r="JB155" s="31"/>
      <c r="JC155" s="31"/>
      <c r="JD155" s="31"/>
      <c r="JE155" s="31"/>
      <c r="JF155" s="31"/>
      <c r="JG155" s="31"/>
      <c r="JH155" s="31"/>
      <c r="JI155" s="31"/>
      <c r="JJ155" s="31"/>
      <c r="JK155" s="31"/>
      <c r="JL155" s="31"/>
      <c r="JM155" s="31"/>
      <c r="JN155" s="31"/>
      <c r="JO155" s="31"/>
      <c r="JP155" s="31"/>
      <c r="JQ155" s="31"/>
      <c r="JR155" s="31"/>
      <c r="JS155" s="31"/>
      <c r="JT155" s="31"/>
      <c r="JU155" s="31"/>
      <c r="JV155" s="31"/>
      <c r="JW155" s="31"/>
      <c r="JX155" s="31"/>
      <c r="JY155" s="31"/>
      <c r="JZ155" s="31"/>
      <c r="KA155" s="31"/>
      <c r="KB155" s="31"/>
      <c r="KC155" s="31"/>
      <c r="KD155" s="31"/>
      <c r="KE155" s="31"/>
      <c r="KF155" s="31"/>
      <c r="KG155" s="31"/>
      <c r="KH155" s="31"/>
      <c r="KI155" s="31"/>
      <c r="KJ155" s="31"/>
      <c r="KK155" s="31"/>
      <c r="KL155" s="31"/>
      <c r="KM155" s="31"/>
      <c r="KN155" s="31"/>
      <c r="KO155" s="31"/>
      <c r="KP155" s="31"/>
      <c r="KQ155" s="31"/>
      <c r="KR155" s="31"/>
      <c r="KS155" s="31"/>
      <c r="KT155" s="31"/>
      <c r="KU155" s="31"/>
      <c r="KV155" s="31"/>
      <c r="KW155" s="31"/>
      <c r="KX155" s="31"/>
      <c r="KY155" s="31"/>
      <c r="KZ155" s="31"/>
      <c r="LA155" s="31"/>
      <c r="LB155" s="31"/>
      <c r="LC155" s="31"/>
      <c r="LD155" s="31"/>
      <c r="LE155" s="31"/>
      <c r="LF155" s="31"/>
      <c r="LG155" s="31"/>
      <c r="LH155" s="31"/>
      <c r="LI155" s="31"/>
      <c r="LJ155" s="31"/>
      <c r="LK155" s="31"/>
      <c r="LL155" s="31"/>
      <c r="LM155" s="31"/>
      <c r="LN155" s="31"/>
      <c r="LO155" s="31"/>
      <c r="LP155" s="31"/>
      <c r="LQ155" s="31"/>
      <c r="LR155" s="31"/>
      <c r="LS155" s="31"/>
      <c r="LT155" s="31"/>
      <c r="LU155" s="31"/>
      <c r="LV155" s="31"/>
      <c r="LW155" s="31"/>
      <c r="LX155" s="31"/>
      <c r="LY155" s="31"/>
      <c r="LZ155" s="31"/>
      <c r="MA155" s="31"/>
      <c r="MB155" s="31"/>
      <c r="MC155" s="31"/>
      <c r="MD155" s="31"/>
      <c r="ME155" s="31"/>
      <c r="MF155" s="31"/>
      <c r="MG155" s="31"/>
      <c r="MH155" s="31"/>
      <c r="MI155" s="31"/>
      <c r="MJ155" s="31"/>
      <c r="MK155" s="31"/>
      <c r="ML155" s="31"/>
      <c r="MM155" s="31"/>
      <c r="MN155" s="31"/>
      <c r="MO155" s="31"/>
      <c r="MP155" s="31"/>
      <c r="MQ155" s="31"/>
      <c r="MR155" s="31"/>
      <c r="MS155" s="31"/>
      <c r="MT155" s="31"/>
      <c r="MU155" s="31"/>
      <c r="MV155" s="31"/>
      <c r="MW155" s="31"/>
      <c r="MX155" s="31"/>
      <c r="MY155" s="31"/>
      <c r="MZ155" s="31"/>
      <c r="NA155" s="31"/>
      <c r="NB155" s="31"/>
      <c r="NC155" s="31"/>
      <c r="ND155" s="31"/>
      <c r="NE155" s="31"/>
      <c r="NF155" s="31"/>
      <c r="NG155" s="31"/>
      <c r="NH155" s="31"/>
      <c r="NI155" s="31"/>
      <c r="NJ155" s="31"/>
      <c r="NK155" s="31"/>
      <c r="NL155" s="31"/>
      <c r="NM155" s="31"/>
      <c r="NN155" s="31"/>
      <c r="NO155" s="31"/>
      <c r="NP155" s="31"/>
      <c r="NQ155" s="31"/>
      <c r="NR155" s="31"/>
      <c r="NS155" s="31"/>
      <c r="NT155" s="31"/>
      <c r="NU155" s="31"/>
      <c r="NV155" s="31"/>
      <c r="NW155" s="31"/>
      <c r="NX155" s="31"/>
      <c r="NY155" s="31"/>
      <c r="NZ155" s="31"/>
      <c r="OA155" s="31"/>
      <c r="OB155" s="31"/>
      <c r="OC155" s="31"/>
      <c r="OD155" s="31"/>
      <c r="OE155" s="31"/>
      <c r="OF155" s="31"/>
      <c r="OG155" s="31"/>
      <c r="OH155" s="31"/>
      <c r="OI155" s="31"/>
      <c r="OJ155" s="31"/>
      <c r="OK155" s="31"/>
      <c r="OL155" s="31"/>
      <c r="OM155" s="31"/>
      <c r="ON155" s="31"/>
      <c r="OO155" s="31"/>
      <c r="OP155" s="31"/>
      <c r="OQ155" s="31"/>
      <c r="OR155" s="31"/>
      <c r="OS155" s="31"/>
      <c r="OT155" s="31"/>
      <c r="OU155" s="31"/>
      <c r="OV155" s="31"/>
      <c r="OW155" s="31"/>
      <c r="OX155" s="31"/>
      <c r="OY155" s="31"/>
      <c r="OZ155" s="31"/>
      <c r="PA155" s="31"/>
      <c r="PB155" s="31"/>
      <c r="PC155" s="31"/>
      <c r="PD155" s="31"/>
      <c r="PE155" s="31"/>
      <c r="PF155" s="31"/>
      <c r="PG155" s="31"/>
      <c r="PH155" s="31"/>
      <c r="PI155" s="31"/>
      <c r="PJ155" s="31"/>
      <c r="PK155" s="31"/>
      <c r="PL155" s="31"/>
      <c r="PM155" s="31"/>
      <c r="PN155" s="31"/>
      <c r="PO155" s="31"/>
      <c r="PP155" s="31"/>
      <c r="PQ155" s="31"/>
      <c r="PR155" s="31"/>
      <c r="PS155" s="31"/>
      <c r="PT155" s="31"/>
      <c r="PU155" s="31"/>
      <c r="PV155" s="31"/>
      <c r="PW155" s="31"/>
      <c r="PX155" s="31"/>
      <c r="PY155" s="31"/>
      <c r="PZ155" s="31"/>
      <c r="QA155" s="31"/>
      <c r="QB155" s="31"/>
      <c r="QC155" s="31"/>
      <c r="QD155" s="31"/>
      <c r="QE155" s="31"/>
      <c r="QF155" s="31"/>
      <c r="QG155" s="31"/>
      <c r="QH155" s="31"/>
      <c r="QI155" s="31"/>
      <c r="QJ155" s="31"/>
      <c r="QK155" s="31"/>
      <c r="QL155" s="31"/>
      <c r="QM155" s="31"/>
      <c r="QN155" s="31"/>
      <c r="QO155" s="31"/>
      <c r="QP155" s="31"/>
      <c r="QQ155" s="31"/>
      <c r="QR155" s="31"/>
      <c r="QS155" s="31"/>
      <c r="QT155" s="31"/>
      <c r="QU155" s="31"/>
      <c r="QV155" s="31"/>
      <c r="QW155" s="31"/>
      <c r="QX155" s="31"/>
      <c r="QY155" s="31"/>
      <c r="QZ155" s="31"/>
      <c r="RA155" s="31"/>
      <c r="RB155" s="31"/>
      <c r="RC155" s="31"/>
      <c r="RD155" s="31"/>
      <c r="RE155" s="31"/>
      <c r="RF155" s="31"/>
      <c r="RG155" s="31"/>
      <c r="RH155" s="31"/>
      <c r="RI155" s="31"/>
      <c r="RJ155" s="31"/>
      <c r="RK155" s="31"/>
      <c r="RL155" s="31"/>
      <c r="RM155" s="31"/>
      <c r="RN155" s="31"/>
      <c r="RO155" s="31"/>
      <c r="RP155" s="31"/>
      <c r="RQ155" s="31"/>
      <c r="RR155" s="31"/>
      <c r="RS155" s="31"/>
      <c r="RT155" s="31"/>
      <c r="RU155" s="31"/>
      <c r="RV155" s="31"/>
      <c r="RW155" s="31"/>
      <c r="RX155" s="31"/>
      <c r="RY155" s="31"/>
      <c r="RZ155" s="31"/>
      <c r="SA155" s="31"/>
      <c r="SB155" s="31"/>
      <c r="SC155" s="31"/>
      <c r="SD155" s="31"/>
      <c r="SE155" s="31"/>
      <c r="SF155" s="31"/>
      <c r="SG155" s="31"/>
      <c r="SH155" s="31"/>
      <c r="SI155" s="31"/>
      <c r="SJ155" s="31"/>
      <c r="SK155" s="31"/>
      <c r="SL155" s="31"/>
      <c r="SM155" s="31"/>
      <c r="SN155" s="31"/>
      <c r="SO155" s="31"/>
      <c r="SP155" s="31"/>
      <c r="SQ155" s="31"/>
      <c r="SR155" s="31"/>
      <c r="SS155" s="31"/>
      <c r="ST155" s="31"/>
      <c r="SU155" s="31"/>
      <c r="SV155" s="31"/>
      <c r="SW155" s="31"/>
      <c r="SX155" s="31"/>
      <c r="SY155" s="31"/>
      <c r="SZ155" s="31"/>
      <c r="TA155" s="31"/>
      <c r="TB155" s="31"/>
      <c r="TC155" s="31"/>
      <c r="TD155" s="31"/>
      <c r="TE155" s="31"/>
      <c r="TF155" s="31"/>
      <c r="TG155" s="31"/>
      <c r="TH155" s="31"/>
      <c r="TI155" s="31"/>
      <c r="TJ155" s="31"/>
      <c r="TK155" s="31"/>
      <c r="TL155" s="31"/>
      <c r="TM155" s="31"/>
      <c r="TN155" s="31"/>
      <c r="TO155" s="31"/>
      <c r="TP155" s="31"/>
      <c r="TQ155" s="31"/>
      <c r="TR155" s="31"/>
      <c r="TS155" s="31"/>
      <c r="TT155" s="31"/>
      <c r="TU155" s="31"/>
      <c r="TV155" s="31"/>
      <c r="TW155" s="31"/>
      <c r="TX155" s="31"/>
      <c r="TY155" s="31"/>
      <c r="TZ155" s="31"/>
      <c r="UA155" s="31"/>
      <c r="UB155" s="31"/>
      <c r="UC155" s="31"/>
      <c r="UD155" s="31"/>
      <c r="UE155" s="31"/>
      <c r="UF155" s="31"/>
      <c r="UG155" s="31"/>
      <c r="UH155" s="31"/>
      <c r="UI155" s="31"/>
      <c r="UJ155" s="31"/>
      <c r="UK155" s="31"/>
      <c r="UL155" s="31"/>
      <c r="UM155" s="31"/>
      <c r="UN155" s="31"/>
      <c r="UO155" s="31"/>
      <c r="UP155" s="31"/>
      <c r="UQ155" s="31"/>
      <c r="UR155" s="31"/>
      <c r="US155" s="31"/>
      <c r="UT155" s="31"/>
      <c r="UU155" s="31"/>
      <c r="UV155" s="31"/>
      <c r="UW155" s="31"/>
      <c r="UX155" s="31"/>
      <c r="UY155" s="31"/>
      <c r="UZ155" s="31"/>
      <c r="VA155" s="31"/>
      <c r="VB155" s="31"/>
      <c r="VC155" s="31"/>
      <c r="VD155" s="31"/>
      <c r="VE155" s="31"/>
      <c r="VF155" s="31"/>
      <c r="VG155" s="31"/>
      <c r="VH155" s="31"/>
      <c r="VI155" s="31"/>
      <c r="VJ155" s="31"/>
      <c r="VK155" s="31"/>
      <c r="VL155" s="31"/>
      <c r="VM155" s="31"/>
      <c r="VN155" s="31"/>
      <c r="VO155" s="31"/>
      <c r="VP155" s="31"/>
      <c r="VQ155" s="31"/>
      <c r="VR155" s="31"/>
      <c r="VS155" s="31"/>
      <c r="VT155" s="31"/>
      <c r="VU155" s="31"/>
      <c r="VV155" s="31"/>
      <c r="VW155" s="31"/>
      <c r="VX155" s="31"/>
      <c r="VY155" s="31"/>
      <c r="VZ155" s="31"/>
      <c r="WA155" s="31"/>
      <c r="WB155" s="31"/>
      <c r="WC155" s="31"/>
      <c r="WD155" s="31"/>
      <c r="WE155" s="31"/>
      <c r="WF155" s="31"/>
      <c r="WG155" s="31"/>
      <c r="WH155" s="31"/>
      <c r="WI155" s="31"/>
      <c r="WJ155" s="31"/>
      <c r="WK155" s="31"/>
      <c r="WL155" s="31"/>
      <c r="WM155" s="31"/>
      <c r="WN155" s="31"/>
      <c r="WO155" s="31"/>
      <c r="WP155" s="31"/>
      <c r="WQ155" s="31"/>
      <c r="WR155" s="31"/>
      <c r="WS155" s="31"/>
      <c r="WT155" s="31"/>
      <c r="WU155" s="31"/>
      <c r="WV155" s="31"/>
      <c r="WW155" s="31"/>
      <c r="WX155" s="31"/>
      <c r="WY155" s="31"/>
      <c r="WZ155" s="31"/>
      <c r="XA155" s="31"/>
      <c r="XB155" s="31"/>
      <c r="XC155" s="31"/>
      <c r="XD155" s="31"/>
      <c r="XE155" s="31"/>
      <c r="XF155" s="31"/>
      <c r="XG155" s="31"/>
      <c r="XH155" s="31"/>
      <c r="XI155" s="31"/>
      <c r="XJ155" s="31"/>
      <c r="XK155" s="31"/>
      <c r="XL155" s="31"/>
      <c r="XM155" s="31"/>
      <c r="XN155" s="31"/>
      <c r="XO155" s="31"/>
      <c r="XP155" s="31"/>
      <c r="XQ155" s="31"/>
      <c r="XR155" s="31"/>
      <c r="XS155" s="31"/>
      <c r="XT155" s="31"/>
      <c r="XU155" s="31"/>
      <c r="XV155" s="31"/>
      <c r="XW155" s="31"/>
      <c r="XX155" s="31"/>
      <c r="XY155" s="31"/>
      <c r="XZ155" s="31"/>
      <c r="YA155" s="31"/>
      <c r="YB155" s="31"/>
      <c r="YC155" s="31"/>
      <c r="YD155" s="31"/>
      <c r="YE155" s="31"/>
      <c r="YF155" s="31"/>
      <c r="YG155" s="31"/>
      <c r="YH155" s="31"/>
      <c r="YI155" s="31"/>
      <c r="YJ155" s="31"/>
      <c r="YK155" s="31"/>
      <c r="YL155" s="31"/>
      <c r="YM155" s="31"/>
      <c r="YN155" s="31"/>
      <c r="YO155" s="31"/>
      <c r="YP155" s="31"/>
      <c r="YQ155" s="31"/>
      <c r="YR155" s="31"/>
      <c r="YS155" s="31"/>
      <c r="YT155" s="31"/>
      <c r="YU155" s="31"/>
      <c r="YV155" s="31"/>
      <c r="YW155" s="31"/>
      <c r="YX155" s="31"/>
      <c r="YY155" s="31"/>
      <c r="YZ155" s="31"/>
      <c r="ZA155" s="31"/>
      <c r="ZB155" s="31"/>
      <c r="ZC155" s="31"/>
      <c r="ZD155" s="31"/>
      <c r="ZE155" s="31"/>
      <c r="ZF155" s="31"/>
      <c r="ZG155" s="31"/>
      <c r="ZH155" s="31"/>
      <c r="ZI155" s="31"/>
      <c r="ZJ155" s="31"/>
      <c r="ZK155" s="31"/>
      <c r="ZL155" s="31"/>
      <c r="ZM155" s="31"/>
      <c r="ZN155" s="31"/>
      <c r="ZO155" s="31"/>
      <c r="ZP155" s="31"/>
      <c r="ZQ155" s="31"/>
      <c r="ZR155" s="31"/>
      <c r="ZS155" s="31"/>
      <c r="ZT155" s="31"/>
      <c r="ZU155" s="31"/>
      <c r="ZV155" s="31"/>
      <c r="ZW155" s="31"/>
      <c r="ZX155" s="31"/>
      <c r="ZY155" s="31"/>
      <c r="ZZ155" s="31"/>
      <c r="AAA155" s="31"/>
      <c r="AAB155" s="31"/>
      <c r="AAC155" s="31"/>
      <c r="AAD155" s="31"/>
      <c r="AAE155" s="31"/>
      <c r="AAF155" s="31"/>
      <c r="AAG155" s="31"/>
      <c r="AAH155" s="31"/>
      <c r="AAI155" s="31"/>
      <c r="AAJ155" s="31"/>
      <c r="AAK155" s="31"/>
      <c r="AAL155" s="31"/>
      <c r="AAM155" s="31"/>
      <c r="AAN155" s="31"/>
      <c r="AAO155" s="31"/>
      <c r="AAP155" s="31"/>
      <c r="AAQ155" s="31"/>
      <c r="AAR155" s="31"/>
      <c r="AAS155" s="31"/>
      <c r="AAT155" s="31"/>
      <c r="AAU155" s="31"/>
      <c r="AAV155" s="31"/>
      <c r="AAW155" s="31"/>
      <c r="AAX155" s="31"/>
      <c r="AAY155" s="31"/>
      <c r="AAZ155" s="31"/>
      <c r="ABA155" s="31"/>
      <c r="ABB155" s="31"/>
      <c r="ABC155" s="31"/>
      <c r="ABD155" s="31"/>
      <c r="ABE155" s="31"/>
      <c r="ABF155" s="31"/>
      <c r="ABG155" s="31"/>
      <c r="ABH155" s="31"/>
      <c r="ABI155" s="31"/>
      <c r="ABJ155" s="31"/>
      <c r="ABK155" s="31"/>
      <c r="ABL155" s="31"/>
      <c r="ABM155" s="31"/>
      <c r="ABN155" s="31"/>
      <c r="ABO155" s="31"/>
      <c r="ABP155" s="31"/>
      <c r="ABQ155" s="31"/>
      <c r="ABR155" s="31"/>
      <c r="ABS155" s="31"/>
      <c r="ABT155" s="31"/>
      <c r="ABU155" s="31"/>
      <c r="ABV155" s="31"/>
      <c r="ABW155" s="31"/>
      <c r="ABX155" s="31"/>
      <c r="ABY155" s="31"/>
      <c r="ABZ155" s="31"/>
      <c r="ACA155" s="31"/>
      <c r="ACB155" s="31"/>
      <c r="ACC155" s="31"/>
      <c r="ACD155" s="31"/>
      <c r="ACE155" s="31"/>
      <c r="ACF155" s="31"/>
      <c r="ACG155" s="31"/>
      <c r="ACH155" s="31"/>
      <c r="ACI155" s="31"/>
      <c r="ACJ155" s="31"/>
      <c r="ACK155" s="31"/>
      <c r="ACL155" s="31"/>
      <c r="ACM155" s="31"/>
      <c r="ACN155" s="31"/>
      <c r="ACO155" s="31"/>
      <c r="ACP155" s="31"/>
      <c r="ACQ155" s="31"/>
      <c r="ACR155" s="31"/>
      <c r="ACS155" s="31"/>
      <c r="ACT155" s="31"/>
      <c r="ACU155" s="31"/>
      <c r="ACV155" s="31"/>
      <c r="ACW155" s="31"/>
      <c r="ACX155" s="31"/>
      <c r="ACY155" s="31"/>
      <c r="ACZ155" s="31"/>
      <c r="ADA155" s="31"/>
      <c r="ADB155" s="31"/>
      <c r="ADC155" s="31"/>
      <c r="ADD155" s="31"/>
      <c r="ADE155" s="31"/>
      <c r="ADF155" s="31"/>
      <c r="ADG155" s="31"/>
      <c r="ADH155" s="31"/>
      <c r="ADI155" s="31"/>
      <c r="ADJ155" s="31"/>
      <c r="ADK155" s="31"/>
      <c r="ADL155" s="31"/>
      <c r="ADM155" s="31"/>
      <c r="ADN155" s="31"/>
      <c r="ADO155" s="31"/>
      <c r="ADP155" s="31"/>
      <c r="ADQ155" s="31"/>
      <c r="ADR155" s="31"/>
      <c r="ADS155" s="31"/>
      <c r="ADT155" s="31"/>
      <c r="ADU155" s="31"/>
      <c r="ADV155" s="31"/>
      <c r="ADW155" s="31"/>
      <c r="ADX155" s="31"/>
      <c r="ADY155" s="31"/>
      <c r="ADZ155" s="31"/>
      <c r="AEA155" s="31"/>
      <c r="AEB155" s="31"/>
      <c r="AEC155" s="31"/>
      <c r="AED155" s="31"/>
      <c r="AEE155" s="31"/>
      <c r="AEF155" s="31"/>
      <c r="AEG155" s="31"/>
      <c r="AEH155" s="31"/>
      <c r="AEI155" s="31"/>
      <c r="AEJ155" s="31"/>
      <c r="AEK155" s="31"/>
      <c r="AEL155" s="31"/>
      <c r="AEM155" s="31"/>
      <c r="AEN155" s="31"/>
      <c r="AEO155" s="31"/>
      <c r="AEP155" s="31"/>
      <c r="AEQ155" s="31"/>
      <c r="AER155" s="31"/>
      <c r="AES155" s="31"/>
      <c r="AET155" s="31"/>
      <c r="AEU155" s="31"/>
      <c r="AEV155" s="31"/>
      <c r="AEW155" s="31"/>
      <c r="AEX155" s="31"/>
      <c r="AEY155" s="31"/>
      <c r="AEZ155" s="31"/>
      <c r="AFA155" s="31"/>
      <c r="AFB155" s="31"/>
      <c r="AFC155" s="31"/>
      <c r="AFD155" s="31"/>
      <c r="AFE155" s="31"/>
      <c r="AFF155" s="31"/>
      <c r="AFG155" s="31"/>
      <c r="AFH155" s="31"/>
      <c r="AFI155" s="31"/>
      <c r="AFJ155" s="31"/>
      <c r="AFK155" s="31"/>
      <c r="AFL155" s="31"/>
      <c r="AFM155" s="31"/>
      <c r="AFN155" s="31"/>
      <c r="AFO155" s="31"/>
      <c r="AFP155" s="31"/>
      <c r="AFQ155" s="31"/>
      <c r="AFR155" s="31"/>
      <c r="AFS155" s="31"/>
      <c r="AFT155" s="31"/>
      <c r="AFU155" s="31"/>
      <c r="AFV155" s="31"/>
      <c r="AFW155" s="31"/>
      <c r="AFX155" s="31"/>
      <c r="AFY155" s="31"/>
      <c r="AFZ155" s="31"/>
      <c r="AGA155" s="31"/>
      <c r="AGB155" s="31"/>
      <c r="AGC155" s="31"/>
      <c r="AGD155" s="31"/>
      <c r="AGE155" s="31"/>
      <c r="AGF155" s="31"/>
      <c r="AGG155" s="31"/>
      <c r="AGH155" s="31"/>
      <c r="AGI155" s="31"/>
      <c r="AGJ155" s="31"/>
      <c r="AGK155" s="31"/>
      <c r="AGL155" s="31"/>
      <c r="AGM155" s="31"/>
      <c r="AGN155" s="31"/>
      <c r="AGO155" s="31"/>
      <c r="AGP155" s="31"/>
      <c r="AGQ155" s="31"/>
      <c r="AGR155" s="31"/>
      <c r="AGS155" s="31"/>
      <c r="AGT155" s="31"/>
      <c r="AGU155" s="31"/>
      <c r="AGV155" s="31"/>
      <c r="AGW155" s="31"/>
      <c r="AGX155" s="31"/>
      <c r="AGY155" s="31"/>
      <c r="AGZ155" s="31"/>
      <c r="AHA155" s="31"/>
      <c r="AHB155" s="31"/>
      <c r="AHC155" s="31"/>
      <c r="AHD155" s="31"/>
      <c r="AHE155" s="31"/>
      <c r="AHF155" s="31"/>
      <c r="AHG155" s="31"/>
      <c r="AHH155" s="31"/>
      <c r="AHI155" s="31"/>
      <c r="AHJ155" s="31"/>
      <c r="AHK155" s="31"/>
      <c r="AHL155" s="31"/>
      <c r="AHM155" s="31"/>
      <c r="AHN155" s="31"/>
      <c r="AHO155" s="31"/>
      <c r="AHP155" s="31"/>
      <c r="AHQ155" s="31"/>
      <c r="AHR155" s="31"/>
      <c r="AHS155" s="31"/>
      <c r="AHT155" s="31"/>
      <c r="AHU155" s="31"/>
      <c r="AHV155" s="31"/>
      <c r="AHW155" s="31"/>
      <c r="AHX155" s="31"/>
      <c r="AHY155" s="31"/>
      <c r="AHZ155" s="31"/>
      <c r="AIA155" s="31"/>
      <c r="AIB155" s="31"/>
      <c r="AIC155" s="31"/>
      <c r="AID155" s="31"/>
      <c r="AIE155" s="31"/>
      <c r="AIF155" s="31"/>
      <c r="AIG155" s="31"/>
      <c r="AIH155" s="31"/>
      <c r="AII155" s="31"/>
      <c r="AIJ155" s="31"/>
      <c r="AIK155" s="31"/>
      <c r="AIL155" s="31"/>
      <c r="AIM155" s="31"/>
      <c r="AIN155" s="31"/>
      <c r="AIO155" s="31"/>
      <c r="AIP155" s="31"/>
      <c r="AIQ155" s="31"/>
      <c r="AIR155" s="31"/>
      <c r="AIS155" s="31"/>
      <c r="AIT155" s="31"/>
      <c r="AIU155" s="31"/>
      <c r="AIV155" s="31"/>
      <c r="AIW155" s="31"/>
      <c r="AIX155" s="31"/>
      <c r="AIY155" s="31"/>
      <c r="AIZ155" s="31"/>
      <c r="AJA155" s="31"/>
      <c r="AJB155" s="31"/>
      <c r="AJC155" s="31"/>
      <c r="AJD155" s="31"/>
      <c r="AJE155" s="31"/>
      <c r="AJF155" s="31"/>
      <c r="AJG155" s="31"/>
      <c r="AJH155" s="31"/>
      <c r="AJI155" s="31"/>
      <c r="AJJ155" s="31"/>
      <c r="AJK155" s="31"/>
      <c r="AJL155" s="31"/>
      <c r="AJM155" s="31"/>
      <c r="AJN155" s="31"/>
      <c r="AJO155" s="31"/>
      <c r="AJP155" s="31"/>
      <c r="AJQ155" s="31"/>
      <c r="AJR155" s="31"/>
      <c r="AJS155" s="31"/>
      <c r="AJT155" s="31"/>
      <c r="AJU155" s="31"/>
      <c r="AJV155" s="31"/>
      <c r="AJW155" s="31"/>
      <c r="AJX155" s="31"/>
      <c r="AJY155" s="31"/>
      <c r="AJZ155" s="31"/>
      <c r="AKA155" s="31"/>
      <c r="AKB155" s="31"/>
      <c r="AKC155" s="31"/>
      <c r="AKD155" s="31"/>
      <c r="AKE155" s="31"/>
      <c r="AKF155" s="31"/>
      <c r="AKG155" s="31"/>
      <c r="AKH155" s="31"/>
      <c r="AKI155" s="31"/>
      <c r="AKJ155" s="31"/>
      <c r="AKK155" s="31"/>
      <c r="AKL155" s="31"/>
      <c r="AKM155" s="31"/>
      <c r="AKN155" s="31"/>
      <c r="AKO155" s="31"/>
      <c r="AKP155" s="31"/>
      <c r="AKQ155" s="31"/>
      <c r="AKR155" s="31"/>
      <c r="AKS155" s="31"/>
      <c r="AKT155" s="31"/>
      <c r="AKU155" s="31"/>
      <c r="AKV155" s="31"/>
      <c r="AKW155" s="31"/>
      <c r="AKX155" s="31"/>
      <c r="AKY155" s="31"/>
      <c r="AKZ155" s="31"/>
      <c r="ALA155" s="31"/>
      <c r="ALB155" s="31"/>
      <c r="ALC155" s="31"/>
      <c r="ALD155" s="31"/>
      <c r="ALE155" s="31"/>
      <c r="ALF155" s="31"/>
      <c r="ALG155" s="31"/>
      <c r="ALH155" s="31"/>
      <c r="ALI155" s="31"/>
      <c r="ALJ155" s="31"/>
      <c r="ALK155" s="31"/>
      <c r="ALL155" s="31"/>
      <c r="ALM155" s="31"/>
      <c r="ALN155" s="31"/>
      <c r="ALO155" s="31"/>
      <c r="ALP155" s="31"/>
      <c r="ALQ155" s="31"/>
      <c r="ALR155" s="31"/>
      <c r="ALS155" s="31"/>
      <c r="ALT155" s="31"/>
      <c r="ALU155" s="31"/>
      <c r="ALV155" s="31"/>
      <c r="ALW155" s="31"/>
      <c r="ALX155" s="31"/>
      <c r="ALY155" s="31"/>
      <c r="ALZ155" s="31"/>
      <c r="AMA155" s="31"/>
      <c r="AMB155" s="31"/>
      <c r="AMC155" s="31"/>
      <c r="AMD155" s="31"/>
      <c r="AME155" s="31"/>
      <c r="AMF155" s="31"/>
      <c r="AMG155" s="31"/>
      <c r="AMH155" s="31"/>
      <c r="AMI155" s="31"/>
      <c r="AMJ155" s="31"/>
      <c r="AMK155" s="31"/>
      <c r="AML155" s="31"/>
      <c r="AMM155" s="31"/>
    </row>
    <row r="156" spans="1:1027" s="40" customFormat="1" x14ac:dyDescent="0.25">
      <c r="A156" s="31" t="s">
        <v>146</v>
      </c>
      <c r="B156" s="31"/>
      <c r="C156" s="31"/>
      <c r="D156" s="31"/>
      <c r="E156" s="31"/>
      <c r="F156" s="32"/>
      <c r="G156" s="32"/>
      <c r="H156" s="32"/>
      <c r="I156" s="33"/>
      <c r="J156" s="34"/>
      <c r="K156" s="34"/>
      <c r="L156" s="35"/>
      <c r="M156" s="35"/>
      <c r="N156" s="35"/>
      <c r="O156" s="35"/>
      <c r="P156" s="35"/>
      <c r="Q156" s="35"/>
      <c r="R156" s="36"/>
      <c r="S156" s="36"/>
      <c r="T156" s="36"/>
      <c r="U156" s="37" t="s">
        <v>458</v>
      </c>
      <c r="V156" s="37"/>
      <c r="W156" s="37"/>
      <c r="X156" s="38"/>
      <c r="Y156" s="38"/>
      <c r="Z156" s="38"/>
      <c r="AA156" s="39"/>
      <c r="AB156" s="39"/>
      <c r="AC156" s="39"/>
      <c r="AD156" s="31"/>
      <c r="AE156" s="34"/>
      <c r="AF156" s="34"/>
      <c r="AG156" s="37" t="s">
        <v>464</v>
      </c>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c r="DK156" s="31"/>
      <c r="DL156" s="31"/>
      <c r="DM156" s="31"/>
      <c r="DN156" s="31"/>
      <c r="DO156" s="31"/>
      <c r="DP156" s="31"/>
      <c r="DQ156" s="31"/>
      <c r="DR156" s="31"/>
      <c r="DS156" s="31"/>
      <c r="DT156" s="31"/>
      <c r="DU156" s="31"/>
      <c r="DV156" s="31"/>
      <c r="DW156" s="31"/>
      <c r="DX156" s="31"/>
      <c r="DY156" s="31"/>
      <c r="DZ156" s="31"/>
      <c r="EA156" s="31"/>
      <c r="EB156" s="31"/>
      <c r="EC156" s="31"/>
      <c r="ED156" s="31"/>
      <c r="EE156" s="31"/>
      <c r="EF156" s="31"/>
      <c r="EG156" s="31"/>
      <c r="EH156" s="31"/>
      <c r="EI156" s="31"/>
      <c r="EJ156" s="31"/>
      <c r="EK156" s="31"/>
      <c r="EL156" s="31"/>
      <c r="EM156" s="31"/>
      <c r="EN156" s="31"/>
      <c r="EO156" s="31"/>
      <c r="EP156" s="31"/>
      <c r="EQ156" s="31"/>
      <c r="ER156" s="31"/>
      <c r="ES156" s="31"/>
      <c r="ET156" s="31"/>
      <c r="EU156" s="31"/>
      <c r="EV156" s="31"/>
      <c r="EW156" s="31"/>
      <c r="EX156" s="31"/>
      <c r="EY156" s="31"/>
      <c r="EZ156" s="31"/>
      <c r="FA156" s="31"/>
      <c r="FB156" s="31"/>
      <c r="FC156" s="31"/>
      <c r="FD156" s="31"/>
      <c r="FE156" s="31"/>
      <c r="FF156" s="31"/>
      <c r="FG156" s="31"/>
      <c r="FH156" s="31"/>
      <c r="FI156" s="31"/>
      <c r="FJ156" s="31"/>
      <c r="FK156" s="31"/>
      <c r="FL156" s="31"/>
      <c r="FM156" s="31"/>
      <c r="FN156" s="31"/>
      <c r="FO156" s="31"/>
      <c r="FP156" s="31"/>
      <c r="FQ156" s="31"/>
      <c r="FR156" s="31"/>
      <c r="FS156" s="31"/>
      <c r="FT156" s="31"/>
      <c r="FU156" s="31"/>
      <c r="FV156" s="31"/>
      <c r="FW156" s="31"/>
      <c r="FX156" s="31"/>
      <c r="FY156" s="31"/>
      <c r="FZ156" s="31"/>
      <c r="GA156" s="31"/>
      <c r="GB156" s="31"/>
      <c r="GC156" s="31"/>
      <c r="GD156" s="31"/>
      <c r="GE156" s="31"/>
      <c r="GF156" s="31"/>
      <c r="GG156" s="31"/>
      <c r="GH156" s="31"/>
      <c r="GI156" s="31"/>
      <c r="GJ156" s="31"/>
      <c r="GK156" s="31"/>
      <c r="GL156" s="31"/>
      <c r="GM156" s="31"/>
      <c r="GN156" s="31"/>
      <c r="GO156" s="31"/>
      <c r="GP156" s="31"/>
      <c r="GQ156" s="31"/>
      <c r="GR156" s="31"/>
      <c r="GS156" s="31"/>
      <c r="GT156" s="31"/>
      <c r="GU156" s="31"/>
      <c r="GV156" s="31"/>
      <c r="GW156" s="31"/>
      <c r="GX156" s="31"/>
      <c r="GY156" s="31"/>
      <c r="GZ156" s="31"/>
      <c r="HA156" s="31"/>
      <c r="HB156" s="31"/>
      <c r="HC156" s="31"/>
      <c r="HD156" s="31"/>
      <c r="HE156" s="31"/>
      <c r="HF156" s="31"/>
      <c r="HG156" s="31"/>
      <c r="HH156" s="31"/>
      <c r="HI156" s="31"/>
      <c r="HJ156" s="31"/>
      <c r="HK156" s="31"/>
      <c r="HL156" s="31"/>
      <c r="HM156" s="31"/>
      <c r="HN156" s="31"/>
      <c r="HO156" s="31"/>
      <c r="HP156" s="31"/>
      <c r="HQ156" s="31"/>
      <c r="HR156" s="31"/>
      <c r="HS156" s="31"/>
      <c r="HT156" s="31"/>
      <c r="HU156" s="31"/>
      <c r="HV156" s="31"/>
      <c r="HW156" s="31"/>
      <c r="HX156" s="31"/>
      <c r="HY156" s="31"/>
      <c r="HZ156" s="31"/>
      <c r="IA156" s="31"/>
      <c r="IB156" s="31"/>
      <c r="IC156" s="31"/>
      <c r="ID156" s="31"/>
      <c r="IE156" s="31"/>
      <c r="IF156" s="31"/>
      <c r="IG156" s="31"/>
      <c r="IH156" s="31"/>
      <c r="II156" s="31"/>
      <c r="IJ156" s="31"/>
      <c r="IK156" s="31"/>
      <c r="IL156" s="31"/>
      <c r="IM156" s="31"/>
      <c r="IN156" s="31"/>
      <c r="IO156" s="31"/>
      <c r="IP156" s="31"/>
      <c r="IQ156" s="31"/>
      <c r="IR156" s="31"/>
      <c r="IS156" s="31"/>
      <c r="IT156" s="31"/>
      <c r="IU156" s="31"/>
      <c r="IV156" s="31"/>
      <c r="IW156" s="31"/>
      <c r="IX156" s="31"/>
      <c r="IY156" s="31"/>
      <c r="IZ156" s="31"/>
      <c r="JA156" s="31"/>
      <c r="JB156" s="31"/>
      <c r="JC156" s="31"/>
      <c r="JD156" s="31"/>
      <c r="JE156" s="31"/>
      <c r="JF156" s="31"/>
      <c r="JG156" s="31"/>
      <c r="JH156" s="31"/>
      <c r="JI156" s="31"/>
      <c r="JJ156" s="31"/>
      <c r="JK156" s="31"/>
      <c r="JL156" s="31"/>
      <c r="JM156" s="31"/>
      <c r="JN156" s="31"/>
      <c r="JO156" s="31"/>
      <c r="JP156" s="31"/>
      <c r="JQ156" s="31"/>
      <c r="JR156" s="31"/>
      <c r="JS156" s="31"/>
      <c r="JT156" s="31"/>
      <c r="JU156" s="31"/>
      <c r="JV156" s="31"/>
      <c r="JW156" s="31"/>
      <c r="JX156" s="31"/>
      <c r="JY156" s="31"/>
      <c r="JZ156" s="31"/>
      <c r="KA156" s="31"/>
      <c r="KB156" s="31"/>
      <c r="KC156" s="31"/>
      <c r="KD156" s="31"/>
      <c r="KE156" s="31"/>
      <c r="KF156" s="31"/>
      <c r="KG156" s="31"/>
      <c r="KH156" s="31"/>
      <c r="KI156" s="31"/>
      <c r="KJ156" s="31"/>
      <c r="KK156" s="31"/>
      <c r="KL156" s="31"/>
      <c r="KM156" s="31"/>
      <c r="KN156" s="31"/>
      <c r="KO156" s="31"/>
      <c r="KP156" s="31"/>
      <c r="KQ156" s="31"/>
      <c r="KR156" s="31"/>
      <c r="KS156" s="31"/>
      <c r="KT156" s="31"/>
      <c r="KU156" s="31"/>
      <c r="KV156" s="31"/>
      <c r="KW156" s="31"/>
      <c r="KX156" s="31"/>
      <c r="KY156" s="31"/>
      <c r="KZ156" s="31"/>
      <c r="LA156" s="31"/>
      <c r="LB156" s="31"/>
      <c r="LC156" s="31"/>
      <c r="LD156" s="31"/>
      <c r="LE156" s="31"/>
      <c r="LF156" s="31"/>
      <c r="LG156" s="31"/>
      <c r="LH156" s="31"/>
      <c r="LI156" s="31"/>
      <c r="LJ156" s="31"/>
      <c r="LK156" s="31"/>
      <c r="LL156" s="31"/>
      <c r="LM156" s="31"/>
      <c r="LN156" s="31"/>
      <c r="LO156" s="31"/>
      <c r="LP156" s="31"/>
      <c r="LQ156" s="31"/>
      <c r="LR156" s="31"/>
      <c r="LS156" s="31"/>
      <c r="LT156" s="31"/>
      <c r="LU156" s="31"/>
      <c r="LV156" s="31"/>
      <c r="LW156" s="31"/>
      <c r="LX156" s="31"/>
      <c r="LY156" s="31"/>
      <c r="LZ156" s="31"/>
      <c r="MA156" s="31"/>
      <c r="MB156" s="31"/>
      <c r="MC156" s="31"/>
      <c r="MD156" s="31"/>
      <c r="ME156" s="31"/>
      <c r="MF156" s="31"/>
      <c r="MG156" s="31"/>
      <c r="MH156" s="31"/>
      <c r="MI156" s="31"/>
      <c r="MJ156" s="31"/>
      <c r="MK156" s="31"/>
      <c r="ML156" s="31"/>
      <c r="MM156" s="31"/>
      <c r="MN156" s="31"/>
      <c r="MO156" s="31"/>
      <c r="MP156" s="31"/>
      <c r="MQ156" s="31"/>
      <c r="MR156" s="31"/>
      <c r="MS156" s="31"/>
      <c r="MT156" s="31"/>
      <c r="MU156" s="31"/>
      <c r="MV156" s="31"/>
      <c r="MW156" s="31"/>
      <c r="MX156" s="31"/>
      <c r="MY156" s="31"/>
      <c r="MZ156" s="31"/>
      <c r="NA156" s="31"/>
      <c r="NB156" s="31"/>
      <c r="NC156" s="31"/>
      <c r="ND156" s="31"/>
      <c r="NE156" s="31"/>
      <c r="NF156" s="31"/>
      <c r="NG156" s="31"/>
      <c r="NH156" s="31"/>
      <c r="NI156" s="31"/>
      <c r="NJ156" s="31"/>
      <c r="NK156" s="31"/>
      <c r="NL156" s="31"/>
      <c r="NM156" s="31"/>
      <c r="NN156" s="31"/>
      <c r="NO156" s="31"/>
      <c r="NP156" s="31"/>
      <c r="NQ156" s="31"/>
      <c r="NR156" s="31"/>
      <c r="NS156" s="31"/>
      <c r="NT156" s="31"/>
      <c r="NU156" s="31"/>
      <c r="NV156" s="31"/>
      <c r="NW156" s="31"/>
      <c r="NX156" s="31"/>
      <c r="NY156" s="31"/>
      <c r="NZ156" s="31"/>
      <c r="OA156" s="31"/>
      <c r="OB156" s="31"/>
      <c r="OC156" s="31"/>
      <c r="OD156" s="31"/>
      <c r="OE156" s="31"/>
      <c r="OF156" s="31"/>
      <c r="OG156" s="31"/>
      <c r="OH156" s="31"/>
      <c r="OI156" s="31"/>
      <c r="OJ156" s="31"/>
      <c r="OK156" s="31"/>
      <c r="OL156" s="31"/>
      <c r="OM156" s="31"/>
      <c r="ON156" s="31"/>
      <c r="OO156" s="31"/>
      <c r="OP156" s="31"/>
      <c r="OQ156" s="31"/>
      <c r="OR156" s="31"/>
      <c r="OS156" s="31"/>
      <c r="OT156" s="31"/>
      <c r="OU156" s="31"/>
      <c r="OV156" s="31"/>
      <c r="OW156" s="31"/>
      <c r="OX156" s="31"/>
      <c r="OY156" s="31"/>
      <c r="OZ156" s="31"/>
      <c r="PA156" s="31"/>
      <c r="PB156" s="31"/>
      <c r="PC156" s="31"/>
      <c r="PD156" s="31"/>
      <c r="PE156" s="31"/>
      <c r="PF156" s="31"/>
      <c r="PG156" s="31"/>
      <c r="PH156" s="31"/>
      <c r="PI156" s="31"/>
      <c r="PJ156" s="31"/>
      <c r="PK156" s="31"/>
      <c r="PL156" s="31"/>
      <c r="PM156" s="31"/>
      <c r="PN156" s="31"/>
      <c r="PO156" s="31"/>
      <c r="PP156" s="31"/>
      <c r="PQ156" s="31"/>
      <c r="PR156" s="31"/>
      <c r="PS156" s="31"/>
      <c r="PT156" s="31"/>
      <c r="PU156" s="31"/>
      <c r="PV156" s="31"/>
      <c r="PW156" s="31"/>
      <c r="PX156" s="31"/>
      <c r="PY156" s="31"/>
      <c r="PZ156" s="31"/>
      <c r="QA156" s="31"/>
      <c r="QB156" s="31"/>
      <c r="QC156" s="31"/>
      <c r="QD156" s="31"/>
      <c r="QE156" s="31"/>
      <c r="QF156" s="31"/>
      <c r="QG156" s="31"/>
      <c r="QH156" s="31"/>
      <c r="QI156" s="31"/>
      <c r="QJ156" s="31"/>
      <c r="QK156" s="31"/>
      <c r="QL156" s="31"/>
      <c r="QM156" s="31"/>
      <c r="QN156" s="31"/>
      <c r="QO156" s="31"/>
      <c r="QP156" s="31"/>
      <c r="QQ156" s="31"/>
      <c r="QR156" s="31"/>
      <c r="QS156" s="31"/>
      <c r="QT156" s="31"/>
      <c r="QU156" s="31"/>
      <c r="QV156" s="31"/>
      <c r="QW156" s="31"/>
      <c r="QX156" s="31"/>
      <c r="QY156" s="31"/>
      <c r="QZ156" s="31"/>
      <c r="RA156" s="31"/>
      <c r="RB156" s="31"/>
      <c r="RC156" s="31"/>
      <c r="RD156" s="31"/>
      <c r="RE156" s="31"/>
      <c r="RF156" s="31"/>
      <c r="RG156" s="31"/>
      <c r="RH156" s="31"/>
      <c r="RI156" s="31"/>
      <c r="RJ156" s="31"/>
      <c r="RK156" s="31"/>
      <c r="RL156" s="31"/>
      <c r="RM156" s="31"/>
      <c r="RN156" s="31"/>
      <c r="RO156" s="31"/>
      <c r="RP156" s="31"/>
      <c r="RQ156" s="31"/>
      <c r="RR156" s="31"/>
      <c r="RS156" s="31"/>
      <c r="RT156" s="31"/>
      <c r="RU156" s="31"/>
      <c r="RV156" s="31"/>
      <c r="RW156" s="31"/>
      <c r="RX156" s="31"/>
      <c r="RY156" s="31"/>
      <c r="RZ156" s="31"/>
      <c r="SA156" s="31"/>
      <c r="SB156" s="31"/>
      <c r="SC156" s="31"/>
      <c r="SD156" s="31"/>
      <c r="SE156" s="31"/>
      <c r="SF156" s="31"/>
      <c r="SG156" s="31"/>
      <c r="SH156" s="31"/>
      <c r="SI156" s="31"/>
      <c r="SJ156" s="31"/>
      <c r="SK156" s="31"/>
      <c r="SL156" s="31"/>
      <c r="SM156" s="31"/>
      <c r="SN156" s="31"/>
      <c r="SO156" s="31"/>
      <c r="SP156" s="31"/>
      <c r="SQ156" s="31"/>
      <c r="SR156" s="31"/>
      <c r="SS156" s="31"/>
      <c r="ST156" s="31"/>
      <c r="SU156" s="31"/>
      <c r="SV156" s="31"/>
      <c r="SW156" s="31"/>
      <c r="SX156" s="31"/>
      <c r="SY156" s="31"/>
      <c r="SZ156" s="31"/>
      <c r="TA156" s="31"/>
      <c r="TB156" s="31"/>
      <c r="TC156" s="31"/>
      <c r="TD156" s="31"/>
      <c r="TE156" s="31"/>
      <c r="TF156" s="31"/>
      <c r="TG156" s="31"/>
      <c r="TH156" s="31"/>
      <c r="TI156" s="31"/>
      <c r="TJ156" s="31"/>
      <c r="TK156" s="31"/>
      <c r="TL156" s="31"/>
      <c r="TM156" s="31"/>
      <c r="TN156" s="31"/>
      <c r="TO156" s="31"/>
      <c r="TP156" s="31"/>
      <c r="TQ156" s="31"/>
      <c r="TR156" s="31"/>
      <c r="TS156" s="31"/>
      <c r="TT156" s="31"/>
      <c r="TU156" s="31"/>
      <c r="TV156" s="31"/>
      <c r="TW156" s="31"/>
      <c r="TX156" s="31"/>
      <c r="TY156" s="31"/>
      <c r="TZ156" s="31"/>
      <c r="UA156" s="31"/>
      <c r="UB156" s="31"/>
      <c r="UC156" s="31"/>
      <c r="UD156" s="31"/>
      <c r="UE156" s="31"/>
      <c r="UF156" s="31"/>
      <c r="UG156" s="31"/>
      <c r="UH156" s="31"/>
      <c r="UI156" s="31"/>
      <c r="UJ156" s="31"/>
      <c r="UK156" s="31"/>
      <c r="UL156" s="31"/>
      <c r="UM156" s="31"/>
      <c r="UN156" s="31"/>
      <c r="UO156" s="31"/>
      <c r="UP156" s="31"/>
      <c r="UQ156" s="31"/>
      <c r="UR156" s="31"/>
      <c r="US156" s="31"/>
      <c r="UT156" s="31"/>
      <c r="UU156" s="31"/>
      <c r="UV156" s="31"/>
      <c r="UW156" s="31"/>
      <c r="UX156" s="31"/>
      <c r="UY156" s="31"/>
      <c r="UZ156" s="31"/>
      <c r="VA156" s="31"/>
      <c r="VB156" s="31"/>
      <c r="VC156" s="31"/>
      <c r="VD156" s="31"/>
      <c r="VE156" s="31"/>
      <c r="VF156" s="31"/>
      <c r="VG156" s="31"/>
      <c r="VH156" s="31"/>
      <c r="VI156" s="31"/>
      <c r="VJ156" s="31"/>
      <c r="VK156" s="31"/>
      <c r="VL156" s="31"/>
      <c r="VM156" s="31"/>
      <c r="VN156" s="31"/>
      <c r="VO156" s="31"/>
      <c r="VP156" s="31"/>
      <c r="VQ156" s="31"/>
      <c r="VR156" s="31"/>
      <c r="VS156" s="31"/>
      <c r="VT156" s="31"/>
      <c r="VU156" s="31"/>
      <c r="VV156" s="31"/>
      <c r="VW156" s="31"/>
      <c r="VX156" s="31"/>
      <c r="VY156" s="31"/>
      <c r="VZ156" s="31"/>
      <c r="WA156" s="31"/>
      <c r="WB156" s="31"/>
      <c r="WC156" s="31"/>
      <c r="WD156" s="31"/>
      <c r="WE156" s="31"/>
      <c r="WF156" s="31"/>
      <c r="WG156" s="31"/>
      <c r="WH156" s="31"/>
      <c r="WI156" s="31"/>
      <c r="WJ156" s="31"/>
      <c r="WK156" s="31"/>
      <c r="WL156" s="31"/>
      <c r="WM156" s="31"/>
      <c r="WN156" s="31"/>
      <c r="WO156" s="31"/>
      <c r="WP156" s="31"/>
      <c r="WQ156" s="31"/>
      <c r="WR156" s="31"/>
      <c r="WS156" s="31"/>
      <c r="WT156" s="31"/>
      <c r="WU156" s="31"/>
      <c r="WV156" s="31"/>
      <c r="WW156" s="31"/>
      <c r="WX156" s="31"/>
      <c r="WY156" s="31"/>
      <c r="WZ156" s="31"/>
      <c r="XA156" s="31"/>
      <c r="XB156" s="31"/>
      <c r="XC156" s="31"/>
      <c r="XD156" s="31"/>
      <c r="XE156" s="31"/>
      <c r="XF156" s="31"/>
      <c r="XG156" s="31"/>
      <c r="XH156" s="31"/>
      <c r="XI156" s="31"/>
      <c r="XJ156" s="31"/>
      <c r="XK156" s="31"/>
      <c r="XL156" s="31"/>
      <c r="XM156" s="31"/>
      <c r="XN156" s="31"/>
      <c r="XO156" s="31"/>
      <c r="XP156" s="31"/>
      <c r="XQ156" s="31"/>
      <c r="XR156" s="31"/>
      <c r="XS156" s="31"/>
      <c r="XT156" s="31"/>
      <c r="XU156" s="31"/>
      <c r="XV156" s="31"/>
      <c r="XW156" s="31"/>
      <c r="XX156" s="31"/>
      <c r="XY156" s="31"/>
      <c r="XZ156" s="31"/>
      <c r="YA156" s="31"/>
      <c r="YB156" s="31"/>
      <c r="YC156" s="31"/>
      <c r="YD156" s="31"/>
      <c r="YE156" s="31"/>
      <c r="YF156" s="31"/>
      <c r="YG156" s="31"/>
      <c r="YH156" s="31"/>
      <c r="YI156" s="31"/>
      <c r="YJ156" s="31"/>
      <c r="YK156" s="31"/>
      <c r="YL156" s="31"/>
      <c r="YM156" s="31"/>
      <c r="YN156" s="31"/>
      <c r="YO156" s="31"/>
      <c r="YP156" s="31"/>
      <c r="YQ156" s="31"/>
      <c r="YR156" s="31"/>
      <c r="YS156" s="31"/>
      <c r="YT156" s="31"/>
      <c r="YU156" s="31"/>
      <c r="YV156" s="31"/>
      <c r="YW156" s="31"/>
      <c r="YX156" s="31"/>
      <c r="YY156" s="31"/>
      <c r="YZ156" s="31"/>
      <c r="ZA156" s="31"/>
      <c r="ZB156" s="31"/>
      <c r="ZC156" s="31"/>
      <c r="ZD156" s="31"/>
      <c r="ZE156" s="31"/>
      <c r="ZF156" s="31"/>
      <c r="ZG156" s="31"/>
      <c r="ZH156" s="31"/>
      <c r="ZI156" s="31"/>
      <c r="ZJ156" s="31"/>
      <c r="ZK156" s="31"/>
      <c r="ZL156" s="31"/>
      <c r="ZM156" s="31"/>
      <c r="ZN156" s="31"/>
      <c r="ZO156" s="31"/>
      <c r="ZP156" s="31"/>
      <c r="ZQ156" s="31"/>
      <c r="ZR156" s="31"/>
      <c r="ZS156" s="31"/>
      <c r="ZT156" s="31"/>
      <c r="ZU156" s="31"/>
      <c r="ZV156" s="31"/>
      <c r="ZW156" s="31"/>
      <c r="ZX156" s="31"/>
      <c r="ZY156" s="31"/>
      <c r="ZZ156" s="31"/>
      <c r="AAA156" s="31"/>
      <c r="AAB156" s="31"/>
      <c r="AAC156" s="31"/>
      <c r="AAD156" s="31"/>
      <c r="AAE156" s="31"/>
      <c r="AAF156" s="31"/>
      <c r="AAG156" s="31"/>
      <c r="AAH156" s="31"/>
      <c r="AAI156" s="31"/>
      <c r="AAJ156" s="31"/>
      <c r="AAK156" s="31"/>
      <c r="AAL156" s="31"/>
      <c r="AAM156" s="31"/>
      <c r="AAN156" s="31"/>
      <c r="AAO156" s="31"/>
      <c r="AAP156" s="31"/>
      <c r="AAQ156" s="31"/>
      <c r="AAR156" s="31"/>
      <c r="AAS156" s="31"/>
      <c r="AAT156" s="31"/>
      <c r="AAU156" s="31"/>
      <c r="AAV156" s="31"/>
      <c r="AAW156" s="31"/>
      <c r="AAX156" s="31"/>
      <c r="AAY156" s="31"/>
      <c r="AAZ156" s="31"/>
      <c r="ABA156" s="31"/>
      <c r="ABB156" s="31"/>
      <c r="ABC156" s="31"/>
      <c r="ABD156" s="31"/>
      <c r="ABE156" s="31"/>
      <c r="ABF156" s="31"/>
      <c r="ABG156" s="31"/>
      <c r="ABH156" s="31"/>
      <c r="ABI156" s="31"/>
      <c r="ABJ156" s="31"/>
      <c r="ABK156" s="31"/>
      <c r="ABL156" s="31"/>
      <c r="ABM156" s="31"/>
      <c r="ABN156" s="31"/>
      <c r="ABO156" s="31"/>
      <c r="ABP156" s="31"/>
      <c r="ABQ156" s="31"/>
      <c r="ABR156" s="31"/>
      <c r="ABS156" s="31"/>
      <c r="ABT156" s="31"/>
      <c r="ABU156" s="31"/>
      <c r="ABV156" s="31"/>
      <c r="ABW156" s="31"/>
      <c r="ABX156" s="31"/>
      <c r="ABY156" s="31"/>
      <c r="ABZ156" s="31"/>
      <c r="ACA156" s="31"/>
      <c r="ACB156" s="31"/>
      <c r="ACC156" s="31"/>
      <c r="ACD156" s="31"/>
      <c r="ACE156" s="31"/>
      <c r="ACF156" s="31"/>
      <c r="ACG156" s="31"/>
      <c r="ACH156" s="31"/>
      <c r="ACI156" s="31"/>
      <c r="ACJ156" s="31"/>
      <c r="ACK156" s="31"/>
      <c r="ACL156" s="31"/>
      <c r="ACM156" s="31"/>
      <c r="ACN156" s="31"/>
      <c r="ACO156" s="31"/>
      <c r="ACP156" s="31"/>
      <c r="ACQ156" s="31"/>
      <c r="ACR156" s="31"/>
      <c r="ACS156" s="31"/>
      <c r="ACT156" s="31"/>
      <c r="ACU156" s="31"/>
      <c r="ACV156" s="31"/>
      <c r="ACW156" s="31"/>
      <c r="ACX156" s="31"/>
      <c r="ACY156" s="31"/>
      <c r="ACZ156" s="31"/>
      <c r="ADA156" s="31"/>
      <c r="ADB156" s="31"/>
      <c r="ADC156" s="31"/>
      <c r="ADD156" s="31"/>
      <c r="ADE156" s="31"/>
      <c r="ADF156" s="31"/>
      <c r="ADG156" s="31"/>
      <c r="ADH156" s="31"/>
      <c r="ADI156" s="31"/>
      <c r="ADJ156" s="31"/>
      <c r="ADK156" s="31"/>
      <c r="ADL156" s="31"/>
      <c r="ADM156" s="31"/>
      <c r="ADN156" s="31"/>
      <c r="ADO156" s="31"/>
      <c r="ADP156" s="31"/>
      <c r="ADQ156" s="31"/>
      <c r="ADR156" s="31"/>
      <c r="ADS156" s="31"/>
      <c r="ADT156" s="31"/>
      <c r="ADU156" s="31"/>
      <c r="ADV156" s="31"/>
      <c r="ADW156" s="31"/>
      <c r="ADX156" s="31"/>
      <c r="ADY156" s="31"/>
      <c r="ADZ156" s="31"/>
      <c r="AEA156" s="31"/>
      <c r="AEB156" s="31"/>
      <c r="AEC156" s="31"/>
      <c r="AED156" s="31"/>
      <c r="AEE156" s="31"/>
      <c r="AEF156" s="31"/>
      <c r="AEG156" s="31"/>
      <c r="AEH156" s="31"/>
      <c r="AEI156" s="31"/>
      <c r="AEJ156" s="31"/>
      <c r="AEK156" s="31"/>
      <c r="AEL156" s="31"/>
      <c r="AEM156" s="31"/>
      <c r="AEN156" s="31"/>
      <c r="AEO156" s="31"/>
      <c r="AEP156" s="31"/>
      <c r="AEQ156" s="31"/>
      <c r="AER156" s="31"/>
      <c r="AES156" s="31"/>
      <c r="AET156" s="31"/>
      <c r="AEU156" s="31"/>
      <c r="AEV156" s="31"/>
      <c r="AEW156" s="31"/>
      <c r="AEX156" s="31"/>
      <c r="AEY156" s="31"/>
      <c r="AEZ156" s="31"/>
      <c r="AFA156" s="31"/>
      <c r="AFB156" s="31"/>
      <c r="AFC156" s="31"/>
      <c r="AFD156" s="31"/>
      <c r="AFE156" s="31"/>
      <c r="AFF156" s="31"/>
      <c r="AFG156" s="31"/>
      <c r="AFH156" s="31"/>
      <c r="AFI156" s="31"/>
      <c r="AFJ156" s="31"/>
      <c r="AFK156" s="31"/>
      <c r="AFL156" s="31"/>
      <c r="AFM156" s="31"/>
      <c r="AFN156" s="31"/>
      <c r="AFO156" s="31"/>
      <c r="AFP156" s="31"/>
      <c r="AFQ156" s="31"/>
      <c r="AFR156" s="31"/>
      <c r="AFS156" s="31"/>
      <c r="AFT156" s="31"/>
      <c r="AFU156" s="31"/>
      <c r="AFV156" s="31"/>
      <c r="AFW156" s="31"/>
      <c r="AFX156" s="31"/>
      <c r="AFY156" s="31"/>
      <c r="AFZ156" s="31"/>
      <c r="AGA156" s="31"/>
      <c r="AGB156" s="31"/>
      <c r="AGC156" s="31"/>
      <c r="AGD156" s="31"/>
      <c r="AGE156" s="31"/>
      <c r="AGF156" s="31"/>
      <c r="AGG156" s="31"/>
      <c r="AGH156" s="31"/>
      <c r="AGI156" s="31"/>
      <c r="AGJ156" s="31"/>
      <c r="AGK156" s="31"/>
      <c r="AGL156" s="31"/>
      <c r="AGM156" s="31"/>
      <c r="AGN156" s="31"/>
      <c r="AGO156" s="31"/>
      <c r="AGP156" s="31"/>
      <c r="AGQ156" s="31"/>
      <c r="AGR156" s="31"/>
      <c r="AGS156" s="31"/>
      <c r="AGT156" s="31"/>
      <c r="AGU156" s="31"/>
      <c r="AGV156" s="31"/>
      <c r="AGW156" s="31"/>
      <c r="AGX156" s="31"/>
      <c r="AGY156" s="31"/>
      <c r="AGZ156" s="31"/>
      <c r="AHA156" s="31"/>
      <c r="AHB156" s="31"/>
      <c r="AHC156" s="31"/>
      <c r="AHD156" s="31"/>
      <c r="AHE156" s="31"/>
      <c r="AHF156" s="31"/>
      <c r="AHG156" s="31"/>
      <c r="AHH156" s="31"/>
      <c r="AHI156" s="31"/>
      <c r="AHJ156" s="31"/>
      <c r="AHK156" s="31"/>
      <c r="AHL156" s="31"/>
      <c r="AHM156" s="31"/>
      <c r="AHN156" s="31"/>
      <c r="AHO156" s="31"/>
      <c r="AHP156" s="31"/>
      <c r="AHQ156" s="31"/>
      <c r="AHR156" s="31"/>
      <c r="AHS156" s="31"/>
      <c r="AHT156" s="31"/>
      <c r="AHU156" s="31"/>
      <c r="AHV156" s="31"/>
      <c r="AHW156" s="31"/>
      <c r="AHX156" s="31"/>
      <c r="AHY156" s="31"/>
      <c r="AHZ156" s="31"/>
      <c r="AIA156" s="31"/>
      <c r="AIB156" s="31"/>
      <c r="AIC156" s="31"/>
      <c r="AID156" s="31"/>
      <c r="AIE156" s="31"/>
      <c r="AIF156" s="31"/>
      <c r="AIG156" s="31"/>
      <c r="AIH156" s="31"/>
      <c r="AII156" s="31"/>
      <c r="AIJ156" s="31"/>
      <c r="AIK156" s="31"/>
      <c r="AIL156" s="31"/>
      <c r="AIM156" s="31"/>
      <c r="AIN156" s="31"/>
      <c r="AIO156" s="31"/>
      <c r="AIP156" s="31"/>
      <c r="AIQ156" s="31"/>
      <c r="AIR156" s="31"/>
      <c r="AIS156" s="31"/>
      <c r="AIT156" s="31"/>
      <c r="AIU156" s="31"/>
      <c r="AIV156" s="31"/>
      <c r="AIW156" s="31"/>
      <c r="AIX156" s="31"/>
      <c r="AIY156" s="31"/>
      <c r="AIZ156" s="31"/>
      <c r="AJA156" s="31"/>
      <c r="AJB156" s="31"/>
      <c r="AJC156" s="31"/>
      <c r="AJD156" s="31"/>
      <c r="AJE156" s="31"/>
      <c r="AJF156" s="31"/>
      <c r="AJG156" s="31"/>
      <c r="AJH156" s="31"/>
      <c r="AJI156" s="31"/>
      <c r="AJJ156" s="31"/>
      <c r="AJK156" s="31"/>
      <c r="AJL156" s="31"/>
      <c r="AJM156" s="31"/>
      <c r="AJN156" s="31"/>
      <c r="AJO156" s="31"/>
      <c r="AJP156" s="31"/>
      <c r="AJQ156" s="31"/>
      <c r="AJR156" s="31"/>
      <c r="AJS156" s="31"/>
      <c r="AJT156" s="31"/>
      <c r="AJU156" s="31"/>
      <c r="AJV156" s="31"/>
      <c r="AJW156" s="31"/>
      <c r="AJX156" s="31"/>
      <c r="AJY156" s="31"/>
      <c r="AJZ156" s="31"/>
      <c r="AKA156" s="31"/>
      <c r="AKB156" s="31"/>
      <c r="AKC156" s="31"/>
      <c r="AKD156" s="31"/>
      <c r="AKE156" s="31"/>
      <c r="AKF156" s="31"/>
      <c r="AKG156" s="31"/>
      <c r="AKH156" s="31"/>
      <c r="AKI156" s="31"/>
      <c r="AKJ156" s="31"/>
      <c r="AKK156" s="31"/>
      <c r="AKL156" s="31"/>
      <c r="AKM156" s="31"/>
      <c r="AKN156" s="31"/>
      <c r="AKO156" s="31"/>
      <c r="AKP156" s="31"/>
      <c r="AKQ156" s="31"/>
      <c r="AKR156" s="31"/>
      <c r="AKS156" s="31"/>
      <c r="AKT156" s="31"/>
      <c r="AKU156" s="31"/>
      <c r="AKV156" s="31"/>
      <c r="AKW156" s="31"/>
      <c r="AKX156" s="31"/>
      <c r="AKY156" s="31"/>
      <c r="AKZ156" s="31"/>
      <c r="ALA156" s="31"/>
      <c r="ALB156" s="31"/>
      <c r="ALC156" s="31"/>
      <c r="ALD156" s="31"/>
      <c r="ALE156" s="31"/>
      <c r="ALF156" s="31"/>
      <c r="ALG156" s="31"/>
      <c r="ALH156" s="31"/>
      <c r="ALI156" s="31"/>
      <c r="ALJ156" s="31"/>
      <c r="ALK156" s="31"/>
      <c r="ALL156" s="31"/>
      <c r="ALM156" s="31"/>
      <c r="ALN156" s="31"/>
      <c r="ALO156" s="31"/>
      <c r="ALP156" s="31"/>
      <c r="ALQ156" s="31"/>
      <c r="ALR156" s="31"/>
      <c r="ALS156" s="31"/>
      <c r="ALT156" s="31"/>
      <c r="ALU156" s="31"/>
      <c r="ALV156" s="31"/>
      <c r="ALW156" s="31"/>
      <c r="ALX156" s="31"/>
      <c r="ALY156" s="31"/>
      <c r="ALZ156" s="31"/>
      <c r="AMA156" s="31"/>
      <c r="AMB156" s="31"/>
      <c r="AMC156" s="31"/>
      <c r="AMD156" s="31"/>
      <c r="AME156" s="31"/>
      <c r="AMF156" s="31"/>
      <c r="AMG156" s="31"/>
      <c r="AMH156" s="31"/>
      <c r="AMI156" s="31"/>
      <c r="AMJ156" s="31"/>
      <c r="AMK156" s="31"/>
      <c r="AML156" s="31"/>
      <c r="AMM156" s="31"/>
    </row>
    <row r="157" spans="1:1027" x14ac:dyDescent="0.25">
      <c r="A157" s="11">
        <v>71</v>
      </c>
      <c r="B157" s="53"/>
      <c r="C157" s="53"/>
      <c r="D157" s="53"/>
      <c r="E157" s="53"/>
      <c r="F157" s="12"/>
      <c r="G157" s="12"/>
      <c r="H157" s="12"/>
      <c r="I157" s="13"/>
      <c r="J157" s="14" t="s">
        <v>108</v>
      </c>
      <c r="K157" s="14" t="s">
        <v>456</v>
      </c>
      <c r="L157" s="15" t="s">
        <v>128</v>
      </c>
      <c r="M157" s="15" t="s">
        <v>128</v>
      </c>
      <c r="N157" s="15" t="s">
        <v>128</v>
      </c>
      <c r="O157" s="15" t="s">
        <v>128</v>
      </c>
      <c r="P157" s="15" t="s">
        <v>129</v>
      </c>
      <c r="Q157" s="15" t="s">
        <v>129</v>
      </c>
      <c r="R157" s="16" t="s">
        <v>128</v>
      </c>
      <c r="S157" s="16" t="s">
        <v>129</v>
      </c>
      <c r="T157" s="16" t="s">
        <v>129</v>
      </c>
      <c r="U157" s="17" t="s">
        <v>115</v>
      </c>
      <c r="V157" s="17" t="s">
        <v>128</v>
      </c>
      <c r="W157" s="17" t="s">
        <v>128</v>
      </c>
      <c r="X157" s="18" t="s">
        <v>133</v>
      </c>
      <c r="Y157" s="18" t="s">
        <v>128</v>
      </c>
      <c r="Z157" s="18" t="s">
        <v>168</v>
      </c>
      <c r="AA157" s="19" t="s">
        <v>117</v>
      </c>
      <c r="AB157" s="19"/>
      <c r="AC157" s="19" t="s">
        <v>129</v>
      </c>
      <c r="AE157" s="14" t="s">
        <v>495</v>
      </c>
      <c r="AF157" s="14"/>
      <c r="AG157" s="17"/>
      <c r="AH157" s="52" t="s">
        <v>496</v>
      </c>
    </row>
    <row r="158" spans="1:1027" s="42" customFormat="1"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c r="CE158" s="41"/>
      <c r="CF158" s="41"/>
      <c r="CG158" s="41"/>
      <c r="CH158" s="41"/>
      <c r="CI158" s="41"/>
      <c r="CJ158" s="41"/>
      <c r="CK158" s="41"/>
      <c r="CL158" s="41"/>
      <c r="CM158" s="41"/>
      <c r="CN158" s="41"/>
      <c r="CO158" s="41"/>
      <c r="CP158" s="41"/>
      <c r="CQ158" s="41"/>
      <c r="CR158" s="41"/>
      <c r="CS158" s="41"/>
      <c r="CT158" s="41"/>
      <c r="CU158" s="41"/>
      <c r="CV158" s="41"/>
      <c r="CW158" s="41"/>
      <c r="CX158" s="41"/>
      <c r="CY158" s="41"/>
      <c r="CZ158" s="41"/>
      <c r="DA158" s="41"/>
      <c r="DB158" s="41"/>
      <c r="DC158" s="41"/>
      <c r="DD158" s="41"/>
      <c r="DE158" s="41"/>
      <c r="DF158" s="41"/>
      <c r="DG158" s="41"/>
      <c r="DH158" s="41"/>
      <c r="DI158" s="41"/>
      <c r="DJ158" s="41"/>
      <c r="DK158" s="41"/>
      <c r="DL158" s="41"/>
      <c r="DM158" s="41"/>
      <c r="DN158" s="41"/>
      <c r="DO158" s="41"/>
      <c r="DP158" s="41"/>
      <c r="DQ158" s="41"/>
      <c r="DR158" s="41"/>
      <c r="DS158" s="41"/>
      <c r="DT158" s="41"/>
      <c r="DU158" s="41"/>
      <c r="DV158" s="41"/>
      <c r="DW158" s="41"/>
      <c r="DX158" s="41"/>
      <c r="DY158" s="41"/>
      <c r="DZ158" s="41"/>
      <c r="EA158" s="41"/>
      <c r="EB158" s="41"/>
      <c r="EC158" s="41"/>
      <c r="ED158" s="41"/>
      <c r="EE158" s="41"/>
      <c r="EF158" s="41"/>
      <c r="EG158" s="41"/>
      <c r="EH158" s="41"/>
      <c r="EI158" s="41"/>
      <c r="EJ158" s="41"/>
      <c r="EK158" s="41"/>
      <c r="EL158" s="41"/>
      <c r="EM158" s="41"/>
      <c r="EN158" s="41"/>
      <c r="EO158" s="41"/>
      <c r="EP158" s="41"/>
      <c r="EQ158" s="41"/>
      <c r="ER158" s="41"/>
      <c r="ES158" s="41"/>
      <c r="ET158" s="41"/>
      <c r="EU158" s="41"/>
      <c r="EV158" s="41"/>
      <c r="EW158" s="41"/>
      <c r="EX158" s="41"/>
      <c r="EY158" s="41"/>
      <c r="EZ158" s="41"/>
      <c r="FA158" s="41"/>
      <c r="FB158" s="41"/>
      <c r="FC158" s="41"/>
      <c r="FD158" s="41"/>
      <c r="FE158" s="41"/>
      <c r="FF158" s="41"/>
      <c r="FG158" s="41"/>
      <c r="FH158" s="41"/>
      <c r="FI158" s="41"/>
      <c r="FJ158" s="41"/>
      <c r="FK158" s="41"/>
      <c r="FL158" s="41"/>
      <c r="FM158" s="41"/>
      <c r="FN158" s="41"/>
      <c r="FO158" s="41"/>
      <c r="FP158" s="41"/>
      <c r="FQ158" s="41"/>
      <c r="FR158" s="41"/>
      <c r="FS158" s="41"/>
      <c r="FT158" s="41"/>
      <c r="FU158" s="41"/>
      <c r="FV158" s="41"/>
      <c r="FW158" s="41"/>
      <c r="FX158" s="41"/>
      <c r="FY158" s="41"/>
      <c r="FZ158" s="41"/>
      <c r="GA158" s="41"/>
      <c r="GB158" s="41"/>
      <c r="GC158" s="41"/>
      <c r="GD158" s="41"/>
      <c r="GE158" s="41"/>
      <c r="GF158" s="41"/>
      <c r="GG158" s="41"/>
      <c r="GH158" s="41"/>
      <c r="GI158" s="41"/>
      <c r="GJ158" s="41"/>
      <c r="GK158" s="41"/>
      <c r="GL158" s="41"/>
      <c r="GM158" s="41"/>
      <c r="GN158" s="41"/>
      <c r="GO158" s="41"/>
      <c r="GP158" s="41"/>
      <c r="GQ158" s="41"/>
      <c r="GR158" s="41"/>
      <c r="GS158" s="41"/>
      <c r="GT158" s="41"/>
      <c r="GU158" s="41"/>
      <c r="GV158" s="41"/>
      <c r="GW158" s="41"/>
      <c r="GX158" s="41"/>
      <c r="GY158" s="41"/>
      <c r="GZ158" s="41"/>
      <c r="HA158" s="41"/>
      <c r="HB158" s="41"/>
      <c r="HC158" s="41"/>
      <c r="HD158" s="41"/>
      <c r="HE158" s="41"/>
      <c r="HF158" s="41"/>
      <c r="HG158" s="41"/>
      <c r="HH158" s="41"/>
      <c r="HI158" s="41"/>
      <c r="HJ158" s="41"/>
      <c r="HK158" s="41"/>
      <c r="HL158" s="41"/>
      <c r="HM158" s="41"/>
      <c r="HN158" s="41"/>
      <c r="HO158" s="41"/>
      <c r="HP158" s="41"/>
      <c r="HQ158" s="41"/>
      <c r="HR158" s="41"/>
      <c r="HS158" s="41"/>
      <c r="HT158" s="41"/>
      <c r="HU158" s="41"/>
      <c r="HV158" s="41"/>
      <c r="HW158" s="41"/>
      <c r="HX158" s="41"/>
      <c r="HY158" s="41"/>
      <c r="HZ158" s="41"/>
      <c r="IA158" s="41"/>
      <c r="IB158" s="41"/>
      <c r="IC158" s="41"/>
      <c r="ID158" s="41"/>
      <c r="IE158" s="41"/>
      <c r="IF158" s="41"/>
      <c r="IG158" s="41"/>
      <c r="IH158" s="41"/>
      <c r="II158" s="41"/>
      <c r="IJ158" s="41"/>
      <c r="IK158" s="41"/>
      <c r="IL158" s="41"/>
      <c r="IM158" s="41"/>
      <c r="IN158" s="41"/>
      <c r="IO158" s="41"/>
      <c r="IP158" s="41"/>
      <c r="IQ158" s="41"/>
      <c r="IR158" s="41"/>
      <c r="IS158" s="41"/>
      <c r="IT158" s="41"/>
      <c r="IU158" s="41"/>
      <c r="IV158" s="41"/>
      <c r="IW158" s="41"/>
      <c r="IX158" s="41"/>
      <c r="IY158" s="41"/>
      <c r="IZ158" s="41"/>
      <c r="JA158" s="41"/>
      <c r="JB158" s="41"/>
      <c r="JC158" s="41"/>
      <c r="JD158" s="41"/>
      <c r="JE158" s="41"/>
      <c r="JF158" s="41"/>
      <c r="JG158" s="41"/>
      <c r="JH158" s="41"/>
      <c r="JI158" s="41"/>
      <c r="JJ158" s="41"/>
      <c r="JK158" s="41"/>
      <c r="JL158" s="41"/>
      <c r="JM158" s="41"/>
      <c r="JN158" s="41"/>
      <c r="JO158" s="41"/>
      <c r="JP158" s="41"/>
      <c r="JQ158" s="41"/>
      <c r="JR158" s="41"/>
      <c r="JS158" s="41"/>
      <c r="JT158" s="41"/>
      <c r="JU158" s="41"/>
      <c r="JV158" s="41"/>
      <c r="JW158" s="41"/>
      <c r="JX158" s="41"/>
      <c r="JY158" s="41"/>
      <c r="JZ158" s="41"/>
      <c r="KA158" s="41"/>
      <c r="KB158" s="41"/>
      <c r="KC158" s="41"/>
      <c r="KD158" s="41"/>
      <c r="KE158" s="41"/>
      <c r="KF158" s="41"/>
      <c r="KG158" s="41"/>
      <c r="KH158" s="41"/>
      <c r="KI158" s="41"/>
      <c r="KJ158" s="41"/>
      <c r="KK158" s="41"/>
      <c r="KL158" s="41"/>
      <c r="KM158" s="41"/>
      <c r="KN158" s="41"/>
      <c r="KO158" s="41"/>
      <c r="KP158" s="41"/>
      <c r="KQ158" s="41"/>
      <c r="KR158" s="41"/>
      <c r="KS158" s="41"/>
      <c r="KT158" s="41"/>
      <c r="KU158" s="41"/>
      <c r="KV158" s="41"/>
      <c r="KW158" s="41"/>
      <c r="KX158" s="41"/>
      <c r="KY158" s="41"/>
      <c r="KZ158" s="41"/>
      <c r="LA158" s="41"/>
      <c r="LB158" s="41"/>
      <c r="LC158" s="41"/>
      <c r="LD158" s="41"/>
      <c r="LE158" s="41"/>
      <c r="LF158" s="41"/>
      <c r="LG158" s="41"/>
      <c r="LH158" s="41"/>
      <c r="LI158" s="41"/>
      <c r="LJ158" s="41"/>
      <c r="LK158" s="41"/>
      <c r="LL158" s="41"/>
      <c r="LM158" s="41"/>
      <c r="LN158" s="41"/>
      <c r="LO158" s="41"/>
      <c r="LP158" s="41"/>
      <c r="LQ158" s="41"/>
      <c r="LR158" s="41"/>
      <c r="LS158" s="41"/>
      <c r="LT158" s="41"/>
      <c r="LU158" s="41"/>
      <c r="LV158" s="41"/>
      <c r="LW158" s="41"/>
      <c r="LX158" s="41"/>
      <c r="LY158" s="41"/>
      <c r="LZ158" s="41"/>
      <c r="MA158" s="41"/>
      <c r="MB158" s="41"/>
      <c r="MC158" s="41"/>
      <c r="MD158" s="41"/>
      <c r="ME158" s="41"/>
      <c r="MF158" s="41"/>
      <c r="MG158" s="41"/>
      <c r="MH158" s="41"/>
      <c r="MI158" s="41"/>
      <c r="MJ158" s="41"/>
      <c r="MK158" s="41"/>
      <c r="ML158" s="41"/>
      <c r="MM158" s="41"/>
      <c r="MN158" s="41"/>
      <c r="MO158" s="41"/>
      <c r="MP158" s="41"/>
      <c r="MQ158" s="41"/>
      <c r="MR158" s="41"/>
      <c r="MS158" s="41"/>
      <c r="MT158" s="41"/>
      <c r="MU158" s="41"/>
      <c r="MV158" s="41"/>
      <c r="MW158" s="41"/>
      <c r="MX158" s="41"/>
      <c r="MY158" s="41"/>
      <c r="MZ158" s="41"/>
      <c r="NA158" s="41"/>
      <c r="NB158" s="41"/>
      <c r="NC158" s="41"/>
      <c r="ND158" s="41"/>
      <c r="NE158" s="41"/>
      <c r="NF158" s="41"/>
      <c r="NG158" s="41"/>
      <c r="NH158" s="41"/>
      <c r="NI158" s="41"/>
      <c r="NJ158" s="41"/>
      <c r="NK158" s="41"/>
      <c r="NL158" s="41"/>
      <c r="NM158" s="41"/>
      <c r="NN158" s="41"/>
      <c r="NO158" s="41"/>
      <c r="NP158" s="41"/>
      <c r="NQ158" s="41"/>
      <c r="NR158" s="41"/>
      <c r="NS158" s="41"/>
      <c r="NT158" s="41"/>
      <c r="NU158" s="41"/>
      <c r="NV158" s="41"/>
      <c r="NW158" s="41"/>
      <c r="NX158" s="41"/>
      <c r="NY158" s="41"/>
      <c r="NZ158" s="41"/>
      <c r="OA158" s="41"/>
      <c r="OB158" s="41"/>
      <c r="OC158" s="41"/>
      <c r="OD158" s="41"/>
      <c r="OE158" s="41"/>
      <c r="OF158" s="41"/>
      <c r="OG158" s="41"/>
      <c r="OH158" s="41"/>
      <c r="OI158" s="41"/>
      <c r="OJ158" s="41"/>
      <c r="OK158" s="41"/>
      <c r="OL158" s="41"/>
      <c r="OM158" s="41"/>
      <c r="ON158" s="41"/>
      <c r="OO158" s="41"/>
      <c r="OP158" s="41"/>
      <c r="OQ158" s="41"/>
      <c r="OR158" s="41"/>
      <c r="OS158" s="41"/>
      <c r="OT158" s="41"/>
      <c r="OU158" s="41"/>
      <c r="OV158" s="41"/>
      <c r="OW158" s="41"/>
      <c r="OX158" s="41"/>
      <c r="OY158" s="41"/>
      <c r="OZ158" s="41"/>
      <c r="PA158" s="41"/>
      <c r="PB158" s="41"/>
      <c r="PC158" s="41"/>
      <c r="PD158" s="41"/>
      <c r="PE158" s="41"/>
      <c r="PF158" s="41"/>
      <c r="PG158" s="41"/>
      <c r="PH158" s="41"/>
      <c r="PI158" s="41"/>
      <c r="PJ158" s="41"/>
      <c r="PK158" s="41"/>
      <c r="PL158" s="41"/>
      <c r="PM158" s="41"/>
      <c r="PN158" s="41"/>
      <c r="PO158" s="41"/>
      <c r="PP158" s="41"/>
      <c r="PQ158" s="41"/>
      <c r="PR158" s="41"/>
      <c r="PS158" s="41"/>
      <c r="PT158" s="41"/>
      <c r="PU158" s="41"/>
      <c r="PV158" s="41"/>
      <c r="PW158" s="41"/>
      <c r="PX158" s="41"/>
      <c r="PY158" s="41"/>
      <c r="PZ158" s="41"/>
      <c r="QA158" s="41"/>
      <c r="QB158" s="41"/>
      <c r="QC158" s="41"/>
      <c r="QD158" s="41"/>
      <c r="QE158" s="41"/>
      <c r="QF158" s="41"/>
      <c r="QG158" s="41"/>
      <c r="QH158" s="41"/>
      <c r="QI158" s="41"/>
      <c r="QJ158" s="41"/>
      <c r="QK158" s="41"/>
      <c r="QL158" s="41"/>
      <c r="QM158" s="41"/>
      <c r="QN158" s="41"/>
      <c r="QO158" s="41"/>
      <c r="QP158" s="41"/>
      <c r="QQ158" s="41"/>
      <c r="QR158" s="41"/>
      <c r="QS158" s="41"/>
      <c r="QT158" s="41"/>
      <c r="QU158" s="41"/>
      <c r="QV158" s="41"/>
      <c r="QW158" s="41"/>
      <c r="QX158" s="41"/>
      <c r="QY158" s="41"/>
      <c r="QZ158" s="41"/>
      <c r="RA158" s="41"/>
      <c r="RB158" s="41"/>
      <c r="RC158" s="41"/>
      <c r="RD158" s="41"/>
      <c r="RE158" s="41"/>
      <c r="RF158" s="41"/>
      <c r="RG158" s="41"/>
      <c r="RH158" s="41"/>
      <c r="RI158" s="41"/>
      <c r="RJ158" s="41"/>
      <c r="RK158" s="41"/>
      <c r="RL158" s="41"/>
      <c r="RM158" s="41"/>
      <c r="RN158" s="41"/>
      <c r="RO158" s="41"/>
      <c r="RP158" s="41"/>
      <c r="RQ158" s="41"/>
      <c r="RR158" s="41"/>
      <c r="RS158" s="41"/>
      <c r="RT158" s="41"/>
      <c r="RU158" s="41"/>
      <c r="RV158" s="41"/>
      <c r="RW158" s="41"/>
      <c r="RX158" s="41"/>
      <c r="RY158" s="41"/>
      <c r="RZ158" s="41"/>
      <c r="SA158" s="41"/>
      <c r="SB158" s="41"/>
      <c r="SC158" s="41"/>
      <c r="SD158" s="41"/>
      <c r="SE158" s="41"/>
      <c r="SF158" s="41"/>
      <c r="SG158" s="41"/>
      <c r="SH158" s="41"/>
      <c r="SI158" s="41"/>
      <c r="SJ158" s="41"/>
      <c r="SK158" s="41"/>
      <c r="SL158" s="41"/>
      <c r="SM158" s="41"/>
      <c r="SN158" s="41"/>
      <c r="SO158" s="41"/>
      <c r="SP158" s="41"/>
      <c r="SQ158" s="41"/>
      <c r="SR158" s="41"/>
      <c r="SS158" s="41"/>
      <c r="ST158" s="41"/>
      <c r="SU158" s="41"/>
      <c r="SV158" s="41"/>
      <c r="SW158" s="41"/>
      <c r="SX158" s="41"/>
      <c r="SY158" s="41"/>
      <c r="SZ158" s="41"/>
      <c r="TA158" s="41"/>
      <c r="TB158" s="41"/>
      <c r="TC158" s="41"/>
      <c r="TD158" s="41"/>
      <c r="TE158" s="41"/>
      <c r="TF158" s="41"/>
      <c r="TG158" s="41"/>
      <c r="TH158" s="41"/>
      <c r="TI158" s="41"/>
      <c r="TJ158" s="41"/>
      <c r="TK158" s="41"/>
      <c r="TL158" s="41"/>
      <c r="TM158" s="41"/>
      <c r="TN158" s="41"/>
      <c r="TO158" s="41"/>
      <c r="TP158" s="41"/>
      <c r="TQ158" s="41"/>
      <c r="TR158" s="41"/>
      <c r="TS158" s="41"/>
      <c r="TT158" s="41"/>
      <c r="TU158" s="41"/>
      <c r="TV158" s="41"/>
      <c r="TW158" s="41"/>
      <c r="TX158" s="41"/>
      <c r="TY158" s="41"/>
      <c r="TZ158" s="41"/>
      <c r="UA158" s="41"/>
      <c r="UB158" s="41"/>
      <c r="UC158" s="41"/>
      <c r="UD158" s="41"/>
      <c r="UE158" s="41"/>
      <c r="UF158" s="41"/>
      <c r="UG158" s="41"/>
      <c r="UH158" s="41"/>
      <c r="UI158" s="41"/>
      <c r="UJ158" s="41"/>
      <c r="UK158" s="41"/>
      <c r="UL158" s="41"/>
      <c r="UM158" s="41"/>
      <c r="UN158" s="41"/>
      <c r="UO158" s="41"/>
      <c r="UP158" s="41"/>
      <c r="UQ158" s="41"/>
      <c r="UR158" s="41"/>
      <c r="US158" s="41"/>
      <c r="UT158" s="41"/>
      <c r="UU158" s="41"/>
      <c r="UV158" s="41"/>
      <c r="UW158" s="41"/>
      <c r="UX158" s="41"/>
      <c r="UY158" s="41"/>
      <c r="UZ158" s="41"/>
      <c r="VA158" s="41"/>
      <c r="VB158" s="41"/>
      <c r="VC158" s="41"/>
      <c r="VD158" s="41"/>
      <c r="VE158" s="41"/>
      <c r="VF158" s="41"/>
      <c r="VG158" s="41"/>
      <c r="VH158" s="41"/>
      <c r="VI158" s="41"/>
      <c r="VJ158" s="41"/>
      <c r="VK158" s="41"/>
      <c r="VL158" s="41"/>
      <c r="VM158" s="41"/>
      <c r="VN158" s="41"/>
      <c r="VO158" s="41"/>
      <c r="VP158" s="41"/>
      <c r="VQ158" s="41"/>
      <c r="VR158" s="41"/>
      <c r="VS158" s="41"/>
      <c r="VT158" s="41"/>
      <c r="VU158" s="41"/>
      <c r="VV158" s="41"/>
      <c r="VW158" s="41"/>
      <c r="VX158" s="41"/>
      <c r="VY158" s="41"/>
      <c r="VZ158" s="41"/>
      <c r="WA158" s="41"/>
      <c r="WB158" s="41"/>
      <c r="WC158" s="41"/>
      <c r="WD158" s="41"/>
      <c r="WE158" s="41"/>
      <c r="WF158" s="41"/>
      <c r="WG158" s="41"/>
      <c r="WH158" s="41"/>
      <c r="WI158" s="41"/>
      <c r="WJ158" s="41"/>
      <c r="WK158" s="41"/>
      <c r="WL158" s="41"/>
      <c r="WM158" s="41"/>
      <c r="WN158" s="41"/>
      <c r="WO158" s="41"/>
      <c r="WP158" s="41"/>
      <c r="WQ158" s="41"/>
      <c r="WR158" s="41"/>
      <c r="WS158" s="41"/>
      <c r="WT158" s="41"/>
      <c r="WU158" s="41"/>
      <c r="WV158" s="41"/>
      <c r="WW158" s="41"/>
      <c r="WX158" s="41"/>
      <c r="WY158" s="41"/>
      <c r="WZ158" s="41"/>
      <c r="XA158" s="41"/>
      <c r="XB158" s="41"/>
      <c r="XC158" s="41"/>
      <c r="XD158" s="41"/>
      <c r="XE158" s="41"/>
      <c r="XF158" s="41"/>
      <c r="XG158" s="41"/>
      <c r="XH158" s="41"/>
      <c r="XI158" s="41"/>
      <c r="XJ158" s="41"/>
      <c r="XK158" s="41"/>
      <c r="XL158" s="41"/>
      <c r="XM158" s="41"/>
      <c r="XN158" s="41"/>
      <c r="XO158" s="41"/>
      <c r="XP158" s="41"/>
      <c r="XQ158" s="41"/>
      <c r="XR158" s="41"/>
      <c r="XS158" s="41"/>
      <c r="XT158" s="41"/>
      <c r="XU158" s="41"/>
      <c r="XV158" s="41"/>
      <c r="XW158" s="41"/>
      <c r="XX158" s="41"/>
      <c r="XY158" s="41"/>
      <c r="XZ158" s="41"/>
      <c r="YA158" s="41"/>
      <c r="YB158" s="41"/>
      <c r="YC158" s="41"/>
      <c r="YD158" s="41"/>
      <c r="YE158" s="41"/>
      <c r="YF158" s="41"/>
      <c r="YG158" s="41"/>
      <c r="YH158" s="41"/>
      <c r="YI158" s="41"/>
      <c r="YJ158" s="41"/>
      <c r="YK158" s="41"/>
      <c r="YL158" s="41"/>
      <c r="YM158" s="41"/>
      <c r="YN158" s="41"/>
      <c r="YO158" s="41"/>
      <c r="YP158" s="41"/>
      <c r="YQ158" s="41"/>
      <c r="YR158" s="41"/>
      <c r="YS158" s="41"/>
      <c r="YT158" s="41"/>
      <c r="YU158" s="41"/>
      <c r="YV158" s="41"/>
      <c r="YW158" s="41"/>
      <c r="YX158" s="41"/>
      <c r="YY158" s="41"/>
      <c r="YZ158" s="41"/>
      <c r="ZA158" s="41"/>
      <c r="ZB158" s="41"/>
      <c r="ZC158" s="41"/>
      <c r="ZD158" s="41"/>
      <c r="ZE158" s="41"/>
      <c r="ZF158" s="41"/>
      <c r="ZG158" s="41"/>
      <c r="ZH158" s="41"/>
      <c r="ZI158" s="41"/>
      <c r="ZJ158" s="41"/>
      <c r="ZK158" s="41"/>
      <c r="ZL158" s="41"/>
      <c r="ZM158" s="41"/>
      <c r="ZN158" s="41"/>
      <c r="ZO158" s="41"/>
      <c r="ZP158" s="41"/>
      <c r="ZQ158" s="41"/>
      <c r="ZR158" s="41"/>
      <c r="ZS158" s="41"/>
      <c r="ZT158" s="41"/>
      <c r="ZU158" s="41"/>
      <c r="ZV158" s="41"/>
      <c r="ZW158" s="41"/>
      <c r="ZX158" s="41"/>
      <c r="ZY158" s="41"/>
      <c r="ZZ158" s="41"/>
      <c r="AAA158" s="41"/>
      <c r="AAB158" s="41"/>
      <c r="AAC158" s="41"/>
      <c r="AAD158" s="41"/>
      <c r="AAE158" s="41"/>
      <c r="AAF158" s="41"/>
      <c r="AAG158" s="41"/>
      <c r="AAH158" s="41"/>
      <c r="AAI158" s="41"/>
      <c r="AAJ158" s="41"/>
      <c r="AAK158" s="41"/>
      <c r="AAL158" s="41"/>
      <c r="AAM158" s="41"/>
      <c r="AAN158" s="41"/>
      <c r="AAO158" s="41"/>
      <c r="AAP158" s="41"/>
      <c r="AAQ158" s="41"/>
      <c r="AAR158" s="41"/>
      <c r="AAS158" s="41"/>
      <c r="AAT158" s="41"/>
      <c r="AAU158" s="41"/>
      <c r="AAV158" s="41"/>
      <c r="AAW158" s="41"/>
      <c r="AAX158" s="41"/>
      <c r="AAY158" s="41"/>
      <c r="AAZ158" s="41"/>
      <c r="ABA158" s="41"/>
      <c r="ABB158" s="41"/>
      <c r="ABC158" s="41"/>
      <c r="ABD158" s="41"/>
      <c r="ABE158" s="41"/>
      <c r="ABF158" s="41"/>
      <c r="ABG158" s="41"/>
      <c r="ABH158" s="41"/>
      <c r="ABI158" s="41"/>
      <c r="ABJ158" s="41"/>
      <c r="ABK158" s="41"/>
      <c r="ABL158" s="41"/>
      <c r="ABM158" s="41"/>
      <c r="ABN158" s="41"/>
      <c r="ABO158" s="41"/>
      <c r="ABP158" s="41"/>
      <c r="ABQ158" s="41"/>
      <c r="ABR158" s="41"/>
      <c r="ABS158" s="41"/>
      <c r="ABT158" s="41"/>
      <c r="ABU158" s="41"/>
      <c r="ABV158" s="41"/>
      <c r="ABW158" s="41"/>
      <c r="ABX158" s="41"/>
      <c r="ABY158" s="41"/>
      <c r="ABZ158" s="41"/>
      <c r="ACA158" s="41"/>
      <c r="ACB158" s="41"/>
      <c r="ACC158" s="41"/>
      <c r="ACD158" s="41"/>
      <c r="ACE158" s="41"/>
      <c r="ACF158" s="41"/>
      <c r="ACG158" s="41"/>
      <c r="ACH158" s="41"/>
      <c r="ACI158" s="41"/>
      <c r="ACJ158" s="41"/>
      <c r="ACK158" s="41"/>
      <c r="ACL158" s="41"/>
      <c r="ACM158" s="41"/>
      <c r="ACN158" s="41"/>
      <c r="ACO158" s="41"/>
      <c r="ACP158" s="41"/>
      <c r="ACQ158" s="41"/>
      <c r="ACR158" s="41"/>
      <c r="ACS158" s="41"/>
      <c r="ACT158" s="41"/>
      <c r="ACU158" s="41"/>
      <c r="ACV158" s="41"/>
      <c r="ACW158" s="41"/>
      <c r="ACX158" s="41"/>
      <c r="ACY158" s="41"/>
      <c r="ACZ158" s="41"/>
      <c r="ADA158" s="41"/>
      <c r="ADB158" s="41"/>
      <c r="ADC158" s="41"/>
      <c r="ADD158" s="41"/>
      <c r="ADE158" s="41"/>
      <c r="ADF158" s="41"/>
      <c r="ADG158" s="41"/>
      <c r="ADH158" s="41"/>
      <c r="ADI158" s="41"/>
      <c r="ADJ158" s="41"/>
      <c r="ADK158" s="41"/>
      <c r="ADL158" s="41"/>
      <c r="ADM158" s="41"/>
      <c r="ADN158" s="41"/>
      <c r="ADO158" s="41"/>
      <c r="ADP158" s="41"/>
      <c r="ADQ158" s="41"/>
      <c r="ADR158" s="41"/>
      <c r="ADS158" s="41"/>
      <c r="ADT158" s="41"/>
      <c r="ADU158" s="41"/>
      <c r="ADV158" s="41"/>
      <c r="ADW158" s="41"/>
      <c r="ADX158" s="41"/>
      <c r="ADY158" s="41"/>
      <c r="ADZ158" s="41"/>
      <c r="AEA158" s="41"/>
      <c r="AEB158" s="41"/>
      <c r="AEC158" s="41"/>
      <c r="AED158" s="41"/>
      <c r="AEE158" s="41"/>
      <c r="AEF158" s="41"/>
      <c r="AEG158" s="41"/>
      <c r="AEH158" s="41"/>
      <c r="AEI158" s="41"/>
      <c r="AEJ158" s="41"/>
      <c r="AEK158" s="41"/>
      <c r="AEL158" s="41"/>
      <c r="AEM158" s="41"/>
      <c r="AEN158" s="41"/>
      <c r="AEO158" s="41"/>
      <c r="AEP158" s="41"/>
      <c r="AEQ158" s="41"/>
      <c r="AER158" s="41"/>
      <c r="AES158" s="41"/>
      <c r="AET158" s="41"/>
      <c r="AEU158" s="41"/>
      <c r="AEV158" s="41"/>
      <c r="AEW158" s="41"/>
      <c r="AEX158" s="41"/>
      <c r="AEY158" s="41"/>
      <c r="AEZ158" s="41"/>
      <c r="AFA158" s="41"/>
      <c r="AFB158" s="41"/>
      <c r="AFC158" s="41"/>
      <c r="AFD158" s="41"/>
      <c r="AFE158" s="41"/>
      <c r="AFF158" s="41"/>
      <c r="AFG158" s="41"/>
      <c r="AFH158" s="41"/>
      <c r="AFI158" s="41"/>
      <c r="AFJ158" s="41"/>
      <c r="AFK158" s="41"/>
      <c r="AFL158" s="41"/>
      <c r="AFM158" s="41"/>
      <c r="AFN158" s="41"/>
      <c r="AFO158" s="41"/>
      <c r="AFP158" s="41"/>
      <c r="AFQ158" s="41"/>
      <c r="AFR158" s="41"/>
      <c r="AFS158" s="41"/>
      <c r="AFT158" s="41"/>
      <c r="AFU158" s="41"/>
      <c r="AFV158" s="41"/>
      <c r="AFW158" s="41"/>
      <c r="AFX158" s="41"/>
      <c r="AFY158" s="41"/>
      <c r="AFZ158" s="41"/>
      <c r="AGA158" s="41"/>
      <c r="AGB158" s="41"/>
      <c r="AGC158" s="41"/>
      <c r="AGD158" s="41"/>
      <c r="AGE158" s="41"/>
      <c r="AGF158" s="41"/>
      <c r="AGG158" s="41"/>
      <c r="AGH158" s="41"/>
      <c r="AGI158" s="41"/>
      <c r="AGJ158" s="41"/>
      <c r="AGK158" s="41"/>
      <c r="AGL158" s="41"/>
      <c r="AGM158" s="41"/>
      <c r="AGN158" s="41"/>
      <c r="AGO158" s="41"/>
      <c r="AGP158" s="41"/>
      <c r="AGQ158" s="41"/>
      <c r="AGR158" s="41"/>
      <c r="AGS158" s="41"/>
      <c r="AGT158" s="41"/>
      <c r="AGU158" s="41"/>
      <c r="AGV158" s="41"/>
      <c r="AGW158" s="41"/>
      <c r="AGX158" s="41"/>
      <c r="AGY158" s="41"/>
      <c r="AGZ158" s="41"/>
      <c r="AHA158" s="41"/>
      <c r="AHB158" s="41"/>
      <c r="AHC158" s="41"/>
      <c r="AHD158" s="41"/>
      <c r="AHE158" s="41"/>
      <c r="AHF158" s="41"/>
      <c r="AHG158" s="41"/>
      <c r="AHH158" s="41"/>
      <c r="AHI158" s="41"/>
      <c r="AHJ158" s="41"/>
      <c r="AHK158" s="41"/>
      <c r="AHL158" s="41"/>
      <c r="AHM158" s="41"/>
      <c r="AHN158" s="41"/>
      <c r="AHO158" s="41"/>
      <c r="AHP158" s="41"/>
      <c r="AHQ158" s="41"/>
      <c r="AHR158" s="41"/>
      <c r="AHS158" s="41"/>
      <c r="AHT158" s="41"/>
      <c r="AHU158" s="41"/>
      <c r="AHV158" s="41"/>
      <c r="AHW158" s="41"/>
      <c r="AHX158" s="41"/>
      <c r="AHY158" s="41"/>
      <c r="AHZ158" s="41"/>
      <c r="AIA158" s="41"/>
      <c r="AIB158" s="41"/>
      <c r="AIC158" s="41"/>
      <c r="AID158" s="41"/>
      <c r="AIE158" s="41"/>
      <c r="AIF158" s="41"/>
      <c r="AIG158" s="41"/>
      <c r="AIH158" s="41"/>
      <c r="AII158" s="41"/>
      <c r="AIJ158" s="41"/>
      <c r="AIK158" s="41"/>
      <c r="AIL158" s="41"/>
      <c r="AIM158" s="41"/>
      <c r="AIN158" s="41"/>
      <c r="AIO158" s="41"/>
      <c r="AIP158" s="41"/>
      <c r="AIQ158" s="41"/>
      <c r="AIR158" s="41"/>
      <c r="AIS158" s="41"/>
      <c r="AIT158" s="41"/>
      <c r="AIU158" s="41"/>
      <c r="AIV158" s="41"/>
      <c r="AIW158" s="41"/>
      <c r="AIX158" s="41"/>
      <c r="AIY158" s="41"/>
      <c r="AIZ158" s="41"/>
      <c r="AJA158" s="41"/>
      <c r="AJB158" s="41"/>
      <c r="AJC158" s="41"/>
      <c r="AJD158" s="41"/>
      <c r="AJE158" s="41"/>
      <c r="AJF158" s="41"/>
      <c r="AJG158" s="41"/>
      <c r="AJH158" s="41"/>
      <c r="AJI158" s="41"/>
      <c r="AJJ158" s="41"/>
      <c r="AJK158" s="41"/>
      <c r="AJL158" s="41"/>
      <c r="AJM158" s="41"/>
      <c r="AJN158" s="41"/>
      <c r="AJO158" s="41"/>
      <c r="AJP158" s="41"/>
      <c r="AJQ158" s="41"/>
      <c r="AJR158" s="41"/>
      <c r="AJS158" s="41"/>
      <c r="AJT158" s="41"/>
      <c r="AJU158" s="41"/>
      <c r="AJV158" s="41"/>
      <c r="AJW158" s="41"/>
      <c r="AJX158" s="41"/>
      <c r="AJY158" s="41"/>
      <c r="AJZ158" s="41"/>
      <c r="AKA158" s="41"/>
      <c r="AKB158" s="41"/>
      <c r="AKC158" s="41"/>
      <c r="AKD158" s="41"/>
      <c r="AKE158" s="41"/>
      <c r="AKF158" s="41"/>
      <c r="AKG158" s="41"/>
      <c r="AKH158" s="41"/>
      <c r="AKI158" s="41"/>
      <c r="AKJ158" s="41"/>
      <c r="AKK158" s="41"/>
      <c r="AKL158" s="41"/>
      <c r="AKM158" s="41"/>
      <c r="AKN158" s="41"/>
      <c r="AKO158" s="41"/>
      <c r="AKP158" s="41"/>
      <c r="AKQ158" s="41"/>
      <c r="AKR158" s="41"/>
      <c r="AKS158" s="41"/>
      <c r="AKT158" s="41"/>
      <c r="AKU158" s="41"/>
      <c r="AKV158" s="41"/>
      <c r="AKW158" s="41"/>
      <c r="AKX158" s="41"/>
      <c r="AKY158" s="41"/>
      <c r="AKZ158" s="41"/>
      <c r="ALA158" s="41"/>
      <c r="ALB158" s="41"/>
      <c r="ALC158" s="41"/>
      <c r="ALD158" s="41"/>
      <c r="ALE158" s="41"/>
      <c r="ALF158" s="41"/>
      <c r="ALG158" s="41"/>
      <c r="ALH158" s="41"/>
      <c r="ALI158" s="41"/>
      <c r="ALJ158" s="41"/>
      <c r="ALK158" s="41"/>
      <c r="ALL158" s="41"/>
      <c r="ALM158" s="41"/>
      <c r="ALN158" s="41"/>
      <c r="ALO158" s="41"/>
      <c r="ALP158" s="41"/>
      <c r="ALQ158" s="41"/>
      <c r="ALR158" s="41"/>
      <c r="ALS158" s="41"/>
      <c r="ALT158" s="41"/>
      <c r="ALU158" s="41"/>
      <c r="ALV158" s="41"/>
      <c r="ALW158" s="41"/>
      <c r="ALX158" s="41"/>
      <c r="ALY158" s="41"/>
      <c r="ALZ158" s="41"/>
      <c r="AMA158" s="41"/>
      <c r="AMB158" s="41"/>
      <c r="AMC158" s="41"/>
      <c r="AMD158" s="41"/>
      <c r="AME158" s="41"/>
      <c r="AMF158" s="41"/>
      <c r="AMG158" s="41"/>
      <c r="AMH158" s="41"/>
      <c r="AMI158" s="41"/>
      <c r="AMJ158" s="41"/>
      <c r="AMK158" s="41"/>
      <c r="AML158" s="41"/>
      <c r="AMM158" s="41"/>
    </row>
    <row r="159" spans="1:1027" s="42" customFormat="1"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41"/>
      <c r="BO159" s="41"/>
      <c r="BP159" s="41"/>
      <c r="BQ159" s="41"/>
      <c r="BR159" s="41"/>
      <c r="BS159" s="41"/>
      <c r="BT159" s="41"/>
      <c r="BU159" s="41"/>
      <c r="BV159" s="41"/>
      <c r="BW159" s="41"/>
      <c r="BX159" s="41"/>
      <c r="BY159" s="41"/>
      <c r="BZ159" s="41"/>
      <c r="CA159" s="41"/>
      <c r="CB159" s="41"/>
      <c r="CC159" s="41"/>
      <c r="CD159" s="41"/>
      <c r="CE159" s="41"/>
      <c r="CF159" s="41"/>
      <c r="CG159" s="41"/>
      <c r="CH159" s="41"/>
      <c r="CI159" s="41"/>
      <c r="CJ159" s="41"/>
      <c r="CK159" s="41"/>
      <c r="CL159" s="41"/>
      <c r="CM159" s="41"/>
      <c r="CN159" s="41"/>
      <c r="CO159" s="41"/>
      <c r="CP159" s="41"/>
      <c r="CQ159" s="41"/>
      <c r="CR159" s="41"/>
      <c r="CS159" s="41"/>
      <c r="CT159" s="41"/>
      <c r="CU159" s="41"/>
      <c r="CV159" s="41"/>
      <c r="CW159" s="41"/>
      <c r="CX159" s="41"/>
      <c r="CY159" s="41"/>
      <c r="CZ159" s="41"/>
      <c r="DA159" s="41"/>
      <c r="DB159" s="41"/>
      <c r="DC159" s="41"/>
      <c r="DD159" s="41"/>
      <c r="DE159" s="41"/>
      <c r="DF159" s="41"/>
      <c r="DG159" s="41"/>
      <c r="DH159" s="41"/>
      <c r="DI159" s="41"/>
      <c r="DJ159" s="41"/>
      <c r="DK159" s="41"/>
      <c r="DL159" s="41"/>
      <c r="DM159" s="41"/>
      <c r="DN159" s="41"/>
      <c r="DO159" s="41"/>
      <c r="DP159" s="41"/>
      <c r="DQ159" s="41"/>
      <c r="DR159" s="41"/>
      <c r="DS159" s="41"/>
      <c r="DT159" s="41"/>
      <c r="DU159" s="41"/>
      <c r="DV159" s="41"/>
      <c r="DW159" s="41"/>
      <c r="DX159" s="41"/>
      <c r="DY159" s="41"/>
      <c r="DZ159" s="41"/>
      <c r="EA159" s="41"/>
      <c r="EB159" s="41"/>
      <c r="EC159" s="41"/>
      <c r="ED159" s="41"/>
      <c r="EE159" s="41"/>
      <c r="EF159" s="41"/>
      <c r="EG159" s="41"/>
      <c r="EH159" s="41"/>
      <c r="EI159" s="41"/>
      <c r="EJ159" s="41"/>
      <c r="EK159" s="41"/>
      <c r="EL159" s="41"/>
      <c r="EM159" s="41"/>
      <c r="EN159" s="41"/>
      <c r="EO159" s="41"/>
      <c r="EP159" s="41"/>
      <c r="EQ159" s="41"/>
      <c r="ER159" s="41"/>
      <c r="ES159" s="41"/>
      <c r="ET159" s="41"/>
      <c r="EU159" s="41"/>
      <c r="EV159" s="41"/>
      <c r="EW159" s="41"/>
      <c r="EX159" s="41"/>
      <c r="EY159" s="41"/>
      <c r="EZ159" s="41"/>
      <c r="FA159" s="41"/>
      <c r="FB159" s="41"/>
      <c r="FC159" s="41"/>
      <c r="FD159" s="41"/>
      <c r="FE159" s="41"/>
      <c r="FF159" s="41"/>
      <c r="FG159" s="41"/>
      <c r="FH159" s="41"/>
      <c r="FI159" s="41"/>
      <c r="FJ159" s="41"/>
      <c r="FK159" s="41"/>
      <c r="FL159" s="41"/>
      <c r="FM159" s="41"/>
      <c r="FN159" s="41"/>
      <c r="FO159" s="41"/>
      <c r="FP159" s="41"/>
      <c r="FQ159" s="41"/>
      <c r="FR159" s="41"/>
      <c r="FS159" s="41"/>
      <c r="FT159" s="41"/>
      <c r="FU159" s="41"/>
      <c r="FV159" s="41"/>
      <c r="FW159" s="41"/>
      <c r="FX159" s="41"/>
      <c r="FY159" s="41"/>
      <c r="FZ159" s="41"/>
      <c r="GA159" s="41"/>
      <c r="GB159" s="41"/>
      <c r="GC159" s="41"/>
      <c r="GD159" s="41"/>
      <c r="GE159" s="41"/>
      <c r="GF159" s="41"/>
      <c r="GG159" s="41"/>
      <c r="GH159" s="41"/>
      <c r="GI159" s="41"/>
      <c r="GJ159" s="41"/>
      <c r="GK159" s="41"/>
      <c r="GL159" s="41"/>
      <c r="GM159" s="41"/>
      <c r="GN159" s="41"/>
      <c r="GO159" s="41"/>
      <c r="GP159" s="41"/>
      <c r="GQ159" s="41"/>
      <c r="GR159" s="41"/>
      <c r="GS159" s="41"/>
      <c r="GT159" s="41"/>
      <c r="GU159" s="41"/>
      <c r="GV159" s="41"/>
      <c r="GW159" s="41"/>
      <c r="GX159" s="41"/>
      <c r="GY159" s="41"/>
      <c r="GZ159" s="41"/>
      <c r="HA159" s="41"/>
      <c r="HB159" s="41"/>
      <c r="HC159" s="41"/>
      <c r="HD159" s="41"/>
      <c r="HE159" s="41"/>
      <c r="HF159" s="41"/>
      <c r="HG159" s="41"/>
      <c r="HH159" s="41"/>
      <c r="HI159" s="41"/>
      <c r="HJ159" s="41"/>
      <c r="HK159" s="41"/>
      <c r="HL159" s="41"/>
      <c r="HM159" s="41"/>
      <c r="HN159" s="41"/>
      <c r="HO159" s="41"/>
      <c r="HP159" s="41"/>
      <c r="HQ159" s="41"/>
      <c r="HR159" s="41"/>
      <c r="HS159" s="41"/>
      <c r="HT159" s="41"/>
      <c r="HU159" s="41"/>
      <c r="HV159" s="41"/>
      <c r="HW159" s="41"/>
      <c r="HX159" s="41"/>
      <c r="HY159" s="41"/>
      <c r="HZ159" s="41"/>
      <c r="IA159" s="41"/>
      <c r="IB159" s="41"/>
      <c r="IC159" s="41"/>
      <c r="ID159" s="41"/>
      <c r="IE159" s="41"/>
      <c r="IF159" s="41"/>
      <c r="IG159" s="41"/>
      <c r="IH159" s="41"/>
      <c r="II159" s="41"/>
      <c r="IJ159" s="41"/>
      <c r="IK159" s="41"/>
      <c r="IL159" s="41"/>
      <c r="IM159" s="41"/>
      <c r="IN159" s="41"/>
      <c r="IO159" s="41"/>
      <c r="IP159" s="41"/>
      <c r="IQ159" s="41"/>
      <c r="IR159" s="41"/>
      <c r="IS159" s="41"/>
      <c r="IT159" s="41"/>
      <c r="IU159" s="41"/>
      <c r="IV159" s="41"/>
      <c r="IW159" s="41"/>
      <c r="IX159" s="41"/>
      <c r="IY159" s="41"/>
      <c r="IZ159" s="41"/>
      <c r="JA159" s="41"/>
      <c r="JB159" s="41"/>
      <c r="JC159" s="41"/>
      <c r="JD159" s="41"/>
      <c r="JE159" s="41"/>
      <c r="JF159" s="41"/>
      <c r="JG159" s="41"/>
      <c r="JH159" s="41"/>
      <c r="JI159" s="41"/>
      <c r="JJ159" s="41"/>
      <c r="JK159" s="41"/>
      <c r="JL159" s="41"/>
      <c r="JM159" s="41"/>
      <c r="JN159" s="41"/>
      <c r="JO159" s="41"/>
      <c r="JP159" s="41"/>
      <c r="JQ159" s="41"/>
      <c r="JR159" s="41"/>
      <c r="JS159" s="41"/>
      <c r="JT159" s="41"/>
      <c r="JU159" s="41"/>
      <c r="JV159" s="41"/>
      <c r="JW159" s="41"/>
      <c r="JX159" s="41"/>
      <c r="JY159" s="41"/>
      <c r="JZ159" s="41"/>
      <c r="KA159" s="41"/>
      <c r="KB159" s="41"/>
      <c r="KC159" s="41"/>
      <c r="KD159" s="41"/>
      <c r="KE159" s="41"/>
      <c r="KF159" s="41"/>
      <c r="KG159" s="41"/>
      <c r="KH159" s="41"/>
      <c r="KI159" s="41"/>
      <c r="KJ159" s="41"/>
      <c r="KK159" s="41"/>
      <c r="KL159" s="41"/>
      <c r="KM159" s="41"/>
      <c r="KN159" s="41"/>
      <c r="KO159" s="41"/>
      <c r="KP159" s="41"/>
      <c r="KQ159" s="41"/>
      <c r="KR159" s="41"/>
      <c r="KS159" s="41"/>
      <c r="KT159" s="41"/>
      <c r="KU159" s="41"/>
      <c r="KV159" s="41"/>
      <c r="KW159" s="41"/>
      <c r="KX159" s="41"/>
      <c r="KY159" s="41"/>
      <c r="KZ159" s="41"/>
      <c r="LA159" s="41"/>
      <c r="LB159" s="41"/>
      <c r="LC159" s="41"/>
      <c r="LD159" s="41"/>
      <c r="LE159" s="41"/>
      <c r="LF159" s="41"/>
      <c r="LG159" s="41"/>
      <c r="LH159" s="41"/>
      <c r="LI159" s="41"/>
      <c r="LJ159" s="41"/>
      <c r="LK159" s="41"/>
      <c r="LL159" s="41"/>
      <c r="LM159" s="41"/>
      <c r="LN159" s="41"/>
      <c r="LO159" s="41"/>
      <c r="LP159" s="41"/>
      <c r="LQ159" s="41"/>
      <c r="LR159" s="41"/>
      <c r="LS159" s="41"/>
      <c r="LT159" s="41"/>
      <c r="LU159" s="41"/>
      <c r="LV159" s="41"/>
      <c r="LW159" s="41"/>
      <c r="LX159" s="41"/>
      <c r="LY159" s="41"/>
      <c r="LZ159" s="41"/>
      <c r="MA159" s="41"/>
      <c r="MB159" s="41"/>
      <c r="MC159" s="41"/>
      <c r="MD159" s="41"/>
      <c r="ME159" s="41"/>
      <c r="MF159" s="41"/>
      <c r="MG159" s="41"/>
      <c r="MH159" s="41"/>
      <c r="MI159" s="41"/>
      <c r="MJ159" s="41"/>
      <c r="MK159" s="41"/>
      <c r="ML159" s="41"/>
      <c r="MM159" s="41"/>
      <c r="MN159" s="41"/>
      <c r="MO159" s="41"/>
      <c r="MP159" s="41"/>
      <c r="MQ159" s="41"/>
      <c r="MR159" s="41"/>
      <c r="MS159" s="41"/>
      <c r="MT159" s="41"/>
      <c r="MU159" s="41"/>
      <c r="MV159" s="41"/>
      <c r="MW159" s="41"/>
      <c r="MX159" s="41"/>
      <c r="MY159" s="41"/>
      <c r="MZ159" s="41"/>
      <c r="NA159" s="41"/>
      <c r="NB159" s="41"/>
      <c r="NC159" s="41"/>
      <c r="ND159" s="41"/>
      <c r="NE159" s="41"/>
      <c r="NF159" s="41"/>
      <c r="NG159" s="41"/>
      <c r="NH159" s="41"/>
      <c r="NI159" s="41"/>
      <c r="NJ159" s="41"/>
      <c r="NK159" s="41"/>
      <c r="NL159" s="41"/>
      <c r="NM159" s="41"/>
      <c r="NN159" s="41"/>
      <c r="NO159" s="41"/>
      <c r="NP159" s="41"/>
      <c r="NQ159" s="41"/>
      <c r="NR159" s="41"/>
      <c r="NS159" s="41"/>
      <c r="NT159" s="41"/>
      <c r="NU159" s="41"/>
      <c r="NV159" s="41"/>
      <c r="NW159" s="41"/>
      <c r="NX159" s="41"/>
      <c r="NY159" s="41"/>
      <c r="NZ159" s="41"/>
      <c r="OA159" s="41"/>
      <c r="OB159" s="41"/>
      <c r="OC159" s="41"/>
      <c r="OD159" s="41"/>
      <c r="OE159" s="41"/>
      <c r="OF159" s="41"/>
      <c r="OG159" s="41"/>
      <c r="OH159" s="41"/>
      <c r="OI159" s="41"/>
      <c r="OJ159" s="41"/>
      <c r="OK159" s="41"/>
      <c r="OL159" s="41"/>
      <c r="OM159" s="41"/>
      <c r="ON159" s="41"/>
      <c r="OO159" s="41"/>
      <c r="OP159" s="41"/>
      <c r="OQ159" s="41"/>
      <c r="OR159" s="41"/>
      <c r="OS159" s="41"/>
      <c r="OT159" s="41"/>
      <c r="OU159" s="41"/>
      <c r="OV159" s="41"/>
      <c r="OW159" s="41"/>
      <c r="OX159" s="41"/>
      <c r="OY159" s="41"/>
      <c r="OZ159" s="41"/>
      <c r="PA159" s="41"/>
      <c r="PB159" s="41"/>
      <c r="PC159" s="41"/>
      <c r="PD159" s="41"/>
      <c r="PE159" s="41"/>
      <c r="PF159" s="41"/>
      <c r="PG159" s="41"/>
      <c r="PH159" s="41"/>
      <c r="PI159" s="41"/>
      <c r="PJ159" s="41"/>
      <c r="PK159" s="41"/>
      <c r="PL159" s="41"/>
      <c r="PM159" s="41"/>
      <c r="PN159" s="41"/>
      <c r="PO159" s="41"/>
      <c r="PP159" s="41"/>
      <c r="PQ159" s="41"/>
      <c r="PR159" s="41"/>
      <c r="PS159" s="41"/>
      <c r="PT159" s="41"/>
      <c r="PU159" s="41"/>
      <c r="PV159" s="41"/>
      <c r="PW159" s="41"/>
      <c r="PX159" s="41"/>
      <c r="PY159" s="41"/>
      <c r="PZ159" s="41"/>
      <c r="QA159" s="41"/>
      <c r="QB159" s="41"/>
      <c r="QC159" s="41"/>
      <c r="QD159" s="41"/>
      <c r="QE159" s="41"/>
      <c r="QF159" s="41"/>
      <c r="QG159" s="41"/>
      <c r="QH159" s="41"/>
      <c r="QI159" s="41"/>
      <c r="QJ159" s="41"/>
      <c r="QK159" s="41"/>
      <c r="QL159" s="41"/>
      <c r="QM159" s="41"/>
      <c r="QN159" s="41"/>
      <c r="QO159" s="41"/>
      <c r="QP159" s="41"/>
      <c r="QQ159" s="41"/>
      <c r="QR159" s="41"/>
      <c r="QS159" s="41"/>
      <c r="QT159" s="41"/>
      <c r="QU159" s="41"/>
      <c r="QV159" s="41"/>
      <c r="QW159" s="41"/>
      <c r="QX159" s="41"/>
      <c r="QY159" s="41"/>
      <c r="QZ159" s="41"/>
      <c r="RA159" s="41"/>
      <c r="RB159" s="41"/>
      <c r="RC159" s="41"/>
      <c r="RD159" s="41"/>
      <c r="RE159" s="41"/>
      <c r="RF159" s="41"/>
      <c r="RG159" s="41"/>
      <c r="RH159" s="41"/>
      <c r="RI159" s="41"/>
      <c r="RJ159" s="41"/>
      <c r="RK159" s="41"/>
      <c r="RL159" s="41"/>
      <c r="RM159" s="41"/>
      <c r="RN159" s="41"/>
      <c r="RO159" s="41"/>
      <c r="RP159" s="41"/>
      <c r="RQ159" s="41"/>
      <c r="RR159" s="41"/>
      <c r="RS159" s="41"/>
      <c r="RT159" s="41"/>
      <c r="RU159" s="41"/>
      <c r="RV159" s="41"/>
      <c r="RW159" s="41"/>
      <c r="RX159" s="41"/>
      <c r="RY159" s="41"/>
      <c r="RZ159" s="41"/>
      <c r="SA159" s="41"/>
      <c r="SB159" s="41"/>
      <c r="SC159" s="41"/>
      <c r="SD159" s="41"/>
      <c r="SE159" s="41"/>
      <c r="SF159" s="41"/>
      <c r="SG159" s="41"/>
      <c r="SH159" s="41"/>
      <c r="SI159" s="41"/>
      <c r="SJ159" s="41"/>
      <c r="SK159" s="41"/>
      <c r="SL159" s="41"/>
      <c r="SM159" s="41"/>
      <c r="SN159" s="41"/>
      <c r="SO159" s="41"/>
      <c r="SP159" s="41"/>
      <c r="SQ159" s="41"/>
      <c r="SR159" s="41"/>
      <c r="SS159" s="41"/>
      <c r="ST159" s="41"/>
      <c r="SU159" s="41"/>
      <c r="SV159" s="41"/>
      <c r="SW159" s="41"/>
      <c r="SX159" s="41"/>
      <c r="SY159" s="41"/>
      <c r="SZ159" s="41"/>
      <c r="TA159" s="41"/>
      <c r="TB159" s="41"/>
      <c r="TC159" s="41"/>
      <c r="TD159" s="41"/>
      <c r="TE159" s="41"/>
      <c r="TF159" s="41"/>
      <c r="TG159" s="41"/>
      <c r="TH159" s="41"/>
      <c r="TI159" s="41"/>
      <c r="TJ159" s="41"/>
      <c r="TK159" s="41"/>
      <c r="TL159" s="41"/>
      <c r="TM159" s="41"/>
      <c r="TN159" s="41"/>
      <c r="TO159" s="41"/>
      <c r="TP159" s="41"/>
      <c r="TQ159" s="41"/>
      <c r="TR159" s="41"/>
      <c r="TS159" s="41"/>
      <c r="TT159" s="41"/>
      <c r="TU159" s="41"/>
      <c r="TV159" s="41"/>
      <c r="TW159" s="41"/>
      <c r="TX159" s="41"/>
      <c r="TY159" s="41"/>
      <c r="TZ159" s="41"/>
      <c r="UA159" s="41"/>
      <c r="UB159" s="41"/>
      <c r="UC159" s="41"/>
      <c r="UD159" s="41"/>
      <c r="UE159" s="41"/>
      <c r="UF159" s="41"/>
      <c r="UG159" s="41"/>
      <c r="UH159" s="41"/>
      <c r="UI159" s="41"/>
      <c r="UJ159" s="41"/>
      <c r="UK159" s="41"/>
      <c r="UL159" s="41"/>
      <c r="UM159" s="41"/>
      <c r="UN159" s="41"/>
      <c r="UO159" s="41"/>
      <c r="UP159" s="41"/>
      <c r="UQ159" s="41"/>
      <c r="UR159" s="41"/>
      <c r="US159" s="41"/>
      <c r="UT159" s="41"/>
      <c r="UU159" s="41"/>
      <c r="UV159" s="41"/>
      <c r="UW159" s="41"/>
      <c r="UX159" s="41"/>
      <c r="UY159" s="41"/>
      <c r="UZ159" s="41"/>
      <c r="VA159" s="41"/>
      <c r="VB159" s="41"/>
      <c r="VC159" s="41"/>
      <c r="VD159" s="41"/>
      <c r="VE159" s="41"/>
      <c r="VF159" s="41"/>
      <c r="VG159" s="41"/>
      <c r="VH159" s="41"/>
      <c r="VI159" s="41"/>
      <c r="VJ159" s="41"/>
      <c r="VK159" s="41"/>
      <c r="VL159" s="41"/>
      <c r="VM159" s="41"/>
      <c r="VN159" s="41"/>
      <c r="VO159" s="41"/>
      <c r="VP159" s="41"/>
      <c r="VQ159" s="41"/>
      <c r="VR159" s="41"/>
      <c r="VS159" s="41"/>
      <c r="VT159" s="41"/>
      <c r="VU159" s="41"/>
      <c r="VV159" s="41"/>
      <c r="VW159" s="41"/>
      <c r="VX159" s="41"/>
      <c r="VY159" s="41"/>
      <c r="VZ159" s="41"/>
      <c r="WA159" s="41"/>
      <c r="WB159" s="41"/>
      <c r="WC159" s="41"/>
      <c r="WD159" s="41"/>
      <c r="WE159" s="41"/>
      <c r="WF159" s="41"/>
      <c r="WG159" s="41"/>
      <c r="WH159" s="41"/>
      <c r="WI159" s="41"/>
      <c r="WJ159" s="41"/>
      <c r="WK159" s="41"/>
      <c r="WL159" s="41"/>
      <c r="WM159" s="41"/>
      <c r="WN159" s="41"/>
      <c r="WO159" s="41"/>
      <c r="WP159" s="41"/>
      <c r="WQ159" s="41"/>
      <c r="WR159" s="41"/>
      <c r="WS159" s="41"/>
      <c r="WT159" s="41"/>
      <c r="WU159" s="41"/>
      <c r="WV159" s="41"/>
      <c r="WW159" s="41"/>
      <c r="WX159" s="41"/>
      <c r="WY159" s="41"/>
      <c r="WZ159" s="41"/>
      <c r="XA159" s="41"/>
      <c r="XB159" s="41"/>
      <c r="XC159" s="41"/>
      <c r="XD159" s="41"/>
      <c r="XE159" s="41"/>
      <c r="XF159" s="41"/>
      <c r="XG159" s="41"/>
      <c r="XH159" s="41"/>
      <c r="XI159" s="41"/>
      <c r="XJ159" s="41"/>
      <c r="XK159" s="41"/>
      <c r="XL159" s="41"/>
      <c r="XM159" s="41"/>
      <c r="XN159" s="41"/>
      <c r="XO159" s="41"/>
      <c r="XP159" s="41"/>
      <c r="XQ159" s="41"/>
      <c r="XR159" s="41"/>
      <c r="XS159" s="41"/>
      <c r="XT159" s="41"/>
      <c r="XU159" s="41"/>
      <c r="XV159" s="41"/>
      <c r="XW159" s="41"/>
      <c r="XX159" s="41"/>
      <c r="XY159" s="41"/>
      <c r="XZ159" s="41"/>
      <c r="YA159" s="41"/>
      <c r="YB159" s="41"/>
      <c r="YC159" s="41"/>
      <c r="YD159" s="41"/>
      <c r="YE159" s="41"/>
      <c r="YF159" s="41"/>
      <c r="YG159" s="41"/>
      <c r="YH159" s="41"/>
      <c r="YI159" s="41"/>
      <c r="YJ159" s="41"/>
      <c r="YK159" s="41"/>
      <c r="YL159" s="41"/>
      <c r="YM159" s="41"/>
      <c r="YN159" s="41"/>
      <c r="YO159" s="41"/>
      <c r="YP159" s="41"/>
      <c r="YQ159" s="41"/>
      <c r="YR159" s="41"/>
      <c r="YS159" s="41"/>
      <c r="YT159" s="41"/>
      <c r="YU159" s="41"/>
      <c r="YV159" s="41"/>
      <c r="YW159" s="41"/>
      <c r="YX159" s="41"/>
      <c r="YY159" s="41"/>
      <c r="YZ159" s="41"/>
      <c r="ZA159" s="41"/>
      <c r="ZB159" s="41"/>
      <c r="ZC159" s="41"/>
      <c r="ZD159" s="41"/>
      <c r="ZE159" s="41"/>
      <c r="ZF159" s="41"/>
      <c r="ZG159" s="41"/>
      <c r="ZH159" s="41"/>
      <c r="ZI159" s="41"/>
      <c r="ZJ159" s="41"/>
      <c r="ZK159" s="41"/>
      <c r="ZL159" s="41"/>
      <c r="ZM159" s="41"/>
      <c r="ZN159" s="41"/>
      <c r="ZO159" s="41"/>
      <c r="ZP159" s="41"/>
      <c r="ZQ159" s="41"/>
      <c r="ZR159" s="41"/>
      <c r="ZS159" s="41"/>
      <c r="ZT159" s="41"/>
      <c r="ZU159" s="41"/>
      <c r="ZV159" s="41"/>
      <c r="ZW159" s="41"/>
      <c r="ZX159" s="41"/>
      <c r="ZY159" s="41"/>
      <c r="ZZ159" s="41"/>
      <c r="AAA159" s="41"/>
      <c r="AAB159" s="41"/>
      <c r="AAC159" s="41"/>
      <c r="AAD159" s="41"/>
      <c r="AAE159" s="41"/>
      <c r="AAF159" s="41"/>
      <c r="AAG159" s="41"/>
      <c r="AAH159" s="41"/>
      <c r="AAI159" s="41"/>
      <c r="AAJ159" s="41"/>
      <c r="AAK159" s="41"/>
      <c r="AAL159" s="41"/>
      <c r="AAM159" s="41"/>
      <c r="AAN159" s="41"/>
      <c r="AAO159" s="41"/>
      <c r="AAP159" s="41"/>
      <c r="AAQ159" s="41"/>
      <c r="AAR159" s="41"/>
      <c r="AAS159" s="41"/>
      <c r="AAT159" s="41"/>
      <c r="AAU159" s="41"/>
      <c r="AAV159" s="41"/>
      <c r="AAW159" s="41"/>
      <c r="AAX159" s="41"/>
      <c r="AAY159" s="41"/>
      <c r="AAZ159" s="41"/>
      <c r="ABA159" s="41"/>
      <c r="ABB159" s="41"/>
      <c r="ABC159" s="41"/>
      <c r="ABD159" s="41"/>
      <c r="ABE159" s="41"/>
      <c r="ABF159" s="41"/>
      <c r="ABG159" s="41"/>
      <c r="ABH159" s="41"/>
      <c r="ABI159" s="41"/>
      <c r="ABJ159" s="41"/>
      <c r="ABK159" s="41"/>
      <c r="ABL159" s="41"/>
      <c r="ABM159" s="41"/>
      <c r="ABN159" s="41"/>
      <c r="ABO159" s="41"/>
      <c r="ABP159" s="41"/>
      <c r="ABQ159" s="41"/>
      <c r="ABR159" s="41"/>
      <c r="ABS159" s="41"/>
      <c r="ABT159" s="41"/>
      <c r="ABU159" s="41"/>
      <c r="ABV159" s="41"/>
      <c r="ABW159" s="41"/>
      <c r="ABX159" s="41"/>
      <c r="ABY159" s="41"/>
      <c r="ABZ159" s="41"/>
      <c r="ACA159" s="41"/>
      <c r="ACB159" s="41"/>
      <c r="ACC159" s="41"/>
      <c r="ACD159" s="41"/>
      <c r="ACE159" s="41"/>
      <c r="ACF159" s="41"/>
      <c r="ACG159" s="41"/>
      <c r="ACH159" s="41"/>
      <c r="ACI159" s="41"/>
      <c r="ACJ159" s="41"/>
      <c r="ACK159" s="41"/>
      <c r="ACL159" s="41"/>
      <c r="ACM159" s="41"/>
      <c r="ACN159" s="41"/>
      <c r="ACO159" s="41"/>
      <c r="ACP159" s="41"/>
      <c r="ACQ159" s="41"/>
      <c r="ACR159" s="41"/>
      <c r="ACS159" s="41"/>
      <c r="ACT159" s="41"/>
      <c r="ACU159" s="41"/>
      <c r="ACV159" s="41"/>
      <c r="ACW159" s="41"/>
      <c r="ACX159" s="41"/>
      <c r="ACY159" s="41"/>
      <c r="ACZ159" s="41"/>
      <c r="ADA159" s="41"/>
      <c r="ADB159" s="41"/>
      <c r="ADC159" s="41"/>
      <c r="ADD159" s="41"/>
      <c r="ADE159" s="41"/>
      <c r="ADF159" s="41"/>
      <c r="ADG159" s="41"/>
      <c r="ADH159" s="41"/>
      <c r="ADI159" s="41"/>
      <c r="ADJ159" s="41"/>
      <c r="ADK159" s="41"/>
      <c r="ADL159" s="41"/>
      <c r="ADM159" s="41"/>
      <c r="ADN159" s="41"/>
      <c r="ADO159" s="41"/>
      <c r="ADP159" s="41"/>
      <c r="ADQ159" s="41"/>
      <c r="ADR159" s="41"/>
      <c r="ADS159" s="41"/>
      <c r="ADT159" s="41"/>
      <c r="ADU159" s="41"/>
      <c r="ADV159" s="41"/>
      <c r="ADW159" s="41"/>
      <c r="ADX159" s="41"/>
      <c r="ADY159" s="41"/>
      <c r="ADZ159" s="41"/>
      <c r="AEA159" s="41"/>
      <c r="AEB159" s="41"/>
      <c r="AEC159" s="41"/>
      <c r="AED159" s="41"/>
      <c r="AEE159" s="41"/>
      <c r="AEF159" s="41"/>
      <c r="AEG159" s="41"/>
      <c r="AEH159" s="41"/>
      <c r="AEI159" s="41"/>
      <c r="AEJ159" s="41"/>
      <c r="AEK159" s="41"/>
      <c r="AEL159" s="41"/>
      <c r="AEM159" s="41"/>
      <c r="AEN159" s="41"/>
      <c r="AEO159" s="41"/>
      <c r="AEP159" s="41"/>
      <c r="AEQ159" s="41"/>
      <c r="AER159" s="41"/>
      <c r="AES159" s="41"/>
      <c r="AET159" s="41"/>
      <c r="AEU159" s="41"/>
      <c r="AEV159" s="41"/>
      <c r="AEW159" s="41"/>
      <c r="AEX159" s="41"/>
      <c r="AEY159" s="41"/>
      <c r="AEZ159" s="41"/>
      <c r="AFA159" s="41"/>
      <c r="AFB159" s="41"/>
      <c r="AFC159" s="41"/>
      <c r="AFD159" s="41"/>
      <c r="AFE159" s="41"/>
      <c r="AFF159" s="41"/>
      <c r="AFG159" s="41"/>
      <c r="AFH159" s="41"/>
      <c r="AFI159" s="41"/>
      <c r="AFJ159" s="41"/>
      <c r="AFK159" s="41"/>
      <c r="AFL159" s="41"/>
      <c r="AFM159" s="41"/>
      <c r="AFN159" s="41"/>
      <c r="AFO159" s="41"/>
      <c r="AFP159" s="41"/>
      <c r="AFQ159" s="41"/>
      <c r="AFR159" s="41"/>
      <c r="AFS159" s="41"/>
      <c r="AFT159" s="41"/>
      <c r="AFU159" s="41"/>
      <c r="AFV159" s="41"/>
      <c r="AFW159" s="41"/>
      <c r="AFX159" s="41"/>
      <c r="AFY159" s="41"/>
      <c r="AFZ159" s="41"/>
      <c r="AGA159" s="41"/>
      <c r="AGB159" s="41"/>
      <c r="AGC159" s="41"/>
      <c r="AGD159" s="41"/>
      <c r="AGE159" s="41"/>
      <c r="AGF159" s="41"/>
      <c r="AGG159" s="41"/>
      <c r="AGH159" s="41"/>
      <c r="AGI159" s="41"/>
      <c r="AGJ159" s="41"/>
      <c r="AGK159" s="41"/>
      <c r="AGL159" s="41"/>
      <c r="AGM159" s="41"/>
      <c r="AGN159" s="41"/>
      <c r="AGO159" s="41"/>
      <c r="AGP159" s="41"/>
      <c r="AGQ159" s="41"/>
      <c r="AGR159" s="41"/>
      <c r="AGS159" s="41"/>
      <c r="AGT159" s="41"/>
      <c r="AGU159" s="41"/>
      <c r="AGV159" s="41"/>
      <c r="AGW159" s="41"/>
      <c r="AGX159" s="41"/>
      <c r="AGY159" s="41"/>
      <c r="AGZ159" s="41"/>
      <c r="AHA159" s="41"/>
      <c r="AHB159" s="41"/>
      <c r="AHC159" s="41"/>
      <c r="AHD159" s="41"/>
      <c r="AHE159" s="41"/>
      <c r="AHF159" s="41"/>
      <c r="AHG159" s="41"/>
      <c r="AHH159" s="41"/>
      <c r="AHI159" s="41"/>
      <c r="AHJ159" s="41"/>
      <c r="AHK159" s="41"/>
      <c r="AHL159" s="41"/>
      <c r="AHM159" s="41"/>
      <c r="AHN159" s="41"/>
      <c r="AHO159" s="41"/>
      <c r="AHP159" s="41"/>
      <c r="AHQ159" s="41"/>
      <c r="AHR159" s="41"/>
      <c r="AHS159" s="41"/>
      <c r="AHT159" s="41"/>
      <c r="AHU159" s="41"/>
      <c r="AHV159" s="41"/>
      <c r="AHW159" s="41"/>
      <c r="AHX159" s="41"/>
      <c r="AHY159" s="41"/>
      <c r="AHZ159" s="41"/>
      <c r="AIA159" s="41"/>
      <c r="AIB159" s="41"/>
      <c r="AIC159" s="41"/>
      <c r="AID159" s="41"/>
      <c r="AIE159" s="41"/>
      <c r="AIF159" s="41"/>
      <c r="AIG159" s="41"/>
      <c r="AIH159" s="41"/>
      <c r="AII159" s="41"/>
      <c r="AIJ159" s="41"/>
      <c r="AIK159" s="41"/>
      <c r="AIL159" s="41"/>
      <c r="AIM159" s="41"/>
      <c r="AIN159" s="41"/>
      <c r="AIO159" s="41"/>
      <c r="AIP159" s="41"/>
      <c r="AIQ159" s="41"/>
      <c r="AIR159" s="41"/>
      <c r="AIS159" s="41"/>
      <c r="AIT159" s="41"/>
      <c r="AIU159" s="41"/>
      <c r="AIV159" s="41"/>
      <c r="AIW159" s="41"/>
      <c r="AIX159" s="41"/>
      <c r="AIY159" s="41"/>
      <c r="AIZ159" s="41"/>
      <c r="AJA159" s="41"/>
      <c r="AJB159" s="41"/>
      <c r="AJC159" s="41"/>
      <c r="AJD159" s="41"/>
      <c r="AJE159" s="41"/>
      <c r="AJF159" s="41"/>
      <c r="AJG159" s="41"/>
      <c r="AJH159" s="41"/>
      <c r="AJI159" s="41"/>
      <c r="AJJ159" s="41"/>
      <c r="AJK159" s="41"/>
      <c r="AJL159" s="41"/>
      <c r="AJM159" s="41"/>
      <c r="AJN159" s="41"/>
      <c r="AJO159" s="41"/>
      <c r="AJP159" s="41"/>
      <c r="AJQ159" s="41"/>
      <c r="AJR159" s="41"/>
      <c r="AJS159" s="41"/>
      <c r="AJT159" s="41"/>
      <c r="AJU159" s="41"/>
      <c r="AJV159" s="41"/>
      <c r="AJW159" s="41"/>
      <c r="AJX159" s="41"/>
      <c r="AJY159" s="41"/>
      <c r="AJZ159" s="41"/>
      <c r="AKA159" s="41"/>
      <c r="AKB159" s="41"/>
      <c r="AKC159" s="41"/>
      <c r="AKD159" s="41"/>
      <c r="AKE159" s="41"/>
      <c r="AKF159" s="41"/>
      <c r="AKG159" s="41"/>
      <c r="AKH159" s="41"/>
      <c r="AKI159" s="41"/>
      <c r="AKJ159" s="41"/>
      <c r="AKK159" s="41"/>
      <c r="AKL159" s="41"/>
      <c r="AKM159" s="41"/>
      <c r="AKN159" s="41"/>
      <c r="AKO159" s="41"/>
      <c r="AKP159" s="41"/>
      <c r="AKQ159" s="41"/>
      <c r="AKR159" s="41"/>
      <c r="AKS159" s="41"/>
      <c r="AKT159" s="41"/>
      <c r="AKU159" s="41"/>
      <c r="AKV159" s="41"/>
      <c r="AKW159" s="41"/>
      <c r="AKX159" s="41"/>
      <c r="AKY159" s="41"/>
      <c r="AKZ159" s="41"/>
      <c r="ALA159" s="41"/>
      <c r="ALB159" s="41"/>
      <c r="ALC159" s="41"/>
      <c r="ALD159" s="41"/>
      <c r="ALE159" s="41"/>
      <c r="ALF159" s="41"/>
      <c r="ALG159" s="41"/>
      <c r="ALH159" s="41"/>
      <c r="ALI159" s="41"/>
      <c r="ALJ159" s="41"/>
      <c r="ALK159" s="41"/>
      <c r="ALL159" s="41"/>
      <c r="ALM159" s="41"/>
      <c r="ALN159" s="41"/>
      <c r="ALO159" s="41"/>
      <c r="ALP159" s="41"/>
      <c r="ALQ159" s="41"/>
      <c r="ALR159" s="41"/>
      <c r="ALS159" s="41"/>
      <c r="ALT159" s="41"/>
      <c r="ALU159" s="41"/>
      <c r="ALV159" s="41"/>
      <c r="ALW159" s="41"/>
      <c r="ALX159" s="41"/>
      <c r="ALY159" s="41"/>
      <c r="ALZ159" s="41"/>
      <c r="AMA159" s="41"/>
      <c r="AMB159" s="41"/>
      <c r="AMC159" s="41"/>
      <c r="AMD159" s="41"/>
      <c r="AME159" s="41"/>
      <c r="AMF159" s="41"/>
      <c r="AMG159" s="41"/>
      <c r="AMH159" s="41"/>
      <c r="AMI159" s="41"/>
      <c r="AMJ159" s="41"/>
      <c r="AMK159" s="41"/>
      <c r="AML159" s="41"/>
      <c r="AMM159" s="41"/>
    </row>
    <row r="160" spans="1:1027" s="42" customFormat="1"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c r="BV160" s="41"/>
      <c r="BW160" s="41"/>
      <c r="BX160" s="41"/>
      <c r="BY160" s="41"/>
      <c r="BZ160" s="41"/>
      <c r="CA160" s="41"/>
      <c r="CB160" s="41"/>
      <c r="CC160" s="41"/>
      <c r="CD160" s="41"/>
      <c r="CE160" s="41"/>
      <c r="CF160" s="41"/>
      <c r="CG160" s="41"/>
      <c r="CH160" s="41"/>
      <c r="CI160" s="41"/>
      <c r="CJ160" s="41"/>
      <c r="CK160" s="41"/>
      <c r="CL160" s="41"/>
      <c r="CM160" s="41"/>
      <c r="CN160" s="41"/>
      <c r="CO160" s="41"/>
      <c r="CP160" s="41"/>
      <c r="CQ160" s="41"/>
      <c r="CR160" s="41"/>
      <c r="CS160" s="41"/>
      <c r="CT160" s="41"/>
      <c r="CU160" s="41"/>
      <c r="CV160" s="41"/>
      <c r="CW160" s="41"/>
      <c r="CX160" s="41"/>
      <c r="CY160" s="41"/>
      <c r="CZ160" s="41"/>
      <c r="DA160" s="41"/>
      <c r="DB160" s="41"/>
      <c r="DC160" s="41"/>
      <c r="DD160" s="41"/>
      <c r="DE160" s="41"/>
      <c r="DF160" s="41"/>
      <c r="DG160" s="41"/>
      <c r="DH160" s="41"/>
      <c r="DI160" s="41"/>
      <c r="DJ160" s="41"/>
      <c r="DK160" s="41"/>
      <c r="DL160" s="41"/>
      <c r="DM160" s="41"/>
      <c r="DN160" s="41"/>
      <c r="DO160" s="41"/>
      <c r="DP160" s="41"/>
      <c r="DQ160" s="41"/>
      <c r="DR160" s="41"/>
      <c r="DS160" s="41"/>
      <c r="DT160" s="41"/>
      <c r="DU160" s="41"/>
      <c r="DV160" s="41"/>
      <c r="DW160" s="41"/>
      <c r="DX160" s="41"/>
      <c r="DY160" s="41"/>
      <c r="DZ160" s="41"/>
      <c r="EA160" s="41"/>
      <c r="EB160" s="41"/>
      <c r="EC160" s="41"/>
      <c r="ED160" s="41"/>
      <c r="EE160" s="41"/>
      <c r="EF160" s="41"/>
      <c r="EG160" s="41"/>
      <c r="EH160" s="41"/>
      <c r="EI160" s="41"/>
      <c r="EJ160" s="41"/>
      <c r="EK160" s="41"/>
      <c r="EL160" s="41"/>
      <c r="EM160" s="41"/>
      <c r="EN160" s="41"/>
      <c r="EO160" s="41"/>
      <c r="EP160" s="41"/>
      <c r="EQ160" s="41"/>
      <c r="ER160" s="41"/>
      <c r="ES160" s="41"/>
      <c r="ET160" s="41"/>
      <c r="EU160" s="41"/>
      <c r="EV160" s="41"/>
      <c r="EW160" s="41"/>
      <c r="EX160" s="41"/>
      <c r="EY160" s="41"/>
      <c r="EZ160" s="41"/>
      <c r="FA160" s="41"/>
      <c r="FB160" s="41"/>
      <c r="FC160" s="41"/>
      <c r="FD160" s="41"/>
      <c r="FE160" s="41"/>
      <c r="FF160" s="41"/>
      <c r="FG160" s="41"/>
      <c r="FH160" s="41"/>
      <c r="FI160" s="41"/>
      <c r="FJ160" s="41"/>
      <c r="FK160" s="41"/>
      <c r="FL160" s="41"/>
      <c r="FM160" s="41"/>
      <c r="FN160" s="41"/>
      <c r="FO160" s="41"/>
      <c r="FP160" s="41"/>
      <c r="FQ160" s="41"/>
      <c r="FR160" s="41"/>
      <c r="FS160" s="41"/>
      <c r="FT160" s="41"/>
      <c r="FU160" s="41"/>
      <c r="FV160" s="41"/>
      <c r="FW160" s="41"/>
      <c r="FX160" s="41"/>
      <c r="FY160" s="41"/>
      <c r="FZ160" s="41"/>
      <c r="GA160" s="41"/>
      <c r="GB160" s="41"/>
      <c r="GC160" s="41"/>
      <c r="GD160" s="41"/>
      <c r="GE160" s="41"/>
      <c r="GF160" s="41"/>
      <c r="GG160" s="41"/>
      <c r="GH160" s="41"/>
      <c r="GI160" s="41"/>
      <c r="GJ160" s="41"/>
      <c r="GK160" s="41"/>
      <c r="GL160" s="41"/>
      <c r="GM160" s="41"/>
      <c r="GN160" s="41"/>
      <c r="GO160" s="41"/>
      <c r="GP160" s="41"/>
      <c r="GQ160" s="41"/>
      <c r="GR160" s="41"/>
      <c r="GS160" s="41"/>
      <c r="GT160" s="41"/>
      <c r="GU160" s="41"/>
      <c r="GV160" s="41"/>
      <c r="GW160" s="41"/>
      <c r="GX160" s="41"/>
      <c r="GY160" s="41"/>
      <c r="GZ160" s="41"/>
      <c r="HA160" s="41"/>
      <c r="HB160" s="41"/>
      <c r="HC160" s="41"/>
      <c r="HD160" s="41"/>
      <c r="HE160" s="41"/>
      <c r="HF160" s="41"/>
      <c r="HG160" s="41"/>
      <c r="HH160" s="41"/>
      <c r="HI160" s="41"/>
      <c r="HJ160" s="41"/>
      <c r="HK160" s="41"/>
      <c r="HL160" s="41"/>
      <c r="HM160" s="41"/>
      <c r="HN160" s="41"/>
      <c r="HO160" s="41"/>
      <c r="HP160" s="41"/>
      <c r="HQ160" s="41"/>
      <c r="HR160" s="41"/>
      <c r="HS160" s="41"/>
      <c r="HT160" s="41"/>
      <c r="HU160" s="41"/>
      <c r="HV160" s="41"/>
      <c r="HW160" s="41"/>
      <c r="HX160" s="41"/>
      <c r="HY160" s="41"/>
      <c r="HZ160" s="41"/>
      <c r="IA160" s="41"/>
      <c r="IB160" s="41"/>
      <c r="IC160" s="41"/>
      <c r="ID160" s="41"/>
      <c r="IE160" s="41"/>
      <c r="IF160" s="41"/>
      <c r="IG160" s="41"/>
      <c r="IH160" s="41"/>
      <c r="II160" s="41"/>
      <c r="IJ160" s="41"/>
      <c r="IK160" s="41"/>
      <c r="IL160" s="41"/>
      <c r="IM160" s="41"/>
      <c r="IN160" s="41"/>
      <c r="IO160" s="41"/>
      <c r="IP160" s="41"/>
      <c r="IQ160" s="41"/>
      <c r="IR160" s="41"/>
      <c r="IS160" s="41"/>
      <c r="IT160" s="41"/>
      <c r="IU160" s="41"/>
      <c r="IV160" s="41"/>
      <c r="IW160" s="41"/>
      <c r="IX160" s="41"/>
      <c r="IY160" s="41"/>
      <c r="IZ160" s="41"/>
      <c r="JA160" s="41"/>
      <c r="JB160" s="41"/>
      <c r="JC160" s="41"/>
      <c r="JD160" s="41"/>
      <c r="JE160" s="41"/>
      <c r="JF160" s="41"/>
      <c r="JG160" s="41"/>
      <c r="JH160" s="41"/>
      <c r="JI160" s="41"/>
      <c r="JJ160" s="41"/>
      <c r="JK160" s="41"/>
      <c r="JL160" s="41"/>
      <c r="JM160" s="41"/>
      <c r="JN160" s="41"/>
      <c r="JO160" s="41"/>
      <c r="JP160" s="41"/>
      <c r="JQ160" s="41"/>
      <c r="JR160" s="41"/>
      <c r="JS160" s="41"/>
      <c r="JT160" s="41"/>
      <c r="JU160" s="41"/>
      <c r="JV160" s="41"/>
      <c r="JW160" s="41"/>
      <c r="JX160" s="41"/>
      <c r="JY160" s="41"/>
      <c r="JZ160" s="41"/>
      <c r="KA160" s="41"/>
      <c r="KB160" s="41"/>
      <c r="KC160" s="41"/>
      <c r="KD160" s="41"/>
      <c r="KE160" s="41"/>
      <c r="KF160" s="41"/>
      <c r="KG160" s="41"/>
      <c r="KH160" s="41"/>
      <c r="KI160" s="41"/>
      <c r="KJ160" s="41"/>
      <c r="KK160" s="41"/>
      <c r="KL160" s="41"/>
      <c r="KM160" s="41"/>
      <c r="KN160" s="41"/>
      <c r="KO160" s="41"/>
      <c r="KP160" s="41"/>
      <c r="KQ160" s="41"/>
      <c r="KR160" s="41"/>
      <c r="KS160" s="41"/>
      <c r="KT160" s="41"/>
      <c r="KU160" s="41"/>
      <c r="KV160" s="41"/>
      <c r="KW160" s="41"/>
      <c r="KX160" s="41"/>
      <c r="KY160" s="41"/>
      <c r="KZ160" s="41"/>
      <c r="LA160" s="41"/>
      <c r="LB160" s="41"/>
      <c r="LC160" s="41"/>
      <c r="LD160" s="41"/>
      <c r="LE160" s="41"/>
      <c r="LF160" s="41"/>
      <c r="LG160" s="41"/>
      <c r="LH160" s="41"/>
      <c r="LI160" s="41"/>
      <c r="LJ160" s="41"/>
      <c r="LK160" s="41"/>
      <c r="LL160" s="41"/>
      <c r="LM160" s="41"/>
      <c r="LN160" s="41"/>
      <c r="LO160" s="41"/>
      <c r="LP160" s="41"/>
      <c r="LQ160" s="41"/>
      <c r="LR160" s="41"/>
      <c r="LS160" s="41"/>
      <c r="LT160" s="41"/>
      <c r="LU160" s="41"/>
      <c r="LV160" s="41"/>
      <c r="LW160" s="41"/>
      <c r="LX160" s="41"/>
      <c r="LY160" s="41"/>
      <c r="LZ160" s="41"/>
      <c r="MA160" s="41"/>
      <c r="MB160" s="41"/>
      <c r="MC160" s="41"/>
      <c r="MD160" s="41"/>
      <c r="ME160" s="41"/>
      <c r="MF160" s="41"/>
      <c r="MG160" s="41"/>
      <c r="MH160" s="41"/>
      <c r="MI160" s="41"/>
      <c r="MJ160" s="41"/>
      <c r="MK160" s="41"/>
      <c r="ML160" s="41"/>
      <c r="MM160" s="41"/>
      <c r="MN160" s="41"/>
      <c r="MO160" s="41"/>
      <c r="MP160" s="41"/>
      <c r="MQ160" s="41"/>
      <c r="MR160" s="41"/>
      <c r="MS160" s="41"/>
      <c r="MT160" s="41"/>
      <c r="MU160" s="41"/>
      <c r="MV160" s="41"/>
      <c r="MW160" s="41"/>
      <c r="MX160" s="41"/>
      <c r="MY160" s="41"/>
      <c r="MZ160" s="41"/>
      <c r="NA160" s="41"/>
      <c r="NB160" s="41"/>
      <c r="NC160" s="41"/>
      <c r="ND160" s="41"/>
      <c r="NE160" s="41"/>
      <c r="NF160" s="41"/>
      <c r="NG160" s="41"/>
      <c r="NH160" s="41"/>
      <c r="NI160" s="41"/>
      <c r="NJ160" s="41"/>
      <c r="NK160" s="41"/>
      <c r="NL160" s="41"/>
      <c r="NM160" s="41"/>
      <c r="NN160" s="41"/>
      <c r="NO160" s="41"/>
      <c r="NP160" s="41"/>
      <c r="NQ160" s="41"/>
      <c r="NR160" s="41"/>
      <c r="NS160" s="41"/>
      <c r="NT160" s="41"/>
      <c r="NU160" s="41"/>
      <c r="NV160" s="41"/>
      <c r="NW160" s="41"/>
      <c r="NX160" s="41"/>
      <c r="NY160" s="41"/>
      <c r="NZ160" s="41"/>
      <c r="OA160" s="41"/>
      <c r="OB160" s="41"/>
      <c r="OC160" s="41"/>
      <c r="OD160" s="41"/>
      <c r="OE160" s="41"/>
      <c r="OF160" s="41"/>
      <c r="OG160" s="41"/>
      <c r="OH160" s="41"/>
      <c r="OI160" s="41"/>
      <c r="OJ160" s="41"/>
      <c r="OK160" s="41"/>
      <c r="OL160" s="41"/>
      <c r="OM160" s="41"/>
      <c r="ON160" s="41"/>
      <c r="OO160" s="41"/>
      <c r="OP160" s="41"/>
      <c r="OQ160" s="41"/>
      <c r="OR160" s="41"/>
      <c r="OS160" s="41"/>
      <c r="OT160" s="41"/>
      <c r="OU160" s="41"/>
      <c r="OV160" s="41"/>
      <c r="OW160" s="41"/>
      <c r="OX160" s="41"/>
      <c r="OY160" s="41"/>
      <c r="OZ160" s="41"/>
      <c r="PA160" s="41"/>
      <c r="PB160" s="41"/>
      <c r="PC160" s="41"/>
      <c r="PD160" s="41"/>
      <c r="PE160" s="41"/>
      <c r="PF160" s="41"/>
      <c r="PG160" s="41"/>
      <c r="PH160" s="41"/>
      <c r="PI160" s="41"/>
      <c r="PJ160" s="41"/>
      <c r="PK160" s="41"/>
      <c r="PL160" s="41"/>
      <c r="PM160" s="41"/>
      <c r="PN160" s="41"/>
      <c r="PO160" s="41"/>
      <c r="PP160" s="41"/>
      <c r="PQ160" s="41"/>
      <c r="PR160" s="41"/>
      <c r="PS160" s="41"/>
      <c r="PT160" s="41"/>
      <c r="PU160" s="41"/>
      <c r="PV160" s="41"/>
      <c r="PW160" s="41"/>
      <c r="PX160" s="41"/>
      <c r="PY160" s="41"/>
      <c r="PZ160" s="41"/>
      <c r="QA160" s="41"/>
      <c r="QB160" s="41"/>
      <c r="QC160" s="41"/>
      <c r="QD160" s="41"/>
      <c r="QE160" s="41"/>
      <c r="QF160" s="41"/>
      <c r="QG160" s="41"/>
      <c r="QH160" s="41"/>
      <c r="QI160" s="41"/>
      <c r="QJ160" s="41"/>
      <c r="QK160" s="41"/>
      <c r="QL160" s="41"/>
      <c r="QM160" s="41"/>
      <c r="QN160" s="41"/>
      <c r="QO160" s="41"/>
      <c r="QP160" s="41"/>
      <c r="QQ160" s="41"/>
      <c r="QR160" s="41"/>
      <c r="QS160" s="41"/>
      <c r="QT160" s="41"/>
      <c r="QU160" s="41"/>
      <c r="QV160" s="41"/>
      <c r="QW160" s="41"/>
      <c r="QX160" s="41"/>
      <c r="QY160" s="41"/>
      <c r="QZ160" s="41"/>
      <c r="RA160" s="41"/>
      <c r="RB160" s="41"/>
      <c r="RC160" s="41"/>
      <c r="RD160" s="41"/>
      <c r="RE160" s="41"/>
      <c r="RF160" s="41"/>
      <c r="RG160" s="41"/>
      <c r="RH160" s="41"/>
      <c r="RI160" s="41"/>
      <c r="RJ160" s="41"/>
      <c r="RK160" s="41"/>
      <c r="RL160" s="41"/>
      <c r="RM160" s="41"/>
      <c r="RN160" s="41"/>
      <c r="RO160" s="41"/>
      <c r="RP160" s="41"/>
      <c r="RQ160" s="41"/>
      <c r="RR160" s="41"/>
      <c r="RS160" s="41"/>
      <c r="RT160" s="41"/>
      <c r="RU160" s="41"/>
      <c r="RV160" s="41"/>
      <c r="RW160" s="41"/>
      <c r="RX160" s="41"/>
      <c r="RY160" s="41"/>
      <c r="RZ160" s="41"/>
      <c r="SA160" s="41"/>
      <c r="SB160" s="41"/>
      <c r="SC160" s="41"/>
      <c r="SD160" s="41"/>
      <c r="SE160" s="41"/>
      <c r="SF160" s="41"/>
      <c r="SG160" s="41"/>
      <c r="SH160" s="41"/>
      <c r="SI160" s="41"/>
      <c r="SJ160" s="41"/>
      <c r="SK160" s="41"/>
      <c r="SL160" s="41"/>
      <c r="SM160" s="41"/>
      <c r="SN160" s="41"/>
      <c r="SO160" s="41"/>
      <c r="SP160" s="41"/>
      <c r="SQ160" s="41"/>
      <c r="SR160" s="41"/>
      <c r="SS160" s="41"/>
      <c r="ST160" s="41"/>
      <c r="SU160" s="41"/>
      <c r="SV160" s="41"/>
      <c r="SW160" s="41"/>
      <c r="SX160" s="41"/>
      <c r="SY160" s="41"/>
      <c r="SZ160" s="41"/>
      <c r="TA160" s="41"/>
      <c r="TB160" s="41"/>
      <c r="TC160" s="41"/>
      <c r="TD160" s="41"/>
      <c r="TE160" s="41"/>
      <c r="TF160" s="41"/>
      <c r="TG160" s="41"/>
      <c r="TH160" s="41"/>
      <c r="TI160" s="41"/>
      <c r="TJ160" s="41"/>
      <c r="TK160" s="41"/>
      <c r="TL160" s="41"/>
      <c r="TM160" s="41"/>
      <c r="TN160" s="41"/>
      <c r="TO160" s="41"/>
      <c r="TP160" s="41"/>
      <c r="TQ160" s="41"/>
      <c r="TR160" s="41"/>
      <c r="TS160" s="41"/>
      <c r="TT160" s="41"/>
      <c r="TU160" s="41"/>
      <c r="TV160" s="41"/>
      <c r="TW160" s="41"/>
      <c r="TX160" s="41"/>
      <c r="TY160" s="41"/>
      <c r="TZ160" s="41"/>
      <c r="UA160" s="41"/>
      <c r="UB160" s="41"/>
      <c r="UC160" s="41"/>
      <c r="UD160" s="41"/>
      <c r="UE160" s="41"/>
      <c r="UF160" s="41"/>
      <c r="UG160" s="41"/>
      <c r="UH160" s="41"/>
      <c r="UI160" s="41"/>
      <c r="UJ160" s="41"/>
      <c r="UK160" s="41"/>
      <c r="UL160" s="41"/>
      <c r="UM160" s="41"/>
      <c r="UN160" s="41"/>
      <c r="UO160" s="41"/>
      <c r="UP160" s="41"/>
      <c r="UQ160" s="41"/>
      <c r="UR160" s="41"/>
      <c r="US160" s="41"/>
      <c r="UT160" s="41"/>
      <c r="UU160" s="41"/>
      <c r="UV160" s="41"/>
      <c r="UW160" s="41"/>
      <c r="UX160" s="41"/>
      <c r="UY160" s="41"/>
      <c r="UZ160" s="41"/>
      <c r="VA160" s="41"/>
      <c r="VB160" s="41"/>
      <c r="VC160" s="41"/>
      <c r="VD160" s="41"/>
      <c r="VE160" s="41"/>
      <c r="VF160" s="41"/>
      <c r="VG160" s="41"/>
      <c r="VH160" s="41"/>
      <c r="VI160" s="41"/>
      <c r="VJ160" s="41"/>
      <c r="VK160" s="41"/>
      <c r="VL160" s="41"/>
      <c r="VM160" s="41"/>
      <c r="VN160" s="41"/>
      <c r="VO160" s="41"/>
      <c r="VP160" s="41"/>
      <c r="VQ160" s="41"/>
      <c r="VR160" s="41"/>
      <c r="VS160" s="41"/>
      <c r="VT160" s="41"/>
      <c r="VU160" s="41"/>
      <c r="VV160" s="41"/>
      <c r="VW160" s="41"/>
      <c r="VX160" s="41"/>
      <c r="VY160" s="41"/>
      <c r="VZ160" s="41"/>
      <c r="WA160" s="41"/>
      <c r="WB160" s="41"/>
      <c r="WC160" s="41"/>
      <c r="WD160" s="41"/>
      <c r="WE160" s="41"/>
      <c r="WF160" s="41"/>
      <c r="WG160" s="41"/>
      <c r="WH160" s="41"/>
      <c r="WI160" s="41"/>
      <c r="WJ160" s="41"/>
      <c r="WK160" s="41"/>
      <c r="WL160" s="41"/>
      <c r="WM160" s="41"/>
      <c r="WN160" s="41"/>
      <c r="WO160" s="41"/>
      <c r="WP160" s="41"/>
      <c r="WQ160" s="41"/>
      <c r="WR160" s="41"/>
      <c r="WS160" s="41"/>
      <c r="WT160" s="41"/>
      <c r="WU160" s="41"/>
      <c r="WV160" s="41"/>
      <c r="WW160" s="41"/>
      <c r="WX160" s="41"/>
      <c r="WY160" s="41"/>
      <c r="WZ160" s="41"/>
      <c r="XA160" s="41"/>
      <c r="XB160" s="41"/>
      <c r="XC160" s="41"/>
      <c r="XD160" s="41"/>
      <c r="XE160" s="41"/>
      <c r="XF160" s="41"/>
      <c r="XG160" s="41"/>
      <c r="XH160" s="41"/>
      <c r="XI160" s="41"/>
      <c r="XJ160" s="41"/>
      <c r="XK160" s="41"/>
      <c r="XL160" s="41"/>
      <c r="XM160" s="41"/>
      <c r="XN160" s="41"/>
      <c r="XO160" s="41"/>
      <c r="XP160" s="41"/>
      <c r="XQ160" s="41"/>
      <c r="XR160" s="41"/>
      <c r="XS160" s="41"/>
      <c r="XT160" s="41"/>
      <c r="XU160" s="41"/>
      <c r="XV160" s="41"/>
      <c r="XW160" s="41"/>
      <c r="XX160" s="41"/>
      <c r="XY160" s="41"/>
      <c r="XZ160" s="41"/>
      <c r="YA160" s="41"/>
      <c r="YB160" s="41"/>
      <c r="YC160" s="41"/>
      <c r="YD160" s="41"/>
      <c r="YE160" s="41"/>
      <c r="YF160" s="41"/>
      <c r="YG160" s="41"/>
      <c r="YH160" s="41"/>
      <c r="YI160" s="41"/>
      <c r="YJ160" s="41"/>
      <c r="YK160" s="41"/>
      <c r="YL160" s="41"/>
      <c r="YM160" s="41"/>
      <c r="YN160" s="41"/>
      <c r="YO160" s="41"/>
      <c r="YP160" s="41"/>
      <c r="YQ160" s="41"/>
      <c r="YR160" s="41"/>
      <c r="YS160" s="41"/>
      <c r="YT160" s="41"/>
      <c r="YU160" s="41"/>
      <c r="YV160" s="41"/>
      <c r="YW160" s="41"/>
      <c r="YX160" s="41"/>
      <c r="YY160" s="41"/>
      <c r="YZ160" s="41"/>
      <c r="ZA160" s="41"/>
      <c r="ZB160" s="41"/>
      <c r="ZC160" s="41"/>
      <c r="ZD160" s="41"/>
      <c r="ZE160" s="41"/>
      <c r="ZF160" s="41"/>
      <c r="ZG160" s="41"/>
      <c r="ZH160" s="41"/>
      <c r="ZI160" s="41"/>
      <c r="ZJ160" s="41"/>
      <c r="ZK160" s="41"/>
      <c r="ZL160" s="41"/>
      <c r="ZM160" s="41"/>
      <c r="ZN160" s="41"/>
      <c r="ZO160" s="41"/>
      <c r="ZP160" s="41"/>
      <c r="ZQ160" s="41"/>
      <c r="ZR160" s="41"/>
      <c r="ZS160" s="41"/>
      <c r="ZT160" s="41"/>
      <c r="ZU160" s="41"/>
      <c r="ZV160" s="41"/>
      <c r="ZW160" s="41"/>
      <c r="ZX160" s="41"/>
      <c r="ZY160" s="41"/>
      <c r="ZZ160" s="41"/>
      <c r="AAA160" s="41"/>
      <c r="AAB160" s="41"/>
      <c r="AAC160" s="41"/>
      <c r="AAD160" s="41"/>
      <c r="AAE160" s="41"/>
      <c r="AAF160" s="41"/>
      <c r="AAG160" s="41"/>
      <c r="AAH160" s="41"/>
      <c r="AAI160" s="41"/>
      <c r="AAJ160" s="41"/>
      <c r="AAK160" s="41"/>
      <c r="AAL160" s="41"/>
      <c r="AAM160" s="41"/>
      <c r="AAN160" s="41"/>
      <c r="AAO160" s="41"/>
      <c r="AAP160" s="41"/>
      <c r="AAQ160" s="41"/>
      <c r="AAR160" s="41"/>
      <c r="AAS160" s="41"/>
      <c r="AAT160" s="41"/>
      <c r="AAU160" s="41"/>
      <c r="AAV160" s="41"/>
      <c r="AAW160" s="41"/>
      <c r="AAX160" s="41"/>
      <c r="AAY160" s="41"/>
      <c r="AAZ160" s="41"/>
      <c r="ABA160" s="41"/>
      <c r="ABB160" s="41"/>
      <c r="ABC160" s="41"/>
      <c r="ABD160" s="41"/>
      <c r="ABE160" s="41"/>
      <c r="ABF160" s="41"/>
      <c r="ABG160" s="41"/>
      <c r="ABH160" s="41"/>
      <c r="ABI160" s="41"/>
      <c r="ABJ160" s="41"/>
      <c r="ABK160" s="41"/>
      <c r="ABL160" s="41"/>
      <c r="ABM160" s="41"/>
      <c r="ABN160" s="41"/>
      <c r="ABO160" s="41"/>
      <c r="ABP160" s="41"/>
      <c r="ABQ160" s="41"/>
      <c r="ABR160" s="41"/>
      <c r="ABS160" s="41"/>
      <c r="ABT160" s="41"/>
      <c r="ABU160" s="41"/>
      <c r="ABV160" s="41"/>
      <c r="ABW160" s="41"/>
      <c r="ABX160" s="41"/>
      <c r="ABY160" s="41"/>
      <c r="ABZ160" s="41"/>
      <c r="ACA160" s="41"/>
      <c r="ACB160" s="41"/>
      <c r="ACC160" s="41"/>
      <c r="ACD160" s="41"/>
      <c r="ACE160" s="41"/>
      <c r="ACF160" s="41"/>
      <c r="ACG160" s="41"/>
      <c r="ACH160" s="41"/>
      <c r="ACI160" s="41"/>
      <c r="ACJ160" s="41"/>
      <c r="ACK160" s="41"/>
      <c r="ACL160" s="41"/>
      <c r="ACM160" s="41"/>
      <c r="ACN160" s="41"/>
      <c r="ACO160" s="41"/>
      <c r="ACP160" s="41"/>
      <c r="ACQ160" s="41"/>
      <c r="ACR160" s="41"/>
      <c r="ACS160" s="41"/>
      <c r="ACT160" s="41"/>
      <c r="ACU160" s="41"/>
      <c r="ACV160" s="41"/>
      <c r="ACW160" s="41"/>
      <c r="ACX160" s="41"/>
      <c r="ACY160" s="41"/>
      <c r="ACZ160" s="41"/>
      <c r="ADA160" s="41"/>
      <c r="ADB160" s="41"/>
      <c r="ADC160" s="41"/>
      <c r="ADD160" s="41"/>
      <c r="ADE160" s="41"/>
      <c r="ADF160" s="41"/>
      <c r="ADG160" s="41"/>
      <c r="ADH160" s="41"/>
      <c r="ADI160" s="41"/>
      <c r="ADJ160" s="41"/>
      <c r="ADK160" s="41"/>
      <c r="ADL160" s="41"/>
      <c r="ADM160" s="41"/>
      <c r="ADN160" s="41"/>
      <c r="ADO160" s="41"/>
      <c r="ADP160" s="41"/>
      <c r="ADQ160" s="41"/>
      <c r="ADR160" s="41"/>
      <c r="ADS160" s="41"/>
      <c r="ADT160" s="41"/>
      <c r="ADU160" s="41"/>
      <c r="ADV160" s="41"/>
      <c r="ADW160" s="41"/>
      <c r="ADX160" s="41"/>
      <c r="ADY160" s="41"/>
      <c r="ADZ160" s="41"/>
      <c r="AEA160" s="41"/>
      <c r="AEB160" s="41"/>
      <c r="AEC160" s="41"/>
      <c r="AED160" s="41"/>
      <c r="AEE160" s="41"/>
      <c r="AEF160" s="41"/>
      <c r="AEG160" s="41"/>
      <c r="AEH160" s="41"/>
      <c r="AEI160" s="41"/>
      <c r="AEJ160" s="41"/>
      <c r="AEK160" s="41"/>
      <c r="AEL160" s="41"/>
      <c r="AEM160" s="41"/>
      <c r="AEN160" s="41"/>
      <c r="AEO160" s="41"/>
      <c r="AEP160" s="41"/>
      <c r="AEQ160" s="41"/>
      <c r="AER160" s="41"/>
      <c r="AES160" s="41"/>
      <c r="AET160" s="41"/>
      <c r="AEU160" s="41"/>
      <c r="AEV160" s="41"/>
      <c r="AEW160" s="41"/>
      <c r="AEX160" s="41"/>
      <c r="AEY160" s="41"/>
      <c r="AEZ160" s="41"/>
      <c r="AFA160" s="41"/>
      <c r="AFB160" s="41"/>
      <c r="AFC160" s="41"/>
      <c r="AFD160" s="41"/>
      <c r="AFE160" s="41"/>
      <c r="AFF160" s="41"/>
      <c r="AFG160" s="41"/>
      <c r="AFH160" s="41"/>
      <c r="AFI160" s="41"/>
      <c r="AFJ160" s="41"/>
      <c r="AFK160" s="41"/>
      <c r="AFL160" s="41"/>
      <c r="AFM160" s="41"/>
      <c r="AFN160" s="41"/>
      <c r="AFO160" s="41"/>
      <c r="AFP160" s="41"/>
      <c r="AFQ160" s="41"/>
      <c r="AFR160" s="41"/>
      <c r="AFS160" s="41"/>
      <c r="AFT160" s="41"/>
      <c r="AFU160" s="41"/>
      <c r="AFV160" s="41"/>
      <c r="AFW160" s="41"/>
      <c r="AFX160" s="41"/>
      <c r="AFY160" s="41"/>
      <c r="AFZ160" s="41"/>
      <c r="AGA160" s="41"/>
      <c r="AGB160" s="41"/>
      <c r="AGC160" s="41"/>
      <c r="AGD160" s="41"/>
      <c r="AGE160" s="41"/>
      <c r="AGF160" s="41"/>
      <c r="AGG160" s="41"/>
      <c r="AGH160" s="41"/>
      <c r="AGI160" s="41"/>
      <c r="AGJ160" s="41"/>
      <c r="AGK160" s="41"/>
      <c r="AGL160" s="41"/>
      <c r="AGM160" s="41"/>
      <c r="AGN160" s="41"/>
      <c r="AGO160" s="41"/>
      <c r="AGP160" s="41"/>
      <c r="AGQ160" s="41"/>
      <c r="AGR160" s="41"/>
      <c r="AGS160" s="41"/>
      <c r="AGT160" s="41"/>
      <c r="AGU160" s="41"/>
      <c r="AGV160" s="41"/>
      <c r="AGW160" s="41"/>
      <c r="AGX160" s="41"/>
      <c r="AGY160" s="41"/>
      <c r="AGZ160" s="41"/>
      <c r="AHA160" s="41"/>
      <c r="AHB160" s="41"/>
      <c r="AHC160" s="41"/>
      <c r="AHD160" s="41"/>
      <c r="AHE160" s="41"/>
      <c r="AHF160" s="41"/>
      <c r="AHG160" s="41"/>
      <c r="AHH160" s="41"/>
      <c r="AHI160" s="41"/>
      <c r="AHJ160" s="41"/>
      <c r="AHK160" s="41"/>
      <c r="AHL160" s="41"/>
      <c r="AHM160" s="41"/>
      <c r="AHN160" s="41"/>
      <c r="AHO160" s="41"/>
      <c r="AHP160" s="41"/>
      <c r="AHQ160" s="41"/>
      <c r="AHR160" s="41"/>
      <c r="AHS160" s="41"/>
      <c r="AHT160" s="41"/>
      <c r="AHU160" s="41"/>
      <c r="AHV160" s="41"/>
      <c r="AHW160" s="41"/>
      <c r="AHX160" s="41"/>
      <c r="AHY160" s="41"/>
      <c r="AHZ160" s="41"/>
      <c r="AIA160" s="41"/>
      <c r="AIB160" s="41"/>
      <c r="AIC160" s="41"/>
      <c r="AID160" s="41"/>
      <c r="AIE160" s="41"/>
      <c r="AIF160" s="41"/>
      <c r="AIG160" s="41"/>
      <c r="AIH160" s="41"/>
      <c r="AII160" s="41"/>
      <c r="AIJ160" s="41"/>
      <c r="AIK160" s="41"/>
      <c r="AIL160" s="41"/>
      <c r="AIM160" s="41"/>
      <c r="AIN160" s="41"/>
      <c r="AIO160" s="41"/>
      <c r="AIP160" s="41"/>
      <c r="AIQ160" s="41"/>
      <c r="AIR160" s="41"/>
      <c r="AIS160" s="41"/>
      <c r="AIT160" s="41"/>
      <c r="AIU160" s="41"/>
      <c r="AIV160" s="41"/>
      <c r="AIW160" s="41"/>
      <c r="AIX160" s="41"/>
      <c r="AIY160" s="41"/>
      <c r="AIZ160" s="41"/>
      <c r="AJA160" s="41"/>
      <c r="AJB160" s="41"/>
      <c r="AJC160" s="41"/>
      <c r="AJD160" s="41"/>
      <c r="AJE160" s="41"/>
      <c r="AJF160" s="41"/>
      <c r="AJG160" s="41"/>
      <c r="AJH160" s="41"/>
      <c r="AJI160" s="41"/>
      <c r="AJJ160" s="41"/>
      <c r="AJK160" s="41"/>
      <c r="AJL160" s="41"/>
      <c r="AJM160" s="41"/>
      <c r="AJN160" s="41"/>
      <c r="AJO160" s="41"/>
      <c r="AJP160" s="41"/>
      <c r="AJQ160" s="41"/>
      <c r="AJR160" s="41"/>
      <c r="AJS160" s="41"/>
      <c r="AJT160" s="41"/>
      <c r="AJU160" s="41"/>
      <c r="AJV160" s="41"/>
      <c r="AJW160" s="41"/>
      <c r="AJX160" s="41"/>
      <c r="AJY160" s="41"/>
      <c r="AJZ160" s="41"/>
      <c r="AKA160" s="41"/>
      <c r="AKB160" s="41"/>
      <c r="AKC160" s="41"/>
      <c r="AKD160" s="41"/>
      <c r="AKE160" s="41"/>
      <c r="AKF160" s="41"/>
      <c r="AKG160" s="41"/>
      <c r="AKH160" s="41"/>
      <c r="AKI160" s="41"/>
      <c r="AKJ160" s="41"/>
      <c r="AKK160" s="41"/>
      <c r="AKL160" s="41"/>
      <c r="AKM160" s="41"/>
      <c r="AKN160" s="41"/>
      <c r="AKO160" s="41"/>
      <c r="AKP160" s="41"/>
      <c r="AKQ160" s="41"/>
      <c r="AKR160" s="41"/>
      <c r="AKS160" s="41"/>
      <c r="AKT160" s="41"/>
      <c r="AKU160" s="41"/>
      <c r="AKV160" s="41"/>
      <c r="AKW160" s="41"/>
      <c r="AKX160" s="41"/>
      <c r="AKY160" s="41"/>
      <c r="AKZ160" s="41"/>
      <c r="ALA160" s="41"/>
      <c r="ALB160" s="41"/>
      <c r="ALC160" s="41"/>
      <c r="ALD160" s="41"/>
      <c r="ALE160" s="41"/>
      <c r="ALF160" s="41"/>
      <c r="ALG160" s="41"/>
      <c r="ALH160" s="41"/>
      <c r="ALI160" s="41"/>
      <c r="ALJ160" s="41"/>
      <c r="ALK160" s="41"/>
      <c r="ALL160" s="41"/>
      <c r="ALM160" s="41"/>
      <c r="ALN160" s="41"/>
      <c r="ALO160" s="41"/>
      <c r="ALP160" s="41"/>
      <c r="ALQ160" s="41"/>
      <c r="ALR160" s="41"/>
      <c r="ALS160" s="41"/>
      <c r="ALT160" s="41"/>
      <c r="ALU160" s="41"/>
      <c r="ALV160" s="41"/>
      <c r="ALW160" s="41"/>
      <c r="ALX160" s="41"/>
      <c r="ALY160" s="41"/>
      <c r="ALZ160" s="41"/>
      <c r="AMA160" s="41"/>
      <c r="AMB160" s="41"/>
      <c r="AMC160" s="41"/>
      <c r="AMD160" s="41"/>
      <c r="AME160" s="41"/>
      <c r="AMF160" s="41"/>
      <c r="AMG160" s="41"/>
      <c r="AMH160" s="41"/>
      <c r="AMI160" s="41"/>
      <c r="AMJ160" s="41"/>
      <c r="AMK160" s="41"/>
      <c r="AML160" s="41"/>
      <c r="AMM160" s="41"/>
    </row>
  </sheetData>
  <pageMargins left="0.70000000000000007" right="0.70000000000000007" top="1.1437007874015745" bottom="1.1437007874015745" header="0.74999999999999989" footer="0.74999999999999989"/>
  <pageSetup paperSize="9" fitToWidth="0" fitToHeight="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vt:lpstr>
      <vt:lpstr>Stats</vt:lpstr>
      <vt:lpstr>Graphiques</vt:lpstr>
      <vt:lpstr>Tableaux dynamiques</vt:lpstr>
      <vt:lpstr>Données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BILLIET Louis</cp:lastModifiedBy>
  <dcterms:created xsi:type="dcterms:W3CDTF">2018-02-13T19:07:41Z</dcterms:created>
  <dcterms:modified xsi:type="dcterms:W3CDTF">2018-03-13T14:49:01Z</dcterms:modified>
</cp:coreProperties>
</file>