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lzb23_cam_ac_uk/Documents/Documents/IIB/Engima/enigma-iib-lzb23/"/>
    </mc:Choice>
  </mc:AlternateContent>
  <xr:revisionPtr revIDLastSave="191" documentId="8_{E864C547-DFDF-AF40-9058-692FD87C9932}" xr6:coauthVersionLast="47" xr6:coauthVersionMax="47" xr10:uidLastSave="{04EC2161-5632-1B44-9BC2-02CAB27708C2}"/>
  <bookViews>
    <workbookView xWindow="0" yWindow="500" windowWidth="17920" windowHeight="21900" xr2:uid="{6DC4A458-F466-A944-9AEA-11A943BEAFAA}"/>
  </bookViews>
  <sheets>
    <sheet name="cont_boar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F40" i="1"/>
  <c r="F42" i="1" s="1"/>
  <c r="F36" i="1"/>
  <c r="F35" i="1"/>
  <c r="C34" i="1"/>
  <c r="C31" i="1"/>
  <c r="F3" i="1"/>
  <c r="F4" i="1"/>
  <c r="F28" i="1" s="1"/>
  <c r="F5" i="1"/>
  <c r="F6" i="1"/>
  <c r="F7" i="1"/>
  <c r="F8" i="1"/>
  <c r="F9" i="1"/>
  <c r="F10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E17" i="1"/>
  <c r="E15" i="1"/>
  <c r="F15" i="1" s="1"/>
  <c r="E14" i="1"/>
  <c r="F14" i="1" s="1"/>
  <c r="E12" i="1"/>
  <c r="F12" i="1" s="1"/>
  <c r="E11" i="1"/>
  <c r="F11" i="1" s="1"/>
  <c r="E10" i="1"/>
  <c r="F2" i="1"/>
  <c r="F31" i="1" l="1"/>
  <c r="F29" i="1"/>
  <c r="F32" i="1" s="1"/>
</calcChain>
</file>

<file path=xl/sharedStrings.xml><?xml version="1.0" encoding="utf-8"?>
<sst xmlns="http://schemas.openxmlformats.org/spreadsheetml/2006/main" count="132" uniqueCount="121">
  <si>
    <t>Reference</t>
  </si>
  <si>
    <t>Value</t>
  </si>
  <si>
    <t>Footprint</t>
  </si>
  <si>
    <t>Qty</t>
  </si>
  <si>
    <t>A1</t>
  </si>
  <si>
    <t>Arduino_Nano_v3.x</t>
  </si>
  <si>
    <t>C1</t>
  </si>
  <si>
    <t>10u 25V</t>
  </si>
  <si>
    <t>C2, C3, C6</t>
  </si>
  <si>
    <t>100n</t>
  </si>
  <si>
    <t>C4, C7, C9</t>
  </si>
  <si>
    <t>10u</t>
  </si>
  <si>
    <t>C5, C8, C10</t>
  </si>
  <si>
    <t>F1</t>
  </si>
  <si>
    <t>IC1</t>
  </si>
  <si>
    <t>LM2931AZ-5.0_TO92</t>
  </si>
  <si>
    <t>J1-J3</t>
  </si>
  <si>
    <t>Conn_01x04</t>
  </si>
  <si>
    <t>J4</t>
  </si>
  <si>
    <t>PBOARD_CONN</t>
  </si>
  <si>
    <t>J7, J10, J11</t>
  </si>
  <si>
    <t>Conn_01x03</t>
  </si>
  <si>
    <t>J8, J9, J12</t>
  </si>
  <si>
    <t>J13</t>
  </si>
  <si>
    <t>Conn_02x03_Counter_Clockwise</t>
  </si>
  <si>
    <t>PL1</t>
  </si>
  <si>
    <t>Screw_Terminal_01x06</t>
  </si>
  <si>
    <t>TerminalBlock:TerminalBlock_bornier-6_P5.08mm</t>
  </si>
  <si>
    <t>PL2</t>
  </si>
  <si>
    <t>Conn_02x08_Counter_Clockwise</t>
  </si>
  <si>
    <t>Connector_IDC:IDC-Header_2x08_P2.54mm_Vertical</t>
  </si>
  <si>
    <t>PL3</t>
  </si>
  <si>
    <t>user_global_footprints:PinHeader_2x08_P2.54mm_Vertical_VNUM</t>
  </si>
  <si>
    <t>Q1-Q3</t>
  </si>
  <si>
    <t>BD438</t>
  </si>
  <si>
    <t>Package_TO_SOT_THT:TO-126-3_Vertical</t>
  </si>
  <si>
    <t>R1</t>
  </si>
  <si>
    <t>22R</t>
  </si>
  <si>
    <t>Resistor_THT:R_Axial_DIN0207_L6.3mm_D2.5mm_P10.16mm_Horizontal</t>
  </si>
  <si>
    <t>R2-R4, R6, R7</t>
  </si>
  <si>
    <t>4k7</t>
  </si>
  <si>
    <t>R5</t>
  </si>
  <si>
    <t>2R7</t>
  </si>
  <si>
    <t>Resistor_THT:R_Axial_DIN0918_L18.0mm_D9.0mm_P25.40mm_Horizontal</t>
  </si>
  <si>
    <t>R8-R10</t>
  </si>
  <si>
    <t>470R</t>
  </si>
  <si>
    <t>Resistor_THT:R_Axial_DIN0309_L9.0mm_D3.2mm_P12.70mm_Horizontal</t>
  </si>
  <si>
    <t>SW1</t>
  </si>
  <si>
    <t>SW_SPDT</t>
  </si>
  <si>
    <t>user_global_footprints:SW_SPDT_RS_Pro_734_7303_Latching</t>
  </si>
  <si>
    <t>U1</t>
  </si>
  <si>
    <t>LM317_TO-220</t>
  </si>
  <si>
    <t>Package_TO_SOT_THT:TO-220-3_Horizontal_TabDown</t>
  </si>
  <si>
    <t>U2, U4</t>
  </si>
  <si>
    <t>MCP23017_SP</t>
  </si>
  <si>
    <t>Package_DIP:DIP-28_W7.62mm</t>
  </si>
  <si>
    <t>U3, U5</t>
  </si>
  <si>
    <t>ULN2803A</t>
  </si>
  <si>
    <t>Package_DIP:DIP-18_W7.62mm_LongPads</t>
  </si>
  <si>
    <t>U6-U8</t>
  </si>
  <si>
    <t>ATtiny202-SS</t>
  </si>
  <si>
    <t>Package_SO:SOIC-8_3.9x4.9mm_P1.27mm</t>
  </si>
  <si>
    <t>Cost/Unit</t>
  </si>
  <si>
    <t>Cost</t>
  </si>
  <si>
    <t>Fuse Holder</t>
  </si>
  <si>
    <t>1A Slow Blow Fuse</t>
  </si>
  <si>
    <t>RS Code</t>
  </si>
  <si>
    <t>463-296</t>
  </si>
  <si>
    <t>537-1442</t>
  </si>
  <si>
    <t>563-756</t>
  </si>
  <si>
    <t>698-3263</t>
  </si>
  <si>
    <t>135-8351</t>
  </si>
  <si>
    <t>181-6522</t>
  </si>
  <si>
    <t>711-1078</t>
  </si>
  <si>
    <t>696-1667</t>
  </si>
  <si>
    <t>251-8351</t>
  </si>
  <si>
    <t>251-8654</t>
  </si>
  <si>
    <t>0.976 for 36 pin strip</t>
  </si>
  <si>
    <t>0.856 for 36 pin strip</t>
  </si>
  <si>
    <t>nano</t>
  </si>
  <si>
    <t>electrolytic</t>
  </si>
  <si>
    <t>ceramic cap</t>
  </si>
  <si>
    <t>0603 ceramic</t>
  </si>
  <si>
    <t>fuse holder</t>
  </si>
  <si>
    <t>5x20mm</t>
  </si>
  <si>
    <t>TO-92</t>
  </si>
  <si>
    <t>pin header</t>
  </si>
  <si>
    <t>RA pin header</t>
  </si>
  <si>
    <t>Screw terminal block</t>
  </si>
  <si>
    <t>2x3 RA connector</t>
  </si>
  <si>
    <t>790-1703</t>
  </si>
  <si>
    <t>251-8660</t>
  </si>
  <si>
    <t>1.76 for 36x2 strip</t>
  </si>
  <si>
    <t>2 of</t>
  </si>
  <si>
    <t>771-8357</t>
  </si>
  <si>
    <t>109-078</t>
  </si>
  <si>
    <t>683-3336</t>
  </si>
  <si>
    <t>174-2796</t>
  </si>
  <si>
    <t>169-4980</t>
  </si>
  <si>
    <t>199-7666</t>
  </si>
  <si>
    <t>734-7303</t>
  </si>
  <si>
    <t>533-8209</t>
  </si>
  <si>
    <t>168-6833</t>
  </si>
  <si>
    <t>403-806</t>
  </si>
  <si>
    <t>193-6211</t>
  </si>
  <si>
    <t>TOTAL</t>
  </si>
  <si>
    <t>TOTAL WITH CLONE</t>
  </si>
  <si>
    <t xml:space="preserve">Control boards purchased for: </t>
  </si>
  <si>
    <t>per board</t>
  </si>
  <si>
    <t>inc shipping etc</t>
  </si>
  <si>
    <t>TOTAL BOARD</t>
  </si>
  <si>
    <t>TOTAL BOARD W CLONE</t>
  </si>
  <si>
    <t xml:space="preserve">Could get 25 boards for </t>
  </si>
  <si>
    <t>per board (USD)</t>
  </si>
  <si>
    <t>per board (GBP)</t>
  </si>
  <si>
    <t>PLUGBOARD PCB</t>
  </si>
  <si>
    <t>Boards cost:</t>
  </si>
  <si>
    <t>TOTAL:</t>
  </si>
  <si>
    <t>SOIC-28</t>
  </si>
  <si>
    <t>U1, U2</t>
  </si>
  <si>
    <t>MCP23017-SP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</si>
</sst>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_);[Red]\(&quot;£&quot;#,##0.00\)"/>
    <numFmt numFmtId="165" formatCode="&quot;£&quot;#,##0.00"/>
    <numFmt numFmtId="166" formatCode="&quot;£&quot;#,##0.000"/>
  </numFmts>
  <fonts count="1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7229-CBF2-AC47-9241-E05D7F942747}">
  <sheetPr>
    <pageSetUpPr fitToPage="1"/>
  </sheetPr>
  <dimension ref="A1:H43"/>
  <sheetViews>
    <sheetView tabSelected="1" workbookViewId="0">
      <selection activeCell="B25" sqref="B25"/>
    </sheetView>
  </sheetViews>
  <sheetFormatPr baseColWidth="10" defaultRowHeight="16" x14ac:dyDescent="0.2"/>
  <cols>
    <col min="1" max="1" width="13.83203125" customWidth="1"/>
    <col min="2" max="2" width="19" customWidth="1"/>
    <col min="3" max="3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63</v>
      </c>
      <c r="G1" t="s">
        <v>66</v>
      </c>
    </row>
    <row r="2" spans="1:8" x14ac:dyDescent="0.2">
      <c r="A2" t="s">
        <v>4</v>
      </c>
      <c r="B2" t="s">
        <v>5</v>
      </c>
      <c r="C2" t="s">
        <v>79</v>
      </c>
      <c r="D2">
        <v>1</v>
      </c>
      <c r="E2" s="2">
        <v>22.43</v>
      </c>
      <c r="F2" s="1">
        <f>E2*D2</f>
        <v>22.43</v>
      </c>
      <c r="G2" t="s">
        <v>74</v>
      </c>
    </row>
    <row r="3" spans="1:8" x14ac:dyDescent="0.2">
      <c r="A3" t="s">
        <v>6</v>
      </c>
      <c r="B3" t="s">
        <v>7</v>
      </c>
      <c r="C3" t="s">
        <v>80</v>
      </c>
      <c r="D3">
        <v>1</v>
      </c>
      <c r="E3" s="2">
        <v>8.5999999999999993E-2</v>
      </c>
      <c r="F3" s="1">
        <f t="shared" ref="F3:F27" si="0">E3*D3</f>
        <v>8.5999999999999993E-2</v>
      </c>
      <c r="G3" t="s">
        <v>73</v>
      </c>
    </row>
    <row r="4" spans="1:8" x14ac:dyDescent="0.2">
      <c r="A4" t="s">
        <v>8</v>
      </c>
      <c r="B4" t="s">
        <v>9</v>
      </c>
      <c r="C4" t="s">
        <v>81</v>
      </c>
      <c r="D4">
        <v>3</v>
      </c>
      <c r="E4" s="2">
        <v>0.11600000000000001</v>
      </c>
      <c r="F4" s="1">
        <f t="shared" si="0"/>
        <v>0.34800000000000003</v>
      </c>
      <c r="G4" t="s">
        <v>72</v>
      </c>
    </row>
    <row r="5" spans="1:8" x14ac:dyDescent="0.2">
      <c r="A5" t="s">
        <v>10</v>
      </c>
      <c r="B5" t="s">
        <v>11</v>
      </c>
      <c r="C5" t="s">
        <v>82</v>
      </c>
      <c r="D5">
        <v>3</v>
      </c>
      <c r="E5" s="2">
        <v>0.19800000000000001</v>
      </c>
      <c r="F5" s="1">
        <f t="shared" si="0"/>
        <v>0.59400000000000008</v>
      </c>
      <c r="G5" t="s">
        <v>71</v>
      </c>
    </row>
    <row r="6" spans="1:8" x14ac:dyDescent="0.2">
      <c r="A6" t="s">
        <v>12</v>
      </c>
      <c r="B6" t="s">
        <v>9</v>
      </c>
      <c r="C6" t="s">
        <v>82</v>
      </c>
      <c r="D6">
        <v>3</v>
      </c>
      <c r="E6">
        <v>0.01</v>
      </c>
      <c r="F6" s="1">
        <f t="shared" si="0"/>
        <v>0.03</v>
      </c>
      <c r="G6" t="s">
        <v>70</v>
      </c>
    </row>
    <row r="7" spans="1:8" x14ac:dyDescent="0.2">
      <c r="A7" t="s">
        <v>13</v>
      </c>
      <c r="B7" t="s">
        <v>64</v>
      </c>
      <c r="C7" t="s">
        <v>83</v>
      </c>
      <c r="D7">
        <v>1</v>
      </c>
      <c r="E7" s="2">
        <v>0.75700000000000001</v>
      </c>
      <c r="F7" s="1">
        <f t="shared" si="0"/>
        <v>0.75700000000000001</v>
      </c>
      <c r="G7" t="s">
        <v>69</v>
      </c>
    </row>
    <row r="8" spans="1:8" x14ac:dyDescent="0.2">
      <c r="B8" t="s">
        <v>65</v>
      </c>
      <c r="C8" t="s">
        <v>84</v>
      </c>
      <c r="E8" s="2">
        <v>0.23599999999999999</v>
      </c>
      <c r="F8" s="1">
        <f t="shared" si="0"/>
        <v>0</v>
      </c>
      <c r="G8" t="s">
        <v>68</v>
      </c>
    </row>
    <row r="9" spans="1:8" x14ac:dyDescent="0.2">
      <c r="A9" t="s">
        <v>14</v>
      </c>
      <c r="B9" t="s">
        <v>15</v>
      </c>
      <c r="C9" t="s">
        <v>85</v>
      </c>
      <c r="D9">
        <v>1</v>
      </c>
      <c r="E9" s="2">
        <v>0.16600000000000001</v>
      </c>
      <c r="F9" s="1">
        <f t="shared" si="0"/>
        <v>0.16600000000000001</v>
      </c>
      <c r="G9" t="s">
        <v>67</v>
      </c>
    </row>
    <row r="10" spans="1:8" x14ac:dyDescent="0.2">
      <c r="A10" t="s">
        <v>16</v>
      </c>
      <c r="B10" t="s">
        <v>17</v>
      </c>
      <c r="C10" t="s">
        <v>86</v>
      </c>
      <c r="D10">
        <v>3</v>
      </c>
      <c r="E10" s="2">
        <f>0.976/9</f>
        <v>0.10844444444444444</v>
      </c>
      <c r="F10" s="1">
        <f t="shared" si="0"/>
        <v>0.32533333333333331</v>
      </c>
      <c r="G10" t="s">
        <v>75</v>
      </c>
      <c r="H10" t="s">
        <v>77</v>
      </c>
    </row>
    <row r="11" spans="1:8" x14ac:dyDescent="0.2">
      <c r="A11" t="s">
        <v>18</v>
      </c>
      <c r="B11" t="s">
        <v>19</v>
      </c>
      <c r="C11" t="s">
        <v>87</v>
      </c>
      <c r="D11">
        <v>1</v>
      </c>
      <c r="E11" s="2">
        <f>0.856/9</f>
        <v>9.5111111111111105E-2</v>
      </c>
      <c r="F11" s="1">
        <f t="shared" si="0"/>
        <v>9.5111111111111105E-2</v>
      </c>
      <c r="G11" t="s">
        <v>76</v>
      </c>
      <c r="H11" t="s">
        <v>78</v>
      </c>
    </row>
    <row r="12" spans="1:8" x14ac:dyDescent="0.2">
      <c r="A12" t="s">
        <v>20</v>
      </c>
      <c r="B12" t="s">
        <v>21</v>
      </c>
      <c r="C12" t="s">
        <v>86</v>
      </c>
      <c r="D12">
        <v>3</v>
      </c>
      <c r="E12" s="2">
        <f>0.976 * 3/36</f>
        <v>8.1333333333333327E-2</v>
      </c>
      <c r="F12" s="1">
        <f t="shared" si="0"/>
        <v>0.24399999999999999</v>
      </c>
      <c r="G12" t="s">
        <v>75</v>
      </c>
    </row>
    <row r="13" spans="1:8" x14ac:dyDescent="0.2">
      <c r="A13" t="s">
        <v>22</v>
      </c>
      <c r="B13" t="s">
        <v>21</v>
      </c>
      <c r="C13" t="s">
        <v>88</v>
      </c>
      <c r="D13">
        <v>3</v>
      </c>
      <c r="E13" s="2">
        <v>0.84199999999999997</v>
      </c>
      <c r="F13" s="1">
        <f t="shared" si="0"/>
        <v>2.5259999999999998</v>
      </c>
      <c r="G13" t="s">
        <v>90</v>
      </c>
    </row>
    <row r="14" spans="1:8" x14ac:dyDescent="0.2">
      <c r="A14" t="s">
        <v>23</v>
      </c>
      <c r="B14" t="s">
        <v>24</v>
      </c>
      <c r="C14" t="s">
        <v>89</v>
      </c>
      <c r="D14">
        <v>1</v>
      </c>
      <c r="E14" s="2">
        <f>1.76*6/72</f>
        <v>0.14666666666666667</v>
      </c>
      <c r="F14" s="1">
        <f t="shared" si="0"/>
        <v>0.14666666666666667</v>
      </c>
      <c r="G14" t="s">
        <v>91</v>
      </c>
      <c r="H14" t="s">
        <v>92</v>
      </c>
    </row>
    <row r="15" spans="1:8" x14ac:dyDescent="0.2">
      <c r="A15" t="s">
        <v>25</v>
      </c>
      <c r="B15" t="s">
        <v>26</v>
      </c>
      <c r="C15" t="s">
        <v>27</v>
      </c>
      <c r="D15">
        <v>1</v>
      </c>
      <c r="E15" s="2">
        <f>0.842*2</f>
        <v>1.6839999999999999</v>
      </c>
      <c r="F15" s="1">
        <f t="shared" si="0"/>
        <v>1.6839999999999999</v>
      </c>
      <c r="G15" t="s">
        <v>90</v>
      </c>
      <c r="H15" t="s">
        <v>93</v>
      </c>
    </row>
    <row r="16" spans="1:8" x14ac:dyDescent="0.2">
      <c r="A16" t="s">
        <v>28</v>
      </c>
      <c r="B16" t="s">
        <v>29</v>
      </c>
      <c r="C16" t="s">
        <v>30</v>
      </c>
      <c r="D16">
        <v>1</v>
      </c>
      <c r="E16" s="1">
        <v>0.64</v>
      </c>
      <c r="F16" s="1">
        <f t="shared" si="0"/>
        <v>0.64</v>
      </c>
      <c r="G16" t="s">
        <v>94</v>
      </c>
    </row>
    <row r="17" spans="1:7" x14ac:dyDescent="0.2">
      <c r="A17" t="s">
        <v>31</v>
      </c>
      <c r="B17" t="s">
        <v>29</v>
      </c>
      <c r="C17" t="s">
        <v>32</v>
      </c>
      <c r="D17">
        <v>1</v>
      </c>
      <c r="E17" s="2">
        <f>0.976 * 16/36</f>
        <v>0.43377777777777776</v>
      </c>
      <c r="F17" s="1">
        <f t="shared" si="0"/>
        <v>0.43377777777777776</v>
      </c>
      <c r="G17" t="s">
        <v>75</v>
      </c>
    </row>
    <row r="18" spans="1:7" x14ac:dyDescent="0.2">
      <c r="A18" t="s">
        <v>33</v>
      </c>
      <c r="B18" t="s">
        <v>34</v>
      </c>
      <c r="C18" t="s">
        <v>35</v>
      </c>
      <c r="D18">
        <v>3</v>
      </c>
      <c r="E18" s="2">
        <v>0.51800000000000002</v>
      </c>
      <c r="F18" s="1">
        <f t="shared" si="0"/>
        <v>1.554</v>
      </c>
      <c r="G18" s="3" t="s">
        <v>95</v>
      </c>
    </row>
    <row r="19" spans="1:7" x14ac:dyDescent="0.2">
      <c r="A19" t="s">
        <v>36</v>
      </c>
      <c r="B19" t="s">
        <v>37</v>
      </c>
      <c r="C19" t="s">
        <v>38</v>
      </c>
      <c r="D19">
        <v>1</v>
      </c>
      <c r="E19" s="2">
        <v>0.125</v>
      </c>
      <c r="F19" s="1">
        <f t="shared" si="0"/>
        <v>0.125</v>
      </c>
      <c r="G19" t="s">
        <v>96</v>
      </c>
    </row>
    <row r="20" spans="1:7" x14ac:dyDescent="0.2">
      <c r="A20" t="s">
        <v>39</v>
      </c>
      <c r="B20" t="s">
        <v>40</v>
      </c>
      <c r="C20" t="s">
        <v>38</v>
      </c>
      <c r="D20">
        <v>5</v>
      </c>
      <c r="E20" s="2">
        <v>6.4000000000000001E-2</v>
      </c>
      <c r="F20" s="1">
        <f t="shared" si="0"/>
        <v>0.32</v>
      </c>
      <c r="G20" t="s">
        <v>97</v>
      </c>
    </row>
    <row r="21" spans="1:7" x14ac:dyDescent="0.2">
      <c r="A21" t="s">
        <v>41</v>
      </c>
      <c r="B21" t="s">
        <v>42</v>
      </c>
      <c r="C21" t="s">
        <v>43</v>
      </c>
      <c r="D21">
        <v>1</v>
      </c>
      <c r="E21" s="2">
        <v>0.3</v>
      </c>
      <c r="F21" s="1">
        <f t="shared" si="0"/>
        <v>0.3</v>
      </c>
      <c r="G21" t="s">
        <v>98</v>
      </c>
    </row>
    <row r="22" spans="1:7" x14ac:dyDescent="0.2">
      <c r="A22" t="s">
        <v>44</v>
      </c>
      <c r="B22" t="s">
        <v>45</v>
      </c>
      <c r="C22" t="s">
        <v>46</v>
      </c>
      <c r="D22">
        <v>3</v>
      </c>
      <c r="E22" s="2">
        <v>1.9E-2</v>
      </c>
      <c r="F22" s="1">
        <f t="shared" si="0"/>
        <v>5.6999999999999995E-2</v>
      </c>
      <c r="G22" t="s">
        <v>99</v>
      </c>
    </row>
    <row r="23" spans="1:7" x14ac:dyDescent="0.2">
      <c r="A23" t="s">
        <v>47</v>
      </c>
      <c r="B23" t="s">
        <v>48</v>
      </c>
      <c r="C23" t="s">
        <v>49</v>
      </c>
      <c r="D23">
        <v>1</v>
      </c>
      <c r="E23" s="2">
        <v>1.55</v>
      </c>
      <c r="F23" s="1">
        <f t="shared" si="0"/>
        <v>1.55</v>
      </c>
      <c r="G23" t="s">
        <v>100</v>
      </c>
    </row>
    <row r="24" spans="1:7" x14ac:dyDescent="0.2">
      <c r="A24" t="s">
        <v>50</v>
      </c>
      <c r="B24" t="s">
        <v>51</v>
      </c>
      <c r="C24" t="s">
        <v>52</v>
      </c>
      <c r="D24">
        <v>1</v>
      </c>
      <c r="E24" s="2">
        <v>1.69</v>
      </c>
      <c r="F24" s="1">
        <f t="shared" si="0"/>
        <v>1.69</v>
      </c>
      <c r="G24" t="s">
        <v>101</v>
      </c>
    </row>
    <row r="25" spans="1:7" x14ac:dyDescent="0.2">
      <c r="A25" t="s">
        <v>53</v>
      </c>
      <c r="B25" t="s">
        <v>54</v>
      </c>
      <c r="C25" t="s">
        <v>55</v>
      </c>
      <c r="D25">
        <v>2</v>
      </c>
      <c r="E25" s="2">
        <v>1.62</v>
      </c>
      <c r="F25" s="1">
        <f t="shared" si="0"/>
        <v>3.24</v>
      </c>
      <c r="G25" t="s">
        <v>103</v>
      </c>
    </row>
    <row r="26" spans="1:7" x14ac:dyDescent="0.2">
      <c r="A26" t="s">
        <v>56</v>
      </c>
      <c r="B26" t="s">
        <v>57</v>
      </c>
      <c r="C26" t="s">
        <v>58</v>
      </c>
      <c r="D26">
        <v>2</v>
      </c>
      <c r="E26" s="2">
        <v>1.88</v>
      </c>
      <c r="F26" s="1">
        <f t="shared" si="0"/>
        <v>3.76</v>
      </c>
      <c r="G26" t="s">
        <v>102</v>
      </c>
    </row>
    <row r="27" spans="1:7" x14ac:dyDescent="0.2">
      <c r="A27" t="s">
        <v>59</v>
      </c>
      <c r="B27" t="s">
        <v>60</v>
      </c>
      <c r="C27" t="s">
        <v>61</v>
      </c>
      <c r="D27">
        <v>3</v>
      </c>
      <c r="E27" s="2">
        <v>0.45100000000000001</v>
      </c>
      <c r="F27" s="1">
        <f t="shared" si="0"/>
        <v>1.353</v>
      </c>
      <c r="G27" t="s">
        <v>104</v>
      </c>
    </row>
    <row r="28" spans="1:7" x14ac:dyDescent="0.2">
      <c r="E28" s="4" t="s">
        <v>105</v>
      </c>
      <c r="F28" s="1">
        <f>SUM(F2:F27)</f>
        <v>44.454888888888888</v>
      </c>
    </row>
    <row r="29" spans="1:7" x14ac:dyDescent="0.2">
      <c r="E29" s="5" t="s">
        <v>106</v>
      </c>
      <c r="F29" s="1">
        <f>F28-E2+5</f>
        <v>27.024888888888889</v>
      </c>
    </row>
    <row r="30" spans="1:7" x14ac:dyDescent="0.2">
      <c r="A30" t="s">
        <v>107</v>
      </c>
      <c r="C30" s="6">
        <v>30.3</v>
      </c>
    </row>
    <row r="31" spans="1:7" x14ac:dyDescent="0.2">
      <c r="A31" t="s">
        <v>109</v>
      </c>
      <c r="B31" s="5" t="s">
        <v>108</v>
      </c>
      <c r="C31" s="6">
        <f>C30/5</f>
        <v>6.0600000000000005</v>
      </c>
      <c r="E31" s="5" t="s">
        <v>110</v>
      </c>
      <c r="F31" s="1">
        <f>F28+$C$31</f>
        <v>50.514888888888891</v>
      </c>
    </row>
    <row r="32" spans="1:7" x14ac:dyDescent="0.2">
      <c r="E32" s="5" t="s">
        <v>111</v>
      </c>
      <c r="F32" s="1">
        <f>F29+$C$31</f>
        <v>33.084888888888891</v>
      </c>
    </row>
    <row r="33" spans="1:6" x14ac:dyDescent="0.2">
      <c r="A33" t="s">
        <v>112</v>
      </c>
      <c r="C33" s="8">
        <v>72.400000000000006</v>
      </c>
    </row>
    <row r="34" spans="1:6" x14ac:dyDescent="0.2">
      <c r="B34" t="s">
        <v>113</v>
      </c>
      <c r="C34" s="7">
        <f>C33/25</f>
        <v>2.8960000000000004</v>
      </c>
    </row>
    <row r="35" spans="1:6" x14ac:dyDescent="0.2">
      <c r="B35" t="s">
        <v>114</v>
      </c>
      <c r="C35" s="8">
        <v>2.2799999999999998</v>
      </c>
      <c r="D35" t="s">
        <v>110</v>
      </c>
      <c r="F35" s="1">
        <f>F28+$C$35</f>
        <v>46.734888888888889</v>
      </c>
    </row>
    <row r="36" spans="1:6" x14ac:dyDescent="0.2">
      <c r="F36" s="1">
        <f>F29+$C$35</f>
        <v>29.30488888888889</v>
      </c>
    </row>
    <row r="38" spans="1:6" x14ac:dyDescent="0.2">
      <c r="A38" t="s">
        <v>115</v>
      </c>
    </row>
    <row r="40" spans="1:6" x14ac:dyDescent="0.2">
      <c r="A40" t="s">
        <v>119</v>
      </c>
      <c r="B40" t="s">
        <v>120</v>
      </c>
      <c r="C40" t="s">
        <v>118</v>
      </c>
      <c r="D40">
        <v>2</v>
      </c>
      <c r="E40">
        <v>1.56</v>
      </c>
      <c r="F40">
        <f>E40*D40</f>
        <v>3.12</v>
      </c>
    </row>
    <row r="42" spans="1:6" x14ac:dyDescent="0.2">
      <c r="A42" t="s">
        <v>116</v>
      </c>
      <c r="B42">
        <v>29.23</v>
      </c>
      <c r="E42" t="s">
        <v>117</v>
      </c>
      <c r="F42">
        <f>B43+F40</f>
        <v>8.9660000000000011</v>
      </c>
    </row>
    <row r="43" spans="1:6" x14ac:dyDescent="0.2">
      <c r="A43" t="s">
        <v>108</v>
      </c>
      <c r="B43">
        <f>B42/5</f>
        <v>5.8460000000000001</v>
      </c>
    </row>
  </sheetData>
  <pageMargins left="0.75" right="0.75" top="1" bottom="1" header="0.5" footer="0.5"/>
  <pageSetup paperSize="9" scale="6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BB01-93DF-0B4B-9495-013FAE0A86E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cont_board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Lucius Bligh</dc:creator>
  <cp:lastModifiedBy>Lucius Bligh</cp:lastModifiedBy>
  <cp:lastPrinted>2024-05-26T12:49:26Z</cp:lastPrinted>
  <dcterms:created xsi:type="dcterms:W3CDTF">2024-05-23T14:41:37Z</dcterms:created>
  <dcterms:modified xsi:type="dcterms:W3CDTF">2024-05-27T14:48:55Z</dcterms:modified>
</cp:coreProperties>
</file>