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\Desktop\College\Research\Dr. Franklin\Behavioral Data Pipeline\Sample Behavior Data\Sample Cohort 1\"/>
    </mc:Choice>
  </mc:AlternateContent>
  <xr:revisionPtr revIDLastSave="0" documentId="13_ncr:1_{B81B6308-E7C6-4BC4-8D0C-62C316F6CE3A}" xr6:coauthVersionLast="47" xr6:coauthVersionMax="47" xr10:uidLastSave="{00000000-0000-0000-0000-000000000000}"/>
  <bookViews>
    <workbookView xWindow="-98" yWindow="-98" windowWidth="21795" windowHeight="13875" xr2:uid="{C23AB7A2-372C-4A94-9FDC-3B799A1D0D23}"/>
  </bookViews>
  <sheets>
    <sheet name="Scored and calcul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Q8" i="1" l="1"/>
  <c r="Q15" i="1"/>
  <c r="Q37" i="1"/>
  <c r="Q29" i="1"/>
  <c r="Q22" i="1"/>
  <c r="N22" i="1"/>
  <c r="N21" i="1"/>
  <c r="N20" i="1"/>
  <c r="N19" i="1"/>
  <c r="N18" i="1"/>
  <c r="N17" i="1"/>
  <c r="O22" i="1" s="1"/>
  <c r="N15" i="1"/>
  <c r="N14" i="1"/>
  <c r="N13" i="1"/>
  <c r="O15" i="1" s="1"/>
  <c r="N12" i="1"/>
  <c r="N11" i="1"/>
  <c r="N10" i="1"/>
  <c r="N8" i="1"/>
  <c r="N7" i="1"/>
  <c r="N6" i="1"/>
  <c r="N5" i="1"/>
  <c r="N4" i="1"/>
  <c r="O8" i="1" s="1"/>
  <c r="N3" i="1"/>
  <c r="N2" i="1"/>
  <c r="N35" i="1"/>
  <c r="N36" i="1"/>
  <c r="N33" i="1"/>
  <c r="N32" i="1"/>
  <c r="N34" i="1"/>
  <c r="N37" i="1"/>
  <c r="N29" i="1"/>
  <c r="N26" i="1"/>
  <c r="N27" i="1"/>
  <c r="N25" i="1"/>
  <c r="N24" i="1"/>
  <c r="O29" i="1" s="1"/>
  <c r="N28" i="1"/>
  <c r="N31" i="1"/>
  <c r="O37" i="1" s="1"/>
</calcChain>
</file>

<file path=xl/sharedStrings.xml><?xml version="1.0" encoding="utf-8"?>
<sst xmlns="http://schemas.openxmlformats.org/spreadsheetml/2006/main" count="175" uniqueCount="111">
  <si>
    <t>NORMAL00000</t>
  </si>
  <si>
    <t>(0:41 start)</t>
  </si>
  <si>
    <t>1A</t>
  </si>
  <si>
    <t>2A</t>
  </si>
  <si>
    <t>JB</t>
  </si>
  <si>
    <t>FST</t>
  </si>
  <si>
    <t>VIDEO</t>
  </si>
  <si>
    <t>ANIMAL ID (LEFT)</t>
  </si>
  <si>
    <t>ANIMAL ID (RIGHT)</t>
  </si>
  <si>
    <t>TEST DATE</t>
  </si>
  <si>
    <t>EXPERIMENTER ID</t>
  </si>
  <si>
    <t>SCORING DATE</t>
  </si>
  <si>
    <t>SCORER ID</t>
  </si>
  <si>
    <t>BEHAVIOR TEST</t>
  </si>
  <si>
    <t>4A</t>
  </si>
  <si>
    <t>3A</t>
  </si>
  <si>
    <t>(0:47 start)</t>
  </si>
  <si>
    <t>NORMAL00001</t>
  </si>
  <si>
    <t>NORMAL00002</t>
  </si>
  <si>
    <t>5A</t>
  </si>
  <si>
    <t>6A</t>
  </si>
  <si>
    <t>(0:29 start)</t>
  </si>
  <si>
    <t>NORMAL00003</t>
  </si>
  <si>
    <t>5E</t>
  </si>
  <si>
    <t>6E</t>
  </si>
  <si>
    <t>(0:25 start)</t>
  </si>
  <si>
    <t>NORMAL00004</t>
  </si>
  <si>
    <t>1E</t>
  </si>
  <si>
    <t>2E</t>
  </si>
  <si>
    <t>(0:19 start)</t>
  </si>
  <si>
    <t>NORMAL00005</t>
  </si>
  <si>
    <t>3E</t>
  </si>
  <si>
    <t>4E</t>
  </si>
  <si>
    <t>(0:22 start)</t>
  </si>
  <si>
    <t>NORMAL00006</t>
  </si>
  <si>
    <t>7E</t>
  </si>
  <si>
    <t>7B</t>
  </si>
  <si>
    <t>(0:44 start)</t>
  </si>
  <si>
    <t>D5</t>
  </si>
  <si>
    <t>D6</t>
  </si>
  <si>
    <t>(0:31 start)</t>
  </si>
  <si>
    <t>NORMAL00007</t>
  </si>
  <si>
    <t>(0:32 start)</t>
  </si>
  <si>
    <t>NORMAL00008</t>
  </si>
  <si>
    <t>1D</t>
  </si>
  <si>
    <t>2D</t>
  </si>
  <si>
    <t>NORMAL00009</t>
  </si>
  <si>
    <t>(1:09 start)</t>
  </si>
  <si>
    <t>3D</t>
  </si>
  <si>
    <t>4D</t>
  </si>
  <si>
    <t>NORMAL00011</t>
  </si>
  <si>
    <t>(0:16 start)</t>
  </si>
  <si>
    <t>1C</t>
  </si>
  <si>
    <t>2C</t>
  </si>
  <si>
    <t>2:00*</t>
  </si>
  <si>
    <t>NORMAL00012</t>
  </si>
  <si>
    <t>3C</t>
  </si>
  <si>
    <t>4C</t>
  </si>
  <si>
    <t>(0:43 start)</t>
  </si>
  <si>
    <t>5C</t>
  </si>
  <si>
    <t>6C</t>
  </si>
  <si>
    <t>NORMAL00013</t>
  </si>
  <si>
    <t>30 seconds missing in video :(</t>
  </si>
  <si>
    <t>NORMAL00001*</t>
  </si>
  <si>
    <t>B6</t>
  </si>
  <si>
    <t>B5</t>
  </si>
  <si>
    <t>NORMAL00003*</t>
  </si>
  <si>
    <t>1B</t>
  </si>
  <si>
    <t>2B</t>
  </si>
  <si>
    <t>(0:15 start)</t>
  </si>
  <si>
    <t>NORMAL00004*</t>
  </si>
  <si>
    <t>3B</t>
  </si>
  <si>
    <t>4B</t>
  </si>
  <si>
    <t>(0:17 start)</t>
  </si>
  <si>
    <t>10Hz</t>
  </si>
  <si>
    <t>B1</t>
  </si>
  <si>
    <t>B2</t>
  </si>
  <si>
    <t>B3</t>
  </si>
  <si>
    <t>B4</t>
  </si>
  <si>
    <t>B7</t>
  </si>
  <si>
    <t>20Hz</t>
  </si>
  <si>
    <t>C1</t>
  </si>
  <si>
    <t>C2</t>
  </si>
  <si>
    <t>C3</t>
  </si>
  <si>
    <t>C4</t>
  </si>
  <si>
    <t>C5</t>
  </si>
  <si>
    <t>C6</t>
  </si>
  <si>
    <t>40Hz</t>
  </si>
  <si>
    <t>D1</t>
  </si>
  <si>
    <t>D2</t>
  </si>
  <si>
    <t>D3</t>
  </si>
  <si>
    <t>D4</t>
  </si>
  <si>
    <t>Control</t>
  </si>
  <si>
    <t>A1</t>
  </si>
  <si>
    <t>A2</t>
  </si>
  <si>
    <t>A3</t>
  </si>
  <si>
    <t>A4</t>
  </si>
  <si>
    <t>A5</t>
  </si>
  <si>
    <t>A6</t>
  </si>
  <si>
    <t>Stress</t>
  </si>
  <si>
    <t>E1</t>
  </si>
  <si>
    <t>E2</t>
  </si>
  <si>
    <t>E3</t>
  </si>
  <si>
    <t>E4</t>
  </si>
  <si>
    <t>E5</t>
  </si>
  <si>
    <t>E6</t>
  </si>
  <si>
    <t>E7</t>
  </si>
  <si>
    <t>GROUP</t>
  </si>
  <si>
    <t>ID</t>
  </si>
  <si>
    <t>MOBILITY TIME (min)</t>
  </si>
  <si>
    <t>Immobility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</si>
</sst>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2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65A0-3758-4F7F-901D-DA1EBFEEBACF}">
  <dimension ref="A1:Q37"/>
  <sheetViews>
    <sheetView tabSelected="1" topLeftCell="E1" workbookViewId="0">
      <selection activeCell="M15" sqref="M15"/>
    </sheetView>
  </sheetViews>
  <sheetFormatPr defaultRowHeight="14.25" x14ac:dyDescent="0.45"/>
  <cols>
    <col min="1" max="1" width="15" bestFit="1" customWidth="1"/>
    <col min="2" max="2" width="16.265625" bestFit="1" customWidth="1"/>
    <col min="3" max="3" width="17.86328125" bestFit="1" customWidth="1"/>
    <col min="4" max="4" width="10" bestFit="1" customWidth="1"/>
    <col min="5" max="5" width="16.73046875" bestFit="1" customWidth="1"/>
    <col min="6" max="6" width="14.1328125" bestFit="1" customWidth="1"/>
    <col min="7" max="7" width="10.1328125" bestFit="1" customWidth="1"/>
    <col min="8" max="8" width="14.73046875" bestFit="1" customWidth="1"/>
    <col min="9" max="9" width="4.59765625" style="3" customWidth="1"/>
    <col min="13" max="14" width="19.59765625" bestFit="1" customWidth="1"/>
    <col min="16" max="16" width="10.73046875" bestFit="1" customWidth="1"/>
  </cols>
  <sheetData>
    <row r="1" spans="1:17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K1" t="s">
        <v>107</v>
      </c>
      <c r="L1" t="s">
        <v>108</v>
      </c>
      <c r="M1" t="s">
        <v>109</v>
      </c>
      <c r="N1" t="s">
        <v>109</v>
      </c>
      <c r="P1" t="s">
        <v>110</v>
      </c>
    </row>
    <row r="2" spans="1:17" x14ac:dyDescent="0.45">
      <c r="A2" t="s">
        <v>0</v>
      </c>
      <c r="B2" t="s">
        <v>2</v>
      </c>
      <c r="C2" t="s">
        <v>3</v>
      </c>
      <c r="D2" s="1">
        <v>44110</v>
      </c>
      <c r="E2" t="s">
        <v>4</v>
      </c>
      <c r="F2" s="1">
        <v>44137</v>
      </c>
      <c r="H2" t="s">
        <v>5</v>
      </c>
      <c r="K2" t="s">
        <v>74</v>
      </c>
      <c r="L2" t="s">
        <v>75</v>
      </c>
      <c r="M2" s="2">
        <v>8.4722222222222213E-2</v>
      </c>
      <c r="N2">
        <f>(2*60)+2</f>
        <v>122</v>
      </c>
      <c r="P2">
        <f>(4*60)-N2</f>
        <v>118</v>
      </c>
    </row>
    <row r="3" spans="1:17" x14ac:dyDescent="0.45">
      <c r="A3" t="s">
        <v>1</v>
      </c>
      <c r="B3" s="2">
        <v>0.10277777777777779</v>
      </c>
      <c r="C3" s="2">
        <v>0.10833333333333334</v>
      </c>
      <c r="K3" t="s">
        <v>74</v>
      </c>
      <c r="L3" t="s">
        <v>76</v>
      </c>
      <c r="M3" s="2">
        <v>0.13333333333333333</v>
      </c>
      <c r="N3">
        <f>(3*60)+12</f>
        <v>192</v>
      </c>
      <c r="P3">
        <f t="shared" ref="P3:P37" si="0">(4*60)-N3</f>
        <v>48</v>
      </c>
    </row>
    <row r="4" spans="1:17" x14ac:dyDescent="0.45">
      <c r="A4" t="s">
        <v>17</v>
      </c>
      <c r="B4" t="s">
        <v>14</v>
      </c>
      <c r="C4" t="s">
        <v>15</v>
      </c>
      <c r="D4" s="1">
        <v>44110</v>
      </c>
      <c r="E4" t="s">
        <v>4</v>
      </c>
      <c r="F4" s="1">
        <v>44137</v>
      </c>
      <c r="H4" t="s">
        <v>5</v>
      </c>
      <c r="K4" t="s">
        <v>74</v>
      </c>
      <c r="L4" t="s">
        <v>77</v>
      </c>
      <c r="M4" s="2">
        <v>9.1666666666666674E-2</v>
      </c>
      <c r="N4">
        <f>(2*60)+12</f>
        <v>132</v>
      </c>
      <c r="P4">
        <f t="shared" si="0"/>
        <v>108</v>
      </c>
    </row>
    <row r="5" spans="1:17" x14ac:dyDescent="0.45">
      <c r="A5" t="s">
        <v>16</v>
      </c>
      <c r="B5" s="2">
        <v>7.7777777777777779E-2</v>
      </c>
      <c r="C5" s="2">
        <v>0.11805555555555557</v>
      </c>
      <c r="K5" t="s">
        <v>74</v>
      </c>
      <c r="L5" t="s">
        <v>78</v>
      </c>
      <c r="M5" s="2">
        <v>7.2916666666666671E-2</v>
      </c>
      <c r="N5">
        <f>(1*60)+45</f>
        <v>105</v>
      </c>
      <c r="P5">
        <f t="shared" si="0"/>
        <v>135</v>
      </c>
    </row>
    <row r="6" spans="1:17" x14ac:dyDescent="0.45">
      <c r="A6" t="s">
        <v>18</v>
      </c>
      <c r="B6" t="s">
        <v>20</v>
      </c>
      <c r="C6" t="s">
        <v>19</v>
      </c>
      <c r="D6" s="1">
        <v>44110</v>
      </c>
      <c r="E6" t="s">
        <v>4</v>
      </c>
      <c r="F6" s="1">
        <v>44137</v>
      </c>
      <c r="H6" t="s">
        <v>5</v>
      </c>
      <c r="K6" t="s">
        <v>74</v>
      </c>
      <c r="L6" t="s">
        <v>65</v>
      </c>
      <c r="M6" s="2">
        <v>0.13263888888888889</v>
      </c>
      <c r="N6">
        <f>(3*60)+11</f>
        <v>191</v>
      </c>
      <c r="P6">
        <f t="shared" si="0"/>
        <v>49</v>
      </c>
    </row>
    <row r="7" spans="1:17" x14ac:dyDescent="0.45">
      <c r="A7" t="s">
        <v>21</v>
      </c>
      <c r="B7" s="2">
        <v>0.10347222222222223</v>
      </c>
      <c r="C7" s="2">
        <v>0.10555555555555556</v>
      </c>
      <c r="K7" t="s">
        <v>74</v>
      </c>
      <c r="L7" t="s">
        <v>64</v>
      </c>
      <c r="M7" s="2">
        <v>7.8472222222222221E-2</v>
      </c>
      <c r="N7">
        <f>(1*60)+53</f>
        <v>113</v>
      </c>
      <c r="P7">
        <f t="shared" si="0"/>
        <v>127</v>
      </c>
    </row>
    <row r="8" spans="1:17" x14ac:dyDescent="0.45">
      <c r="A8" t="s">
        <v>22</v>
      </c>
      <c r="B8" t="s">
        <v>24</v>
      </c>
      <c r="C8" t="s">
        <v>23</v>
      </c>
      <c r="D8" s="1">
        <v>44110</v>
      </c>
      <c r="E8" t="s">
        <v>4</v>
      </c>
      <c r="F8" s="1">
        <v>44137</v>
      </c>
      <c r="H8" t="s">
        <v>5</v>
      </c>
      <c r="K8" t="s">
        <v>74</v>
      </c>
      <c r="L8" t="s">
        <v>79</v>
      </c>
      <c r="M8" s="2">
        <v>9.6527777777777768E-2</v>
      </c>
      <c r="N8">
        <f>(2*60)+19</f>
        <v>139</v>
      </c>
      <c r="O8">
        <f>AVERAGE(N2:N8)</f>
        <v>142</v>
      </c>
      <c r="P8">
        <f t="shared" si="0"/>
        <v>101</v>
      </c>
      <c r="Q8">
        <f>AVERAGE(P2:P8)</f>
        <v>98</v>
      </c>
    </row>
    <row r="9" spans="1:17" x14ac:dyDescent="0.45">
      <c r="A9" t="s">
        <v>25</v>
      </c>
      <c r="B9" s="2">
        <v>8.0555555555555561E-2</v>
      </c>
      <c r="C9" s="2">
        <v>0.11319444444444444</v>
      </c>
      <c r="P9">
        <f t="shared" si="0"/>
        <v>240</v>
      </c>
    </row>
    <row r="10" spans="1:17" x14ac:dyDescent="0.45">
      <c r="A10" t="s">
        <v>26</v>
      </c>
      <c r="B10" t="s">
        <v>28</v>
      </c>
      <c r="C10" t="s">
        <v>27</v>
      </c>
      <c r="D10" s="1">
        <v>44110</v>
      </c>
      <c r="E10" t="s">
        <v>4</v>
      </c>
      <c r="F10" s="1">
        <v>44137</v>
      </c>
      <c r="H10" t="s">
        <v>5</v>
      </c>
      <c r="K10" t="s">
        <v>80</v>
      </c>
      <c r="L10" t="s">
        <v>81</v>
      </c>
      <c r="M10" s="2">
        <v>8.3333333333333329E-2</v>
      </c>
      <c r="N10">
        <f>(2*60)</f>
        <v>120</v>
      </c>
      <c r="P10">
        <f t="shared" si="0"/>
        <v>120</v>
      </c>
    </row>
    <row r="11" spans="1:17" x14ac:dyDescent="0.45">
      <c r="A11" t="s">
        <v>29</v>
      </c>
      <c r="B11" s="2">
        <v>6.3194444444444442E-2</v>
      </c>
      <c r="C11" s="2">
        <v>3.3333333333333333E-2</v>
      </c>
      <c r="K11" t="s">
        <v>80</v>
      </c>
      <c r="L11" t="s">
        <v>82</v>
      </c>
      <c r="M11" s="2">
        <v>0.1173611111111111</v>
      </c>
      <c r="N11">
        <f>(2*60)+49</f>
        <v>169</v>
      </c>
      <c r="P11">
        <f t="shared" si="0"/>
        <v>71</v>
      </c>
    </row>
    <row r="12" spans="1:17" x14ac:dyDescent="0.45">
      <c r="A12" t="s">
        <v>30</v>
      </c>
      <c r="B12" t="s">
        <v>32</v>
      </c>
      <c r="C12" t="s">
        <v>31</v>
      </c>
      <c r="D12" s="1">
        <v>44110</v>
      </c>
      <c r="E12" t="s">
        <v>4</v>
      </c>
      <c r="F12" s="1">
        <v>44137</v>
      </c>
      <c r="H12" t="s">
        <v>5</v>
      </c>
      <c r="K12" t="s">
        <v>80</v>
      </c>
      <c r="L12" t="s">
        <v>83</v>
      </c>
      <c r="M12" s="2">
        <v>0.11527777777777777</v>
      </c>
      <c r="N12">
        <f>(2*60)+46</f>
        <v>166</v>
      </c>
      <c r="P12">
        <f t="shared" si="0"/>
        <v>74</v>
      </c>
    </row>
    <row r="13" spans="1:17" x14ac:dyDescent="0.45">
      <c r="A13" t="s">
        <v>33</v>
      </c>
      <c r="B13" s="2">
        <v>3.1944444444444449E-2</v>
      </c>
      <c r="C13" s="2">
        <v>8.2638888888888887E-2</v>
      </c>
      <c r="K13" t="s">
        <v>80</v>
      </c>
      <c r="L13" t="s">
        <v>84</v>
      </c>
      <c r="M13" s="2">
        <v>5.2083333333333336E-2</v>
      </c>
      <c r="N13">
        <f>(1*60)+15</f>
        <v>75</v>
      </c>
      <c r="P13">
        <f t="shared" si="0"/>
        <v>165</v>
      </c>
    </row>
    <row r="14" spans="1:17" x14ac:dyDescent="0.45">
      <c r="A14" t="s">
        <v>34</v>
      </c>
      <c r="B14" t="s">
        <v>36</v>
      </c>
      <c r="C14" t="s">
        <v>35</v>
      </c>
      <c r="D14" s="1">
        <v>44110</v>
      </c>
      <c r="E14" t="s">
        <v>4</v>
      </c>
      <c r="F14" s="1">
        <v>44137</v>
      </c>
      <c r="H14" t="s">
        <v>5</v>
      </c>
      <c r="K14" t="s">
        <v>80</v>
      </c>
      <c r="L14" t="s">
        <v>85</v>
      </c>
      <c r="M14" s="2">
        <v>9.3055555555555558E-2</v>
      </c>
      <c r="N14">
        <f>(2*60)+14</f>
        <v>134</v>
      </c>
      <c r="P14">
        <f t="shared" si="0"/>
        <v>106</v>
      </c>
    </row>
    <row r="15" spans="1:17" x14ac:dyDescent="0.45">
      <c r="A15" t="s">
        <v>37</v>
      </c>
      <c r="B15" s="2">
        <v>9.6527777777777768E-2</v>
      </c>
      <c r="C15" s="2">
        <v>8.1944444444444445E-2</v>
      </c>
      <c r="K15" t="s">
        <v>80</v>
      </c>
      <c r="L15" t="s">
        <v>86</v>
      </c>
      <c r="M15" s="2">
        <v>0.11458333333333333</v>
      </c>
      <c r="N15">
        <f>(2*60)+45</f>
        <v>165</v>
      </c>
      <c r="O15">
        <f>AVERAGE(N10:N15)</f>
        <v>138.16666666666666</v>
      </c>
      <c r="P15">
        <f t="shared" si="0"/>
        <v>75</v>
      </c>
      <c r="Q15">
        <f>AVERAGE(P10:P15)</f>
        <v>101.83333333333333</v>
      </c>
    </row>
    <row r="16" spans="1:17" x14ac:dyDescent="0.45">
      <c r="A16" t="s">
        <v>41</v>
      </c>
      <c r="B16" t="s">
        <v>39</v>
      </c>
      <c r="C16" t="s">
        <v>38</v>
      </c>
      <c r="D16" s="1">
        <v>44110</v>
      </c>
      <c r="E16" t="s">
        <v>4</v>
      </c>
      <c r="F16" s="1">
        <v>44137</v>
      </c>
      <c r="H16" t="s">
        <v>5</v>
      </c>
      <c r="P16">
        <f t="shared" si="0"/>
        <v>240</v>
      </c>
    </row>
    <row r="17" spans="1:17" x14ac:dyDescent="0.45">
      <c r="A17" t="s">
        <v>42</v>
      </c>
      <c r="B17" s="2">
        <v>0.11527777777777777</v>
      </c>
      <c r="C17" s="2">
        <v>6.7361111111111108E-2</v>
      </c>
      <c r="K17" t="s">
        <v>87</v>
      </c>
      <c r="L17" t="s">
        <v>88</v>
      </c>
      <c r="M17" s="2">
        <v>0.10069444444444443</v>
      </c>
      <c r="N17">
        <f>(2*60)+25</f>
        <v>145</v>
      </c>
      <c r="P17">
        <f t="shared" si="0"/>
        <v>95</v>
      </c>
    </row>
    <row r="18" spans="1:17" x14ac:dyDescent="0.45">
      <c r="A18" t="s">
        <v>43</v>
      </c>
      <c r="B18" t="s">
        <v>45</v>
      </c>
      <c r="C18" t="s">
        <v>44</v>
      </c>
      <c r="D18" s="1">
        <v>44110</v>
      </c>
      <c r="E18" t="s">
        <v>4</v>
      </c>
      <c r="F18" s="1">
        <v>44137</v>
      </c>
      <c r="H18" t="s">
        <v>5</v>
      </c>
      <c r="K18" t="s">
        <v>87</v>
      </c>
      <c r="L18" t="s">
        <v>89</v>
      </c>
      <c r="M18" s="2">
        <v>0.11666666666666665</v>
      </c>
      <c r="N18">
        <f>(2*60)+48</f>
        <v>168</v>
      </c>
      <c r="P18">
        <f t="shared" si="0"/>
        <v>72</v>
      </c>
    </row>
    <row r="19" spans="1:17" x14ac:dyDescent="0.45">
      <c r="A19" t="s">
        <v>40</v>
      </c>
      <c r="B19" s="2">
        <v>0.11666666666666665</v>
      </c>
      <c r="C19" s="2">
        <v>0.10069444444444443</v>
      </c>
      <c r="K19" t="s">
        <v>87</v>
      </c>
      <c r="L19" t="s">
        <v>90</v>
      </c>
      <c r="M19" s="2">
        <v>0.14027777777777778</v>
      </c>
      <c r="N19">
        <f>(3*60)+22</f>
        <v>202</v>
      </c>
      <c r="P19">
        <f t="shared" si="0"/>
        <v>38</v>
      </c>
    </row>
    <row r="20" spans="1:17" x14ac:dyDescent="0.45">
      <c r="A20" t="s">
        <v>46</v>
      </c>
      <c r="B20" t="s">
        <v>49</v>
      </c>
      <c r="C20" t="s">
        <v>48</v>
      </c>
      <c r="D20" s="1">
        <v>44110</v>
      </c>
      <c r="E20" t="s">
        <v>4</v>
      </c>
      <c r="F20" s="1">
        <v>44137</v>
      </c>
      <c r="H20" t="s">
        <v>5</v>
      </c>
      <c r="K20" t="s">
        <v>87</v>
      </c>
      <c r="L20" t="s">
        <v>91</v>
      </c>
      <c r="M20" s="2">
        <v>9.0972222222222218E-2</v>
      </c>
      <c r="N20">
        <f>(2*60)+11</f>
        <v>131</v>
      </c>
      <c r="P20">
        <f t="shared" si="0"/>
        <v>109</v>
      </c>
    </row>
    <row r="21" spans="1:17" x14ac:dyDescent="0.45">
      <c r="A21" t="s">
        <v>47</v>
      </c>
      <c r="B21" s="2">
        <v>9.0972222222222218E-2</v>
      </c>
      <c r="C21" s="2">
        <v>0.14027777777777778</v>
      </c>
      <c r="K21" t="s">
        <v>87</v>
      </c>
      <c r="L21" t="s">
        <v>38</v>
      </c>
      <c r="M21" s="2">
        <v>6.7361111111111108E-2</v>
      </c>
      <c r="N21">
        <f>(1*60)+37</f>
        <v>97</v>
      </c>
      <c r="P21">
        <f t="shared" si="0"/>
        <v>143</v>
      </c>
    </row>
    <row r="22" spans="1:17" x14ac:dyDescent="0.45">
      <c r="A22" t="s">
        <v>50</v>
      </c>
      <c r="B22" t="s">
        <v>53</v>
      </c>
      <c r="C22" t="s">
        <v>52</v>
      </c>
      <c r="D22" s="1">
        <v>44110</v>
      </c>
      <c r="E22" t="s">
        <v>4</v>
      </c>
      <c r="F22" s="1">
        <v>44137</v>
      </c>
      <c r="H22" t="s">
        <v>5</v>
      </c>
      <c r="K22" t="s">
        <v>87</v>
      </c>
      <c r="L22" t="s">
        <v>39</v>
      </c>
      <c r="M22" s="2">
        <v>0.11527777777777777</v>
      </c>
      <c r="N22">
        <f>(2*60)+46</f>
        <v>166</v>
      </c>
      <c r="O22">
        <f>AVERAGE(N17:N22)</f>
        <v>151.5</v>
      </c>
      <c r="P22">
        <f t="shared" si="0"/>
        <v>74</v>
      </c>
      <c r="Q22">
        <f>AVERAGE(P17:P22)</f>
        <v>88.5</v>
      </c>
    </row>
    <row r="23" spans="1:17" x14ac:dyDescent="0.45">
      <c r="A23" t="s">
        <v>51</v>
      </c>
      <c r="B23" s="2">
        <v>0.1173611111111111</v>
      </c>
      <c r="C23" s="2" t="s">
        <v>54</v>
      </c>
      <c r="P23">
        <f t="shared" si="0"/>
        <v>240</v>
      </c>
    </row>
    <row r="24" spans="1:17" x14ac:dyDescent="0.45">
      <c r="A24" t="s">
        <v>55</v>
      </c>
      <c r="B24" t="s">
        <v>57</v>
      </c>
      <c r="C24" t="s">
        <v>56</v>
      </c>
      <c r="D24" s="1">
        <v>44110</v>
      </c>
      <c r="E24" t="s">
        <v>4</v>
      </c>
      <c r="F24" s="1">
        <v>44137</v>
      </c>
      <c r="H24" t="s">
        <v>5</v>
      </c>
      <c r="K24" t="s">
        <v>92</v>
      </c>
      <c r="L24" t="s">
        <v>93</v>
      </c>
      <c r="M24" s="2">
        <v>0.10277777777777779</v>
      </c>
      <c r="N24">
        <f>(2*60)+28</f>
        <v>148</v>
      </c>
      <c r="P24">
        <f t="shared" si="0"/>
        <v>92</v>
      </c>
    </row>
    <row r="25" spans="1:17" x14ac:dyDescent="0.45">
      <c r="A25" t="s">
        <v>58</v>
      </c>
      <c r="B25" s="2">
        <v>5.2083333333333336E-2</v>
      </c>
      <c r="C25" s="2">
        <v>0.11527777777777777</v>
      </c>
      <c r="K25" t="s">
        <v>92</v>
      </c>
      <c r="L25" t="s">
        <v>94</v>
      </c>
      <c r="M25" s="2">
        <v>0.10833333333333334</v>
      </c>
      <c r="N25">
        <f>(2*60)+36</f>
        <v>156</v>
      </c>
      <c r="P25">
        <f t="shared" si="0"/>
        <v>84</v>
      </c>
    </row>
    <row r="26" spans="1:17" x14ac:dyDescent="0.45">
      <c r="A26" t="s">
        <v>61</v>
      </c>
      <c r="B26" t="s">
        <v>60</v>
      </c>
      <c r="C26" t="s">
        <v>59</v>
      </c>
      <c r="D26" s="1">
        <v>44110</v>
      </c>
      <c r="E26" t="s">
        <v>4</v>
      </c>
      <c r="F26" s="1">
        <v>44137</v>
      </c>
      <c r="H26" t="s">
        <v>5</v>
      </c>
      <c r="K26" t="s">
        <v>92</v>
      </c>
      <c r="L26" t="s">
        <v>95</v>
      </c>
      <c r="M26" s="2">
        <v>0.11805555555555557</v>
      </c>
      <c r="N26">
        <f>(2*60)+50</f>
        <v>170</v>
      </c>
      <c r="P26">
        <f t="shared" si="0"/>
        <v>70</v>
      </c>
    </row>
    <row r="27" spans="1:17" x14ac:dyDescent="0.45">
      <c r="A27" t="s">
        <v>29</v>
      </c>
      <c r="B27" s="2">
        <v>0.11458333333333333</v>
      </c>
      <c r="C27" s="2">
        <v>9.3055555555555558E-2</v>
      </c>
      <c r="E27" t="s">
        <v>62</v>
      </c>
      <c r="K27" t="s">
        <v>92</v>
      </c>
      <c r="L27" t="s">
        <v>96</v>
      </c>
      <c r="M27" s="2">
        <v>7.7777777777777779E-2</v>
      </c>
      <c r="N27">
        <f>(1*60)+52</f>
        <v>112</v>
      </c>
      <c r="P27">
        <f t="shared" si="0"/>
        <v>128</v>
      </c>
    </row>
    <row r="28" spans="1:17" x14ac:dyDescent="0.45">
      <c r="A28" t="s">
        <v>63</v>
      </c>
      <c r="B28" s="2" t="s">
        <v>64</v>
      </c>
      <c r="C28" s="2" t="s">
        <v>65</v>
      </c>
      <c r="D28" s="1">
        <v>44110</v>
      </c>
      <c r="E28" t="s">
        <v>4</v>
      </c>
      <c r="F28" s="1">
        <v>44137</v>
      </c>
      <c r="H28" t="s">
        <v>5</v>
      </c>
      <c r="K28" t="s">
        <v>92</v>
      </c>
      <c r="L28" t="s">
        <v>97</v>
      </c>
      <c r="M28" s="2">
        <v>0.10555555555555556</v>
      </c>
      <c r="N28">
        <f>(2*60)+32</f>
        <v>152</v>
      </c>
      <c r="P28">
        <f t="shared" si="0"/>
        <v>88</v>
      </c>
    </row>
    <row r="29" spans="1:17" x14ac:dyDescent="0.45">
      <c r="A29" t="s">
        <v>37</v>
      </c>
      <c r="B29" s="2">
        <v>7.8472222222222221E-2</v>
      </c>
      <c r="C29" s="2">
        <v>0.13263888888888889</v>
      </c>
      <c r="K29" t="s">
        <v>92</v>
      </c>
      <c r="L29" t="s">
        <v>98</v>
      </c>
      <c r="M29" s="2">
        <v>0.10347222222222223</v>
      </c>
      <c r="N29">
        <f>(2*60)+29</f>
        <v>149</v>
      </c>
      <c r="O29">
        <f>AVERAGE(N24:N29)</f>
        <v>147.83333333333334</v>
      </c>
      <c r="P29">
        <f t="shared" si="0"/>
        <v>91</v>
      </c>
      <c r="Q29">
        <f>AVERAGE(P24:P29)</f>
        <v>92.166666666666671</v>
      </c>
    </row>
    <row r="30" spans="1:17" x14ac:dyDescent="0.45">
      <c r="A30" t="s">
        <v>66</v>
      </c>
      <c r="B30" s="2" t="s">
        <v>68</v>
      </c>
      <c r="C30" s="2" t="s">
        <v>67</v>
      </c>
      <c r="D30" s="1">
        <v>44110</v>
      </c>
      <c r="E30" t="s">
        <v>4</v>
      </c>
      <c r="F30" s="1">
        <v>44137</v>
      </c>
      <c r="H30" t="s">
        <v>5</v>
      </c>
      <c r="P30">
        <f t="shared" si="0"/>
        <v>240</v>
      </c>
    </row>
    <row r="31" spans="1:17" x14ac:dyDescent="0.45">
      <c r="A31" t="s">
        <v>69</v>
      </c>
      <c r="B31" s="2">
        <v>0.13333333333333333</v>
      </c>
      <c r="C31" s="2">
        <v>8.4722222222222213E-2</v>
      </c>
      <c r="K31" t="s">
        <v>99</v>
      </c>
      <c r="L31" t="s">
        <v>100</v>
      </c>
      <c r="M31" s="2">
        <v>3.3333333333333333E-2</v>
      </c>
      <c r="N31">
        <f>48</f>
        <v>48</v>
      </c>
      <c r="P31">
        <f t="shared" si="0"/>
        <v>192</v>
      </c>
    </row>
    <row r="32" spans="1:17" x14ac:dyDescent="0.45">
      <c r="A32" t="s">
        <v>70</v>
      </c>
      <c r="B32" s="2" t="s">
        <v>72</v>
      </c>
      <c r="C32" s="2" t="s">
        <v>71</v>
      </c>
      <c r="D32" s="1">
        <v>44110</v>
      </c>
      <c r="E32" t="s">
        <v>4</v>
      </c>
      <c r="F32" s="1">
        <v>44137</v>
      </c>
      <c r="H32" t="s">
        <v>5</v>
      </c>
      <c r="K32" t="s">
        <v>99</v>
      </c>
      <c r="L32" t="s">
        <v>101</v>
      </c>
      <c r="M32" s="2">
        <v>6.3194444444444442E-2</v>
      </c>
      <c r="N32">
        <f>(1*60)+31</f>
        <v>91</v>
      </c>
      <c r="P32">
        <f t="shared" si="0"/>
        <v>149</v>
      </c>
    </row>
    <row r="33" spans="1:17" x14ac:dyDescent="0.45">
      <c r="A33" t="s">
        <v>73</v>
      </c>
      <c r="B33" s="2">
        <v>7.2916666666666671E-2</v>
      </c>
      <c r="C33" s="2">
        <v>9.1666666666666674E-2</v>
      </c>
      <c r="K33" t="s">
        <v>99</v>
      </c>
      <c r="L33" t="s">
        <v>102</v>
      </c>
      <c r="M33" s="2">
        <v>8.2638888888888887E-2</v>
      </c>
      <c r="N33">
        <f>(1*60)+59</f>
        <v>119</v>
      </c>
      <c r="P33">
        <f t="shared" si="0"/>
        <v>121</v>
      </c>
    </row>
    <row r="34" spans="1:17" x14ac:dyDescent="0.45">
      <c r="K34" t="s">
        <v>99</v>
      </c>
      <c r="L34" t="s">
        <v>103</v>
      </c>
      <c r="M34" s="2">
        <v>3.1944444444444449E-2</v>
      </c>
      <c r="N34">
        <f>46</f>
        <v>46</v>
      </c>
      <c r="P34">
        <f t="shared" si="0"/>
        <v>194</v>
      </c>
    </row>
    <row r="35" spans="1:17" x14ac:dyDescent="0.45">
      <c r="K35" t="s">
        <v>99</v>
      </c>
      <c r="L35" t="s">
        <v>104</v>
      </c>
      <c r="M35" s="2">
        <v>0.11319444444444444</v>
      </c>
      <c r="N35">
        <f>(2*60)+43</f>
        <v>163</v>
      </c>
      <c r="P35">
        <f t="shared" si="0"/>
        <v>77</v>
      </c>
    </row>
    <row r="36" spans="1:17" x14ac:dyDescent="0.45">
      <c r="K36" t="s">
        <v>99</v>
      </c>
      <c r="L36" t="s">
        <v>105</v>
      </c>
      <c r="M36" s="2">
        <v>8.0555555555555561E-2</v>
      </c>
      <c r="N36">
        <f>(1*60)+56</f>
        <v>116</v>
      </c>
      <c r="P36">
        <f t="shared" si="0"/>
        <v>124</v>
      </c>
    </row>
    <row r="37" spans="1:17" x14ac:dyDescent="0.45">
      <c r="K37" t="s">
        <v>99</v>
      </c>
      <c r="L37" t="s">
        <v>106</v>
      </c>
      <c r="M37" s="2">
        <v>8.1944444444444445E-2</v>
      </c>
      <c r="N37">
        <f>60+58</f>
        <v>118</v>
      </c>
      <c r="O37">
        <f>AVERAGE(N31:N37)</f>
        <v>100.14285714285714</v>
      </c>
      <c r="P37">
        <f t="shared" si="0"/>
        <v>122</v>
      </c>
      <c r="Q37">
        <f>AVERAGE(P31:P37)</f>
        <v>139.85714285714286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Scored and calculated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Blondin</dc:creator>
  <cp:lastModifiedBy>Luke</cp:lastModifiedBy>
  <dcterms:created xsi:type="dcterms:W3CDTF">2020-11-03T02:44:42Z</dcterms:created>
  <dcterms:modified xsi:type="dcterms:W3CDTF">2023-03-31T16:21:57Z</dcterms:modified>
</cp:coreProperties>
</file>