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AA943B2E8374CCCF/Documents/"/>
    </mc:Choice>
  </mc:AlternateContent>
  <xr:revisionPtr revIDLastSave="0" documentId="8_{2A4E17FB-5910-41A7-A460-3C5FC1CC45A4}" xr6:coauthVersionLast="47" xr6:coauthVersionMax="47" xr10:uidLastSave="{00000000-0000-0000-0000-000000000000}"/>
  <bookViews>
    <workbookView xWindow="-28920" yWindow="-3630" windowWidth="29040" windowHeight="15720" firstSheet="3" activeTab="9" xr2:uid="{00000000-000D-0000-FFFF-FFFF00000000}"/>
  </bookViews>
  <sheets>
    <sheet name="Avg. Pick Time per Order" sheetId="35" r:id="rId1"/>
    <sheet name="Items Picked per Zone" sheetId="36" r:id="rId2"/>
    <sheet name="Distance Walked" sheetId="37" r:id="rId3"/>
    <sheet name="Error Rate by Zone" sheetId="38" r:id="rId4"/>
    <sheet name="Picker Efficiency " sheetId="39" r:id="rId5"/>
    <sheet name="Overall Pick Accuracy" sheetId="41" r:id="rId6"/>
    <sheet name="Sheet2" sheetId="44" r:id="rId7"/>
    <sheet name="Cycle Time Trends" sheetId="45" r:id="rId8"/>
    <sheet name="Sheet1" sheetId="1" r:id="rId9"/>
    <sheet name="Warehouse Picker dashboard" sheetId="15" r:id="rId10"/>
  </sheets>
  <definedNames>
    <definedName name="Slicer_Aisle">#N/A</definedName>
    <definedName name="Slicer_Aisle1">#N/A</definedName>
    <definedName name="Slicer_Aisle2">#N/A</definedName>
    <definedName name="Slicer_Aisle3">#N/A</definedName>
    <definedName name="Slicer_Average_pick_time__min">#N/A</definedName>
    <definedName name="Slicer_Picker_ID">#N/A</definedName>
    <definedName name="Slicer_Picker_ID1">#N/A</definedName>
  </definedNames>
  <calcPr calcId="191029"/>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2" i="1" l="1"/>
  <c r="L102" i="1"/>
  <c r="I102" i="1"/>
  <c r="H102" i="1"/>
  <c r="Y101" i="1"/>
  <c r="X101" i="1"/>
  <c r="W101" i="1"/>
  <c r="V101" i="1"/>
  <c r="U101" i="1"/>
  <c r="T101" i="1"/>
  <c r="S101" i="1"/>
  <c r="R101" i="1"/>
  <c r="Q101" i="1"/>
  <c r="P101" i="1"/>
  <c r="O101" i="1"/>
  <c r="N101" i="1"/>
  <c r="M101" i="1"/>
  <c r="L101" i="1"/>
  <c r="J101" i="1"/>
  <c r="Y100" i="1"/>
  <c r="X100" i="1"/>
  <c r="W100" i="1"/>
  <c r="V100" i="1"/>
  <c r="U100" i="1"/>
  <c r="T100" i="1"/>
  <c r="S100" i="1"/>
  <c r="R100" i="1"/>
  <c r="Q100" i="1"/>
  <c r="P100" i="1"/>
  <c r="O100" i="1"/>
  <c r="N100" i="1"/>
  <c r="M100" i="1"/>
  <c r="L100" i="1"/>
  <c r="J100" i="1"/>
  <c r="Y99" i="1"/>
  <c r="X99" i="1"/>
  <c r="W99" i="1"/>
  <c r="V99" i="1"/>
  <c r="U99" i="1"/>
  <c r="T99" i="1"/>
  <c r="S99" i="1"/>
  <c r="R99" i="1"/>
  <c r="Q99" i="1"/>
  <c r="P99" i="1"/>
  <c r="O99" i="1"/>
  <c r="N99" i="1"/>
  <c r="M99" i="1"/>
  <c r="L99" i="1"/>
  <c r="J99" i="1"/>
  <c r="Y98" i="1"/>
  <c r="X98" i="1"/>
  <c r="W98" i="1"/>
  <c r="V98" i="1"/>
  <c r="U98" i="1"/>
  <c r="T98" i="1"/>
  <c r="S98" i="1"/>
  <c r="R98" i="1"/>
  <c r="Q98" i="1"/>
  <c r="P98" i="1"/>
  <c r="O98" i="1"/>
  <c r="N98" i="1"/>
  <c r="M98" i="1"/>
  <c r="L98" i="1"/>
  <c r="J98" i="1"/>
  <c r="Y97" i="1"/>
  <c r="X97" i="1"/>
  <c r="W97" i="1"/>
  <c r="V97" i="1"/>
  <c r="U97" i="1"/>
  <c r="T97" i="1"/>
  <c r="S97" i="1"/>
  <c r="R97" i="1"/>
  <c r="Q97" i="1"/>
  <c r="P97" i="1"/>
  <c r="O97" i="1"/>
  <c r="N97" i="1"/>
  <c r="M97" i="1"/>
  <c r="L97" i="1"/>
  <c r="J97" i="1"/>
  <c r="Y96" i="1"/>
  <c r="X96" i="1"/>
  <c r="W96" i="1"/>
  <c r="V96" i="1"/>
  <c r="U96" i="1"/>
  <c r="T96" i="1"/>
  <c r="S96" i="1"/>
  <c r="R96" i="1"/>
  <c r="Q96" i="1"/>
  <c r="P96" i="1"/>
  <c r="O96" i="1"/>
  <c r="N96" i="1"/>
  <c r="M96" i="1"/>
  <c r="L96" i="1"/>
  <c r="J96" i="1"/>
  <c r="Y95" i="1"/>
  <c r="X95" i="1"/>
  <c r="W95" i="1"/>
  <c r="V95" i="1"/>
  <c r="U95" i="1"/>
  <c r="T95" i="1"/>
  <c r="S95" i="1"/>
  <c r="R95" i="1"/>
  <c r="Q95" i="1"/>
  <c r="P95" i="1"/>
  <c r="O95" i="1"/>
  <c r="N95" i="1"/>
  <c r="M95" i="1"/>
  <c r="L95" i="1"/>
  <c r="J95" i="1"/>
  <c r="Y94" i="1"/>
  <c r="X94" i="1"/>
  <c r="W94" i="1"/>
  <c r="V94" i="1"/>
  <c r="U94" i="1"/>
  <c r="T94" i="1"/>
  <c r="S94" i="1"/>
  <c r="R94" i="1"/>
  <c r="Q94" i="1"/>
  <c r="P94" i="1"/>
  <c r="O94" i="1"/>
  <c r="N94" i="1"/>
  <c r="M94" i="1"/>
  <c r="L94" i="1"/>
  <c r="J94" i="1"/>
  <c r="Y93" i="1"/>
  <c r="X93" i="1"/>
  <c r="W93" i="1"/>
  <c r="V93" i="1"/>
  <c r="U93" i="1"/>
  <c r="T93" i="1"/>
  <c r="S93" i="1"/>
  <c r="R93" i="1"/>
  <c r="Q93" i="1"/>
  <c r="P93" i="1"/>
  <c r="O93" i="1"/>
  <c r="N93" i="1"/>
  <c r="M93" i="1"/>
  <c r="L93" i="1"/>
  <c r="J93" i="1"/>
  <c r="Y92" i="1"/>
  <c r="X92" i="1"/>
  <c r="W92" i="1"/>
  <c r="V92" i="1"/>
  <c r="U92" i="1"/>
  <c r="T92" i="1"/>
  <c r="S92" i="1"/>
  <c r="R92" i="1"/>
  <c r="Q92" i="1"/>
  <c r="P92" i="1"/>
  <c r="O92" i="1"/>
  <c r="N92" i="1"/>
  <c r="M92" i="1"/>
  <c r="L92" i="1"/>
  <c r="J92" i="1"/>
  <c r="Y91" i="1"/>
  <c r="X91" i="1"/>
  <c r="W91" i="1"/>
  <c r="V91" i="1"/>
  <c r="U91" i="1"/>
  <c r="T91" i="1"/>
  <c r="S91" i="1"/>
  <c r="R91" i="1"/>
  <c r="Q91" i="1"/>
  <c r="P91" i="1"/>
  <c r="O91" i="1"/>
  <c r="N91" i="1"/>
  <c r="M91" i="1"/>
  <c r="L91" i="1"/>
  <c r="J91" i="1"/>
  <c r="Y90" i="1"/>
  <c r="X90" i="1"/>
  <c r="W90" i="1"/>
  <c r="V90" i="1"/>
  <c r="U90" i="1"/>
  <c r="T90" i="1"/>
  <c r="S90" i="1"/>
  <c r="R90" i="1"/>
  <c r="Q90" i="1"/>
  <c r="P90" i="1"/>
  <c r="O90" i="1"/>
  <c r="N90" i="1"/>
  <c r="M90" i="1"/>
  <c r="L90" i="1"/>
  <c r="J90" i="1"/>
  <c r="Y89" i="1"/>
  <c r="X89" i="1"/>
  <c r="W89" i="1"/>
  <c r="V89" i="1"/>
  <c r="U89" i="1"/>
  <c r="T89" i="1"/>
  <c r="S89" i="1"/>
  <c r="R89" i="1"/>
  <c r="Q89" i="1"/>
  <c r="P89" i="1"/>
  <c r="O89" i="1"/>
  <c r="N89" i="1"/>
  <c r="M89" i="1"/>
  <c r="L89" i="1"/>
  <c r="J89" i="1"/>
  <c r="Y88" i="1"/>
  <c r="X88" i="1"/>
  <c r="W88" i="1"/>
  <c r="V88" i="1"/>
  <c r="U88" i="1"/>
  <c r="T88" i="1"/>
  <c r="S88" i="1"/>
  <c r="R88" i="1"/>
  <c r="Q88" i="1"/>
  <c r="P88" i="1"/>
  <c r="O88" i="1"/>
  <c r="N88" i="1"/>
  <c r="M88" i="1"/>
  <c r="L88" i="1"/>
  <c r="J88" i="1"/>
  <c r="Y87" i="1"/>
  <c r="X87" i="1"/>
  <c r="W87" i="1"/>
  <c r="V87" i="1"/>
  <c r="U87" i="1"/>
  <c r="T87" i="1"/>
  <c r="S87" i="1"/>
  <c r="R87" i="1"/>
  <c r="Q87" i="1"/>
  <c r="P87" i="1"/>
  <c r="O87" i="1"/>
  <c r="N87" i="1"/>
  <c r="M87" i="1"/>
  <c r="L87" i="1"/>
  <c r="J87" i="1"/>
  <c r="Y86" i="1"/>
  <c r="X86" i="1"/>
  <c r="W86" i="1"/>
  <c r="V86" i="1"/>
  <c r="U86" i="1"/>
  <c r="T86" i="1"/>
  <c r="S86" i="1"/>
  <c r="R86" i="1"/>
  <c r="Q86" i="1"/>
  <c r="P86" i="1"/>
  <c r="O86" i="1"/>
  <c r="N86" i="1"/>
  <c r="M86" i="1"/>
  <c r="L86" i="1"/>
  <c r="J86" i="1"/>
  <c r="Y85" i="1"/>
  <c r="X85" i="1"/>
  <c r="W85" i="1"/>
  <c r="V85" i="1"/>
  <c r="U85" i="1"/>
  <c r="T85" i="1"/>
  <c r="S85" i="1"/>
  <c r="R85" i="1"/>
  <c r="Q85" i="1"/>
  <c r="P85" i="1"/>
  <c r="O85" i="1"/>
  <c r="N85" i="1"/>
  <c r="M85" i="1"/>
  <c r="L85" i="1"/>
  <c r="J85" i="1"/>
  <c r="Y84" i="1"/>
  <c r="X84" i="1"/>
  <c r="W84" i="1"/>
  <c r="V84" i="1"/>
  <c r="U84" i="1"/>
  <c r="T84" i="1"/>
  <c r="S84" i="1"/>
  <c r="R84" i="1"/>
  <c r="Q84" i="1"/>
  <c r="P84" i="1"/>
  <c r="O84" i="1"/>
  <c r="N84" i="1"/>
  <c r="M84" i="1"/>
  <c r="L84" i="1"/>
  <c r="J84" i="1"/>
  <c r="Y83" i="1"/>
  <c r="X83" i="1"/>
  <c r="W83" i="1"/>
  <c r="V83" i="1"/>
  <c r="U83" i="1"/>
  <c r="T83" i="1"/>
  <c r="S83" i="1"/>
  <c r="R83" i="1"/>
  <c r="Q83" i="1"/>
  <c r="P83" i="1"/>
  <c r="O83" i="1"/>
  <c r="N83" i="1"/>
  <c r="M83" i="1"/>
  <c r="L83" i="1"/>
  <c r="J83" i="1"/>
  <c r="Y82" i="1"/>
  <c r="X82" i="1"/>
  <c r="W82" i="1"/>
  <c r="V82" i="1"/>
  <c r="U82" i="1"/>
  <c r="T82" i="1"/>
  <c r="S82" i="1"/>
  <c r="R82" i="1"/>
  <c r="Q82" i="1"/>
  <c r="P82" i="1"/>
  <c r="O82" i="1"/>
  <c r="N82" i="1"/>
  <c r="M82" i="1"/>
  <c r="L82" i="1"/>
  <c r="J82" i="1"/>
  <c r="Y81" i="1"/>
  <c r="X81" i="1"/>
  <c r="W81" i="1"/>
  <c r="V81" i="1"/>
  <c r="U81" i="1"/>
  <c r="T81" i="1"/>
  <c r="S81" i="1"/>
  <c r="R81" i="1"/>
  <c r="Q81" i="1"/>
  <c r="P81" i="1"/>
  <c r="O81" i="1"/>
  <c r="N81" i="1"/>
  <c r="M81" i="1"/>
  <c r="L81" i="1"/>
  <c r="J81" i="1"/>
  <c r="Y80" i="1"/>
  <c r="X80" i="1"/>
  <c r="W80" i="1"/>
  <c r="V80" i="1"/>
  <c r="U80" i="1"/>
  <c r="T80" i="1"/>
  <c r="S80" i="1"/>
  <c r="R80" i="1"/>
  <c r="Q80" i="1"/>
  <c r="P80" i="1"/>
  <c r="O80" i="1"/>
  <c r="N80" i="1"/>
  <c r="M80" i="1"/>
  <c r="L80" i="1"/>
  <c r="J80" i="1"/>
  <c r="Y79" i="1"/>
  <c r="X79" i="1"/>
  <c r="W79" i="1"/>
  <c r="V79" i="1"/>
  <c r="U79" i="1"/>
  <c r="T79" i="1"/>
  <c r="S79" i="1"/>
  <c r="R79" i="1"/>
  <c r="Q79" i="1"/>
  <c r="P79" i="1"/>
  <c r="O79" i="1"/>
  <c r="N79" i="1"/>
  <c r="M79" i="1"/>
  <c r="L79" i="1"/>
  <c r="J79" i="1"/>
  <c r="Y78" i="1"/>
  <c r="X78" i="1"/>
  <c r="W78" i="1"/>
  <c r="V78" i="1"/>
  <c r="U78" i="1"/>
  <c r="T78" i="1"/>
  <c r="S78" i="1"/>
  <c r="R78" i="1"/>
  <c r="Q78" i="1"/>
  <c r="P78" i="1"/>
  <c r="O78" i="1"/>
  <c r="N78" i="1"/>
  <c r="M78" i="1"/>
  <c r="L78" i="1"/>
  <c r="J78" i="1"/>
  <c r="Y77" i="1"/>
  <c r="X77" i="1"/>
  <c r="W77" i="1"/>
  <c r="V77" i="1"/>
  <c r="U77" i="1"/>
  <c r="T77" i="1"/>
  <c r="S77" i="1"/>
  <c r="R77" i="1"/>
  <c r="Q77" i="1"/>
  <c r="P77" i="1"/>
  <c r="O77" i="1"/>
  <c r="N77" i="1"/>
  <c r="M77" i="1"/>
  <c r="L77" i="1"/>
  <c r="J77" i="1"/>
  <c r="Y76" i="1"/>
  <c r="X76" i="1"/>
  <c r="W76" i="1"/>
  <c r="V76" i="1"/>
  <c r="U76" i="1"/>
  <c r="T76" i="1"/>
  <c r="S76" i="1"/>
  <c r="R76" i="1"/>
  <c r="Q76" i="1"/>
  <c r="P76" i="1"/>
  <c r="O76" i="1"/>
  <c r="N76" i="1"/>
  <c r="M76" i="1"/>
  <c r="L76" i="1"/>
  <c r="J76" i="1"/>
  <c r="Y75" i="1"/>
  <c r="X75" i="1"/>
  <c r="W75" i="1"/>
  <c r="V75" i="1"/>
  <c r="U75" i="1"/>
  <c r="T75" i="1"/>
  <c r="S75" i="1"/>
  <c r="R75" i="1"/>
  <c r="Q75" i="1"/>
  <c r="P75" i="1"/>
  <c r="O75" i="1"/>
  <c r="N75" i="1"/>
  <c r="M75" i="1"/>
  <c r="L75" i="1"/>
  <c r="J75" i="1"/>
  <c r="Y74" i="1"/>
  <c r="X74" i="1"/>
  <c r="W74" i="1"/>
  <c r="V74" i="1"/>
  <c r="U74" i="1"/>
  <c r="T74" i="1"/>
  <c r="S74" i="1"/>
  <c r="R74" i="1"/>
  <c r="Q74" i="1"/>
  <c r="P74" i="1"/>
  <c r="O74" i="1"/>
  <c r="N74" i="1"/>
  <c r="M74" i="1"/>
  <c r="L74" i="1"/>
  <c r="J74" i="1"/>
  <c r="Y73" i="1"/>
  <c r="X73" i="1"/>
  <c r="W73" i="1"/>
  <c r="V73" i="1"/>
  <c r="U73" i="1"/>
  <c r="T73" i="1"/>
  <c r="S73" i="1"/>
  <c r="R73" i="1"/>
  <c r="Q73" i="1"/>
  <c r="P73" i="1"/>
  <c r="O73" i="1"/>
  <c r="N73" i="1"/>
  <c r="M73" i="1"/>
  <c r="L73" i="1"/>
  <c r="J73" i="1"/>
  <c r="Y72" i="1"/>
  <c r="X72" i="1"/>
  <c r="W72" i="1"/>
  <c r="V72" i="1"/>
  <c r="U72" i="1"/>
  <c r="T72" i="1"/>
  <c r="S72" i="1"/>
  <c r="R72" i="1"/>
  <c r="Q72" i="1"/>
  <c r="P72" i="1"/>
  <c r="O72" i="1"/>
  <c r="N72" i="1"/>
  <c r="M72" i="1"/>
  <c r="L72" i="1"/>
  <c r="J72" i="1"/>
  <c r="Y71" i="1"/>
  <c r="X71" i="1"/>
  <c r="W71" i="1"/>
  <c r="V71" i="1"/>
  <c r="U71" i="1"/>
  <c r="T71" i="1"/>
  <c r="S71" i="1"/>
  <c r="R71" i="1"/>
  <c r="Q71" i="1"/>
  <c r="P71" i="1"/>
  <c r="O71" i="1"/>
  <c r="N71" i="1"/>
  <c r="M71" i="1"/>
  <c r="L71" i="1"/>
  <c r="J71" i="1"/>
  <c r="Y70" i="1"/>
  <c r="X70" i="1"/>
  <c r="W70" i="1"/>
  <c r="V70" i="1"/>
  <c r="U70" i="1"/>
  <c r="T70" i="1"/>
  <c r="S70" i="1"/>
  <c r="R70" i="1"/>
  <c r="Q70" i="1"/>
  <c r="P70" i="1"/>
  <c r="O70" i="1"/>
  <c r="N70" i="1"/>
  <c r="M70" i="1"/>
  <c r="L70" i="1"/>
  <c r="J70" i="1"/>
  <c r="Y69" i="1"/>
  <c r="X69" i="1"/>
  <c r="W69" i="1"/>
  <c r="V69" i="1"/>
  <c r="U69" i="1"/>
  <c r="T69" i="1"/>
  <c r="S69" i="1"/>
  <c r="R69" i="1"/>
  <c r="Q69" i="1"/>
  <c r="P69" i="1"/>
  <c r="O69" i="1"/>
  <c r="N69" i="1"/>
  <c r="M69" i="1"/>
  <c r="L69" i="1"/>
  <c r="J69" i="1"/>
  <c r="Y68" i="1"/>
  <c r="X68" i="1"/>
  <c r="W68" i="1"/>
  <c r="V68" i="1"/>
  <c r="U68" i="1"/>
  <c r="T68" i="1"/>
  <c r="S68" i="1"/>
  <c r="R68" i="1"/>
  <c r="Q68" i="1"/>
  <c r="P68" i="1"/>
  <c r="O68" i="1"/>
  <c r="N68" i="1"/>
  <c r="M68" i="1"/>
  <c r="L68" i="1"/>
  <c r="J68" i="1"/>
  <c r="Y67" i="1"/>
  <c r="X67" i="1"/>
  <c r="W67" i="1"/>
  <c r="V67" i="1"/>
  <c r="U67" i="1"/>
  <c r="T67" i="1"/>
  <c r="S67" i="1"/>
  <c r="R67" i="1"/>
  <c r="Q67" i="1"/>
  <c r="P67" i="1"/>
  <c r="O67" i="1"/>
  <c r="N67" i="1"/>
  <c r="M67" i="1"/>
  <c r="L67" i="1"/>
  <c r="J67" i="1"/>
  <c r="Y66" i="1"/>
  <c r="X66" i="1"/>
  <c r="W66" i="1"/>
  <c r="V66" i="1"/>
  <c r="U66" i="1"/>
  <c r="T66" i="1"/>
  <c r="S66" i="1"/>
  <c r="R66" i="1"/>
  <c r="Q66" i="1"/>
  <c r="P66" i="1"/>
  <c r="O66" i="1"/>
  <c r="N66" i="1"/>
  <c r="M66" i="1"/>
  <c r="L66" i="1"/>
  <c r="J66" i="1"/>
  <c r="Y65" i="1"/>
  <c r="X65" i="1"/>
  <c r="W65" i="1"/>
  <c r="V65" i="1"/>
  <c r="U65" i="1"/>
  <c r="T65" i="1"/>
  <c r="S65" i="1"/>
  <c r="R65" i="1"/>
  <c r="Q65" i="1"/>
  <c r="P65" i="1"/>
  <c r="O65" i="1"/>
  <c r="N65" i="1"/>
  <c r="M65" i="1"/>
  <c r="L65" i="1"/>
  <c r="J65" i="1"/>
  <c r="Y64" i="1"/>
  <c r="X64" i="1"/>
  <c r="W64" i="1"/>
  <c r="V64" i="1"/>
  <c r="U64" i="1"/>
  <c r="T64" i="1"/>
  <c r="S64" i="1"/>
  <c r="R64" i="1"/>
  <c r="Q64" i="1"/>
  <c r="P64" i="1"/>
  <c r="O64" i="1"/>
  <c r="N64" i="1"/>
  <c r="M64" i="1"/>
  <c r="L64" i="1"/>
  <c r="J64" i="1"/>
  <c r="Y63" i="1"/>
  <c r="X63" i="1"/>
  <c r="W63" i="1"/>
  <c r="V63" i="1"/>
  <c r="U63" i="1"/>
  <c r="T63" i="1"/>
  <c r="S63" i="1"/>
  <c r="R63" i="1"/>
  <c r="Q63" i="1"/>
  <c r="P63" i="1"/>
  <c r="O63" i="1"/>
  <c r="N63" i="1"/>
  <c r="M63" i="1"/>
  <c r="L63" i="1"/>
  <c r="J63" i="1"/>
  <c r="Y62" i="1"/>
  <c r="X62" i="1"/>
  <c r="W62" i="1"/>
  <c r="V62" i="1"/>
  <c r="U62" i="1"/>
  <c r="T62" i="1"/>
  <c r="S62" i="1"/>
  <c r="R62" i="1"/>
  <c r="Q62" i="1"/>
  <c r="P62" i="1"/>
  <c r="O62" i="1"/>
  <c r="N62" i="1"/>
  <c r="M62" i="1"/>
  <c r="L62" i="1"/>
  <c r="J62" i="1"/>
  <c r="Y61" i="1"/>
  <c r="X61" i="1"/>
  <c r="W61" i="1"/>
  <c r="V61" i="1"/>
  <c r="U61" i="1"/>
  <c r="T61" i="1"/>
  <c r="S61" i="1"/>
  <c r="R61" i="1"/>
  <c r="Q61" i="1"/>
  <c r="P61" i="1"/>
  <c r="O61" i="1"/>
  <c r="N61" i="1"/>
  <c r="M61" i="1"/>
  <c r="L61" i="1"/>
  <c r="J61" i="1"/>
  <c r="Y60" i="1"/>
  <c r="X60" i="1"/>
  <c r="W60" i="1"/>
  <c r="V60" i="1"/>
  <c r="U60" i="1"/>
  <c r="T60" i="1"/>
  <c r="S60" i="1"/>
  <c r="R60" i="1"/>
  <c r="Q60" i="1"/>
  <c r="P60" i="1"/>
  <c r="O60" i="1"/>
  <c r="N60" i="1"/>
  <c r="M60" i="1"/>
  <c r="L60" i="1"/>
  <c r="J60" i="1"/>
  <c r="Y59" i="1"/>
  <c r="X59" i="1"/>
  <c r="W59" i="1"/>
  <c r="V59" i="1"/>
  <c r="U59" i="1"/>
  <c r="T59" i="1"/>
  <c r="S59" i="1"/>
  <c r="R59" i="1"/>
  <c r="Q59" i="1"/>
  <c r="P59" i="1"/>
  <c r="O59" i="1"/>
  <c r="N59" i="1"/>
  <c r="M59" i="1"/>
  <c r="L59" i="1"/>
  <c r="J59" i="1"/>
  <c r="Y58" i="1"/>
  <c r="X58" i="1"/>
  <c r="W58" i="1"/>
  <c r="V58" i="1"/>
  <c r="U58" i="1"/>
  <c r="T58" i="1"/>
  <c r="S58" i="1"/>
  <c r="R58" i="1"/>
  <c r="Q58" i="1"/>
  <c r="P58" i="1"/>
  <c r="O58" i="1"/>
  <c r="N58" i="1"/>
  <c r="M58" i="1"/>
  <c r="L58" i="1"/>
  <c r="J58" i="1"/>
  <c r="Y57" i="1"/>
  <c r="X57" i="1"/>
  <c r="W57" i="1"/>
  <c r="V57" i="1"/>
  <c r="U57" i="1"/>
  <c r="T57" i="1"/>
  <c r="S57" i="1"/>
  <c r="R57" i="1"/>
  <c r="Q57" i="1"/>
  <c r="P57" i="1"/>
  <c r="O57" i="1"/>
  <c r="N57" i="1"/>
  <c r="M57" i="1"/>
  <c r="L57" i="1"/>
  <c r="J57" i="1"/>
  <c r="Y56" i="1"/>
  <c r="X56" i="1"/>
  <c r="W56" i="1"/>
  <c r="V56" i="1"/>
  <c r="U56" i="1"/>
  <c r="T56" i="1"/>
  <c r="S56" i="1"/>
  <c r="R56" i="1"/>
  <c r="Q56" i="1"/>
  <c r="P56" i="1"/>
  <c r="O56" i="1"/>
  <c r="N56" i="1"/>
  <c r="M56" i="1"/>
  <c r="L56" i="1"/>
  <c r="J56" i="1"/>
  <c r="Y55" i="1"/>
  <c r="X55" i="1"/>
  <c r="W55" i="1"/>
  <c r="V55" i="1"/>
  <c r="U55" i="1"/>
  <c r="T55" i="1"/>
  <c r="S55" i="1"/>
  <c r="R55" i="1"/>
  <c r="Q55" i="1"/>
  <c r="P55" i="1"/>
  <c r="O55" i="1"/>
  <c r="N55" i="1"/>
  <c r="M55" i="1"/>
  <c r="L55" i="1"/>
  <c r="J55" i="1"/>
  <c r="Y54" i="1"/>
  <c r="X54" i="1"/>
  <c r="W54" i="1"/>
  <c r="V54" i="1"/>
  <c r="U54" i="1"/>
  <c r="T54" i="1"/>
  <c r="S54" i="1"/>
  <c r="R54" i="1"/>
  <c r="Q54" i="1"/>
  <c r="P54" i="1"/>
  <c r="O54" i="1"/>
  <c r="N54" i="1"/>
  <c r="M54" i="1"/>
  <c r="L54" i="1"/>
  <c r="J54" i="1"/>
  <c r="Y53" i="1"/>
  <c r="X53" i="1"/>
  <c r="W53" i="1"/>
  <c r="V53" i="1"/>
  <c r="U53" i="1"/>
  <c r="T53" i="1"/>
  <c r="S53" i="1"/>
  <c r="R53" i="1"/>
  <c r="Q53" i="1"/>
  <c r="P53" i="1"/>
  <c r="O53" i="1"/>
  <c r="N53" i="1"/>
  <c r="M53" i="1"/>
  <c r="L53" i="1"/>
  <c r="J53" i="1"/>
  <c r="Y52" i="1"/>
  <c r="X52" i="1"/>
  <c r="W52" i="1"/>
  <c r="V52" i="1"/>
  <c r="U52" i="1"/>
  <c r="T52" i="1"/>
  <c r="S52" i="1"/>
  <c r="R52" i="1"/>
  <c r="Q52" i="1"/>
  <c r="P52" i="1"/>
  <c r="O52" i="1"/>
  <c r="N52" i="1"/>
  <c r="M52" i="1"/>
  <c r="L52" i="1"/>
  <c r="J52" i="1"/>
  <c r="Y51" i="1"/>
  <c r="X51" i="1"/>
  <c r="W51" i="1"/>
  <c r="V51" i="1"/>
  <c r="U51" i="1"/>
  <c r="T51" i="1"/>
  <c r="S51" i="1"/>
  <c r="R51" i="1"/>
  <c r="Q51" i="1"/>
  <c r="P51" i="1"/>
  <c r="O51" i="1"/>
  <c r="N51" i="1"/>
  <c r="M51" i="1"/>
  <c r="L51" i="1"/>
  <c r="J51" i="1"/>
  <c r="Y50" i="1"/>
  <c r="X50" i="1"/>
  <c r="W50" i="1"/>
  <c r="V50" i="1"/>
  <c r="U50" i="1"/>
  <c r="T50" i="1"/>
  <c r="S50" i="1"/>
  <c r="R50" i="1"/>
  <c r="Q50" i="1"/>
  <c r="P50" i="1"/>
  <c r="O50" i="1"/>
  <c r="N50" i="1"/>
  <c r="M50" i="1"/>
  <c r="L50" i="1"/>
  <c r="J50" i="1"/>
  <c r="Y49" i="1"/>
  <c r="X49" i="1"/>
  <c r="W49" i="1"/>
  <c r="V49" i="1"/>
  <c r="U49" i="1"/>
  <c r="T49" i="1"/>
  <c r="S49" i="1"/>
  <c r="R49" i="1"/>
  <c r="Q49" i="1"/>
  <c r="P49" i="1"/>
  <c r="O49" i="1"/>
  <c r="N49" i="1"/>
  <c r="M49" i="1"/>
  <c r="L49" i="1"/>
  <c r="J49" i="1"/>
  <c r="Y48" i="1"/>
  <c r="X48" i="1"/>
  <c r="W48" i="1"/>
  <c r="V48" i="1"/>
  <c r="U48" i="1"/>
  <c r="T48" i="1"/>
  <c r="S48" i="1"/>
  <c r="R48" i="1"/>
  <c r="Q48" i="1"/>
  <c r="P48" i="1"/>
  <c r="O48" i="1"/>
  <c r="N48" i="1"/>
  <c r="M48" i="1"/>
  <c r="L48" i="1"/>
  <c r="J48" i="1"/>
  <c r="Y47" i="1"/>
  <c r="X47" i="1"/>
  <c r="W47" i="1"/>
  <c r="V47" i="1"/>
  <c r="U47" i="1"/>
  <c r="T47" i="1"/>
  <c r="S47" i="1"/>
  <c r="R47" i="1"/>
  <c r="Q47" i="1"/>
  <c r="P47" i="1"/>
  <c r="O47" i="1"/>
  <c r="N47" i="1"/>
  <c r="M47" i="1"/>
  <c r="L47" i="1"/>
  <c r="J47" i="1"/>
  <c r="Y46" i="1"/>
  <c r="X46" i="1"/>
  <c r="W46" i="1"/>
  <c r="V46" i="1"/>
  <c r="U46" i="1"/>
  <c r="T46" i="1"/>
  <c r="S46" i="1"/>
  <c r="R46" i="1"/>
  <c r="Q46" i="1"/>
  <c r="P46" i="1"/>
  <c r="O46" i="1"/>
  <c r="N46" i="1"/>
  <c r="M46" i="1"/>
  <c r="L46" i="1"/>
  <c r="J46" i="1"/>
  <c r="Y45" i="1"/>
  <c r="X45" i="1"/>
  <c r="W45" i="1"/>
  <c r="V45" i="1"/>
  <c r="U45" i="1"/>
  <c r="T45" i="1"/>
  <c r="S45" i="1"/>
  <c r="R45" i="1"/>
  <c r="Q45" i="1"/>
  <c r="P45" i="1"/>
  <c r="O45" i="1"/>
  <c r="N45" i="1"/>
  <c r="M45" i="1"/>
  <c r="L45" i="1"/>
  <c r="J45" i="1"/>
  <c r="Y44" i="1"/>
  <c r="X44" i="1"/>
  <c r="W44" i="1"/>
  <c r="V44" i="1"/>
  <c r="U44" i="1"/>
  <c r="T44" i="1"/>
  <c r="S44" i="1"/>
  <c r="R44" i="1"/>
  <c r="Q44" i="1"/>
  <c r="P44" i="1"/>
  <c r="O44" i="1"/>
  <c r="N44" i="1"/>
  <c r="M44" i="1"/>
  <c r="L44" i="1"/>
  <c r="J44" i="1"/>
  <c r="Y43" i="1"/>
  <c r="X43" i="1"/>
  <c r="W43" i="1"/>
  <c r="V43" i="1"/>
  <c r="U43" i="1"/>
  <c r="T43" i="1"/>
  <c r="S43" i="1"/>
  <c r="R43" i="1"/>
  <c r="Q43" i="1"/>
  <c r="P43" i="1"/>
  <c r="O43" i="1"/>
  <c r="N43" i="1"/>
  <c r="M43" i="1"/>
  <c r="L43" i="1"/>
  <c r="J43" i="1"/>
  <c r="Y42" i="1"/>
  <c r="X42" i="1"/>
  <c r="W42" i="1"/>
  <c r="V42" i="1"/>
  <c r="U42" i="1"/>
  <c r="T42" i="1"/>
  <c r="S42" i="1"/>
  <c r="R42" i="1"/>
  <c r="Q42" i="1"/>
  <c r="P42" i="1"/>
  <c r="O42" i="1"/>
  <c r="N42" i="1"/>
  <c r="M42" i="1"/>
  <c r="L42" i="1"/>
  <c r="J42" i="1"/>
  <c r="Y41" i="1"/>
  <c r="X41" i="1"/>
  <c r="W41" i="1"/>
  <c r="V41" i="1"/>
  <c r="U41" i="1"/>
  <c r="T41" i="1"/>
  <c r="S41" i="1"/>
  <c r="R41" i="1"/>
  <c r="Q41" i="1"/>
  <c r="P41" i="1"/>
  <c r="O41" i="1"/>
  <c r="N41" i="1"/>
  <c r="M41" i="1"/>
  <c r="L41" i="1"/>
  <c r="J41" i="1"/>
  <c r="Y40" i="1"/>
  <c r="X40" i="1"/>
  <c r="W40" i="1"/>
  <c r="V40" i="1"/>
  <c r="U40" i="1"/>
  <c r="T40" i="1"/>
  <c r="S40" i="1"/>
  <c r="R40" i="1"/>
  <c r="Q40" i="1"/>
  <c r="P40" i="1"/>
  <c r="O40" i="1"/>
  <c r="N40" i="1"/>
  <c r="M40" i="1"/>
  <c r="L40" i="1"/>
  <c r="J40" i="1"/>
  <c r="Y39" i="1"/>
  <c r="X39" i="1"/>
  <c r="W39" i="1"/>
  <c r="V39" i="1"/>
  <c r="U39" i="1"/>
  <c r="T39" i="1"/>
  <c r="S39" i="1"/>
  <c r="R39" i="1"/>
  <c r="Q39" i="1"/>
  <c r="P39" i="1"/>
  <c r="O39" i="1"/>
  <c r="N39" i="1"/>
  <c r="M39" i="1"/>
  <c r="L39" i="1"/>
  <c r="J39" i="1"/>
  <c r="Y38" i="1"/>
  <c r="X38" i="1"/>
  <c r="W38" i="1"/>
  <c r="V38" i="1"/>
  <c r="U38" i="1"/>
  <c r="T38" i="1"/>
  <c r="S38" i="1"/>
  <c r="R38" i="1"/>
  <c r="Q38" i="1"/>
  <c r="P38" i="1"/>
  <c r="O38" i="1"/>
  <c r="N38" i="1"/>
  <c r="M38" i="1"/>
  <c r="L38" i="1"/>
  <c r="J38" i="1"/>
  <c r="Y37" i="1"/>
  <c r="X37" i="1"/>
  <c r="W37" i="1"/>
  <c r="V37" i="1"/>
  <c r="U37" i="1"/>
  <c r="T37" i="1"/>
  <c r="S37" i="1"/>
  <c r="R37" i="1"/>
  <c r="Q37" i="1"/>
  <c r="P37" i="1"/>
  <c r="O37" i="1"/>
  <c r="N37" i="1"/>
  <c r="M37" i="1"/>
  <c r="L37" i="1"/>
  <c r="J37" i="1"/>
  <c r="Y36" i="1"/>
  <c r="X36" i="1"/>
  <c r="W36" i="1"/>
  <c r="V36" i="1"/>
  <c r="U36" i="1"/>
  <c r="T36" i="1"/>
  <c r="S36" i="1"/>
  <c r="R36" i="1"/>
  <c r="Q36" i="1"/>
  <c r="P36" i="1"/>
  <c r="O36" i="1"/>
  <c r="N36" i="1"/>
  <c r="M36" i="1"/>
  <c r="L36" i="1"/>
  <c r="J36" i="1"/>
  <c r="Y35" i="1"/>
  <c r="X35" i="1"/>
  <c r="W35" i="1"/>
  <c r="V35" i="1"/>
  <c r="U35" i="1"/>
  <c r="T35" i="1"/>
  <c r="S35" i="1"/>
  <c r="R35" i="1"/>
  <c r="Q35" i="1"/>
  <c r="P35" i="1"/>
  <c r="O35" i="1"/>
  <c r="N35" i="1"/>
  <c r="M35" i="1"/>
  <c r="L35" i="1"/>
  <c r="J35" i="1"/>
  <c r="Y34" i="1"/>
  <c r="X34" i="1"/>
  <c r="W34" i="1"/>
  <c r="V34" i="1"/>
  <c r="U34" i="1"/>
  <c r="T34" i="1"/>
  <c r="S34" i="1"/>
  <c r="R34" i="1"/>
  <c r="Q34" i="1"/>
  <c r="P34" i="1"/>
  <c r="O34" i="1"/>
  <c r="N34" i="1"/>
  <c r="M34" i="1"/>
  <c r="L34" i="1"/>
  <c r="J34" i="1"/>
  <c r="Y33" i="1"/>
  <c r="X33" i="1"/>
  <c r="W33" i="1"/>
  <c r="V33" i="1"/>
  <c r="U33" i="1"/>
  <c r="T33" i="1"/>
  <c r="S33" i="1"/>
  <c r="R33" i="1"/>
  <c r="Q33" i="1"/>
  <c r="P33" i="1"/>
  <c r="O33" i="1"/>
  <c r="N33" i="1"/>
  <c r="M33" i="1"/>
  <c r="L33" i="1"/>
  <c r="J33" i="1"/>
  <c r="Y32" i="1"/>
  <c r="X32" i="1"/>
  <c r="W32" i="1"/>
  <c r="V32" i="1"/>
  <c r="U32" i="1"/>
  <c r="T32" i="1"/>
  <c r="S32" i="1"/>
  <c r="R32" i="1"/>
  <c r="Q32" i="1"/>
  <c r="P32" i="1"/>
  <c r="O32" i="1"/>
  <c r="N32" i="1"/>
  <c r="M32" i="1"/>
  <c r="L32" i="1"/>
  <c r="J32" i="1"/>
  <c r="Y31" i="1"/>
  <c r="X31" i="1"/>
  <c r="W31" i="1"/>
  <c r="V31" i="1"/>
  <c r="U31" i="1"/>
  <c r="T31" i="1"/>
  <c r="S31" i="1"/>
  <c r="R31" i="1"/>
  <c r="Q31" i="1"/>
  <c r="P31" i="1"/>
  <c r="O31" i="1"/>
  <c r="N31" i="1"/>
  <c r="M31" i="1"/>
  <c r="L31" i="1"/>
  <c r="J31" i="1"/>
  <c r="Y30" i="1"/>
  <c r="X30" i="1"/>
  <c r="W30" i="1"/>
  <c r="V30" i="1"/>
  <c r="U30" i="1"/>
  <c r="T30" i="1"/>
  <c r="S30" i="1"/>
  <c r="R30" i="1"/>
  <c r="Q30" i="1"/>
  <c r="P30" i="1"/>
  <c r="O30" i="1"/>
  <c r="N30" i="1"/>
  <c r="M30" i="1"/>
  <c r="L30" i="1"/>
  <c r="J30" i="1"/>
  <c r="Y29" i="1"/>
  <c r="X29" i="1"/>
  <c r="W29" i="1"/>
  <c r="V29" i="1"/>
  <c r="U29" i="1"/>
  <c r="T29" i="1"/>
  <c r="S29" i="1"/>
  <c r="R29" i="1"/>
  <c r="Q29" i="1"/>
  <c r="P29" i="1"/>
  <c r="O29" i="1"/>
  <c r="N29" i="1"/>
  <c r="M29" i="1"/>
  <c r="L29" i="1"/>
  <c r="J29" i="1"/>
  <c r="Y28" i="1"/>
  <c r="X28" i="1"/>
  <c r="W28" i="1"/>
  <c r="V28" i="1"/>
  <c r="U28" i="1"/>
  <c r="T28" i="1"/>
  <c r="S28" i="1"/>
  <c r="R28" i="1"/>
  <c r="Q28" i="1"/>
  <c r="P28" i="1"/>
  <c r="O28" i="1"/>
  <c r="N28" i="1"/>
  <c r="M28" i="1"/>
  <c r="L28" i="1"/>
  <c r="J28" i="1"/>
  <c r="Y27" i="1"/>
  <c r="X27" i="1"/>
  <c r="W27" i="1"/>
  <c r="V27" i="1"/>
  <c r="U27" i="1"/>
  <c r="T27" i="1"/>
  <c r="S27" i="1"/>
  <c r="R27" i="1"/>
  <c r="Q27" i="1"/>
  <c r="P27" i="1"/>
  <c r="O27" i="1"/>
  <c r="N27" i="1"/>
  <c r="M27" i="1"/>
  <c r="L27" i="1"/>
  <c r="J27" i="1"/>
  <c r="Y26" i="1"/>
  <c r="X26" i="1"/>
  <c r="W26" i="1"/>
  <c r="V26" i="1"/>
  <c r="U26" i="1"/>
  <c r="T26" i="1"/>
  <c r="S26" i="1"/>
  <c r="R26" i="1"/>
  <c r="Q26" i="1"/>
  <c r="P26" i="1"/>
  <c r="O26" i="1"/>
  <c r="N26" i="1"/>
  <c r="M26" i="1"/>
  <c r="L26" i="1"/>
  <c r="J26" i="1"/>
  <c r="Y25" i="1"/>
  <c r="X25" i="1"/>
  <c r="W25" i="1"/>
  <c r="V25" i="1"/>
  <c r="U25" i="1"/>
  <c r="T25" i="1"/>
  <c r="S25" i="1"/>
  <c r="R25" i="1"/>
  <c r="Q25" i="1"/>
  <c r="P25" i="1"/>
  <c r="O25" i="1"/>
  <c r="N25" i="1"/>
  <c r="M25" i="1"/>
  <c r="L25" i="1"/>
  <c r="J25" i="1"/>
  <c r="Y24" i="1"/>
  <c r="X24" i="1"/>
  <c r="W24" i="1"/>
  <c r="V24" i="1"/>
  <c r="U24" i="1"/>
  <c r="T24" i="1"/>
  <c r="S24" i="1"/>
  <c r="R24" i="1"/>
  <c r="Q24" i="1"/>
  <c r="P24" i="1"/>
  <c r="O24" i="1"/>
  <c r="N24" i="1"/>
  <c r="M24" i="1"/>
  <c r="L24" i="1"/>
  <c r="J24" i="1"/>
  <c r="Y23" i="1"/>
  <c r="X23" i="1"/>
  <c r="W23" i="1"/>
  <c r="V23" i="1"/>
  <c r="U23" i="1"/>
  <c r="T23" i="1"/>
  <c r="S23" i="1"/>
  <c r="R23" i="1"/>
  <c r="Q23" i="1"/>
  <c r="P23" i="1"/>
  <c r="O23" i="1"/>
  <c r="N23" i="1"/>
  <c r="M23" i="1"/>
  <c r="L23" i="1"/>
  <c r="J23" i="1"/>
  <c r="Y22" i="1"/>
  <c r="X22" i="1"/>
  <c r="W22" i="1"/>
  <c r="V22" i="1"/>
  <c r="U22" i="1"/>
  <c r="T22" i="1"/>
  <c r="S22" i="1"/>
  <c r="R22" i="1"/>
  <c r="Q22" i="1"/>
  <c r="P22" i="1"/>
  <c r="O22" i="1"/>
  <c r="N22" i="1"/>
  <c r="M22" i="1"/>
  <c r="L22" i="1"/>
  <c r="J22" i="1"/>
  <c r="Y21" i="1"/>
  <c r="X21" i="1"/>
  <c r="W21" i="1"/>
  <c r="V21" i="1"/>
  <c r="U21" i="1"/>
  <c r="T21" i="1"/>
  <c r="S21" i="1"/>
  <c r="R21" i="1"/>
  <c r="Q21" i="1"/>
  <c r="P21" i="1"/>
  <c r="O21" i="1"/>
  <c r="N21" i="1"/>
  <c r="M21" i="1"/>
  <c r="L21" i="1"/>
  <c r="J21" i="1"/>
  <c r="Y20" i="1"/>
  <c r="X20" i="1"/>
  <c r="W20" i="1"/>
  <c r="V20" i="1"/>
  <c r="U20" i="1"/>
  <c r="T20" i="1"/>
  <c r="S20" i="1"/>
  <c r="R20" i="1"/>
  <c r="Q20" i="1"/>
  <c r="P20" i="1"/>
  <c r="O20" i="1"/>
  <c r="N20" i="1"/>
  <c r="M20" i="1"/>
  <c r="L20" i="1"/>
  <c r="J20" i="1"/>
  <c r="Y19" i="1"/>
  <c r="X19" i="1"/>
  <c r="W19" i="1"/>
  <c r="V19" i="1"/>
  <c r="U19" i="1"/>
  <c r="T19" i="1"/>
  <c r="S19" i="1"/>
  <c r="R19" i="1"/>
  <c r="Q19" i="1"/>
  <c r="P19" i="1"/>
  <c r="O19" i="1"/>
  <c r="N19" i="1"/>
  <c r="M19" i="1"/>
  <c r="L19" i="1"/>
  <c r="J19" i="1"/>
  <c r="Y18" i="1"/>
  <c r="X18" i="1"/>
  <c r="W18" i="1"/>
  <c r="V18" i="1"/>
  <c r="U18" i="1"/>
  <c r="T18" i="1"/>
  <c r="S18" i="1"/>
  <c r="R18" i="1"/>
  <c r="Q18" i="1"/>
  <c r="P18" i="1"/>
  <c r="O18" i="1"/>
  <c r="N18" i="1"/>
  <c r="M18" i="1"/>
  <c r="L18" i="1"/>
  <c r="J18" i="1"/>
  <c r="Y17" i="1"/>
  <c r="X17" i="1"/>
  <c r="W17" i="1"/>
  <c r="V17" i="1"/>
  <c r="U17" i="1"/>
  <c r="T17" i="1"/>
  <c r="S17" i="1"/>
  <c r="R17" i="1"/>
  <c r="Q17" i="1"/>
  <c r="P17" i="1"/>
  <c r="O17" i="1"/>
  <c r="N17" i="1"/>
  <c r="M17" i="1"/>
  <c r="L17" i="1"/>
  <c r="J17" i="1"/>
  <c r="Y16" i="1"/>
  <c r="X16" i="1"/>
  <c r="W16" i="1"/>
  <c r="V16" i="1"/>
  <c r="U16" i="1"/>
  <c r="T16" i="1"/>
  <c r="S16" i="1"/>
  <c r="R16" i="1"/>
  <c r="Q16" i="1"/>
  <c r="P16" i="1"/>
  <c r="O16" i="1"/>
  <c r="N16" i="1"/>
  <c r="M16" i="1"/>
  <c r="L16" i="1"/>
  <c r="J16" i="1"/>
  <c r="Y15" i="1"/>
  <c r="X15" i="1"/>
  <c r="W15" i="1"/>
  <c r="V15" i="1"/>
  <c r="U15" i="1"/>
  <c r="T15" i="1"/>
  <c r="S15" i="1"/>
  <c r="R15" i="1"/>
  <c r="Q15" i="1"/>
  <c r="P15" i="1"/>
  <c r="O15" i="1"/>
  <c r="N15" i="1"/>
  <c r="M15" i="1"/>
  <c r="L15" i="1"/>
  <c r="J15" i="1"/>
  <c r="Y14" i="1"/>
  <c r="X14" i="1"/>
  <c r="W14" i="1"/>
  <c r="V14" i="1"/>
  <c r="U14" i="1"/>
  <c r="T14" i="1"/>
  <c r="S14" i="1"/>
  <c r="R14" i="1"/>
  <c r="Q14" i="1"/>
  <c r="P14" i="1"/>
  <c r="O14" i="1"/>
  <c r="N14" i="1"/>
  <c r="M14" i="1"/>
  <c r="L14" i="1"/>
  <c r="J14" i="1"/>
  <c r="Y13" i="1"/>
  <c r="X13" i="1"/>
  <c r="W13" i="1"/>
  <c r="V13" i="1"/>
  <c r="U13" i="1"/>
  <c r="T13" i="1"/>
  <c r="S13" i="1"/>
  <c r="R13" i="1"/>
  <c r="Q13" i="1"/>
  <c r="P13" i="1"/>
  <c r="O13" i="1"/>
  <c r="N13" i="1"/>
  <c r="M13" i="1"/>
  <c r="L13" i="1"/>
  <c r="J13" i="1"/>
  <c r="Y12" i="1"/>
  <c r="X12" i="1"/>
  <c r="W12" i="1"/>
  <c r="V12" i="1"/>
  <c r="U12" i="1"/>
  <c r="T12" i="1"/>
  <c r="S12" i="1"/>
  <c r="R12" i="1"/>
  <c r="Q12" i="1"/>
  <c r="P12" i="1"/>
  <c r="O12" i="1"/>
  <c r="N12" i="1"/>
  <c r="M12" i="1"/>
  <c r="L12" i="1"/>
  <c r="J12" i="1"/>
  <c r="Y11" i="1"/>
  <c r="X11" i="1"/>
  <c r="W11" i="1"/>
  <c r="V11" i="1"/>
  <c r="U11" i="1"/>
  <c r="T11" i="1"/>
  <c r="S11" i="1"/>
  <c r="R11" i="1"/>
  <c r="Q11" i="1"/>
  <c r="P11" i="1"/>
  <c r="O11" i="1"/>
  <c r="N11" i="1"/>
  <c r="M11" i="1"/>
  <c r="L11" i="1"/>
  <c r="J11" i="1"/>
  <c r="Y10" i="1"/>
  <c r="X10" i="1"/>
  <c r="W10" i="1"/>
  <c r="V10" i="1"/>
  <c r="U10" i="1"/>
  <c r="T10" i="1"/>
  <c r="S10" i="1"/>
  <c r="R10" i="1"/>
  <c r="Q10" i="1"/>
  <c r="P10" i="1"/>
  <c r="O10" i="1"/>
  <c r="N10" i="1"/>
  <c r="M10" i="1"/>
  <c r="L10" i="1"/>
  <c r="J10" i="1"/>
  <c r="Y9" i="1"/>
  <c r="X9" i="1"/>
  <c r="W9" i="1"/>
  <c r="V9" i="1"/>
  <c r="U9" i="1"/>
  <c r="T9" i="1"/>
  <c r="S9" i="1"/>
  <c r="R9" i="1"/>
  <c r="Q9" i="1"/>
  <c r="P9" i="1"/>
  <c r="O9" i="1"/>
  <c r="N9" i="1"/>
  <c r="M9" i="1"/>
  <c r="L9" i="1"/>
  <c r="J9" i="1"/>
  <c r="Y8" i="1"/>
  <c r="X8" i="1"/>
  <c r="W8" i="1"/>
  <c r="V8" i="1"/>
  <c r="U8" i="1"/>
  <c r="T8" i="1"/>
  <c r="S8" i="1"/>
  <c r="R8" i="1"/>
  <c r="Q8" i="1"/>
  <c r="P8" i="1"/>
  <c r="O8" i="1"/>
  <c r="N8" i="1"/>
  <c r="M8" i="1"/>
  <c r="L8" i="1"/>
  <c r="J8" i="1"/>
  <c r="Y7" i="1"/>
  <c r="X7" i="1"/>
  <c r="W7" i="1"/>
  <c r="V7" i="1"/>
  <c r="U7" i="1"/>
  <c r="T7" i="1"/>
  <c r="S7" i="1"/>
  <c r="R7" i="1"/>
  <c r="Q7" i="1"/>
  <c r="P7" i="1"/>
  <c r="O7" i="1"/>
  <c r="N7" i="1"/>
  <c r="M7" i="1"/>
  <c r="L7" i="1"/>
  <c r="J7" i="1"/>
  <c r="Y6" i="1"/>
  <c r="X6" i="1"/>
  <c r="W6" i="1"/>
  <c r="V6" i="1"/>
  <c r="U6" i="1"/>
  <c r="T6" i="1"/>
  <c r="S6" i="1"/>
  <c r="R6" i="1"/>
  <c r="Q6" i="1"/>
  <c r="P6" i="1"/>
  <c r="O6" i="1"/>
  <c r="N6" i="1"/>
  <c r="M6" i="1"/>
  <c r="L6" i="1"/>
  <c r="J6" i="1"/>
  <c r="Y5" i="1"/>
  <c r="X5" i="1"/>
  <c r="W5" i="1"/>
  <c r="V5" i="1"/>
  <c r="U5" i="1"/>
  <c r="T5" i="1"/>
  <c r="S5" i="1"/>
  <c r="R5" i="1"/>
  <c r="Q5" i="1"/>
  <c r="P5" i="1"/>
  <c r="O5" i="1"/>
  <c r="N5" i="1"/>
  <c r="M5" i="1"/>
  <c r="L5" i="1"/>
  <c r="J5" i="1"/>
  <c r="Y4" i="1"/>
  <c r="X4" i="1"/>
  <c r="W4" i="1"/>
  <c r="V4" i="1"/>
  <c r="U4" i="1"/>
  <c r="T4" i="1"/>
  <c r="S4" i="1"/>
  <c r="R4" i="1"/>
  <c r="Q4" i="1"/>
  <c r="P4" i="1"/>
  <c r="O4" i="1"/>
  <c r="N4" i="1"/>
  <c r="M4" i="1"/>
  <c r="L4" i="1"/>
  <c r="J4" i="1"/>
  <c r="Y3" i="1"/>
  <c r="X3" i="1"/>
  <c r="W3" i="1"/>
  <c r="V3" i="1"/>
  <c r="U3" i="1"/>
  <c r="T3" i="1"/>
  <c r="S3" i="1"/>
  <c r="R3" i="1"/>
  <c r="Q3" i="1"/>
  <c r="P3" i="1"/>
  <c r="O3" i="1"/>
  <c r="N3" i="1"/>
  <c r="M3" i="1"/>
  <c r="L3" i="1"/>
  <c r="J3" i="1"/>
  <c r="Y2" i="1"/>
  <c r="X2" i="1"/>
  <c r="W2" i="1"/>
  <c r="V2" i="1"/>
  <c r="U2" i="1"/>
  <c r="T2" i="1"/>
  <c r="S2" i="1"/>
  <c r="R2" i="1"/>
  <c r="Q2" i="1"/>
  <c r="P2" i="1"/>
  <c r="O2" i="1"/>
  <c r="N2" i="1"/>
  <c r="M2" i="1"/>
  <c r="L2" i="1"/>
  <c r="J2" i="1"/>
</calcChain>
</file>

<file path=xl/sharedStrings.xml><?xml version="1.0" encoding="utf-8"?>
<sst xmlns="http://schemas.openxmlformats.org/spreadsheetml/2006/main" count="576" uniqueCount="240">
  <si>
    <t>Order_ID</t>
  </si>
  <si>
    <t>Picker_ID</t>
  </si>
  <si>
    <t>Zone</t>
  </si>
  <si>
    <t>Aisle</t>
  </si>
  <si>
    <t>Item_SKU</t>
  </si>
  <si>
    <t>Time_Start</t>
  </si>
  <si>
    <t>Time_End</t>
  </si>
  <si>
    <t>Errors</t>
  </si>
  <si>
    <t>Distance_ft</t>
  </si>
  <si>
    <t>P001</t>
  </si>
  <si>
    <t>P004</t>
  </si>
  <si>
    <t>P003</t>
  </si>
  <si>
    <t>P002</t>
  </si>
  <si>
    <t>C</t>
  </si>
  <si>
    <t>D</t>
  </si>
  <si>
    <t>A</t>
  </si>
  <si>
    <t>B</t>
  </si>
  <si>
    <t>SK151</t>
  </si>
  <si>
    <t>SK199</t>
  </si>
  <si>
    <t>SK187</t>
  </si>
  <si>
    <t>SK178</t>
  </si>
  <si>
    <t>SK163</t>
  </si>
  <si>
    <t>SK152</t>
  </si>
  <si>
    <t>SK124</t>
  </si>
  <si>
    <t>SK162</t>
  </si>
  <si>
    <t>SK118</t>
  </si>
  <si>
    <t>SK185</t>
  </si>
  <si>
    <t>SK115</t>
  </si>
  <si>
    <t>SK144</t>
  </si>
  <si>
    <t>SK173</t>
  </si>
  <si>
    <t>SK147</t>
  </si>
  <si>
    <t>SK168</t>
  </si>
  <si>
    <t>SK125</t>
  </si>
  <si>
    <t>SK193</t>
  </si>
  <si>
    <t>SK119</t>
  </si>
  <si>
    <t>SK175</t>
  </si>
  <si>
    <t>SK153</t>
  </si>
  <si>
    <t>SK183</t>
  </si>
  <si>
    <t>SK117</t>
  </si>
  <si>
    <t>SK136</t>
  </si>
  <si>
    <t>SK137</t>
  </si>
  <si>
    <t>SK100</t>
  </si>
  <si>
    <t>SK145</t>
  </si>
  <si>
    <t>SK110</t>
  </si>
  <si>
    <t>SK143</t>
  </si>
  <si>
    <t>SK155</t>
  </si>
  <si>
    <t>SK180</t>
  </si>
  <si>
    <t>SK109</t>
  </si>
  <si>
    <t>SK150</t>
  </si>
  <si>
    <t>SK179</t>
  </si>
  <si>
    <t>SK165</t>
  </si>
  <si>
    <t>SK140</t>
  </si>
  <si>
    <t>SK157</t>
  </si>
  <si>
    <t>SK120</t>
  </si>
  <si>
    <t>SK149</t>
  </si>
  <si>
    <t>SK133</t>
  </si>
  <si>
    <t>SK141</t>
  </si>
  <si>
    <t>SK189</t>
  </si>
  <si>
    <t>SK130</t>
  </si>
  <si>
    <t>SK135</t>
  </si>
  <si>
    <t>SK197</t>
  </si>
  <si>
    <t>SK123</t>
  </si>
  <si>
    <t>SK154</t>
  </si>
  <si>
    <t>SK116</t>
  </si>
  <si>
    <t>SK134</t>
  </si>
  <si>
    <t>SK161</t>
  </si>
  <si>
    <t>SK108</t>
  </si>
  <si>
    <t>SK167</t>
  </si>
  <si>
    <t>SK190</t>
  </si>
  <si>
    <t>SK171</t>
  </si>
  <si>
    <t>SK198</t>
  </si>
  <si>
    <t>SK174</t>
  </si>
  <si>
    <t>SK194</t>
  </si>
  <si>
    <t>SK104</t>
  </si>
  <si>
    <t>SK170</t>
  </si>
  <si>
    <t>SK181</t>
  </si>
  <si>
    <t>SK184</t>
  </si>
  <si>
    <t>SK126</t>
  </si>
  <si>
    <t>SK159</t>
  </si>
  <si>
    <t>SK128</t>
  </si>
  <si>
    <t>10:18:00</t>
  </si>
  <si>
    <t>09:22:00</t>
  </si>
  <si>
    <t>09:00:00</t>
  </si>
  <si>
    <t>10:48:00</t>
  </si>
  <si>
    <t>09:31:00</t>
  </si>
  <si>
    <t>10:43:00</t>
  </si>
  <si>
    <t>10:40:00</t>
  </si>
  <si>
    <t>09:03:00</t>
  </si>
  <si>
    <t>08:43:00</t>
  </si>
  <si>
    <t>08:49:00</t>
  </si>
  <si>
    <t>09:17:00</t>
  </si>
  <si>
    <t>09:33:00</t>
  </si>
  <si>
    <t>08:30:00</t>
  </si>
  <si>
    <t>09:08:00</t>
  </si>
  <si>
    <t>09:52:00</t>
  </si>
  <si>
    <t>10:29:00</t>
  </si>
  <si>
    <t>09:37:00</t>
  </si>
  <si>
    <t>08:00:00</t>
  </si>
  <si>
    <t>08:17:00</t>
  </si>
  <si>
    <t>09:43:00</t>
  </si>
  <si>
    <t>10:30:00</t>
  </si>
  <si>
    <t>08:42:00</t>
  </si>
  <si>
    <t>10:21:00</t>
  </si>
  <si>
    <t>09:18:00</t>
  </si>
  <si>
    <t>08:26:00</t>
  </si>
  <si>
    <t>09:46:00</t>
  </si>
  <si>
    <t>10:57:00</t>
  </si>
  <si>
    <t>10:04:00</t>
  </si>
  <si>
    <t>08:33:00</t>
  </si>
  <si>
    <t>09:30:00</t>
  </si>
  <si>
    <t>09:10:00</t>
  </si>
  <si>
    <t>08:11:00</t>
  </si>
  <si>
    <t>08:54:00</t>
  </si>
  <si>
    <t>10:11:00</t>
  </si>
  <si>
    <t>09:48:00</t>
  </si>
  <si>
    <t>09:04:00</t>
  </si>
  <si>
    <t>08:13:00</t>
  </si>
  <si>
    <t>09:42:00</t>
  </si>
  <si>
    <t>08:05:00</t>
  </si>
  <si>
    <t>10:36:00</t>
  </si>
  <si>
    <t>10:16:00</t>
  </si>
  <si>
    <t>10:51:00</t>
  </si>
  <si>
    <t>09:29:00</t>
  </si>
  <si>
    <t>09:11:00</t>
  </si>
  <si>
    <t>10:37:00</t>
  </si>
  <si>
    <t>09:28:00</t>
  </si>
  <si>
    <t>08:40:00</t>
  </si>
  <si>
    <t>10:14:00</t>
  </si>
  <si>
    <t>10:23:00</t>
  </si>
  <si>
    <t>08:16:00</t>
  </si>
  <si>
    <t>08:32:00</t>
  </si>
  <si>
    <t>08:36:00</t>
  </si>
  <si>
    <t>10:34:00</t>
  </si>
  <si>
    <t>10:31:00</t>
  </si>
  <si>
    <t>08:56:00</t>
  </si>
  <si>
    <t>08:07:00</t>
  </si>
  <si>
    <t>09:21:00</t>
  </si>
  <si>
    <t>09:47:00</t>
  </si>
  <si>
    <t>09:27:00</t>
  </si>
  <si>
    <t>08:28:00</t>
  </si>
  <si>
    <t>10:49:00</t>
  </si>
  <si>
    <t>08:01:00</t>
  </si>
  <si>
    <t>10:45:00</t>
  </si>
  <si>
    <t>10:03:00</t>
  </si>
  <si>
    <t>08:10:00</t>
  </si>
  <si>
    <t>09:38:00</t>
  </si>
  <si>
    <t>08:12:00</t>
  </si>
  <si>
    <t>10:27:00</t>
  </si>
  <si>
    <t>08:55:00</t>
  </si>
  <si>
    <t>10:52:00</t>
  </si>
  <si>
    <t>09:01:00</t>
  </si>
  <si>
    <t>10:46:00</t>
  </si>
  <si>
    <t>10:41:00</t>
  </si>
  <si>
    <t>10:55:00</t>
  </si>
  <si>
    <t>10:05:00</t>
  </si>
  <si>
    <t>08:29:00</t>
  </si>
  <si>
    <t>10:08:00</t>
  </si>
  <si>
    <t>08:35:00</t>
  </si>
  <si>
    <t>08:48:00</t>
  </si>
  <si>
    <t>08:02:00</t>
  </si>
  <si>
    <t>09:25:00</t>
  </si>
  <si>
    <t>09:26:00</t>
  </si>
  <si>
    <t>09:09:00</t>
  </si>
  <si>
    <t>09:13:00</t>
  </si>
  <si>
    <t>08:50:00</t>
  </si>
  <si>
    <t>08:57:00</t>
  </si>
  <si>
    <t>09:36:00</t>
  </si>
  <si>
    <t>08:38:00</t>
  </si>
  <si>
    <t>09:14:00</t>
  </si>
  <si>
    <t>09:59:00</t>
  </si>
  <si>
    <t>10:32:00</t>
  </si>
  <si>
    <t>09:44:00</t>
  </si>
  <si>
    <t>08:27:00</t>
  </si>
  <si>
    <t>08:47:00</t>
  </si>
  <si>
    <t>10:25:00</t>
  </si>
  <si>
    <t>11:03:00</t>
  </si>
  <si>
    <t>10:12:00</t>
  </si>
  <si>
    <t>09:39:00</t>
  </si>
  <si>
    <t>09:19:00</t>
  </si>
  <si>
    <t>08:15:00</t>
  </si>
  <si>
    <t>10:10:00</t>
  </si>
  <si>
    <t>08:23:00</t>
  </si>
  <si>
    <t>09:54:00</t>
  </si>
  <si>
    <t>10:09:00</t>
  </si>
  <si>
    <t>10:39:00</t>
  </si>
  <si>
    <t>08:22:00</t>
  </si>
  <si>
    <t>08:09:00</t>
  </si>
  <si>
    <t>09:20:00</t>
  </si>
  <si>
    <t>10:24:00</t>
  </si>
  <si>
    <t>10:33:00</t>
  </si>
  <si>
    <t>10:42:00</t>
  </si>
  <si>
    <t>08:20:00</t>
  </si>
  <si>
    <t>08:59:00</t>
  </si>
  <si>
    <t>10:58:00</t>
  </si>
  <si>
    <t>08:08:00</t>
  </si>
  <si>
    <t>08:14:00</t>
  </si>
  <si>
    <t>10:50:00</t>
  </si>
  <si>
    <t>11:00:00</t>
  </si>
  <si>
    <t>10:54:00</t>
  </si>
  <si>
    <t>11:01:00</t>
  </si>
  <si>
    <t>09:55:00</t>
  </si>
  <si>
    <t>10:13:00</t>
  </si>
  <si>
    <t>08:44:00</t>
  </si>
  <si>
    <t>08:53:00</t>
  </si>
  <si>
    <t>09:32:00</t>
  </si>
  <si>
    <t>Picks per hour</t>
  </si>
  <si>
    <t>Grand Total</t>
  </si>
  <si>
    <t>Dates</t>
  </si>
  <si>
    <t>Orders picked</t>
  </si>
  <si>
    <t>Sum of Orders picked</t>
  </si>
  <si>
    <t>Error rate (%)</t>
  </si>
  <si>
    <t>Order duration (minutes)</t>
  </si>
  <si>
    <t>Correct Picks</t>
  </si>
  <si>
    <t>Pick Accurate %</t>
  </si>
  <si>
    <t>Distance per Pick</t>
  </si>
  <si>
    <t>Average pick time (min)</t>
  </si>
  <si>
    <t>Total</t>
  </si>
  <si>
    <t>Time worked (Hrs)</t>
  </si>
  <si>
    <t>Total Picks per Hour</t>
  </si>
  <si>
    <t>Row Labels</t>
  </si>
  <si>
    <t>Picker</t>
  </si>
  <si>
    <t>Shift</t>
  </si>
  <si>
    <t>Sum of Average pick time (min)</t>
  </si>
  <si>
    <t>Sum of Distance per Pick</t>
  </si>
  <si>
    <t>Error per Item</t>
  </si>
  <si>
    <t>Sum of Errors</t>
  </si>
  <si>
    <t>Sum of Error per Item</t>
  </si>
  <si>
    <t>Sum of Order duration (minutes)</t>
  </si>
  <si>
    <t>Week</t>
  </si>
  <si>
    <t>Sum of Correct Picks</t>
  </si>
  <si>
    <t>Apr</t>
  </si>
  <si>
    <t>May</t>
  </si>
  <si>
    <t>Jun</t>
  </si>
  <si>
    <t>Jul</t>
  </si>
  <si>
    <t>Aug</t>
  </si>
  <si>
    <t>Pick Time Cycle</t>
  </si>
  <si>
    <t>Order Cycle Time (mis)</t>
  </si>
  <si>
    <t>Count of Hours (Order Cycle Time (mis))</t>
  </si>
  <si>
    <t>Count of Minutes (Order Cycle Time (mis))</t>
  </si>
  <si>
    <t>Count of Order Cycle Time (mis)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</si>
</sst>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center" vertical="top"/>
    </xf>
    <xf numFmtId="2" fontId="0" fillId="0" borderId="0" xfId="0" applyNumberFormat="1"/>
    <xf numFmtId="0" fontId="0" fillId="0" borderId="0" xfId="0" pivotButton="1"/>
    <xf numFmtId="1" fontId="0" fillId="0" borderId="0" xfId="0" applyNumberFormat="1"/>
    <xf numFmtId="14" fontId="0" fillId="0" borderId="0" xfId="0" applyNumberFormat="1"/>
    <xf numFmtId="164" fontId="0" fillId="0" borderId="0" xfId="0" applyNumberFormat="1"/>
    <xf numFmtId="165" fontId="0" fillId="0" borderId="0" xfId="0" applyNumberFormat="1"/>
    <xf numFmtId="2" fontId="1" fillId="0" borderId="0" xfId="0" applyNumberFormat="1" applyFont="1"/>
    <xf numFmtId="14" fontId="1" fillId="0" borderId="0" xfId="0" applyNumberFormat="1" applyFont="1"/>
    <xf numFmtId="164" fontId="1" fillId="0" borderId="0" xfId="0" applyNumberFormat="1" applyFont="1"/>
    <xf numFmtId="165" fontId="1" fillId="0" borderId="0" xfId="0" applyNumberFormat="1" applyFont="1"/>
    <xf numFmtId="0" fontId="0" fillId="0" borderId="0" xfId="0" applyAlignment="1">
      <alignment horizontal="left"/>
    </xf>
    <xf numFmtId="1" fontId="0" fillId="0" borderId="0" xfId="0" applyNumberFormat="1" applyAlignment="1">
      <alignment horizontal="left"/>
    </xf>
    <xf numFmtId="166" fontId="0" fillId="0" borderId="0" xfId="0" applyNumberFormat="1"/>
    <xf numFmtId="0" fontId="0" fillId="0" borderId="0" xfId="0" applyNumberFormat="1"/>
  </cellXfs>
  <cellStyles count="1">
    <cellStyle name="Normal" xfId="0" builtinId="0"/>
  </cellStyles>
  <dxfs count="49">
    <dxf>
      <font>
        <b/>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dxf>
    <dxf>
      <numFmt numFmtId="166" formatCode="[$-F400]h:mm:ss\ AM/PM"/>
    </dxf>
    <dxf>
      <font>
        <b/>
        <i val="0"/>
        <strike val="0"/>
        <condense val="0"/>
        <extend val="0"/>
        <outline val="0"/>
        <shadow val="0"/>
        <u val="none"/>
        <vertAlign val="baseline"/>
        <sz val="11"/>
        <color theme="1"/>
        <name val="Calibri"/>
        <family val="2"/>
        <scheme val="minor"/>
      </font>
    </dxf>
    <dxf>
      <numFmt numFmtId="1" formatCode="0"/>
    </dxf>
    <dxf>
      <font>
        <b/>
        <i val="0"/>
        <strike val="0"/>
        <condense val="0"/>
        <extend val="0"/>
        <outline val="0"/>
        <shadow val="0"/>
        <u val="none"/>
        <vertAlign val="baseline"/>
        <sz val="11"/>
        <color theme="1"/>
        <name val="Calibri"/>
        <family val="2"/>
        <scheme val="minor"/>
      </font>
    </dxf>
    <dxf>
      <numFmt numFmtId="2" formatCode="0.00"/>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numFmt numFmtId="2" formatCode="0.00"/>
    </dxf>
    <dxf>
      <font>
        <b/>
        <i val="0"/>
        <strike val="0"/>
        <condense val="0"/>
        <extend val="0"/>
        <outline val="0"/>
        <shadow val="0"/>
        <u val="none"/>
        <vertAlign val="baseline"/>
        <sz val="11"/>
        <color theme="1"/>
        <name val="Calibri"/>
        <family val="2"/>
        <scheme val="minor"/>
      </font>
    </dxf>
    <dxf>
      <numFmt numFmtId="2" formatCode="0.00"/>
    </dxf>
    <dxf>
      <font>
        <b/>
        <i val="0"/>
        <strike val="0"/>
        <condense val="0"/>
        <extend val="0"/>
        <outline val="0"/>
        <shadow val="0"/>
        <u val="none"/>
        <vertAlign val="baseline"/>
        <sz val="11"/>
        <color theme="1"/>
        <name val="Calibri"/>
        <family val="2"/>
        <scheme val="minor"/>
      </font>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dxf>
    <dxf>
      <numFmt numFmtId="2" formatCode="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165" formatCode="0.0"/>
    </dxf>
    <dxf>
      <numFmt numFmtId="165" formatCode="0.0"/>
    </dxf>
    <dxf>
      <font>
        <b/>
        <i val="0"/>
        <strike val="0"/>
        <condense val="0"/>
        <extend val="0"/>
        <outline val="0"/>
        <shadow val="0"/>
        <u val="none"/>
        <vertAlign val="baseline"/>
        <sz val="11"/>
        <color theme="1"/>
        <name val="Calibri"/>
        <family val="2"/>
        <scheme val="minor"/>
      </font>
      <numFmt numFmtId="164" formatCode="0.0%"/>
    </dxf>
    <dxf>
      <numFmt numFmtId="164" formatCode="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19" formatCode="m/d/yyyy"/>
    </dxf>
    <dxf>
      <numFmt numFmtId="19" formatCode="m/d/yyyy"/>
    </dxf>
    <dxf>
      <font>
        <b/>
        <i val="0"/>
        <strike val="0"/>
        <condense val="0"/>
        <extend val="0"/>
        <outline val="0"/>
        <shadow val="0"/>
        <u val="none"/>
        <vertAlign val="baseline"/>
        <sz val="11"/>
        <color theme="1"/>
        <name val="Calibri"/>
        <family val="2"/>
        <scheme val="minor"/>
      </font>
      <numFmt numFmtId="2" formatCode="0.00"/>
    </dxf>
    <dxf>
      <numFmt numFmtId="2" formatCode="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font>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patternType="lightGrid">
          <bgColor theme="3" tint="0.39994506668294322"/>
        </patternFill>
      </fill>
    </dxf>
    <dxf>
      <fill>
        <patternFill>
          <bgColor rgb="FF0070C0"/>
        </patternFill>
      </fill>
    </dxf>
    <dxf>
      <fill>
        <patternFill>
          <bgColor theme="1" tint="0.24994659260841701"/>
        </patternFill>
      </fill>
      <border>
        <top style="thin">
          <color auto="1"/>
        </top>
        <bottom/>
        <horizontal style="thin">
          <color auto="1"/>
        </horizontal>
      </border>
    </dxf>
    <dxf>
      <fill>
        <patternFill>
          <fgColor theme="1" tint="0.34998626667073579"/>
        </patternFill>
      </fill>
      <border diagonalUp="0" diagonalDown="0">
        <left/>
        <right/>
        <top/>
        <bottom/>
        <vertical/>
        <horizontal/>
      </border>
    </dxf>
  </dxfs>
  <tableStyles count="8" defaultTableStyle="TableStyleMedium2" defaultPivotStyle="PivotStyleLight16">
    <tableStyle name="Slicer Style 1" pivot="0" table="0" count="1" xr9:uid="{7C69032A-8555-414B-99CF-4D78BE30A64B}">
      <tableStyleElement type="wholeTable" dxfId="48"/>
    </tableStyle>
    <tableStyle name="Slicer Style 2" pivot="0" table="0" count="0" xr9:uid="{F9028DF8-1189-44C4-A68E-4CD951FCCC34}"/>
    <tableStyle name="Slicer Style 3" pivot="0" table="0" count="1" xr9:uid="{C40C8F33-D7C9-4FD8-BCD3-D06CB991181C}">
      <tableStyleElement type="wholeTable" dxfId="47"/>
    </tableStyle>
    <tableStyle name="Slicer Style 4" pivot="0" table="0" count="1" xr9:uid="{897761A0-8CFC-4B96-8A6B-9ECBF1F95B19}">
      <tableStyleElement type="wholeTable" dxfId="46"/>
    </tableStyle>
    <tableStyle name="Slicer Style 5" pivot="0" table="0" count="1" xr9:uid="{44658F4F-1E54-419F-A6BC-5F1E9AA71F46}">
      <tableStyleElement type="wholeTable" dxfId="45"/>
    </tableStyle>
    <tableStyle name="Slicer Style 6" pivot="0" table="0" count="1" xr9:uid="{158E6DE2-FAB5-41B9-A095-F8B95E9674E0}">
      <tableStyleElement type="wholeTable" dxfId="44"/>
    </tableStyle>
    <tableStyle name="Slicer Style 7" pivot="0" table="0" count="1" xr9:uid="{C6AB6686-AC22-455E-B893-017377BF11F8}">
      <tableStyleElement type="wholeTable" dxfId="43"/>
    </tableStyle>
    <tableStyle name="Slicer Style 8" pivot="0" table="0" count="1" xr9:uid="{4D8FD147-7266-4661-B1B1-E9F17FC956C2}">
      <tableStyleElement type="wholeTable" dxfId="42"/>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[8654.xlsx]Avg. Pick Time per Order!PivotTable1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Pick Time by Order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Pick Time per Order'!$B$3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'Avg. Pick Time per Order'!$A$4:$A$13</c:f>
              <c:strCache>
                <c:ptCount val="9"/>
                <c:pt idx="0">
                  <c:v>1000</c:v>
                </c:pt>
                <c:pt idx="1">
                  <c:v>1001</c:v>
                </c:pt>
                <c:pt idx="2">
                  <c:v>1002</c:v>
                </c:pt>
                <c:pt idx="3">
                  <c:v>1003</c:v>
                </c:pt>
                <c:pt idx="4">
                  <c:v>1004</c:v>
                </c:pt>
                <c:pt idx="5">
                  <c:v>1005</c:v>
                </c:pt>
                <c:pt idx="6">
                  <c:v>1006</c:v>
                </c:pt>
                <c:pt idx="7">
                  <c:v>1007</c:v>
                </c:pt>
                <c:pt idx="8">
                  <c:v>1008</c:v>
                </c:pt>
              </c:strCache>
            </c:strRef>
          </c:cat>
          <c:val>
            <c:numRef>
              <c:f>'Avg. Pick Time per Order'!$B$4:$B$13</c:f>
              <c:numCache>
                <c:formatCode>0.00</c:formatCode>
                <c:ptCount val="9"/>
                <c:pt idx="0">
                  <c:v>3.0000000000000693</c:v>
                </c:pt>
                <c:pt idx="1">
                  <c:v>0.44444444444444287</c:v>
                </c:pt>
                <c:pt idx="2">
                  <c:v>1.4999999999999947</c:v>
                </c:pt>
                <c:pt idx="3">
                  <c:v>0.29999999999999893</c:v>
                </c:pt>
                <c:pt idx="4">
                  <c:v>7.0000000000000551</c:v>
                </c:pt>
                <c:pt idx="5">
                  <c:v>1.9999999999999929</c:v>
                </c:pt>
                <c:pt idx="6">
                  <c:v>5.0000000000000622</c:v>
                </c:pt>
                <c:pt idx="7">
                  <c:v>1.4285714285714348</c:v>
                </c:pt>
                <c:pt idx="8">
                  <c:v>1.1666666666666758</c:v>
                </c:pt>
              </c:numCache>
            </c:numRef>
          </c:val>
          <c:extLst>
            <c:ext xmlns:c16="http://schemas.microsoft.com/office/drawing/2014/chart" uri="{C3380CC4-5D6E-409C-BE32-E72D297353CC}">
              <c16:uniqueId val="{00000000-D425-4933-AE1A-DF5AA6F83782}"/>
            </c:ext>
          </c:extLst>
        </c:ser>
        <c:dLbls>
          <c:showLegendKey val="0"/>
          <c:showVal val="0"/>
          <c:showCatName val="0"/>
          <c:showSerName val="0"/>
          <c:showPercent val="0"/>
          <c:showBubbleSize val="0"/>
        </c:dLbls>
        <c:gapWidth val="100"/>
        <c:overlap val="-24"/>
        <c:axId val="1782946080"/>
        <c:axId val="1782947520"/>
      </c:barChart>
      <c:catAx>
        <c:axId val="1782946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2947520"/>
        <c:crosses val="autoZero"/>
        <c:auto val="1"/>
        <c:lblAlgn val="ctr"/>
        <c:lblOffset val="100"/>
        <c:noMultiLvlLbl val="0"/>
      </c:catAx>
      <c:valAx>
        <c:axId val="17829475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29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[8654.xlsx]Distance Walked!PivotTable1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Walked Per Picked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4369791213922"/>
          <c:y val="0.22051478953759052"/>
          <c:w val="0.74727799414522356"/>
          <c:h val="0.61602430139854902"/>
        </c:manualLayout>
      </c:layout>
      <c:lineChart>
        <c:grouping val="standard"/>
        <c:varyColors val="0"/>
        <c:ser>
          <c:idx val="0"/>
          <c:order val="0"/>
          <c:tx>
            <c:strRef>
              <c:f>'Distance Walked'!$B$3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'Distance Walked'!$A$4:$A$8</c:f>
              <c:strCache>
                <c:ptCount val="4"/>
                <c:pt idx="0">
                  <c:v>P001</c:v>
                </c:pt>
                <c:pt idx="1">
                  <c:v>P002</c:v>
                </c:pt>
                <c:pt idx="2">
                  <c:v>P003</c:v>
                </c:pt>
                <c:pt idx="3">
                  <c:v>P004</c:v>
                </c:pt>
              </c:strCache>
            </c:strRef>
          </c:cat>
          <c:val>
            <c:numRef>
              <c:f>'Distance Walked'!$B$4:$B$8</c:f>
              <c:numCache>
                <c:formatCode>0.00</c:formatCode>
                <c:ptCount val="4"/>
                <c:pt idx="0">
                  <c:v>3094.5095238095237</c:v>
                </c:pt>
                <c:pt idx="1">
                  <c:v>3945.8547979797977</c:v>
                </c:pt>
                <c:pt idx="2">
                  <c:v>3214.2261904761904</c:v>
                </c:pt>
                <c:pt idx="3">
                  <c:v>3958.4876984126986</c:v>
                </c:pt>
              </c:numCache>
            </c:numRef>
          </c:val>
          <c:smooth val="0"/>
          <c:extLst>
            <c:ext xmlns:c16="http://schemas.microsoft.com/office/drawing/2014/chart" uri="{C3380CC4-5D6E-409C-BE32-E72D297353CC}">
              <c16:uniqueId val="{00000000-14D0-48C2-94D3-DB57B6439263}"/>
            </c:ext>
          </c:extLst>
        </c:ser>
        <c:dLbls>
          <c:showLegendKey val="0"/>
          <c:showVal val="0"/>
          <c:showCatName val="0"/>
          <c:showSerName val="0"/>
          <c:showPercent val="0"/>
          <c:showBubbleSize val="0"/>
        </c:dLbls>
        <c:marker val="1"/>
        <c:smooth val="0"/>
        <c:axId val="990600832"/>
        <c:axId val="990601792"/>
      </c:lineChart>
      <c:catAx>
        <c:axId val="990600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601792"/>
        <c:crosses val="autoZero"/>
        <c:auto val="1"/>
        <c:lblAlgn val="ctr"/>
        <c:lblOffset val="100"/>
        <c:noMultiLvlLbl val="0"/>
      </c:catAx>
      <c:valAx>
        <c:axId val="9906017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600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[8654.xlsx]Error Rate by Zone!PivotTable1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Error Rate by Zone</a:t>
            </a:r>
          </a:p>
        </c:rich>
      </c:tx>
      <c:layout>
        <c:manualLayout>
          <c:xMode val="edge"/>
          <c:yMode val="edge"/>
          <c:x val="0.23826527498016237"/>
          <c:y val="2.18579297672015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'Error Rate by Zone'!$B$3</c:f>
              <c:strCache>
                <c:ptCount val="1"/>
                <c:pt idx="0">
                  <c:v>Sum of Errors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'Error Rate by Zone'!$A$4:$A$8</c:f>
              <c:strCache>
                <c:ptCount val="4"/>
                <c:pt idx="0">
                  <c:v>A</c:v>
                </c:pt>
                <c:pt idx="1">
                  <c:v>B</c:v>
                </c:pt>
                <c:pt idx="2">
                  <c:v>C</c:v>
                </c:pt>
                <c:pt idx="3">
                  <c:v>D</c:v>
                </c:pt>
              </c:strCache>
            </c:strRef>
          </c:cat>
          <c:val>
            <c:numRef>
              <c:f>'Error Rate by Zone'!$B$4:$B$8</c:f>
              <c:numCache>
                <c:formatCode>General</c:formatCode>
                <c:ptCount val="4"/>
                <c:pt idx="0">
                  <c:v>5</c:v>
                </c:pt>
                <c:pt idx="1">
                  <c:v>3</c:v>
                </c:pt>
                <c:pt idx="2">
                  <c:v>5</c:v>
                </c:pt>
                <c:pt idx="3">
                  <c:v>4</c:v>
                </c:pt>
              </c:numCache>
            </c:numRef>
          </c:val>
          <c:extLst>
            <c:ext xmlns:c16="http://schemas.microsoft.com/office/drawing/2014/chart" uri="{C3380CC4-5D6E-409C-BE32-E72D297353CC}">
              <c16:uniqueId val="{00000000-F73B-4423-928B-B80BE3095D1F}"/>
            </c:ext>
          </c:extLst>
        </c:ser>
        <c:ser>
          <c:idx val="1"/>
          <c:order val="1"/>
          <c:tx>
            <c:strRef>
              <c:f>'Error Rate by Zone'!$C$3</c:f>
              <c:strCache>
                <c:ptCount val="1"/>
                <c:pt idx="0">
                  <c:v>Sum of Error per Item</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'Error Rate by Zone'!$A$4:$A$8</c:f>
              <c:strCache>
                <c:ptCount val="4"/>
                <c:pt idx="0">
                  <c:v>A</c:v>
                </c:pt>
                <c:pt idx="1">
                  <c:v>B</c:v>
                </c:pt>
                <c:pt idx="2">
                  <c:v>C</c:v>
                </c:pt>
                <c:pt idx="3">
                  <c:v>D</c:v>
                </c:pt>
              </c:strCache>
            </c:strRef>
          </c:cat>
          <c:val>
            <c:numRef>
              <c:f>'Error Rate by Zone'!$C$4:$C$8</c:f>
              <c:numCache>
                <c:formatCode>0.00</c:formatCode>
                <c:ptCount val="4"/>
                <c:pt idx="0">
                  <c:v>0.64563492063492056</c:v>
                </c:pt>
                <c:pt idx="1">
                  <c:v>0.43333333333333335</c:v>
                </c:pt>
                <c:pt idx="2">
                  <c:v>1.3159090909090909</c:v>
                </c:pt>
                <c:pt idx="3">
                  <c:v>0.62777777777777777</c:v>
                </c:pt>
              </c:numCache>
            </c:numRef>
          </c:val>
          <c:extLst>
            <c:ext xmlns:c16="http://schemas.microsoft.com/office/drawing/2014/chart" uri="{C3380CC4-5D6E-409C-BE32-E72D297353CC}">
              <c16:uniqueId val="{00000001-F73B-4423-928B-B80BE3095D1F}"/>
            </c:ext>
          </c:extLst>
        </c:ser>
        <c:dLbls>
          <c:showLegendKey val="0"/>
          <c:showVal val="1"/>
          <c:showCatName val="0"/>
          <c:showSerName val="0"/>
          <c:showPercent val="0"/>
          <c:showBubbleSize val="0"/>
        </c:dLbls>
        <c:gapWidth val="150"/>
        <c:shape val="box"/>
        <c:axId val="1551124976"/>
        <c:axId val="1551125456"/>
        <c:axId val="0"/>
      </c:bar3DChart>
      <c:catAx>
        <c:axId val="155112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125456"/>
        <c:crosses val="autoZero"/>
        <c:auto val="1"/>
        <c:lblAlgn val="ctr"/>
        <c:lblOffset val="100"/>
        <c:noMultiLvlLbl val="0"/>
      </c:catAx>
      <c:valAx>
        <c:axId val="15511254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12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[8654.xlsx]Picker Efficiency !PivotTable2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Picker Efficiency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8648293963256"/>
          <c:y val="0.15317655682591755"/>
          <c:w val="0.55865004374453198"/>
          <c:h val="0.76863712823324681"/>
        </c:manualLayout>
      </c:layout>
      <c:barChart>
        <c:barDir val="bar"/>
        <c:grouping val="clustered"/>
        <c:varyColors val="0"/>
        <c:ser>
          <c:idx val="0"/>
          <c:order val="0"/>
          <c:tx>
            <c:strRef>
              <c:f>'Picker Efficiency '!$B$3</c:f>
              <c:strCache>
                <c:ptCount val="1"/>
                <c:pt idx="0">
                  <c:v>Sum of Order duration (minutes)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'!$B$4:$B$8</c:f>
              <c:numCache>
                <c:formatCode>0.0</c:formatCode>
                <c:ptCount val="4"/>
                <c:pt idx="0">
                  <c:v>113.00000000000007</c:v>
                </c:pt>
                <c:pt idx="1">
                  <c:v>158.00000000000006</c:v>
                </c:pt>
                <c:pt idx="2">
                  <c:v>177.99999999999994</c:v>
                </c:pt>
                <c:pt idx="3">
                  <c:v>194.99999999999983</c:v>
                </c:pt>
              </c:numCache>
            </c:numRef>
          </c:val>
          <c:extLst>
            <c:ext xmlns:c16="http://schemas.microsoft.com/office/drawing/2014/chart" uri="{C3380CC4-5D6E-409C-BE32-E72D297353CC}">
              <c16:uniqueId val="{00000000-25E3-4130-B3AF-8672F6F6D25A}"/>
            </c:ext>
          </c:extLst>
        </c:ser>
        <c:ser>
          <c:idx val="1"/>
          <c:order val="1"/>
          <c:tx>
            <c:strRef>
              <c:f>'Picker Efficiency '!$C$3</c:f>
              <c:strCache>
                <c:ptCount val="1"/>
                <c:pt idx="0">
                  <c:v>Sum of Orders picked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'!$C$4:$C$8</c:f>
              <c:numCache>
                <c:formatCode>General</c:formatCode>
                <c:ptCount val="4"/>
                <c:pt idx="0">
                  <c:v>86</c:v>
                </c:pt>
                <c:pt idx="1">
                  <c:v>129</c:v>
                </c:pt>
                <c:pt idx="2">
                  <c:v>142</c:v>
                </c:pt>
                <c:pt idx="3">
                  <c:v>180</c:v>
                </c:pt>
              </c:numCache>
            </c:numRef>
          </c:val>
          <c:extLst>
            <c:ext xmlns:c16="http://schemas.microsoft.com/office/drawing/2014/chart" uri="{C3380CC4-5D6E-409C-BE32-E72D297353CC}">
              <c16:uniqueId val="{00000001-25E3-4130-B3AF-8672F6F6D25A}"/>
            </c:ext>
          </c:extLst>
        </c:ser>
        <c:ser>
          <c:idx val="2"/>
          <c:order val="2"/>
          <c:tx>
            <c:strRef>
              <c:f>'Picker Efficiency '!$D$3</c:f>
              <c:strCache>
                <c:ptCount val="1"/>
                <c:pt idx="0">
                  <c:v>Sum of Errors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'!$D$4:$D$8</c:f>
              <c:numCache>
                <c:formatCode>General</c:formatCode>
                <c:ptCount val="4"/>
                <c:pt idx="0">
                  <c:v>2</c:v>
                </c:pt>
                <c:pt idx="1">
                  <c:v>5</c:v>
                </c:pt>
                <c:pt idx="2">
                  <c:v>5</c:v>
                </c:pt>
                <c:pt idx="3">
                  <c:v>5</c:v>
                </c:pt>
              </c:numCache>
            </c:numRef>
          </c:val>
          <c:extLst>
            <c:ext xmlns:c16="http://schemas.microsoft.com/office/drawing/2014/chart" uri="{C3380CC4-5D6E-409C-BE32-E72D297353CC}">
              <c16:uniqueId val="{00000002-25E3-4130-B3AF-8672F6F6D25A}"/>
            </c:ext>
          </c:extLst>
        </c:ser>
        <c:dLbls>
          <c:showLegendKey val="0"/>
          <c:showVal val="0"/>
          <c:showCatName val="0"/>
          <c:showSerName val="0"/>
          <c:showPercent val="0"/>
          <c:showBubbleSize val="0"/>
        </c:dLbls>
        <c:gapWidth val="115"/>
        <c:overlap val="-20"/>
        <c:axId val="998324832"/>
        <c:axId val="998324352"/>
      </c:barChart>
      <c:catAx>
        <c:axId val="998324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324352"/>
        <c:crosses val="autoZero"/>
        <c:auto val="1"/>
        <c:lblAlgn val="ctr"/>
        <c:lblOffset val="100"/>
        <c:noMultiLvlLbl val="0"/>
      </c:catAx>
      <c:valAx>
        <c:axId val="998324352"/>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3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[8654.xlsx]Overall Pick Accuracy!PivotTable4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a:t>
            </a:r>
            <a:r>
              <a:rPr lang="en-US" baseline="0"/>
              <a:t> </a:t>
            </a:r>
            <a:r>
              <a:rPr lang="en-US"/>
              <a:t>Pick Accuracy</a:t>
            </a:r>
          </a:p>
        </c:rich>
      </c:tx>
      <c:layout>
        <c:manualLayout>
          <c:xMode val="edge"/>
          <c:yMode val="edge"/>
          <c:x val="0.2403886397608370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Pick Accuracy'!$B$3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763-4F5B-B32E-1D919DEA6E1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5A2-408B-9C88-3F6D74CECE4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5A2-408B-9C88-3F6D74CECE4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5A2-408B-9C88-3F6D74CECE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'Overall Pick Accuracy'!$A$4:$A$8</c:f>
              <c:strCache>
                <c:ptCount val="4"/>
                <c:pt idx="0">
                  <c:v>P001</c:v>
                </c:pt>
                <c:pt idx="1">
                  <c:v>P002</c:v>
                </c:pt>
                <c:pt idx="2">
                  <c:v>P003</c:v>
                </c:pt>
                <c:pt idx="3">
                  <c:v>P004</c:v>
                </c:pt>
              </c:strCache>
            </c:strRef>
          </c:cat>
          <c:val>
            <c:numRef>
              <c:f>'Overall Pick Accuracy'!$B$4:$B$8</c:f>
              <c:numCache>
                <c:formatCode>General</c:formatCode>
                <c:ptCount val="4"/>
                <c:pt idx="0">
                  <c:v>84</c:v>
                </c:pt>
                <c:pt idx="1">
                  <c:v>124</c:v>
                </c:pt>
                <c:pt idx="2">
                  <c:v>137</c:v>
                </c:pt>
                <c:pt idx="3">
                  <c:v>175</c:v>
                </c:pt>
              </c:numCache>
            </c:numRef>
          </c:val>
          <c:extLst>
            <c:ext xmlns:c16="http://schemas.microsoft.com/office/drawing/2014/chart" uri="{C3380CC4-5D6E-409C-BE32-E72D297353CC}">
              <c16:uniqueId val="{00000002-A763-4F5B-B32E-1D919DEA6E1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[8654.xlsx]Cycle Time Trends!PivotTable2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Cycle Time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'Cycle Time Trends'!$B$3</c:f>
              <c:strCache>
                <c:ptCount val="1"/>
                <c:pt idx="0">
                  <c:v>Count of Hours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D8C-4A03-8746-0790FD9E81F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D8C-4A03-8746-0790FD9E81F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D8C-4A03-8746-0790FD9E81F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D8C-4A03-8746-0790FD9E81F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D8C-4A03-8746-0790FD9E81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Trends'!$B$4:$B$9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0A-DD8C-4A03-8746-0790FD9E81FB}"/>
            </c:ext>
          </c:extLst>
        </c:ser>
        <c:ser>
          <c:idx val="1"/>
          <c:order val="1"/>
          <c:tx>
            <c:strRef>
              <c:f>'Cycle Time Trends'!$C$3</c:f>
              <c:strCache>
                <c:ptCount val="1"/>
                <c:pt idx="0">
                  <c:v>Count of Minutes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DD8C-4A03-8746-0790FD9E81F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DD8C-4A03-8746-0790FD9E81F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DD8C-4A03-8746-0790FD9E81F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DD8C-4A03-8746-0790FD9E81F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4-DD8C-4A03-8746-0790FD9E81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Trends'!$C$4:$C$9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15-DD8C-4A03-8746-0790FD9E81FB}"/>
            </c:ext>
          </c:extLst>
        </c:ser>
        <c:ser>
          <c:idx val="2"/>
          <c:order val="2"/>
          <c:tx>
            <c:strRef>
              <c:f>'Cycle Time Trends'!$D$3</c:f>
              <c:strCache>
                <c:ptCount val="1"/>
                <c:pt idx="0">
                  <c:v>Count of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DD8C-4A03-8746-0790FD9E81F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DD8C-4A03-8746-0790FD9E81F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DD8C-4A03-8746-0790FD9E81F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DD8C-4A03-8746-0790FD9E81F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DD8C-4A03-8746-0790FD9E81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Trends'!$D$4:$D$9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20-DD8C-4A03-8746-0790FD9E81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[8654.xlsx]Items Picked per Zone!PivotTable2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Picked Per Zone</a:t>
            </a:r>
          </a:p>
        </c:rich>
      </c:tx>
      <c:layout>
        <c:manualLayout>
          <c:xMode val="edge"/>
          <c:yMode val="edge"/>
          <c:x val="0.31855555555555554"/>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'Items Picked per Zone'!$B$3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8A5-4ACF-8BB7-F5EED47AA38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8A5-4ACF-8BB7-F5EED47AA38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8A5-4ACF-8BB7-F5EED47AA38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8A5-4ACF-8BB7-F5EED47AA38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8A5-4ACF-8BB7-F5EED47AA38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8A5-4ACF-8BB7-F5EED47AA38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5C0-4CB7-B95A-F4464D8D950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5C0-4CB7-B95A-F4464D8D950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5C0-4CB7-B95A-F4464D8D950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5C0-4CB7-B95A-F4464D8D95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'Items Picked per Zone'!$A$4:$A$14</c:f>
              <c:strCache>
                <c:ptCount val="10"/>
                <c:pt idx="0">
                  <c:v>1</c:v>
                </c:pt>
                <c:pt idx="1">
                  <c:v>2</c:v>
                </c:pt>
                <c:pt idx="2">
                  <c:v>3</c:v>
                </c:pt>
                <c:pt idx="3">
                  <c:v>4</c:v>
                </c:pt>
                <c:pt idx="4">
                  <c:v>5</c:v>
                </c:pt>
                <c:pt idx="5">
                  <c:v>6</c:v>
                </c:pt>
                <c:pt idx="6">
                  <c:v>7</c:v>
                </c:pt>
                <c:pt idx="7">
                  <c:v>8</c:v>
                </c:pt>
                <c:pt idx="8">
                  <c:v>9</c:v>
                </c:pt>
                <c:pt idx="9">
                  <c:v>10</c:v>
                </c:pt>
              </c:strCache>
            </c:strRef>
          </c:cat>
          <c:val>
            <c:numRef>
              <c:f>'Items Picked per Zone'!$B$4:$B$14</c:f>
              <c:numCache>
                <c:formatCode>General</c:formatCode>
                <c:ptCount val="10"/>
                <c:pt idx="0">
                  <c:v>15</c:v>
                </c:pt>
                <c:pt idx="1">
                  <c:v>26</c:v>
                </c:pt>
                <c:pt idx="2">
                  <c:v>19</c:v>
                </c:pt>
                <c:pt idx="3">
                  <c:v>40</c:v>
                </c:pt>
                <c:pt idx="4">
                  <c:v>54</c:v>
                </c:pt>
                <c:pt idx="5">
                  <c:v>73</c:v>
                </c:pt>
                <c:pt idx="6">
                  <c:v>79</c:v>
                </c:pt>
                <c:pt idx="7">
                  <c:v>58</c:v>
                </c:pt>
                <c:pt idx="8">
                  <c:v>112</c:v>
                </c:pt>
                <c:pt idx="9">
                  <c:v>61</c:v>
                </c:pt>
              </c:numCache>
            </c:numRef>
          </c:val>
          <c:extLst>
            <c:ext xmlns:c16="http://schemas.microsoft.com/office/drawing/2014/chart" uri="{C3380CC4-5D6E-409C-BE32-E72D297353CC}">
              <c16:uniqueId val="{00000000-972C-4636-9AAF-8F4C0C00D5F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[8654.xlsx]Distance Walked!PivotTable1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Walked Per Picked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 Walked'!$B$3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'Distance Walked'!$A$4:$A$8</c:f>
              <c:strCache>
                <c:ptCount val="4"/>
                <c:pt idx="0">
                  <c:v>P001</c:v>
                </c:pt>
                <c:pt idx="1">
                  <c:v>P002</c:v>
                </c:pt>
                <c:pt idx="2">
                  <c:v>P003</c:v>
                </c:pt>
                <c:pt idx="3">
                  <c:v>P004</c:v>
                </c:pt>
              </c:strCache>
            </c:strRef>
          </c:cat>
          <c:val>
            <c:numRef>
              <c:f>'Distance Walked'!$B$4:$B$8</c:f>
              <c:numCache>
                <c:formatCode>0.00</c:formatCode>
                <c:ptCount val="4"/>
                <c:pt idx="0">
                  <c:v>3094.5095238095237</c:v>
                </c:pt>
                <c:pt idx="1">
                  <c:v>3945.8547979797977</c:v>
                </c:pt>
                <c:pt idx="2">
                  <c:v>3214.2261904761904</c:v>
                </c:pt>
                <c:pt idx="3">
                  <c:v>3958.4876984126986</c:v>
                </c:pt>
              </c:numCache>
            </c:numRef>
          </c:val>
          <c:smooth val="0"/>
          <c:extLst>
            <c:ext xmlns:c16="http://schemas.microsoft.com/office/drawing/2014/chart" uri="{C3380CC4-5D6E-409C-BE32-E72D297353CC}">
              <c16:uniqueId val="{00000000-E803-44BB-9401-5FB1726F4CD2}"/>
            </c:ext>
          </c:extLst>
        </c:ser>
        <c:dLbls>
          <c:showLegendKey val="0"/>
          <c:showVal val="0"/>
          <c:showCatName val="0"/>
          <c:showSerName val="0"/>
          <c:showPercent val="0"/>
          <c:showBubbleSize val="0"/>
        </c:dLbls>
        <c:marker val="1"/>
        <c:smooth val="0"/>
        <c:axId val="990600832"/>
        <c:axId val="990601792"/>
      </c:lineChart>
      <c:catAx>
        <c:axId val="990600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601792"/>
        <c:crosses val="autoZero"/>
        <c:auto val="1"/>
        <c:lblAlgn val="ctr"/>
        <c:lblOffset val="100"/>
        <c:noMultiLvlLbl val="0"/>
      </c:catAx>
      <c:valAx>
        <c:axId val="9906017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600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[8654.xlsx]Error Rate by Zone!PivotTable1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Error Rate by Zone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'Error Rate by Zone'!$B$3</c:f>
              <c:strCache>
                <c:ptCount val="1"/>
                <c:pt idx="0">
                  <c:v>Sum of Errors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'Error Rate by Zone'!$A$4:$A$8</c:f>
              <c:strCache>
                <c:ptCount val="4"/>
                <c:pt idx="0">
                  <c:v>A</c:v>
                </c:pt>
                <c:pt idx="1">
                  <c:v>B</c:v>
                </c:pt>
                <c:pt idx="2">
                  <c:v>C</c:v>
                </c:pt>
                <c:pt idx="3">
                  <c:v>D</c:v>
                </c:pt>
              </c:strCache>
            </c:strRef>
          </c:cat>
          <c:val>
            <c:numRef>
              <c:f>'Error Rate by Zone'!$B$4:$B$8</c:f>
              <c:numCache>
                <c:formatCode>General</c:formatCode>
                <c:ptCount val="4"/>
                <c:pt idx="0">
                  <c:v>5</c:v>
                </c:pt>
                <c:pt idx="1">
                  <c:v>3</c:v>
                </c:pt>
                <c:pt idx="2">
                  <c:v>5</c:v>
                </c:pt>
                <c:pt idx="3">
                  <c:v>4</c:v>
                </c:pt>
              </c:numCache>
            </c:numRef>
          </c:val>
          <c:smooth val="0"/>
          <c:extLst>
            <c:ext xmlns:c16="http://schemas.microsoft.com/office/drawing/2014/chart" uri="{C3380CC4-5D6E-409C-BE32-E72D297353CC}">
              <c16:uniqueId val="{00000000-3202-4F12-80FF-19963142E450}"/>
            </c:ext>
          </c:extLst>
        </c:ser>
        <c:ser>
          <c:idx val="1"/>
          <c:order val="1"/>
          <c:tx>
            <c:strRef>
              <c:f>'Error Rate by Zone'!$C$3</c:f>
              <c:strCache>
                <c:ptCount val="1"/>
                <c:pt idx="0">
                  <c:v>Sum of Error per Item</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'Error Rate by Zone'!$A$4:$A$8</c:f>
              <c:strCache>
                <c:ptCount val="4"/>
                <c:pt idx="0">
                  <c:v>A</c:v>
                </c:pt>
                <c:pt idx="1">
                  <c:v>B</c:v>
                </c:pt>
                <c:pt idx="2">
                  <c:v>C</c:v>
                </c:pt>
                <c:pt idx="3">
                  <c:v>D</c:v>
                </c:pt>
              </c:strCache>
            </c:strRef>
          </c:cat>
          <c:val>
            <c:numRef>
              <c:f>'Error Rate by Zone'!$C$4:$C$8</c:f>
              <c:numCache>
                <c:formatCode>0.00</c:formatCode>
                <c:ptCount val="4"/>
                <c:pt idx="0">
                  <c:v>0.64563492063492056</c:v>
                </c:pt>
                <c:pt idx="1">
                  <c:v>0.43333333333333335</c:v>
                </c:pt>
                <c:pt idx="2">
                  <c:v>1.3159090909090909</c:v>
                </c:pt>
                <c:pt idx="3">
                  <c:v>0.62777777777777777</c:v>
                </c:pt>
              </c:numCache>
            </c:numRef>
          </c:val>
          <c:smooth val="0"/>
          <c:extLst>
            <c:ext xmlns:c16="http://schemas.microsoft.com/office/drawing/2014/chart" uri="{C3380CC4-5D6E-409C-BE32-E72D297353CC}">
              <c16:uniqueId val="{00000001-3202-4F12-80FF-19963142E450}"/>
            </c:ext>
          </c:extLst>
        </c:ser>
        <c:dLbls>
          <c:showLegendKey val="0"/>
          <c:showVal val="0"/>
          <c:showCatName val="0"/>
          <c:showSerName val="0"/>
          <c:showPercent val="0"/>
          <c:showBubbleSize val="0"/>
        </c:dLbls>
        <c:marker val="1"/>
        <c:smooth val="0"/>
        <c:axId val="1551124976"/>
        <c:axId val="1551125456"/>
      </c:lineChart>
      <c:catAx>
        <c:axId val="1551124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125456"/>
        <c:crosses val="autoZero"/>
        <c:auto val="1"/>
        <c:lblAlgn val="ctr"/>
        <c:lblOffset val="100"/>
        <c:noMultiLvlLbl val="0"/>
      </c:catAx>
      <c:valAx>
        <c:axId val="1551125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12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[8654.xlsx]Picker Efficiency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Picker Efficiency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'Picker Efficiency '!$B$3</c:f>
              <c:strCache>
                <c:ptCount val="1"/>
                <c:pt idx="0">
                  <c:v>Sum of Order duration (minutes)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'!$B$4:$B$8</c:f>
              <c:numCache>
                <c:formatCode>0.0</c:formatCode>
                <c:ptCount val="4"/>
                <c:pt idx="0">
                  <c:v>113.00000000000007</c:v>
                </c:pt>
                <c:pt idx="1">
                  <c:v>158.00000000000006</c:v>
                </c:pt>
                <c:pt idx="2">
                  <c:v>177.99999999999994</c:v>
                </c:pt>
                <c:pt idx="3">
                  <c:v>194.99999999999983</c:v>
                </c:pt>
              </c:numCache>
            </c:numRef>
          </c:val>
          <c:extLst>
            <c:ext xmlns:c16="http://schemas.microsoft.com/office/drawing/2014/chart" uri="{C3380CC4-5D6E-409C-BE32-E72D297353CC}">
              <c16:uniqueId val="{00000000-0E8E-4F36-909B-B42B95EE6A18}"/>
            </c:ext>
          </c:extLst>
        </c:ser>
        <c:ser>
          <c:idx val="1"/>
          <c:order val="1"/>
          <c:tx>
            <c:strRef>
              <c:f>'Picker Efficiency '!$C$3</c:f>
              <c:strCache>
                <c:ptCount val="1"/>
                <c:pt idx="0">
                  <c:v>Sum of Orders picked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'!$C$4:$C$8</c:f>
              <c:numCache>
                <c:formatCode>General</c:formatCode>
                <c:ptCount val="4"/>
                <c:pt idx="0">
                  <c:v>86</c:v>
                </c:pt>
                <c:pt idx="1">
                  <c:v>129</c:v>
                </c:pt>
                <c:pt idx="2">
                  <c:v>142</c:v>
                </c:pt>
                <c:pt idx="3">
                  <c:v>180</c:v>
                </c:pt>
              </c:numCache>
            </c:numRef>
          </c:val>
          <c:extLst>
            <c:ext xmlns:c16="http://schemas.microsoft.com/office/drawing/2014/chart" uri="{C3380CC4-5D6E-409C-BE32-E72D297353CC}">
              <c16:uniqueId val="{00000001-0E8E-4F36-909B-B42B95EE6A18}"/>
            </c:ext>
          </c:extLst>
        </c:ser>
        <c:ser>
          <c:idx val="2"/>
          <c:order val="2"/>
          <c:tx>
            <c:strRef>
              <c:f>'Picker Efficiency '!$D$3</c:f>
              <c:strCache>
                <c:ptCount val="1"/>
                <c:pt idx="0">
                  <c:v>Sum of Errors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'Picker Efficiency '!$A$4:$A$8</c:f>
              <c:strCache>
                <c:ptCount val="4"/>
                <c:pt idx="0">
                  <c:v>P001</c:v>
                </c:pt>
                <c:pt idx="1">
                  <c:v>P002</c:v>
                </c:pt>
                <c:pt idx="2">
                  <c:v>P003</c:v>
                </c:pt>
                <c:pt idx="3">
                  <c:v>P004</c:v>
                </c:pt>
              </c:strCache>
            </c:strRef>
          </c:cat>
          <c:val>
            <c:numRef>
              <c:f>'Picker Efficiency '!$D$4:$D$8</c:f>
              <c:numCache>
                <c:formatCode>General</c:formatCode>
                <c:ptCount val="4"/>
                <c:pt idx="0">
                  <c:v>2</c:v>
                </c:pt>
                <c:pt idx="1">
                  <c:v>5</c:v>
                </c:pt>
                <c:pt idx="2">
                  <c:v>5</c:v>
                </c:pt>
                <c:pt idx="3">
                  <c:v>5</c:v>
                </c:pt>
              </c:numCache>
            </c:numRef>
          </c:val>
          <c:extLst>
            <c:ext xmlns:c16="http://schemas.microsoft.com/office/drawing/2014/chart" uri="{C3380CC4-5D6E-409C-BE32-E72D297353CC}">
              <c16:uniqueId val="{00000002-0E8E-4F36-909B-B42B95EE6A18}"/>
            </c:ext>
          </c:extLst>
        </c:ser>
        <c:dLbls>
          <c:showLegendKey val="0"/>
          <c:showVal val="0"/>
          <c:showCatName val="0"/>
          <c:showSerName val="0"/>
          <c:showPercent val="0"/>
          <c:showBubbleSize val="0"/>
        </c:dLbls>
        <c:gapWidth val="115"/>
        <c:overlap val="-20"/>
        <c:axId val="998324832"/>
        <c:axId val="998324352"/>
      </c:barChart>
      <c:catAx>
        <c:axId val="998324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324352"/>
        <c:crosses val="autoZero"/>
        <c:auto val="1"/>
        <c:lblAlgn val="ctr"/>
        <c:lblOffset val="100"/>
        <c:noMultiLvlLbl val="0"/>
      </c:catAx>
      <c:valAx>
        <c:axId val="998324352"/>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3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[8654.xlsx]Overall Pick Accuracy!PivotTable4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a:t>
            </a:r>
            <a:r>
              <a:rPr lang="en-US" baseline="0"/>
              <a:t> </a:t>
            </a:r>
            <a:r>
              <a:rPr lang="en-US"/>
              <a:t>Pick Accuracy</a:t>
            </a:r>
          </a:p>
        </c:rich>
      </c:tx>
      <c:layout>
        <c:manualLayout>
          <c:xMode val="edge"/>
          <c:yMode val="edge"/>
          <c:x val="0.2403886397608370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Pick Accuracy'!$B$3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634-493C-B699-11FA25497F7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634-493C-B699-11FA25497F7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634-493C-B699-11FA25497F7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634-493C-B699-11FA25497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'Overall Pick Accuracy'!$A$4:$A$8</c:f>
              <c:strCache>
                <c:ptCount val="4"/>
                <c:pt idx="0">
                  <c:v>P001</c:v>
                </c:pt>
                <c:pt idx="1">
                  <c:v>P002</c:v>
                </c:pt>
                <c:pt idx="2">
                  <c:v>P003</c:v>
                </c:pt>
                <c:pt idx="3">
                  <c:v>P004</c:v>
                </c:pt>
              </c:strCache>
            </c:strRef>
          </c:cat>
          <c:val>
            <c:numRef>
              <c:f>'Overall Pick Accuracy'!$B$4:$B$8</c:f>
              <c:numCache>
                <c:formatCode>General</c:formatCode>
                <c:ptCount val="4"/>
                <c:pt idx="0">
                  <c:v>84</c:v>
                </c:pt>
                <c:pt idx="1">
                  <c:v>124</c:v>
                </c:pt>
                <c:pt idx="2">
                  <c:v>137</c:v>
                </c:pt>
                <c:pt idx="3">
                  <c:v>175</c:v>
                </c:pt>
              </c:numCache>
            </c:numRef>
          </c:val>
          <c:extLst>
            <c:ext xmlns:c16="http://schemas.microsoft.com/office/drawing/2014/chart" uri="{C3380CC4-5D6E-409C-BE32-E72D297353CC}">
              <c16:uniqueId val="{00000000-1A33-4A9C-B7C9-E882C2F9C90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[8654.xlsx]Cycle Time Trends!PivotTable2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Cycle Time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'Cycle Time Trends'!$B$3</c:f>
              <c:strCache>
                <c:ptCount val="1"/>
                <c:pt idx="0">
                  <c:v>Count of Hours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Trends'!$B$4:$B$9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00-2D50-421A-A679-42F6FF339B4F}"/>
            </c:ext>
          </c:extLst>
        </c:ser>
        <c:ser>
          <c:idx val="1"/>
          <c:order val="1"/>
          <c:tx>
            <c:strRef>
              <c:f>'Cycle Time Trends'!$C$3</c:f>
              <c:strCache>
                <c:ptCount val="1"/>
                <c:pt idx="0">
                  <c:v>Count of Minutes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Trends'!$C$4:$C$9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01-2D50-421A-A679-42F6FF339B4F}"/>
            </c:ext>
          </c:extLst>
        </c:ser>
        <c:ser>
          <c:idx val="2"/>
          <c:order val="2"/>
          <c:tx>
            <c:strRef>
              <c:f>'Cycle Time Trends'!$D$3</c:f>
              <c:strCache>
                <c:ptCount val="1"/>
                <c:pt idx="0">
                  <c:v>Count of Order Cycle Time (mis)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'Cycle Time Trends'!$A$4:$A$9</c:f>
              <c:strCache>
                <c:ptCount val="5"/>
                <c:pt idx="0">
                  <c:v>Apr</c:v>
                </c:pt>
                <c:pt idx="1">
                  <c:v>May</c:v>
                </c:pt>
                <c:pt idx="2">
                  <c:v>Jun</c:v>
                </c:pt>
                <c:pt idx="3">
                  <c:v>Jul</c:v>
                </c:pt>
                <c:pt idx="4">
                  <c:v>Aug</c:v>
                </c:pt>
              </c:strCache>
            </c:strRef>
          </c:cat>
          <c:val>
            <c:numRef>
              <c:f>'Cycle Time Trends'!$D$4:$D$9</c:f>
              <c:numCache>
                <c:formatCode>General</c:formatCode>
                <c:ptCount val="5"/>
                <c:pt idx="0">
                  <c:v>5</c:v>
                </c:pt>
                <c:pt idx="1">
                  <c:v>31</c:v>
                </c:pt>
                <c:pt idx="2">
                  <c:v>30</c:v>
                </c:pt>
                <c:pt idx="3">
                  <c:v>31</c:v>
                </c:pt>
                <c:pt idx="4">
                  <c:v>3</c:v>
                </c:pt>
              </c:numCache>
            </c:numRef>
          </c:val>
          <c:extLst>
            <c:ext xmlns:c16="http://schemas.microsoft.com/office/drawing/2014/chart" uri="{C3380CC4-5D6E-409C-BE32-E72D297353CC}">
              <c16:uniqueId val="{00000002-2D50-421A-A679-42F6FF339B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[8654.xlsx]Avg. Pick Time per Order!PivotTable1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Pick Time by Order</a:t>
            </a:r>
            <a:endParaRPr lang="en-US"/>
          </a:p>
        </c:rich>
      </c:tx>
      <c:layout>
        <c:manualLayout>
          <c:xMode val="edge"/>
          <c:yMode val="edge"/>
          <c:x val="0.2188678915135608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Pick Time per Order'!$B$3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'Avg. Pick Time per Order'!$A$4:$A$13</c:f>
              <c:strCache>
                <c:ptCount val="9"/>
                <c:pt idx="0">
                  <c:v>1000</c:v>
                </c:pt>
                <c:pt idx="1">
                  <c:v>1001</c:v>
                </c:pt>
                <c:pt idx="2">
                  <c:v>1002</c:v>
                </c:pt>
                <c:pt idx="3">
                  <c:v>1003</c:v>
                </c:pt>
                <c:pt idx="4">
                  <c:v>1004</c:v>
                </c:pt>
                <c:pt idx="5">
                  <c:v>1005</c:v>
                </c:pt>
                <c:pt idx="6">
                  <c:v>1006</c:v>
                </c:pt>
                <c:pt idx="7">
                  <c:v>1007</c:v>
                </c:pt>
                <c:pt idx="8">
                  <c:v>1008</c:v>
                </c:pt>
              </c:strCache>
            </c:strRef>
          </c:cat>
          <c:val>
            <c:numRef>
              <c:f>'Avg. Pick Time per Order'!$B$4:$B$13</c:f>
              <c:numCache>
                <c:formatCode>0.00</c:formatCode>
                <c:ptCount val="9"/>
                <c:pt idx="0">
                  <c:v>3.0000000000000693</c:v>
                </c:pt>
                <c:pt idx="1">
                  <c:v>0.44444444444444287</c:v>
                </c:pt>
                <c:pt idx="2">
                  <c:v>1.4999999999999947</c:v>
                </c:pt>
                <c:pt idx="3">
                  <c:v>0.29999999999999893</c:v>
                </c:pt>
                <c:pt idx="4">
                  <c:v>7.0000000000000551</c:v>
                </c:pt>
                <c:pt idx="5">
                  <c:v>1.9999999999999929</c:v>
                </c:pt>
                <c:pt idx="6">
                  <c:v>5.0000000000000622</c:v>
                </c:pt>
                <c:pt idx="7">
                  <c:v>1.4285714285714348</c:v>
                </c:pt>
                <c:pt idx="8">
                  <c:v>1.1666666666666758</c:v>
                </c:pt>
              </c:numCache>
            </c:numRef>
          </c:val>
          <c:extLst>
            <c:ext xmlns:c16="http://schemas.microsoft.com/office/drawing/2014/chart" uri="{C3380CC4-5D6E-409C-BE32-E72D297353CC}">
              <c16:uniqueId val="{00000000-E400-4485-A70D-BE4EE90C0CA7}"/>
            </c:ext>
          </c:extLst>
        </c:ser>
        <c:dLbls>
          <c:showLegendKey val="0"/>
          <c:showVal val="0"/>
          <c:showCatName val="0"/>
          <c:showSerName val="0"/>
          <c:showPercent val="0"/>
          <c:showBubbleSize val="0"/>
        </c:dLbls>
        <c:gapWidth val="100"/>
        <c:axId val="1782946080"/>
        <c:axId val="1782947520"/>
      </c:barChart>
      <c:catAx>
        <c:axId val="1782946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2947520"/>
        <c:crosses val="autoZero"/>
        <c:auto val="1"/>
        <c:lblAlgn val="ctr"/>
        <c:lblOffset val="100"/>
        <c:noMultiLvlLbl val="0"/>
      </c:catAx>
      <c:valAx>
        <c:axId val="178294752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29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[8654.xlsx]Items Picked per Zone!PivotTable2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Picked Per Zone</a:t>
            </a:r>
          </a:p>
        </c:rich>
      </c:tx>
      <c:layout>
        <c:manualLayout>
          <c:xMode val="edge"/>
          <c:yMode val="edge"/>
          <c:x val="0.31855555555555554"/>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9.6005686789151362E-2"/>
          <c:y val="0.23224411347507684"/>
          <c:w val="0.73852602799650047"/>
          <c:h val="0.6638085917167641"/>
        </c:manualLayout>
      </c:layout>
      <c:barChart>
        <c:barDir val="col"/>
        <c:grouping val="clustered"/>
        <c:varyColors val="0"/>
        <c:ser>
          <c:idx val="0"/>
          <c:order val="0"/>
          <c:tx>
            <c:strRef>
              <c:f>'Items Picked per Zone'!$B$3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4DE-4BBA-AAB9-8ECCE8323ADA}"/>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4DE-4BBA-AAB9-8ECCE8323ADA}"/>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4DE-4BBA-AAB9-8ECCE8323ADA}"/>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4DE-4BBA-AAB9-8ECCE8323ADA}"/>
              </c:ext>
            </c:extLst>
          </c:dPt>
          <c:dPt>
            <c:idx val="4"/>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4DE-4BBA-AAB9-8ECCE8323ADA}"/>
              </c:ext>
            </c:extLst>
          </c:dPt>
          <c:dPt>
            <c:idx val="5"/>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4DE-4BBA-AAB9-8ECCE8323ADA}"/>
              </c:ext>
            </c:extLst>
          </c:dPt>
          <c:dPt>
            <c:idx val="6"/>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4DE-4BBA-AAB9-8ECCE8323ADA}"/>
              </c:ext>
            </c:extLst>
          </c:dPt>
          <c:dPt>
            <c:idx val="7"/>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4DE-4BBA-AAB9-8ECCE8323ADA}"/>
              </c:ext>
            </c:extLst>
          </c:dPt>
          <c:dPt>
            <c:idx val="8"/>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4DE-4BBA-AAB9-8ECCE8323ADA}"/>
              </c:ext>
            </c:extLst>
          </c:dPt>
          <c:dPt>
            <c:idx val="9"/>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54DE-4BBA-AAB9-8ECCE8323A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'Items Picked per Zone'!$A$4:$A$14</c:f>
              <c:strCache>
                <c:ptCount val="10"/>
                <c:pt idx="0">
                  <c:v>1</c:v>
                </c:pt>
                <c:pt idx="1">
                  <c:v>2</c:v>
                </c:pt>
                <c:pt idx="2">
                  <c:v>3</c:v>
                </c:pt>
                <c:pt idx="3">
                  <c:v>4</c:v>
                </c:pt>
                <c:pt idx="4">
                  <c:v>5</c:v>
                </c:pt>
                <c:pt idx="5">
                  <c:v>6</c:v>
                </c:pt>
                <c:pt idx="6">
                  <c:v>7</c:v>
                </c:pt>
                <c:pt idx="7">
                  <c:v>8</c:v>
                </c:pt>
                <c:pt idx="8">
                  <c:v>9</c:v>
                </c:pt>
                <c:pt idx="9">
                  <c:v>10</c:v>
                </c:pt>
              </c:strCache>
            </c:strRef>
          </c:cat>
          <c:val>
            <c:numRef>
              <c:f>'Items Picked per Zone'!$B$4:$B$14</c:f>
              <c:numCache>
                <c:formatCode>General</c:formatCode>
                <c:ptCount val="10"/>
                <c:pt idx="0">
                  <c:v>15</c:v>
                </c:pt>
                <c:pt idx="1">
                  <c:v>26</c:v>
                </c:pt>
                <c:pt idx="2">
                  <c:v>19</c:v>
                </c:pt>
                <c:pt idx="3">
                  <c:v>40</c:v>
                </c:pt>
                <c:pt idx="4">
                  <c:v>54</c:v>
                </c:pt>
                <c:pt idx="5">
                  <c:v>73</c:v>
                </c:pt>
                <c:pt idx="6">
                  <c:v>79</c:v>
                </c:pt>
                <c:pt idx="7">
                  <c:v>58</c:v>
                </c:pt>
                <c:pt idx="8">
                  <c:v>112</c:v>
                </c:pt>
                <c:pt idx="9">
                  <c:v>61</c:v>
                </c:pt>
              </c:numCache>
            </c:numRef>
          </c:val>
          <c:extLst>
            <c:ext xmlns:c16="http://schemas.microsoft.com/office/drawing/2014/chart" uri="{C3380CC4-5D6E-409C-BE32-E72D297353CC}">
              <c16:uniqueId val="{00000014-54DE-4BBA-AAB9-8ECCE8323ADA}"/>
            </c:ext>
          </c:extLst>
        </c:ser>
        <c:dLbls>
          <c:showLegendKey val="0"/>
          <c:showVal val="0"/>
          <c:showCatName val="0"/>
          <c:showSerName val="0"/>
          <c:showPercent val="0"/>
          <c:showBubbleSize val="0"/>
        </c:dLbls>
        <c:gapWidth val="100"/>
        <c:axId val="990542272"/>
        <c:axId val="990531232"/>
      </c:barChart>
      <c:catAx>
        <c:axId val="9905422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531232"/>
        <c:crosses val="autoZero"/>
        <c:auto val="1"/>
        <c:lblAlgn val="ctr"/>
        <c:lblOffset val="100"/>
        <c:noMultiLvlLbl val="0"/>
      </c:catAx>
      <c:valAx>
        <c:axId val="99053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542272"/>
        <c:crosses val="autoZero"/>
        <c:crossBetween val="between"/>
      </c:valAx>
      <c:spPr>
        <a:noFill/>
        <a:ln>
          <a:noFill/>
        </a:ln>
        <a:effectLst>
          <a:glow rad="63500">
            <a:schemeClr val="accent1">
              <a:satMod val="175000"/>
              <a:alpha val="40000"/>
            </a:schemeClr>
          </a:glo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400050</xdr:colOff>
      <xdr:row>12</xdr:row>
      <xdr:rowOff>71437</xdr:rowOff>
    </xdr:from>
    <xdr:to>
      <xdr:col>13</xdr:col>
      <xdr:colOff>95250</xdr:colOff>
      <xdr:row>26</xdr:row>
      <xdr:rowOff>147637</xdr:rowOff>
    </xdr:to>
    <xdr:graphicFrame macro="">
      <xdr:nvGraphicFramePr>
        <xdr:cNvPr id="2" name="Chart 1">
          <a:extLst>
            <a:ext uri="{FF2B5EF4-FFF2-40B4-BE49-F238E27FC236}">
              <a16:creationId xmlns:a16="http://schemas.microsoft.com/office/drawing/2014/main" id="{EB4715FA-6EC4-9B54-4327-9D9CC57E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1571625</xdr:colOff>
      <xdr:row>12</xdr:row>
      <xdr:rowOff>180975</xdr:rowOff>
    </xdr:from>
    <xdr:to>
      <xdr:col>5</xdr:col>
      <xdr:colOff>228600</xdr:colOff>
      <xdr:row>26</xdr:row>
      <xdr:rowOff>38100</xdr:rowOff>
    </xdr:to>
    <mc:AlternateContent xmlns:mc="http://schemas.openxmlformats.org/markup-compatibility/2006" xmlns:a14="http://schemas.microsoft.com/office/drawing/2010/main">
      <mc:Choice Requires="a14">
        <xdr:graphicFrame macro="">
          <xdr:nvGraphicFramePr>
            <xdr:cNvPr id="3" name="Average pick time (min)">
              <a:extLst>
                <a:ext uri="{FF2B5EF4-FFF2-40B4-BE49-F238E27FC236}">
                  <a16:creationId xmlns:a16="http://schemas.microsoft.com/office/drawing/2014/main" id="{730EB84C-EED6-D615-FE93-8578E21919EE}"/>
                </a:ext>
              </a:extLst>
            </xdr:cNvPr>
            <xdr:cNvGraphicFramePr/>
          </xdr:nvGraphicFramePr>
          <xdr:xfrm>
            <a:off x="0" y="0"/>
            <a:ext cx="0" cy="0"/>
          </xdr:xfrm>
          <a:graphic>
            <a:graphicData uri="http://schemas.microsoft.com/office/drawing/2010/slicer">
              <sle:slicer xmlns:sle="http://schemas.microsoft.com/office/drawing/2010/slicer" name="Average pick time (min)"/>
            </a:graphicData>
          </a:graphic>
        </xdr:graphicFrame>
      </mc:Choice>
      <mc:Fallback xmlns="">
        <xdr:sp macro="" textlink="">
          <xdr:nvSpPr>
            <xdr:cNvPr id="0" name=""/>
            <xdr:cNvSpPr>
              <a:spLocks noTextEdit="1"/>
            </xdr:cNvSpPr>
          </xdr:nvSpPr>
          <xdr:spPr>
            <a:xfrm>
              <a:off x="4400550" y="2466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13</xdr:row>
      <xdr:rowOff>14287</xdr:rowOff>
    </xdr:from>
    <xdr:to>
      <xdr:col>11</xdr:col>
      <xdr:colOff>76200</xdr:colOff>
      <xdr:row>27</xdr:row>
      <xdr:rowOff>90487</xdr:rowOff>
    </xdr:to>
    <xdr:graphicFrame macro="">
      <xdr:nvGraphicFramePr>
        <xdr:cNvPr id="2" name="Chart 1">
          <a:extLst>
            <a:ext uri="{FF2B5EF4-FFF2-40B4-BE49-F238E27FC236}">
              <a16:creationId xmlns:a16="http://schemas.microsoft.com/office/drawing/2014/main" id="{92C02B80-6EF6-6AB2-B574-3E2F15151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76200</xdr:colOff>
      <xdr:row>13</xdr:row>
      <xdr:rowOff>0</xdr:rowOff>
    </xdr:from>
    <xdr:to>
      <xdr:col>14</xdr:col>
      <xdr:colOff>76200</xdr:colOff>
      <xdr:row>26</xdr:row>
      <xdr:rowOff>47625</xdr:rowOff>
    </xdr:to>
    <mc:AlternateContent xmlns:mc="http://schemas.openxmlformats.org/markup-compatibility/2006" xmlns:a14="http://schemas.microsoft.com/office/drawing/2010/main">
      <mc:Choice Requires="a14">
        <xdr:graphicFrame macro="">
          <xdr:nvGraphicFramePr>
            <xdr:cNvPr id="3" name="Aisle">
              <a:extLst>
                <a:ext uri="{FF2B5EF4-FFF2-40B4-BE49-F238E27FC236}">
                  <a16:creationId xmlns:a16="http://schemas.microsoft.com/office/drawing/2014/main" id="{C454F42D-C34A-91D9-2D43-8358E56C1000}"/>
                </a:ext>
              </a:extLst>
            </xdr:cNvPr>
            <xdr:cNvGraphicFramePr/>
          </xdr:nvGraphicFramePr>
          <xdr:xfrm>
            <a:off x="0" y="0"/>
            <a:ext cx="0" cy="0"/>
          </xdr:xfrm>
          <a:graphic>
            <a:graphicData uri="http://schemas.microsoft.com/office/drawing/2010/slicer">
              <sle:slicer xmlns:sle="http://schemas.microsoft.com/office/drawing/2010/slicer" name="Aisle"/>
            </a:graphicData>
          </a:graphic>
        </xdr:graphicFrame>
      </mc:Choice>
      <mc:Fallback xmlns="">
        <xdr:sp macro="" textlink="">
          <xdr:nvSpPr>
            <xdr:cNvPr id="0" name=""/>
            <xdr:cNvSpPr>
              <a:spLocks noTextEdit="1"/>
            </xdr:cNvSpPr>
          </xdr:nvSpPr>
          <xdr:spPr>
            <a:xfrm>
              <a:off x="7781925" y="2476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13</xdr:row>
      <xdr:rowOff>147637</xdr:rowOff>
    </xdr:from>
    <xdr:to>
      <xdr:col>13</xdr:col>
      <xdr:colOff>419100</xdr:colOff>
      <xdr:row>28</xdr:row>
      <xdr:rowOff>33337</xdr:rowOff>
    </xdr:to>
    <xdr:graphicFrame macro="">
      <xdr:nvGraphicFramePr>
        <xdr:cNvPr id="2" name="Chart 1">
          <a:extLst>
            <a:ext uri="{FF2B5EF4-FFF2-40B4-BE49-F238E27FC236}">
              <a16:creationId xmlns:a16="http://schemas.microsoft.com/office/drawing/2014/main" id="{944EB86D-D2EF-C7C9-4109-97AAFBB49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447675</xdr:colOff>
      <xdr:row>13</xdr:row>
      <xdr:rowOff>142875</xdr:rowOff>
    </xdr:from>
    <xdr:to>
      <xdr:col>16</xdr:col>
      <xdr:colOff>57150</xdr:colOff>
      <xdr:row>21</xdr:row>
      <xdr:rowOff>38100</xdr:rowOff>
    </xdr:to>
    <mc:AlternateContent xmlns:mc="http://schemas.openxmlformats.org/markup-compatibility/2006" xmlns:a14="http://schemas.microsoft.com/office/drawing/2010/main">
      <mc:Choice Requires="a14">
        <xdr:graphicFrame macro="">
          <xdr:nvGraphicFramePr>
            <xdr:cNvPr id="3" name="Picker_ID">
              <a:extLst>
                <a:ext uri="{FF2B5EF4-FFF2-40B4-BE49-F238E27FC236}">
                  <a16:creationId xmlns:a16="http://schemas.microsoft.com/office/drawing/2014/main" id="{B83685CF-B19E-581E-6D92-E4D530FB6A5B}"/>
                </a:ext>
              </a:extLst>
            </xdr:cNvPr>
            <xdr:cNvGraphicFramePr/>
          </xdr:nvGraphicFramePr>
          <xdr:xfrm>
            <a:off x="0" y="0"/>
            <a:ext cx="0" cy="0"/>
          </xdr:xfrm>
          <a:graphic>
            <a:graphicData uri="http://schemas.microsoft.com/office/drawing/2010/slicer">
              <sle:slicer xmlns:sle="http://schemas.microsoft.com/office/drawing/2010/slicer" name="Picker_ID"/>
            </a:graphicData>
          </a:graphic>
        </xdr:graphicFrame>
      </mc:Choice>
      <mc:Fallback xmlns="">
        <xdr:sp macro="" textlink="">
          <xdr:nvSpPr>
            <xdr:cNvPr id="0" name=""/>
            <xdr:cNvSpPr>
              <a:spLocks noTextEdit="1"/>
            </xdr:cNvSpPr>
          </xdr:nvSpPr>
          <xdr:spPr>
            <a:xfrm>
              <a:off x="9563100" y="2619375"/>
              <a:ext cx="14382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504825</xdr:colOff>
      <xdr:row>13</xdr:row>
      <xdr:rowOff>166687</xdr:rowOff>
    </xdr:from>
    <xdr:to>
      <xdr:col>14</xdr:col>
      <xdr:colOff>200025</xdr:colOff>
      <xdr:row>28</xdr:row>
      <xdr:rowOff>52387</xdr:rowOff>
    </xdr:to>
    <xdr:graphicFrame macro="">
      <xdr:nvGraphicFramePr>
        <xdr:cNvPr id="2" name="Chart 1">
          <a:extLst>
            <a:ext uri="{FF2B5EF4-FFF2-40B4-BE49-F238E27FC236}">
              <a16:creationId xmlns:a16="http://schemas.microsoft.com/office/drawing/2014/main" id="{0143C8F4-3BEA-CE8B-6F7B-8F080C5F2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200025</xdr:colOff>
      <xdr:row>13</xdr:row>
      <xdr:rowOff>171451</xdr:rowOff>
    </xdr:from>
    <xdr:to>
      <xdr:col>16</xdr:col>
      <xdr:colOff>400050</xdr:colOff>
      <xdr:row>21</xdr:row>
      <xdr:rowOff>57151</xdr:rowOff>
    </xdr:to>
    <mc:AlternateContent xmlns:mc="http://schemas.openxmlformats.org/markup-compatibility/2006" xmlns:a14="http://schemas.microsoft.com/office/drawing/2010/main">
      <mc:Choice Requires="a14">
        <xdr:graphicFrame macro="">
          <xdr:nvGraphicFramePr>
            <xdr:cNvPr id="3" name="Aisle 2">
              <a:extLst>
                <a:ext uri="{FF2B5EF4-FFF2-40B4-BE49-F238E27FC236}">
                  <a16:creationId xmlns:a16="http://schemas.microsoft.com/office/drawing/2014/main" id="{9AE731E5-0EF1-5B51-1D3F-25590B621555}"/>
                </a:ext>
              </a:extLst>
            </xdr:cNvPr>
            <xdr:cNvGraphicFramePr/>
          </xdr:nvGraphicFramePr>
          <xdr:xfrm>
            <a:off x="0" y="0"/>
            <a:ext cx="0" cy="0"/>
          </xdr:xfrm>
          <a:graphic>
            <a:graphicData uri="http://schemas.microsoft.com/office/drawing/2010/slicer">
              <sle:slicer xmlns:sle="http://schemas.microsoft.com/office/drawing/2010/slicer" name="Aisle 2"/>
            </a:graphicData>
          </a:graphic>
        </xdr:graphicFrame>
      </mc:Choice>
      <mc:Fallback xmlns="">
        <xdr:sp macro="" textlink="">
          <xdr:nvSpPr>
            <xdr:cNvPr id="0" name=""/>
            <xdr:cNvSpPr>
              <a:spLocks noTextEdit="1"/>
            </xdr:cNvSpPr>
          </xdr:nvSpPr>
          <xdr:spPr>
            <a:xfrm>
              <a:off x="9972675" y="2647951"/>
              <a:ext cx="1419225"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704850</xdr:colOff>
      <xdr:row>13</xdr:row>
      <xdr:rowOff>147637</xdr:rowOff>
    </xdr:from>
    <xdr:to>
      <xdr:col>11</xdr:col>
      <xdr:colOff>161925</xdr:colOff>
      <xdr:row>28</xdr:row>
      <xdr:rowOff>33337</xdr:rowOff>
    </xdr:to>
    <xdr:graphicFrame macro="">
      <xdr:nvGraphicFramePr>
        <xdr:cNvPr id="2" name="Chart 1">
          <a:extLst>
            <a:ext uri="{FF2B5EF4-FFF2-40B4-BE49-F238E27FC236}">
              <a16:creationId xmlns:a16="http://schemas.microsoft.com/office/drawing/2014/main" id="{3A5C82F2-F890-76B7-2078-D24E0E916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171450</xdr:colOff>
      <xdr:row>13</xdr:row>
      <xdr:rowOff>142875</xdr:rowOff>
    </xdr:from>
    <xdr:to>
      <xdr:col>14</xdr:col>
      <xdr:colOff>19050</xdr:colOff>
      <xdr:row>20</xdr:row>
      <xdr:rowOff>9525</xdr:rowOff>
    </xdr:to>
    <mc:AlternateContent xmlns:mc="http://schemas.openxmlformats.org/markup-compatibility/2006" xmlns:a14="http://schemas.microsoft.com/office/drawing/2010/main">
      <mc:Choice Requires="a14">
        <xdr:graphicFrame macro="">
          <xdr:nvGraphicFramePr>
            <xdr:cNvPr id="3" name="Aisle 4">
              <a:extLst>
                <a:ext uri="{FF2B5EF4-FFF2-40B4-BE49-F238E27FC236}">
                  <a16:creationId xmlns:a16="http://schemas.microsoft.com/office/drawing/2014/main" id="{C7231F66-BB06-1C14-FFB5-3137EBD6BEC5}"/>
                </a:ext>
              </a:extLst>
            </xdr:cNvPr>
            <xdr:cNvGraphicFramePr/>
          </xdr:nvGraphicFramePr>
          <xdr:xfrm>
            <a:off x="0" y="0"/>
            <a:ext cx="0" cy="0"/>
          </xdr:xfrm>
          <a:graphic>
            <a:graphicData uri="http://schemas.microsoft.com/office/drawing/2010/slicer">
              <sle:slicer xmlns:sle="http://schemas.microsoft.com/office/drawing/2010/slicer" name="Aisle 4"/>
            </a:graphicData>
          </a:graphic>
        </xdr:graphicFrame>
      </mc:Choice>
      <mc:Fallback xmlns="">
        <xdr:sp macro="" textlink="">
          <xdr:nvSpPr>
            <xdr:cNvPr id="0" name=""/>
            <xdr:cNvSpPr>
              <a:spLocks noTextEdit="1"/>
            </xdr:cNvSpPr>
          </xdr:nvSpPr>
          <xdr:spPr>
            <a:xfrm>
              <a:off x="9544050" y="2619375"/>
              <a:ext cx="16764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285750</xdr:colOff>
      <xdr:row>13</xdr:row>
      <xdr:rowOff>147637</xdr:rowOff>
    </xdr:from>
    <xdr:to>
      <xdr:col>12</xdr:col>
      <xdr:colOff>590550</xdr:colOff>
      <xdr:row>28</xdr:row>
      <xdr:rowOff>33337</xdr:rowOff>
    </xdr:to>
    <xdr:graphicFrame macro="">
      <xdr:nvGraphicFramePr>
        <xdr:cNvPr id="2" name="Chart 1">
          <a:extLst>
            <a:ext uri="{FF2B5EF4-FFF2-40B4-BE49-F238E27FC236}">
              <a16:creationId xmlns:a16="http://schemas.microsoft.com/office/drawing/2014/main" id="{AA7EBFA2-871E-2AD4-D2D8-5988F6ADC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14</xdr:row>
      <xdr:rowOff>9525</xdr:rowOff>
    </xdr:from>
    <xdr:to>
      <xdr:col>19</xdr:col>
      <xdr:colOff>257175</xdr:colOff>
      <xdr:row>19</xdr:row>
      <xdr:rowOff>171450</xdr:rowOff>
    </xdr:to>
    <mc:AlternateContent xmlns:mc="http://schemas.openxmlformats.org/markup-compatibility/2006" xmlns:a14="http://schemas.microsoft.com/office/drawing/2010/main">
      <mc:Choice Requires="a14">
        <xdr:graphicFrame macro="">
          <xdr:nvGraphicFramePr>
            <xdr:cNvPr id="3" name="Picker_ID 2">
              <a:extLst>
                <a:ext uri="{FF2B5EF4-FFF2-40B4-BE49-F238E27FC236}">
                  <a16:creationId xmlns:a16="http://schemas.microsoft.com/office/drawing/2014/main" id="{90E204D4-5B1A-236E-5143-B76CB5027557}"/>
                </a:ext>
              </a:extLst>
            </xdr:cNvPr>
            <xdr:cNvGraphicFramePr/>
          </xdr:nvGraphicFramePr>
          <xdr:xfrm>
            <a:off x="0" y="0"/>
            <a:ext cx="0" cy="0"/>
          </xdr:xfrm>
          <a:graphic>
            <a:graphicData uri="http://schemas.microsoft.com/office/drawing/2010/slicer">
              <sle:slicer xmlns:sle="http://schemas.microsoft.com/office/drawing/2010/slicer" name="Picker_ID 2"/>
            </a:graphicData>
          </a:graphic>
        </xdr:graphicFrame>
      </mc:Choice>
      <mc:Fallback xmlns="">
        <xdr:sp macro="" textlink="">
          <xdr:nvSpPr>
            <xdr:cNvPr id="0" name=""/>
            <xdr:cNvSpPr>
              <a:spLocks noTextEdit="1"/>
            </xdr:cNvSpPr>
          </xdr:nvSpPr>
          <xdr:spPr>
            <a:xfrm>
              <a:off x="8943975" y="2676525"/>
              <a:ext cx="145732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1619250</xdr:colOff>
      <xdr:row>13</xdr:row>
      <xdr:rowOff>147637</xdr:rowOff>
    </xdr:from>
    <xdr:to>
      <xdr:col>6</xdr:col>
      <xdr:colOff>352425</xdr:colOff>
      <xdr:row>28</xdr:row>
      <xdr:rowOff>33337</xdr:rowOff>
    </xdr:to>
    <xdr:graphicFrame macro="">
      <xdr:nvGraphicFramePr>
        <xdr:cNvPr id="2" name="Chart 1">
          <a:extLst>
            <a:ext uri="{FF2B5EF4-FFF2-40B4-BE49-F238E27FC236}">
              <a16:creationId xmlns:a16="http://schemas.microsoft.com/office/drawing/2014/main" id="{D355B582-DAD2-D815-9869-AB46003D2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13</xdr:row>
      <xdr:rowOff>171451</xdr:rowOff>
    </xdr:from>
    <xdr:to>
      <xdr:col>8</xdr:col>
      <xdr:colOff>466725</xdr:colOff>
      <xdr:row>18</xdr:row>
      <xdr:rowOff>95251</xdr:rowOff>
    </xdr:to>
    <mc:AlternateContent xmlns:mc="http://schemas.openxmlformats.org/markup-compatibility/2006">
      <mc:Choice xmlns:a14="http://schemas.microsoft.com/office/drawing/2010/main" Requires="a14">
        <xdr:graphicFrame macro="">
          <xdr:nvGraphicFramePr>
            <xdr:cNvPr id="3" name="Aisle 6">
              <a:extLst>
                <a:ext uri="{FF2B5EF4-FFF2-40B4-BE49-F238E27FC236}">
                  <a16:creationId xmlns:a16="http://schemas.microsoft.com/office/drawing/2014/main" id="{5CBFFCAC-742B-1694-2D0F-802D276008C0}"/>
                </a:ext>
              </a:extLst>
            </xdr:cNvPr>
            <xdr:cNvGraphicFramePr/>
          </xdr:nvGraphicFramePr>
          <xdr:xfrm>
            <a:off x="0" y="0"/>
            <a:ext cx="0" cy="0"/>
          </xdr:xfrm>
          <a:graphic>
            <a:graphicData uri="http://schemas.microsoft.com/office/drawing/2010/slicer">
              <sle:slicer xmlns:sle="http://schemas.microsoft.com/office/drawing/2010/slicer" name="Aisle 6"/>
            </a:graphicData>
          </a:graphic>
        </xdr:graphicFrame>
      </mc:Choice>
      <mc:Fallback>
        <xdr:sp macro="" textlink="">
          <xdr:nvSpPr>
            <xdr:cNvPr id="0" name=""/>
            <xdr:cNvSpPr>
              <a:spLocks noTextEdit="1"/>
            </xdr:cNvSpPr>
          </xdr:nvSpPr>
          <xdr:spPr>
            <a:xfrm>
              <a:off x="9544050" y="2647951"/>
              <a:ext cx="13239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19050</xdr:rowOff>
    </xdr:from>
    <xdr:to>
      <xdr:col>29</xdr:col>
      <xdr:colOff>123824</xdr:colOff>
      <xdr:row>2</xdr:row>
      <xdr:rowOff>38100</xdr:rowOff>
    </xdr:to>
    <xdr:sp macro="" textlink="">
      <xdr:nvSpPr>
        <xdr:cNvPr id="2" name="Rectangle 1">
          <a:extLst>
            <a:ext uri="{FF2B5EF4-FFF2-40B4-BE49-F238E27FC236}">
              <a16:creationId xmlns:a16="http://schemas.microsoft.com/office/drawing/2014/main" id="{6CE6201A-3F1E-E511-C714-447D7F98D5A7}"/>
            </a:ext>
          </a:extLst>
        </xdr:cNvPr>
        <xdr:cNvSpPr/>
      </xdr:nvSpPr>
      <xdr:spPr>
        <a:xfrm>
          <a:off x="0" y="19050"/>
          <a:ext cx="15706724" cy="400050"/>
        </a:xfrm>
        <a:prstGeom prst="rect">
          <a:avLst/>
        </a:prstGeom>
        <a:solidFill>
          <a:schemeClr val="tx1">
            <a:lumMod val="75000"/>
            <a:lumOff val="2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1">
              <a:latin typeface="+mn-lt"/>
            </a:rPr>
            <a:t>Warehouse Pick-Path</a:t>
          </a:r>
          <a:r>
            <a:rPr lang="en-US" sz="1600" b="1" i="1" baseline="0">
              <a:latin typeface="+mn-lt"/>
            </a:rPr>
            <a:t> Optimization </a:t>
          </a:r>
          <a:endParaRPr lang="en-US" sz="1600" b="1" i="1">
            <a:latin typeface="+mn-lt"/>
          </a:endParaRPr>
        </a:p>
      </xdr:txBody>
    </xdr:sp>
    <xdr:clientData/>
  </xdr:twoCellAnchor>
  <xdr:twoCellAnchor>
    <xdr:from>
      <xdr:col>4</xdr:col>
      <xdr:colOff>142876</xdr:colOff>
      <xdr:row>3</xdr:row>
      <xdr:rowOff>9526</xdr:rowOff>
    </xdr:from>
    <xdr:to>
      <xdr:col>4</xdr:col>
      <xdr:colOff>200026</xdr:colOff>
      <xdr:row>40</xdr:row>
      <xdr:rowOff>47626</xdr:rowOff>
    </xdr:to>
    <xdr:sp macro="" textlink="">
      <xdr:nvSpPr>
        <xdr:cNvPr id="30" name="Rectangle 29">
          <a:extLst>
            <a:ext uri="{FF2B5EF4-FFF2-40B4-BE49-F238E27FC236}">
              <a16:creationId xmlns:a16="http://schemas.microsoft.com/office/drawing/2014/main" id="{C16B8389-FFC6-E6FD-3E4E-8976D4C7AA86}"/>
            </a:ext>
          </a:extLst>
        </xdr:cNvPr>
        <xdr:cNvSpPr/>
      </xdr:nvSpPr>
      <xdr:spPr>
        <a:xfrm>
          <a:off x="1362076" y="581026"/>
          <a:ext cx="57150" cy="70866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40</xdr:row>
      <xdr:rowOff>9525</xdr:rowOff>
    </xdr:from>
    <xdr:to>
      <xdr:col>29</xdr:col>
      <xdr:colOff>57150</xdr:colOff>
      <xdr:row>40</xdr:row>
      <xdr:rowOff>57150</xdr:rowOff>
    </xdr:to>
    <xdr:sp macro="" textlink="">
      <xdr:nvSpPr>
        <xdr:cNvPr id="31" name="Rectangle 30">
          <a:extLst>
            <a:ext uri="{FF2B5EF4-FFF2-40B4-BE49-F238E27FC236}">
              <a16:creationId xmlns:a16="http://schemas.microsoft.com/office/drawing/2014/main" id="{2F035A2A-4224-E97C-C668-32B541D837D5}"/>
            </a:ext>
          </a:extLst>
        </xdr:cNvPr>
        <xdr:cNvSpPr/>
      </xdr:nvSpPr>
      <xdr:spPr>
        <a:xfrm>
          <a:off x="0" y="7629525"/>
          <a:ext cx="15640050" cy="47625"/>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2</xdr:row>
      <xdr:rowOff>66675</xdr:rowOff>
    </xdr:from>
    <xdr:to>
      <xdr:col>10</xdr:col>
      <xdr:colOff>28575</xdr:colOff>
      <xdr:row>39</xdr:row>
      <xdr:rowOff>180975</xdr:rowOff>
    </xdr:to>
    <xdr:sp macro="" textlink="">
      <xdr:nvSpPr>
        <xdr:cNvPr id="5" name="Rectangle 4">
          <a:extLst>
            <a:ext uri="{FF2B5EF4-FFF2-40B4-BE49-F238E27FC236}">
              <a16:creationId xmlns:a16="http://schemas.microsoft.com/office/drawing/2014/main" id="{8D1CC151-FEA3-FB42-D3F8-A1E1734419D2}"/>
            </a:ext>
          </a:extLst>
        </xdr:cNvPr>
        <xdr:cNvSpPr/>
      </xdr:nvSpPr>
      <xdr:spPr>
        <a:xfrm>
          <a:off x="4857750" y="447675"/>
          <a:ext cx="47625" cy="7162800"/>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xdr:colOff>
      <xdr:row>2</xdr:row>
      <xdr:rowOff>57149</xdr:rowOff>
    </xdr:from>
    <xdr:to>
      <xdr:col>29</xdr:col>
      <xdr:colOff>104775</xdr:colOff>
      <xdr:row>2</xdr:row>
      <xdr:rowOff>104774</xdr:rowOff>
    </xdr:to>
    <xdr:sp macro="" textlink="">
      <xdr:nvSpPr>
        <xdr:cNvPr id="6" name="Rectangle 5">
          <a:extLst>
            <a:ext uri="{FF2B5EF4-FFF2-40B4-BE49-F238E27FC236}">
              <a16:creationId xmlns:a16="http://schemas.microsoft.com/office/drawing/2014/main" id="{FF4818BE-3892-5DA4-584E-2036EBB8432D}"/>
            </a:ext>
          </a:extLst>
        </xdr:cNvPr>
        <xdr:cNvSpPr/>
      </xdr:nvSpPr>
      <xdr:spPr>
        <a:xfrm>
          <a:off x="19050" y="438149"/>
          <a:ext cx="15668625" cy="47625"/>
        </a:xfrm>
        <a:prstGeom prst="rect">
          <a:avLst/>
        </a:prstGeom>
        <a:solidFill>
          <a:srgbClr val="0070C0"/>
        </a:solidFill>
        <a:ln>
          <a:solidFill>
            <a:srgbClr val="0070C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85725</xdr:rowOff>
    </xdr:from>
    <xdr:to>
      <xdr:col>2</xdr:col>
      <xdr:colOff>57150</xdr:colOff>
      <xdr:row>40</xdr:row>
      <xdr:rowOff>38100</xdr:rowOff>
    </xdr:to>
    <xdr:sp macro="" textlink="">
      <xdr:nvSpPr>
        <xdr:cNvPr id="7" name="Rectangle 6">
          <a:extLst>
            <a:ext uri="{FF2B5EF4-FFF2-40B4-BE49-F238E27FC236}">
              <a16:creationId xmlns:a16="http://schemas.microsoft.com/office/drawing/2014/main" id="{73B5A76E-FC7F-656E-89D9-BA65694B9957}"/>
            </a:ext>
          </a:extLst>
        </xdr:cNvPr>
        <xdr:cNvSpPr/>
      </xdr:nvSpPr>
      <xdr:spPr>
        <a:xfrm>
          <a:off x="0" y="466725"/>
          <a:ext cx="57150" cy="7191375"/>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78105</xdr:colOff>
      <xdr:row>2</xdr:row>
      <xdr:rowOff>66675</xdr:rowOff>
    </xdr:from>
    <xdr:to>
      <xdr:col>29</xdr:col>
      <xdr:colOff>123824</xdr:colOff>
      <xdr:row>40</xdr:row>
      <xdr:rowOff>57150</xdr:rowOff>
    </xdr:to>
    <xdr:sp macro="" textlink="">
      <xdr:nvSpPr>
        <xdr:cNvPr id="8" name="Rectangle 7">
          <a:extLst>
            <a:ext uri="{FF2B5EF4-FFF2-40B4-BE49-F238E27FC236}">
              <a16:creationId xmlns:a16="http://schemas.microsoft.com/office/drawing/2014/main" id="{6238F68F-63C6-D5B4-B44F-84C878C07CCF}"/>
            </a:ext>
          </a:extLst>
        </xdr:cNvPr>
        <xdr:cNvSpPr/>
      </xdr:nvSpPr>
      <xdr:spPr>
        <a:xfrm>
          <a:off x="15661005" y="447675"/>
          <a:ext cx="45719" cy="7229475"/>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2</xdr:row>
      <xdr:rowOff>114301</xdr:rowOff>
    </xdr:from>
    <xdr:to>
      <xdr:col>4</xdr:col>
      <xdr:colOff>179066</xdr:colOff>
      <xdr:row>40</xdr:row>
      <xdr:rowOff>38101</xdr:rowOff>
    </xdr:to>
    <xdr:sp macro="" textlink="">
      <xdr:nvSpPr>
        <xdr:cNvPr id="10" name="Rectangle 9">
          <a:extLst>
            <a:ext uri="{FF2B5EF4-FFF2-40B4-BE49-F238E27FC236}">
              <a16:creationId xmlns:a16="http://schemas.microsoft.com/office/drawing/2014/main" id="{4B1C3CDA-C168-0082-0955-53B7D8AD217A}"/>
            </a:ext>
          </a:extLst>
        </xdr:cNvPr>
        <xdr:cNvSpPr/>
      </xdr:nvSpPr>
      <xdr:spPr>
        <a:xfrm flipH="1">
          <a:off x="1333500" y="495301"/>
          <a:ext cx="64766" cy="7162800"/>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552450</xdr:colOff>
      <xdr:row>21</xdr:row>
      <xdr:rowOff>49531</xdr:rowOff>
    </xdr:from>
    <xdr:to>
      <xdr:col>29</xdr:col>
      <xdr:colOff>76199</xdr:colOff>
      <xdr:row>21</xdr:row>
      <xdr:rowOff>95250</xdr:rowOff>
    </xdr:to>
    <xdr:sp macro="" textlink="">
      <xdr:nvSpPr>
        <xdr:cNvPr id="11" name="Rectangle 10">
          <a:extLst>
            <a:ext uri="{FF2B5EF4-FFF2-40B4-BE49-F238E27FC236}">
              <a16:creationId xmlns:a16="http://schemas.microsoft.com/office/drawing/2014/main" id="{D72C0C65-D3DD-64BF-DC6D-262796375DC1}"/>
            </a:ext>
          </a:extLst>
        </xdr:cNvPr>
        <xdr:cNvSpPr/>
      </xdr:nvSpPr>
      <xdr:spPr>
        <a:xfrm>
          <a:off x="4819650" y="4050031"/>
          <a:ext cx="10839449" cy="45719"/>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523875</xdr:colOff>
      <xdr:row>2</xdr:row>
      <xdr:rowOff>85726</xdr:rowOff>
    </xdr:from>
    <xdr:to>
      <xdr:col>16</xdr:col>
      <xdr:colOff>569594</xdr:colOff>
      <xdr:row>18</xdr:row>
      <xdr:rowOff>85726</xdr:rowOff>
    </xdr:to>
    <xdr:sp macro="" textlink="">
      <xdr:nvSpPr>
        <xdr:cNvPr id="21" name="Rectangle 20">
          <a:extLst>
            <a:ext uri="{FF2B5EF4-FFF2-40B4-BE49-F238E27FC236}">
              <a16:creationId xmlns:a16="http://schemas.microsoft.com/office/drawing/2014/main" id="{90D102D2-236C-838D-C99C-126F9BE0E4CC}"/>
            </a:ext>
          </a:extLst>
        </xdr:cNvPr>
        <xdr:cNvSpPr/>
      </xdr:nvSpPr>
      <xdr:spPr>
        <a:xfrm>
          <a:off x="9058275" y="466726"/>
          <a:ext cx="45719" cy="3048000"/>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180974</xdr:colOff>
      <xdr:row>2</xdr:row>
      <xdr:rowOff>114301</xdr:rowOff>
    </xdr:from>
    <xdr:to>
      <xdr:col>22</xdr:col>
      <xdr:colOff>266699</xdr:colOff>
      <xdr:row>39</xdr:row>
      <xdr:rowOff>180975</xdr:rowOff>
    </xdr:to>
    <xdr:sp macro="" textlink="">
      <xdr:nvSpPr>
        <xdr:cNvPr id="23" name="Rectangle 22">
          <a:extLst>
            <a:ext uri="{FF2B5EF4-FFF2-40B4-BE49-F238E27FC236}">
              <a16:creationId xmlns:a16="http://schemas.microsoft.com/office/drawing/2014/main" id="{F8833A45-038A-6F76-5282-C725024B20E1}"/>
            </a:ext>
          </a:extLst>
        </xdr:cNvPr>
        <xdr:cNvSpPr/>
      </xdr:nvSpPr>
      <xdr:spPr>
        <a:xfrm flipH="1">
          <a:off x="12372974" y="495301"/>
          <a:ext cx="85725" cy="7115174"/>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523875</xdr:colOff>
      <xdr:row>18</xdr:row>
      <xdr:rowOff>114300</xdr:rowOff>
    </xdr:from>
    <xdr:to>
      <xdr:col>16</xdr:col>
      <xdr:colOff>571500</xdr:colOff>
      <xdr:row>40</xdr:row>
      <xdr:rowOff>28575</xdr:rowOff>
    </xdr:to>
    <xdr:sp macro="" textlink="">
      <xdr:nvSpPr>
        <xdr:cNvPr id="24" name="Rectangle 23">
          <a:extLst>
            <a:ext uri="{FF2B5EF4-FFF2-40B4-BE49-F238E27FC236}">
              <a16:creationId xmlns:a16="http://schemas.microsoft.com/office/drawing/2014/main" id="{8C2F537F-A562-7FC2-1B67-9D0E354E46BC}"/>
            </a:ext>
          </a:extLst>
        </xdr:cNvPr>
        <xdr:cNvSpPr/>
      </xdr:nvSpPr>
      <xdr:spPr>
        <a:xfrm>
          <a:off x="9058275" y="3543300"/>
          <a:ext cx="47625" cy="4105275"/>
        </a:xfrm>
        <a:prstGeom prst="rect">
          <a:avLst/>
        </a:prstGeom>
        <a:solidFill>
          <a:srgbClr val="0070C0"/>
        </a:solidFill>
        <a:ln>
          <a:solidFill>
            <a:srgbClr val="0070C0"/>
          </a:solid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200025</xdr:colOff>
      <xdr:row>2</xdr:row>
      <xdr:rowOff>128586</xdr:rowOff>
    </xdr:from>
    <xdr:to>
      <xdr:col>9</xdr:col>
      <xdr:colOff>581025</xdr:colOff>
      <xdr:row>40</xdr:row>
      <xdr:rowOff>19049</xdr:rowOff>
    </xdr:to>
    <xdr:graphicFrame macro="">
      <xdr:nvGraphicFramePr>
        <xdr:cNvPr id="12" name="Chart 11">
          <a:extLst>
            <a:ext uri="{FF2B5EF4-FFF2-40B4-BE49-F238E27FC236}">
              <a16:creationId xmlns:a16="http://schemas.microsoft.com/office/drawing/2014/main" id="{4739E67B-D1AC-461A-B2EE-3A3145CA0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66675</xdr:colOff>
      <xdr:row>2</xdr:row>
      <xdr:rowOff>123826</xdr:rowOff>
    </xdr:from>
    <xdr:to>
      <xdr:col>4</xdr:col>
      <xdr:colOff>104775</xdr:colOff>
      <xdr:row>8</xdr:row>
      <xdr:rowOff>152400</xdr:rowOff>
    </xdr:to>
    <mc:AlternateContent xmlns:mc="http://schemas.openxmlformats.org/markup-compatibility/2006" xmlns:a14="http://schemas.microsoft.com/office/drawing/2010/main">
      <mc:Choice Requires="a14">
        <xdr:graphicFrame macro="">
          <xdr:nvGraphicFramePr>
            <xdr:cNvPr id="13" name="Average pick time (min) 1">
              <a:extLst>
                <a:ext uri="{FF2B5EF4-FFF2-40B4-BE49-F238E27FC236}">
                  <a16:creationId xmlns:a16="http://schemas.microsoft.com/office/drawing/2014/main" id="{3D26EEAE-6ACE-4B16-B6F7-AA307E4AC49C}"/>
                </a:ext>
              </a:extLst>
            </xdr:cNvPr>
            <xdr:cNvGraphicFramePr/>
          </xdr:nvGraphicFramePr>
          <xdr:xfrm>
            <a:off x="0" y="0"/>
            <a:ext cx="0" cy="0"/>
          </xdr:xfrm>
          <a:graphic>
            <a:graphicData uri="http://schemas.microsoft.com/office/drawing/2010/slicer">
              <sle:slicer xmlns:sle="http://schemas.microsoft.com/office/drawing/2010/slicer" name="Average pick time (min) 1"/>
            </a:graphicData>
          </a:graphic>
        </xdr:graphicFrame>
      </mc:Choice>
      <mc:Fallback xmlns="">
        <xdr:sp macro="" textlink="">
          <xdr:nvSpPr>
            <xdr:cNvPr id="0" name=""/>
            <xdr:cNvSpPr>
              <a:spLocks noTextEdit="1"/>
            </xdr:cNvSpPr>
          </xdr:nvSpPr>
          <xdr:spPr>
            <a:xfrm>
              <a:off x="66675" y="504826"/>
              <a:ext cx="12573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xdr:colOff>
      <xdr:row>2</xdr:row>
      <xdr:rowOff>123823</xdr:rowOff>
    </xdr:from>
    <xdr:to>
      <xdr:col>16</xdr:col>
      <xdr:colOff>523874</xdr:colOff>
      <xdr:row>21</xdr:row>
      <xdr:rowOff>47625</xdr:rowOff>
    </xdr:to>
    <xdr:graphicFrame macro="">
      <xdr:nvGraphicFramePr>
        <xdr:cNvPr id="14" name="Chart 13">
          <a:extLst>
            <a:ext uri="{FF2B5EF4-FFF2-40B4-BE49-F238E27FC236}">
              <a16:creationId xmlns:a16="http://schemas.microsoft.com/office/drawing/2014/main" id="{92068BCF-564A-46CE-B196-69C92B1D6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66675</xdr:colOff>
      <xdr:row>8</xdr:row>
      <xdr:rowOff>123826</xdr:rowOff>
    </xdr:from>
    <xdr:to>
      <xdr:col>4</xdr:col>
      <xdr:colOff>104775</xdr:colOff>
      <xdr:row>14</xdr:row>
      <xdr:rowOff>123826</xdr:rowOff>
    </xdr:to>
    <mc:AlternateContent xmlns:mc="http://schemas.openxmlformats.org/markup-compatibility/2006" xmlns:a14="http://schemas.microsoft.com/office/drawing/2010/main">
      <mc:Choice Requires="a14">
        <xdr:graphicFrame macro="">
          <xdr:nvGraphicFramePr>
            <xdr:cNvPr id="16" name="Aisle 1">
              <a:extLst>
                <a:ext uri="{FF2B5EF4-FFF2-40B4-BE49-F238E27FC236}">
                  <a16:creationId xmlns:a16="http://schemas.microsoft.com/office/drawing/2014/main" id="{300B9FBF-501F-49BE-AB00-4AB4FC003F0B}"/>
                </a:ext>
              </a:extLst>
            </xdr:cNvPr>
            <xdr:cNvGraphicFramePr/>
          </xdr:nvGraphicFramePr>
          <xdr:xfrm>
            <a:off x="0" y="0"/>
            <a:ext cx="0" cy="0"/>
          </xdr:xfrm>
          <a:graphic>
            <a:graphicData uri="http://schemas.microsoft.com/office/drawing/2010/slicer">
              <sle:slicer xmlns:sle="http://schemas.microsoft.com/office/drawing/2010/slicer" name="Aisle 1"/>
            </a:graphicData>
          </a:graphic>
        </xdr:graphicFrame>
      </mc:Choice>
      <mc:Fallback xmlns="">
        <xdr:sp macro="" textlink="">
          <xdr:nvSpPr>
            <xdr:cNvPr id="0" name=""/>
            <xdr:cNvSpPr>
              <a:spLocks noTextEdit="1"/>
            </xdr:cNvSpPr>
          </xdr:nvSpPr>
          <xdr:spPr>
            <a:xfrm>
              <a:off x="66675" y="1647826"/>
              <a:ext cx="12573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581026</xdr:colOff>
      <xdr:row>2</xdr:row>
      <xdr:rowOff>128585</xdr:rowOff>
    </xdr:from>
    <xdr:to>
      <xdr:col>22</xdr:col>
      <xdr:colOff>190502</xdr:colOff>
      <xdr:row>21</xdr:row>
      <xdr:rowOff>47625</xdr:rowOff>
    </xdr:to>
    <xdr:graphicFrame macro="">
      <xdr:nvGraphicFramePr>
        <xdr:cNvPr id="17" name="Chart 16">
          <a:extLst>
            <a:ext uri="{FF2B5EF4-FFF2-40B4-BE49-F238E27FC236}">
              <a16:creationId xmlns:a16="http://schemas.microsoft.com/office/drawing/2014/main" id="{12DF9A8D-CB6E-4F01-A2FE-92015CA9C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76200</xdr:colOff>
      <xdr:row>14</xdr:row>
      <xdr:rowOff>123826</xdr:rowOff>
    </xdr:from>
    <xdr:to>
      <xdr:col>4</xdr:col>
      <xdr:colOff>95249</xdr:colOff>
      <xdr:row>19</xdr:row>
      <xdr:rowOff>38100</xdr:rowOff>
    </xdr:to>
    <mc:AlternateContent xmlns:mc="http://schemas.openxmlformats.org/markup-compatibility/2006" xmlns:a14="http://schemas.microsoft.com/office/drawing/2010/main">
      <mc:Choice Requires="a14">
        <xdr:graphicFrame macro="">
          <xdr:nvGraphicFramePr>
            <xdr:cNvPr id="19" name="Picker_ID 1">
              <a:extLst>
                <a:ext uri="{FF2B5EF4-FFF2-40B4-BE49-F238E27FC236}">
                  <a16:creationId xmlns:a16="http://schemas.microsoft.com/office/drawing/2014/main" id="{E6DCB39E-611B-404D-8874-605E1B187251}"/>
                </a:ext>
              </a:extLst>
            </xdr:cNvPr>
            <xdr:cNvGraphicFramePr/>
          </xdr:nvGraphicFramePr>
          <xdr:xfrm>
            <a:off x="0" y="0"/>
            <a:ext cx="0" cy="0"/>
          </xdr:xfrm>
          <a:graphic>
            <a:graphicData uri="http://schemas.microsoft.com/office/drawing/2010/slicer">
              <sle:slicer xmlns:sle="http://schemas.microsoft.com/office/drawing/2010/slicer" name="Picker_ID 1"/>
            </a:graphicData>
          </a:graphic>
        </xdr:graphicFrame>
      </mc:Choice>
      <mc:Fallback xmlns="">
        <xdr:sp macro="" textlink="">
          <xdr:nvSpPr>
            <xdr:cNvPr id="0" name=""/>
            <xdr:cNvSpPr>
              <a:spLocks noTextEdit="1"/>
            </xdr:cNvSpPr>
          </xdr:nvSpPr>
          <xdr:spPr>
            <a:xfrm>
              <a:off x="38100" y="2790826"/>
              <a:ext cx="1276349"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47626</xdr:colOff>
      <xdr:row>21</xdr:row>
      <xdr:rowOff>114300</xdr:rowOff>
    </xdr:from>
    <xdr:to>
      <xdr:col>16</xdr:col>
      <xdr:colOff>514350</xdr:colOff>
      <xdr:row>39</xdr:row>
      <xdr:rowOff>190499</xdr:rowOff>
    </xdr:to>
    <xdr:graphicFrame macro="">
      <xdr:nvGraphicFramePr>
        <xdr:cNvPr id="3" name="Chart 2">
          <a:extLst>
            <a:ext uri="{FF2B5EF4-FFF2-40B4-BE49-F238E27FC236}">
              <a16:creationId xmlns:a16="http://schemas.microsoft.com/office/drawing/2014/main" id="{E6F2095E-655A-4446-8DFF-8DA7EE625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66675</xdr:colOff>
      <xdr:row>19</xdr:row>
      <xdr:rowOff>9525</xdr:rowOff>
    </xdr:from>
    <xdr:to>
      <xdr:col>4</xdr:col>
      <xdr:colOff>95250</xdr:colOff>
      <xdr:row>23</xdr:row>
      <xdr:rowOff>142875</xdr:rowOff>
    </xdr:to>
    <mc:AlternateContent xmlns:mc="http://schemas.openxmlformats.org/markup-compatibility/2006" xmlns:a14="http://schemas.microsoft.com/office/drawing/2010/main">
      <mc:Choice Requires="a14">
        <xdr:graphicFrame macro="">
          <xdr:nvGraphicFramePr>
            <xdr:cNvPr id="4" name="Aisle 3">
              <a:extLst>
                <a:ext uri="{FF2B5EF4-FFF2-40B4-BE49-F238E27FC236}">
                  <a16:creationId xmlns:a16="http://schemas.microsoft.com/office/drawing/2014/main" id="{F7864299-77B4-4C6A-A93D-3B733C64EFF8}"/>
                </a:ext>
              </a:extLst>
            </xdr:cNvPr>
            <xdr:cNvGraphicFramePr/>
          </xdr:nvGraphicFramePr>
          <xdr:xfrm>
            <a:off x="0" y="0"/>
            <a:ext cx="0" cy="0"/>
          </xdr:xfrm>
          <a:graphic>
            <a:graphicData uri="http://schemas.microsoft.com/office/drawing/2010/slicer">
              <sle:slicer xmlns:sle="http://schemas.microsoft.com/office/drawing/2010/slicer" name="Aisle 3"/>
            </a:graphicData>
          </a:graphic>
        </xdr:graphicFrame>
      </mc:Choice>
      <mc:Fallback xmlns="">
        <xdr:sp macro="" textlink="">
          <xdr:nvSpPr>
            <xdr:cNvPr id="0" name=""/>
            <xdr:cNvSpPr>
              <a:spLocks noTextEdit="1"/>
            </xdr:cNvSpPr>
          </xdr:nvSpPr>
          <xdr:spPr>
            <a:xfrm>
              <a:off x="66675" y="3629025"/>
              <a:ext cx="12477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581025</xdr:colOff>
      <xdr:row>21</xdr:row>
      <xdr:rowOff>109537</xdr:rowOff>
    </xdr:from>
    <xdr:to>
      <xdr:col>22</xdr:col>
      <xdr:colOff>190500</xdr:colOff>
      <xdr:row>40</xdr:row>
      <xdr:rowOff>9525</xdr:rowOff>
    </xdr:to>
    <xdr:graphicFrame macro="">
      <xdr:nvGraphicFramePr>
        <xdr:cNvPr id="18" name="Chart 17">
          <a:extLst>
            <a:ext uri="{FF2B5EF4-FFF2-40B4-BE49-F238E27FC236}">
              <a16:creationId xmlns:a16="http://schemas.microsoft.com/office/drawing/2014/main" id="{D542CD41-D878-4A11-8C81-DE2D29842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66676</xdr:colOff>
      <xdr:row>23</xdr:row>
      <xdr:rowOff>123824</xdr:rowOff>
    </xdr:from>
    <xdr:to>
      <xdr:col>4</xdr:col>
      <xdr:colOff>95250</xdr:colOff>
      <xdr:row>29</xdr:row>
      <xdr:rowOff>104775</xdr:rowOff>
    </xdr:to>
    <mc:AlternateContent xmlns:mc="http://schemas.openxmlformats.org/markup-compatibility/2006" xmlns:a14="http://schemas.microsoft.com/office/drawing/2010/main">
      <mc:Choice Requires="a14">
        <xdr:graphicFrame macro="">
          <xdr:nvGraphicFramePr>
            <xdr:cNvPr id="20" name="Aisle 5">
              <a:extLst>
                <a:ext uri="{FF2B5EF4-FFF2-40B4-BE49-F238E27FC236}">
                  <a16:creationId xmlns:a16="http://schemas.microsoft.com/office/drawing/2014/main" id="{3152D494-CFB7-4312-A6FF-2727A4A357DF}"/>
                </a:ext>
              </a:extLst>
            </xdr:cNvPr>
            <xdr:cNvGraphicFramePr/>
          </xdr:nvGraphicFramePr>
          <xdr:xfrm>
            <a:off x="0" y="0"/>
            <a:ext cx="0" cy="0"/>
          </xdr:xfrm>
          <a:graphic>
            <a:graphicData uri="http://schemas.microsoft.com/office/drawing/2010/slicer">
              <sle:slicer xmlns:sle="http://schemas.microsoft.com/office/drawing/2010/slicer" name="Aisle 5"/>
            </a:graphicData>
          </a:graphic>
        </xdr:graphicFrame>
      </mc:Choice>
      <mc:Fallback xmlns="">
        <xdr:sp macro="" textlink="">
          <xdr:nvSpPr>
            <xdr:cNvPr id="0" name=""/>
            <xdr:cNvSpPr>
              <a:spLocks noTextEdit="1"/>
            </xdr:cNvSpPr>
          </xdr:nvSpPr>
          <xdr:spPr>
            <a:xfrm>
              <a:off x="66676" y="4505324"/>
              <a:ext cx="1247774"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276226</xdr:colOff>
      <xdr:row>2</xdr:row>
      <xdr:rowOff>123824</xdr:rowOff>
    </xdr:from>
    <xdr:to>
      <xdr:col>29</xdr:col>
      <xdr:colOff>66676</xdr:colOff>
      <xdr:row>21</xdr:row>
      <xdr:rowOff>57149</xdr:rowOff>
    </xdr:to>
    <xdr:graphicFrame macro="">
      <xdr:nvGraphicFramePr>
        <xdr:cNvPr id="22" name="Chart 21">
          <a:extLst>
            <a:ext uri="{FF2B5EF4-FFF2-40B4-BE49-F238E27FC236}">
              <a16:creationId xmlns:a16="http://schemas.microsoft.com/office/drawing/2014/main" id="{3A8F8E7C-8830-4217-AEFB-3B17E0209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57150</xdr:colOff>
      <xdr:row>29</xdr:row>
      <xdr:rowOff>80964</xdr:rowOff>
    </xdr:from>
    <xdr:to>
      <xdr:col>4</xdr:col>
      <xdr:colOff>76200</xdr:colOff>
      <xdr:row>34</xdr:row>
      <xdr:rowOff>9526</xdr:rowOff>
    </xdr:to>
    <mc:AlternateContent xmlns:mc="http://schemas.openxmlformats.org/markup-compatibility/2006">
      <mc:Choice xmlns:a14="http://schemas.microsoft.com/office/drawing/2010/main" Requires="a14">
        <xdr:graphicFrame macro="">
          <xdr:nvGraphicFramePr>
            <xdr:cNvPr id="25" name="Picker_ID 3">
              <a:extLst>
                <a:ext uri="{FF2B5EF4-FFF2-40B4-BE49-F238E27FC236}">
                  <a16:creationId xmlns:a16="http://schemas.microsoft.com/office/drawing/2014/main" id="{DE74C791-FF1B-407D-BFAD-DC778D75D983}"/>
                </a:ext>
              </a:extLst>
            </xdr:cNvPr>
            <xdr:cNvGraphicFramePr/>
          </xdr:nvGraphicFramePr>
          <xdr:xfrm>
            <a:off x="0" y="0"/>
            <a:ext cx="0" cy="0"/>
          </xdr:xfrm>
          <a:graphic>
            <a:graphicData uri="http://schemas.microsoft.com/office/drawing/2010/slicer">
              <sle:slicer xmlns:sle="http://schemas.microsoft.com/office/drawing/2010/slicer" name="Picker_ID 3"/>
            </a:graphicData>
          </a:graphic>
        </xdr:graphicFrame>
      </mc:Choice>
      <mc:Fallback>
        <xdr:sp macro="" textlink="">
          <xdr:nvSpPr>
            <xdr:cNvPr id="0" name=""/>
            <xdr:cNvSpPr>
              <a:spLocks noTextEdit="1"/>
            </xdr:cNvSpPr>
          </xdr:nvSpPr>
          <xdr:spPr>
            <a:xfrm>
              <a:off x="57150" y="5605464"/>
              <a:ext cx="1238250" cy="881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276224</xdr:colOff>
      <xdr:row>21</xdr:row>
      <xdr:rowOff>114300</xdr:rowOff>
    </xdr:from>
    <xdr:to>
      <xdr:col>29</xdr:col>
      <xdr:colOff>76200</xdr:colOff>
      <xdr:row>40</xdr:row>
      <xdr:rowOff>9525</xdr:rowOff>
    </xdr:to>
    <xdr:graphicFrame macro="">
      <xdr:nvGraphicFramePr>
        <xdr:cNvPr id="9" name="Chart 8">
          <a:extLst>
            <a:ext uri="{FF2B5EF4-FFF2-40B4-BE49-F238E27FC236}">
              <a16:creationId xmlns:a16="http://schemas.microsoft.com/office/drawing/2014/main" id="{B6B33C44-40AE-4A1F-AE8A-511CB885D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60940</xdr:colOff>
      <xdr:row>33</xdr:row>
      <xdr:rowOff>170922</xdr:rowOff>
    </xdr:from>
    <xdr:to>
      <xdr:col>4</xdr:col>
      <xdr:colOff>76200</xdr:colOff>
      <xdr:row>39</xdr:row>
      <xdr:rowOff>171450</xdr:rowOff>
    </xdr:to>
    <mc:AlternateContent xmlns:mc="http://schemas.openxmlformats.org/markup-compatibility/2006">
      <mc:Choice xmlns:a14="http://schemas.microsoft.com/office/drawing/2010/main" Requires="a14">
        <xdr:graphicFrame macro="">
          <xdr:nvGraphicFramePr>
            <xdr:cNvPr id="15" name="Aisle 7">
              <a:extLst>
                <a:ext uri="{FF2B5EF4-FFF2-40B4-BE49-F238E27FC236}">
                  <a16:creationId xmlns:a16="http://schemas.microsoft.com/office/drawing/2014/main" id="{DB430541-AECC-4209-844A-53C4CD4122FF}"/>
                </a:ext>
              </a:extLst>
            </xdr:cNvPr>
            <xdr:cNvGraphicFramePr/>
          </xdr:nvGraphicFramePr>
          <xdr:xfrm>
            <a:off x="0" y="0"/>
            <a:ext cx="0" cy="0"/>
          </xdr:xfrm>
          <a:graphic>
            <a:graphicData uri="http://schemas.microsoft.com/office/drawing/2010/slicer">
              <sle:slicer xmlns:sle="http://schemas.microsoft.com/office/drawing/2010/slicer" name="Aisle 7"/>
            </a:graphicData>
          </a:graphic>
        </xdr:graphicFrame>
      </mc:Choice>
      <mc:Fallback>
        <xdr:sp macro="" textlink="">
          <xdr:nvSpPr>
            <xdr:cNvPr id="0" name=""/>
            <xdr:cNvSpPr>
              <a:spLocks noTextEdit="1"/>
            </xdr:cNvSpPr>
          </xdr:nvSpPr>
          <xdr:spPr>
            <a:xfrm>
              <a:off x="60940" y="6457422"/>
              <a:ext cx="1234460" cy="1143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 refreshedDate="45875.676607407404" createdVersion="8" refreshedVersion="8" minRefreshableVersion="3" recordCount="100" xr:uid="{876AA451-7260-4696-B087-CA6B2F940019}">
  <cacheSource type="worksheet">
    <worksheetSource name="Table1"/>
  </cacheSource>
  <cacheFields count="30">
    <cacheField name="Order_ID" numFmtId="0">
      <sharedItems containsSemiMixedTypes="0" containsString="0" containsNumber="1" containsInteger="1" minValue="1000" maxValue="1099" count="100">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sharedItems>
    </cacheField>
    <cacheField name="Picker_ID" numFmtId="0">
      <sharedItems count="4">
        <s v="P001"/>
        <s v="P004"/>
        <s v="P003"/>
        <s v="P002"/>
      </sharedItems>
    </cacheField>
    <cacheField name="Zone" numFmtId="0">
      <sharedItems count="4">
        <s v="C"/>
        <s v="D"/>
        <s v="A"/>
        <s v="B"/>
      </sharedItems>
    </cacheField>
    <cacheField name="Aisle" numFmtId="0">
      <sharedItems containsSemiMixedTypes="0" containsString="0" containsNumber="1" containsInteger="1" minValue="1" maxValue="10" count="10">
        <n v="1"/>
        <n v="8"/>
        <n v="5"/>
        <n v="10"/>
        <n v="4"/>
        <n v="7"/>
        <n v="6"/>
        <n v="9"/>
        <n v="2"/>
        <n v="3"/>
      </sharedItems>
    </cacheField>
    <cacheField name="Item_SKU" numFmtId="0">
      <sharedItems/>
    </cacheField>
    <cacheField name="Time_Start" numFmtId="0">
      <sharedItems/>
    </cacheField>
    <cacheField name="Time_End" numFmtId="0">
      <sharedItems/>
    </cacheField>
    <cacheField name="Errors" numFmtId="0">
      <sharedItems containsSemiMixedTypes="0" containsString="0" containsNumber="1" containsInteger="1" minValue="0" maxValue="1"/>
    </cacheField>
    <cacheField name="Distance_ft" numFmtId="0">
      <sharedItems containsSemiMixedTypes="0" containsString="0" containsNumber="1" containsInteger="1" minValue="101" maxValue="791"/>
    </cacheField>
    <cacheField name="Picks per hour" numFmtId="2">
      <sharedItems containsSemiMixedTypes="0" containsString="0" containsNumber="1" minValue="5.9999999999999734" maxValue="20.000000000000071"/>
    </cacheField>
    <cacheField name="Dates" numFmtId="14">
      <sharedItems containsSemiMixedTypes="0" containsNonDate="0" containsDate="1" containsString="0" minDate="2025-04-26T00:00:00" maxDate="2025-08-04T00:00:00" count="100">
        <d v="2025-08-03T00:00:00"/>
        <d v="2025-08-02T00:00:00"/>
        <d v="2025-08-01T00:00:00"/>
        <d v="2025-07-31T00:00:00"/>
        <d v="2025-07-30T00:00:00"/>
        <d v="2025-07-29T00:00:00"/>
        <d v="2025-07-28T00:00:00"/>
        <d v="2025-07-27T00:00:00"/>
        <d v="2025-07-26T00:00:00"/>
        <d v="2025-07-25T00:00:00"/>
        <d v="2025-07-24T00:00:00"/>
        <d v="2025-07-23T00:00:00"/>
        <d v="2025-07-22T00:00:00"/>
        <d v="2025-07-21T00:00:00"/>
        <d v="2025-07-20T00:00:00"/>
        <d v="2025-07-19T00:00:00"/>
        <d v="2025-07-18T00:00:00"/>
        <d v="2025-07-17T00:00:00"/>
        <d v="2025-07-16T00:00:00"/>
        <d v="2025-07-15T00:00:00"/>
        <d v="2025-07-14T00:00:00"/>
        <d v="2025-07-13T00:00:00"/>
        <d v="2025-07-12T00:00:00"/>
        <d v="2025-07-11T00:00:00"/>
        <d v="2025-07-10T00:00:00"/>
        <d v="2025-07-09T00:00:00"/>
        <d v="2025-07-08T00:00:00"/>
        <d v="2025-07-07T00:00:00"/>
        <d v="2025-07-06T00:00:00"/>
        <d v="2025-07-05T00:00:00"/>
        <d v="2025-07-04T00:00:00"/>
        <d v="2025-07-03T00:00:00"/>
        <d v="2025-07-02T00:00:00"/>
        <d v="2025-07-01T00:00:00"/>
        <d v="2025-06-30T00:00:00"/>
        <d v="2025-06-29T00:00:00"/>
        <d v="2025-06-28T00:00:00"/>
        <d v="2025-06-27T00:00:00"/>
        <d v="2025-06-26T00:00:00"/>
        <d v="2025-06-25T00:00:00"/>
        <d v="2025-06-24T00:00:00"/>
        <d v="2025-06-23T00:00:00"/>
        <d v="2025-06-22T00:00:00"/>
        <d v="2025-06-21T00:00:00"/>
        <d v="2025-06-20T00:00:00"/>
        <d v="2025-06-19T00:00:00"/>
        <d v="2025-06-18T00:00:00"/>
        <d v="2025-06-17T00:00:00"/>
        <d v="2025-06-16T00:00:00"/>
        <d v="2025-06-15T00:00:00"/>
        <d v="2025-06-14T00:00:00"/>
        <d v="2025-06-13T00:00:00"/>
        <d v="2025-06-12T00:00:00"/>
        <d v="2025-06-11T00:00:00"/>
        <d v="2025-06-10T00:00:00"/>
        <d v="2025-06-09T00:00:00"/>
        <d v="2025-06-08T00:00:00"/>
        <d v="2025-06-07T00:00:00"/>
        <d v="2025-06-06T00:00:00"/>
        <d v="2025-06-05T00:00:00"/>
        <d v="2025-06-04T00:00:00"/>
        <d v="2025-06-03T00:00:00"/>
        <d v="2025-06-02T00:00:00"/>
        <d v="2025-06-01T00:00:00"/>
        <d v="2025-05-31T00:00:00"/>
        <d v="2025-05-30T00:00:00"/>
        <d v="2025-05-29T00:00:00"/>
        <d v="2025-05-28T00:00:00"/>
        <d v="2025-05-27T00:00:00"/>
        <d v="2025-05-26T00:00:00"/>
        <d v="2025-05-25T00:00:00"/>
        <d v="2025-05-24T00:00:00"/>
        <d v="2025-05-23T00:00:00"/>
        <d v="2025-05-22T00:00:00"/>
        <d v="2025-05-21T00:00:00"/>
        <d v="2025-05-20T00:00:00"/>
        <d v="2025-05-19T00:00:00"/>
        <d v="2025-05-18T00:00:00"/>
        <d v="2025-05-17T00:00:00"/>
        <d v="2025-05-16T00:00:00"/>
        <d v="2025-05-15T00:00:00"/>
        <d v="2025-05-14T00:00:00"/>
        <d v="2025-05-13T00:00:00"/>
        <d v="2025-05-12T00:00:00"/>
        <d v="2025-05-11T00:00:00"/>
        <d v="2025-05-10T00:00:00"/>
        <d v="2025-05-09T00:00:00"/>
        <d v="2025-05-08T00:00:00"/>
        <d v="2025-05-07T00:00:00"/>
        <d v="2025-05-06T00:00:00"/>
        <d v="2025-05-05T00:00:00"/>
        <d v="2025-05-04T00:00:00"/>
        <d v="2025-05-03T00:00:00"/>
        <d v="2025-05-02T00:00:00"/>
        <d v="2025-05-01T00:00:00"/>
        <d v="2025-04-30T00:00:00"/>
        <d v="2025-04-29T00:00:00"/>
        <d v="2025-04-28T00:00:00"/>
        <d v="2025-04-27T00:00:00"/>
        <d v="2025-04-26T00:00:00"/>
      </sharedItems>
      <fieldGroup par="27"/>
    </cacheField>
    <cacheField name="Orders picked" numFmtId="0">
      <sharedItems containsSemiMixedTypes="0" containsString="0" containsNumber="1" containsInteger="1" minValue="1" maxValue="11"/>
    </cacheField>
    <cacheField name="Error rate (%)" numFmtId="164">
      <sharedItems containsSemiMixedTypes="0" containsString="0" containsNumber="1" minValue="0" maxValue="0.5"/>
    </cacheField>
    <cacheField name="Order duration (minutes)" numFmtId="165">
      <sharedItems containsSemiMixedTypes="0" containsString="0" containsNumber="1" minValue="2.9999999999999893" maxValue="10.000000000000044"/>
    </cacheField>
    <cacheField name="Correct Picks" numFmtId="0">
      <sharedItems containsSemiMixedTypes="0" containsString="0" containsNumber="1" containsInteger="1" minValue="1" maxValue="10"/>
    </cacheField>
    <cacheField name="Pick Accurate %" numFmtId="0">
      <sharedItems containsSemiMixedTypes="0" containsString="0" containsNumber="1" minValue="50" maxValue="100"/>
    </cacheField>
    <cacheField name="Distance per Pick" numFmtId="2">
      <sharedItems containsSemiMixedTypes="0" containsString="0" containsNumber="1" minValue="10.1" maxValue="675"/>
    </cacheField>
    <cacheField name="Average pick time (min)" numFmtId="2">
      <sharedItems containsSemiMixedTypes="0" containsString="0" containsNumber="1" minValue="0.29999999999999893" maxValue="9.9999999999999645" count="57">
        <n v="3.0000000000000693"/>
        <n v="0.44444444444444287"/>
        <n v="1.4999999999999947"/>
        <n v="0.29999999999999893"/>
        <n v="7.0000000000000551"/>
        <n v="1.9999999999999929"/>
        <n v="5.0000000000000622"/>
        <n v="1.4285714285714348"/>
        <n v="1.1666666666666758"/>
        <n v="1.1428571428571388"/>
        <n v="0.99999999999999645"/>
        <n v="0.33333333333334103"/>
        <n v="1.0000000000000098"/>
        <n v="0.70000000000000551"/>
        <n v="0.33333333333333215"/>
        <n v="0.69999999999999751"/>
        <n v="3.5000000000000275"/>
        <n v="1.2500000000000056"/>
        <n v="1.2499999999999956"/>
        <n v="6.9999999999999751"/>
        <n v="4.9999999999999822"/>
        <n v="0.6666666666666643"/>
        <n v="3.9999999999999858"/>
        <n v="1.5000000000000346"/>
        <n v="2.9999999999999893"/>
        <n v="0.8571428571428541"/>
        <n v="1.3333333333333286"/>
        <n v="4.499999999999984"/>
        <n v="1.500000000000008"/>
        <n v="1.2857142857142925"/>
        <n v="0.59999999999999787"/>
        <n v="9.9999999999999645"/>
        <n v="1.124999999999996"/>
        <n v="0.5714285714285694"/>
        <n v="0.74999999999999734"/>
        <n v="1.125000000000006"/>
        <n v="1.0000000000000078"/>
        <n v="4.0000000000000258"/>
        <n v="5.0000000000000222"/>
        <n v="1.399999999999995"/>
        <n v="0.63636363636363413"/>
        <n v="9.000000000000048"/>
        <n v="1.6666666666666607"/>
        <n v="0.49999999999999822"/>
        <n v="3.4999999999999876"/>
        <n v="1.2857142857142811"/>
        <n v="0.79999999999999716"/>
        <n v="0.39999999999999858"/>
        <n v="1.1111111111111072"/>
        <n v="2.6666666666666838"/>
        <n v="0.42857142857142705"/>
        <n v="0.55555555555555358"/>
        <n v="2.249999999999992"/>
        <n v="1.0000000000000124"/>
        <n v="0.88888888888889461"/>
        <n v="1.1666666666666625"/>
        <n v="0.87499999999999689"/>
      </sharedItems>
    </cacheField>
    <cacheField name="Time worked (Hrs)" numFmtId="2">
      <sharedItems containsSemiMixedTypes="0" containsString="0" containsNumber="1" minValue="4.9999999999999822E-2" maxValue="0.16666666666666741"/>
    </cacheField>
    <cacheField name="Total Picks per Hour" numFmtId="2">
      <sharedItems containsSemiMixedTypes="0" containsString="0" containsNumber="1" minValue="6.0000000000000213" maxValue="200.00000000000071"/>
    </cacheField>
    <cacheField name="Picker" numFmtId="0">
      <sharedItems/>
    </cacheField>
    <cacheField name="Shift" numFmtId="0">
      <sharedItems/>
    </cacheField>
    <cacheField name="Error per Item" numFmtId="2">
      <sharedItems containsSemiMixedTypes="0" containsString="0" containsNumber="1" minValue="0" maxValue="0.5"/>
    </cacheField>
    <cacheField name="Week" numFmtId="1">
      <sharedItems containsSemiMixedTypes="0" containsString="0" containsNumber="1" containsInteger="1" minValue="17" maxValue="31" count="15">
        <n v="31"/>
        <n v="30"/>
        <n v="29"/>
        <n v="28"/>
        <n v="27"/>
        <n v="26"/>
        <n v="25"/>
        <n v="24"/>
        <n v="23"/>
        <n v="22"/>
        <n v="21"/>
        <n v="20"/>
        <n v="19"/>
        <n v="18"/>
        <n v="17"/>
      </sharedItems>
    </cacheField>
    <cacheField name="Order Cycle Time (mis)" numFmtId="166">
      <sharedItems containsSemiMixedTypes="0" containsNonDate="0" containsDate="1" containsString="0" minDate="1899-12-30T00:03:00" maxDate="1899-12-30T00:10:00" count="8">
        <d v="1899-12-30T00:03:00"/>
        <d v="1899-12-30T00:04:00"/>
        <d v="1899-12-30T00:09:00"/>
        <d v="1899-12-30T00:07:00"/>
        <d v="1899-12-30T00:08:00"/>
        <d v="1899-12-30T00:05:00"/>
        <d v="1899-12-30T00:10:00"/>
        <d v="1899-12-30T00:06:00"/>
      </sharedItems>
      <fieldGroup par="29"/>
    </cacheField>
    <cacheField name="Pick Time Cycle" numFmtId="14">
      <sharedItems containsNonDate="0" containsString="0" containsBlank="1"/>
    </cacheField>
    <cacheField name="Days (Dates)" numFmtId="0" databaseField="0">
      <fieldGroup base="10">
        <rangePr groupBy="days" startDate="2025-04-26T00:00:00" endDate="2025-08-04T00:00:00"/>
        <groupItems count="368">
          <s v="&lt;4/26/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4/2025"/>
        </groupItems>
      </fieldGroup>
    </cacheField>
    <cacheField name="Months (Dates)" numFmtId="0" databaseField="0">
      <fieldGroup base="10">
        <rangePr groupBy="months" startDate="2025-04-26T00:00:00" endDate="2025-08-04T00:00:00"/>
        <groupItems count="14">
          <s v="&lt;4/26/2025"/>
          <s v="Jan"/>
          <s v="Feb"/>
          <s v="Mar"/>
          <s v="Apr"/>
          <s v="May"/>
          <s v="Jun"/>
          <s v="Jul"/>
          <s v="Aug"/>
          <s v="Sep"/>
          <s v="Oct"/>
          <s v="Nov"/>
          <s v="Dec"/>
          <s v="&gt;8/4/2025"/>
        </groupItems>
      </fieldGroup>
    </cacheField>
    <cacheField name="Minutes (Order Cycle Time (mis))" numFmtId="0" databaseField="0">
      <fieldGroup base="24">
        <rangePr groupBy="minutes" startDate="1899-12-30T00:03:00" endDate="1899-12-30T00:1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Order Cycle Time (mis))" numFmtId="0" databaseField="0">
      <fieldGroup base="24">
        <rangePr groupBy="hours" startDate="1899-12-30T00:03:00" endDate="1899-12-30T00:1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420619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SK151"/>
    <s v="10:18:00"/>
    <s v="10:21:00"/>
    <n v="0"/>
    <n v="131"/>
    <n v="19.999999999999538"/>
    <x v="0"/>
    <n v="1"/>
    <n v="0"/>
    <n v="3.0000000000000693"/>
    <n v="1"/>
    <n v="100"/>
    <n v="131"/>
    <x v="0"/>
    <n v="5.0000000000001155E-2"/>
    <n v="19.999999999999538"/>
    <s v="P001"/>
    <s v="Morning"/>
    <n v="0"/>
    <x v="0"/>
    <x v="0"/>
    <m/>
  </r>
  <r>
    <x v="1"/>
    <x v="1"/>
    <x v="1"/>
    <x v="1"/>
    <s v="SK199"/>
    <s v="09:22:00"/>
    <s v="09:26:00"/>
    <n v="1"/>
    <n v="496"/>
    <n v="15.000000000000053"/>
    <x v="1"/>
    <n v="9"/>
    <n v="0.1111111111111111"/>
    <n v="3.9999999999999858"/>
    <n v="8"/>
    <n v="88.888888888888886"/>
    <n v="55.111111111111114"/>
    <x v="1"/>
    <n v="6.666666666666643E-2"/>
    <n v="135.00000000000048"/>
    <s v="P004"/>
    <s v="Morning"/>
    <n v="0.1111111111111111"/>
    <x v="0"/>
    <x v="1"/>
    <m/>
  </r>
  <r>
    <x v="2"/>
    <x v="2"/>
    <x v="2"/>
    <x v="2"/>
    <s v="SK187"/>
    <s v="09:00:00"/>
    <s v="09:09:00"/>
    <n v="1"/>
    <n v="663"/>
    <n v="6.6666666666666901"/>
    <x v="2"/>
    <n v="6"/>
    <n v="0.16666666666666666"/>
    <n v="8.999999999999968"/>
    <n v="5"/>
    <n v="83.333333333333343"/>
    <n v="110.5"/>
    <x v="2"/>
    <n v="0.14999999999999947"/>
    <n v="40.000000000000142"/>
    <s v="P003"/>
    <s v="Morning"/>
    <n v="0.16666666666666666"/>
    <x v="0"/>
    <x v="2"/>
    <m/>
  </r>
  <r>
    <x v="3"/>
    <x v="1"/>
    <x v="0"/>
    <x v="3"/>
    <s v="SK178"/>
    <s v="10:48:00"/>
    <s v="10:51:00"/>
    <n v="0"/>
    <n v="101"/>
    <n v="20.000000000000071"/>
    <x v="3"/>
    <n v="10"/>
    <n v="0"/>
    <n v="2.9999999999999893"/>
    <n v="10"/>
    <n v="100"/>
    <n v="10.1"/>
    <x v="3"/>
    <n v="4.9999999999999822E-2"/>
    <n v="200.00000000000071"/>
    <s v="P004"/>
    <s v="Morning"/>
    <n v="0"/>
    <x v="0"/>
    <x v="0"/>
    <m/>
  </r>
  <r>
    <x v="4"/>
    <x v="3"/>
    <x v="0"/>
    <x v="0"/>
    <s v="SK163"/>
    <s v="09:31:00"/>
    <s v="09:38:00"/>
    <n v="0"/>
    <n v="629"/>
    <n v="8.5714285714285037"/>
    <x v="4"/>
    <n v="1"/>
    <n v="0"/>
    <n v="7.0000000000000551"/>
    <n v="1"/>
    <n v="100"/>
    <n v="629"/>
    <x v="4"/>
    <n v="0.11666666666666758"/>
    <n v="8.5714285714285037"/>
    <s v="P002"/>
    <s v="Morning"/>
    <n v="0"/>
    <x v="0"/>
    <x v="3"/>
    <m/>
  </r>
  <r>
    <x v="5"/>
    <x v="1"/>
    <x v="0"/>
    <x v="4"/>
    <s v="SK152"/>
    <s v="10:43:00"/>
    <s v="10:51:00"/>
    <n v="0"/>
    <n v="731"/>
    <n v="7.5000000000000266"/>
    <x v="5"/>
    <n v="4"/>
    <n v="0"/>
    <n v="7.9999999999999716"/>
    <n v="4"/>
    <n v="100"/>
    <n v="182.75"/>
    <x v="5"/>
    <n v="0.13333333333333286"/>
    <n v="30.000000000000107"/>
    <s v="P004"/>
    <s v="Morning"/>
    <n v="0"/>
    <x v="0"/>
    <x v="4"/>
    <m/>
  </r>
  <r>
    <x v="6"/>
    <x v="3"/>
    <x v="0"/>
    <x v="0"/>
    <s v="SK124"/>
    <s v="10:40:00"/>
    <s v="10:45:00"/>
    <n v="0"/>
    <n v="421"/>
    <n v="11.999999999999851"/>
    <x v="6"/>
    <n v="1"/>
    <n v="0"/>
    <n v="5.0000000000000622"/>
    <n v="1"/>
    <n v="100"/>
    <n v="421"/>
    <x v="6"/>
    <n v="8.333333333333437E-2"/>
    <n v="11.999999999999851"/>
    <s v="P002"/>
    <s v="Morning"/>
    <n v="0"/>
    <x v="0"/>
    <x v="5"/>
    <m/>
  </r>
  <r>
    <x v="7"/>
    <x v="1"/>
    <x v="1"/>
    <x v="5"/>
    <s v="SK162"/>
    <s v="09:03:00"/>
    <s v="09:13:00"/>
    <n v="0"/>
    <n v="791"/>
    <n v="5.9999999999999734"/>
    <x v="7"/>
    <n v="7"/>
    <n v="0"/>
    <n v="10.000000000000044"/>
    <n v="7"/>
    <n v="100"/>
    <n v="113"/>
    <x v="7"/>
    <n v="0.16666666666666741"/>
    <n v="41.999999999999815"/>
    <s v="P004"/>
    <s v="Morning"/>
    <n v="0"/>
    <x v="1"/>
    <x v="6"/>
    <m/>
  </r>
  <r>
    <x v="8"/>
    <x v="1"/>
    <x v="1"/>
    <x v="6"/>
    <s v="SK118"/>
    <s v="08:43:00"/>
    <s v="08:50:00"/>
    <n v="0"/>
    <n v="759"/>
    <n v="8.5714285714285037"/>
    <x v="8"/>
    <n v="6"/>
    <n v="0"/>
    <n v="7.0000000000000551"/>
    <n v="6"/>
    <n v="100"/>
    <n v="126.5"/>
    <x v="8"/>
    <n v="0.11666666666666758"/>
    <n v="51.428571428571026"/>
    <s v="P004"/>
    <s v="Morning"/>
    <n v="0"/>
    <x v="1"/>
    <x v="3"/>
    <m/>
  </r>
  <r>
    <x v="9"/>
    <x v="2"/>
    <x v="2"/>
    <x v="6"/>
    <s v="SK185"/>
    <s v="08:49:00"/>
    <s v="08:57:00"/>
    <n v="1"/>
    <n v="177"/>
    <n v="7.5000000000000266"/>
    <x v="9"/>
    <n v="7"/>
    <n v="0.14285714285714285"/>
    <n v="7.9999999999999716"/>
    <n v="6"/>
    <n v="85.714285714285708"/>
    <n v="25.285714285714285"/>
    <x v="9"/>
    <n v="0.13333333333333286"/>
    <n v="52.500000000000185"/>
    <s v="P003"/>
    <s v="Morning"/>
    <n v="0.14285714285714285"/>
    <x v="1"/>
    <x v="4"/>
    <m/>
  </r>
  <r>
    <x v="10"/>
    <x v="1"/>
    <x v="3"/>
    <x v="2"/>
    <s v="SK115"/>
    <s v="09:17:00"/>
    <s v="09:22:00"/>
    <n v="0"/>
    <n v="655"/>
    <n v="12.000000000000043"/>
    <x v="10"/>
    <n v="5"/>
    <n v="0"/>
    <n v="4.9999999999999822"/>
    <n v="5"/>
    <n v="100"/>
    <n v="131"/>
    <x v="10"/>
    <n v="8.3333333333333037E-2"/>
    <n v="60.000000000000213"/>
    <s v="P004"/>
    <s v="Morning"/>
    <n v="0"/>
    <x v="1"/>
    <x v="5"/>
    <m/>
  </r>
  <r>
    <x v="11"/>
    <x v="3"/>
    <x v="0"/>
    <x v="7"/>
    <s v="SK144"/>
    <s v="09:33:00"/>
    <s v="09:36:00"/>
    <n v="0"/>
    <n v="176"/>
    <n v="19.999999999999538"/>
    <x v="11"/>
    <n v="9"/>
    <n v="0"/>
    <n v="3.0000000000000693"/>
    <n v="9"/>
    <n v="100"/>
    <n v="19.555555555555557"/>
    <x v="11"/>
    <n v="5.0000000000001155E-2"/>
    <n v="179.99999999999585"/>
    <s v="P002"/>
    <s v="Morning"/>
    <n v="0"/>
    <x v="1"/>
    <x v="0"/>
    <m/>
  </r>
  <r>
    <x v="12"/>
    <x v="1"/>
    <x v="1"/>
    <x v="1"/>
    <s v="SK178"/>
    <s v="08:30:00"/>
    <s v="08:38:00"/>
    <n v="0"/>
    <n v="144"/>
    <n v="7.5000000000000266"/>
    <x v="12"/>
    <n v="8"/>
    <n v="0"/>
    <n v="7.9999999999999716"/>
    <n v="8"/>
    <n v="100"/>
    <n v="18"/>
    <x v="10"/>
    <n v="0.13333333333333286"/>
    <n v="60.000000000000213"/>
    <s v="P004"/>
    <s v="Morning"/>
    <n v="0"/>
    <x v="1"/>
    <x v="4"/>
    <m/>
  </r>
  <r>
    <x v="13"/>
    <x v="0"/>
    <x v="1"/>
    <x v="6"/>
    <s v="SK162"/>
    <s v="09:08:00"/>
    <s v="09:14:00"/>
    <n v="0"/>
    <n v="304"/>
    <n v="9.9999999999999023"/>
    <x v="13"/>
    <n v="6"/>
    <n v="0"/>
    <n v="6.0000000000000586"/>
    <n v="6"/>
    <n v="100"/>
    <n v="50.666666666666664"/>
    <x v="12"/>
    <n v="0.10000000000000098"/>
    <n v="59.999999999999417"/>
    <s v="P001"/>
    <s v="Morning"/>
    <n v="0"/>
    <x v="1"/>
    <x v="7"/>
    <m/>
  </r>
  <r>
    <x v="14"/>
    <x v="0"/>
    <x v="2"/>
    <x v="3"/>
    <s v="SK173"/>
    <s v="09:52:00"/>
    <s v="09:59:00"/>
    <n v="0"/>
    <n v="400"/>
    <n v="8.5714285714285037"/>
    <x v="14"/>
    <n v="10"/>
    <n v="0"/>
    <n v="7.0000000000000551"/>
    <n v="10"/>
    <n v="100"/>
    <n v="40"/>
    <x v="13"/>
    <n v="0.11666666666666758"/>
    <n v="85.71428571428504"/>
    <s v="P001"/>
    <s v="Morning"/>
    <n v="0"/>
    <x v="2"/>
    <x v="3"/>
    <m/>
  </r>
  <r>
    <x v="15"/>
    <x v="3"/>
    <x v="1"/>
    <x v="7"/>
    <s v="SK147"/>
    <s v="10:29:00"/>
    <s v="10:32:00"/>
    <n v="0"/>
    <n v="715"/>
    <n v="20.000000000000071"/>
    <x v="15"/>
    <n v="9"/>
    <n v="0"/>
    <n v="2.9999999999999893"/>
    <n v="9"/>
    <n v="100"/>
    <n v="79.444444444444443"/>
    <x v="14"/>
    <n v="4.9999999999999822E-2"/>
    <n v="180.00000000000063"/>
    <s v="P002"/>
    <s v="Morning"/>
    <n v="0"/>
    <x v="2"/>
    <x v="0"/>
    <m/>
  </r>
  <r>
    <x v="16"/>
    <x v="1"/>
    <x v="2"/>
    <x v="7"/>
    <s v="SK168"/>
    <s v="09:37:00"/>
    <s v="09:44:00"/>
    <n v="1"/>
    <n v="123"/>
    <n v="8.5714285714286014"/>
    <x v="16"/>
    <n v="10"/>
    <n v="0.1"/>
    <n v="6.9999999999999751"/>
    <n v="9"/>
    <n v="90"/>
    <n v="12.3"/>
    <x v="15"/>
    <n v="0.11666666666666625"/>
    <n v="85.714285714286021"/>
    <s v="P004"/>
    <s v="Morning"/>
    <n v="0.1"/>
    <x v="2"/>
    <x v="3"/>
    <m/>
  </r>
  <r>
    <x v="17"/>
    <x v="2"/>
    <x v="1"/>
    <x v="8"/>
    <s v="SK125"/>
    <s v="08:00:00"/>
    <s v="08:07:00"/>
    <n v="0"/>
    <n v="320"/>
    <n v="8.5714285714285037"/>
    <x v="17"/>
    <n v="2"/>
    <n v="0"/>
    <n v="7.0000000000000551"/>
    <n v="2"/>
    <n v="100"/>
    <n v="160"/>
    <x v="16"/>
    <n v="0.11666666666666758"/>
    <n v="17.142857142857007"/>
    <s v="P003"/>
    <s v="Morning"/>
    <n v="0"/>
    <x v="2"/>
    <x v="3"/>
    <m/>
  </r>
  <r>
    <x v="18"/>
    <x v="0"/>
    <x v="2"/>
    <x v="1"/>
    <s v="SK193"/>
    <s v="08:17:00"/>
    <s v="08:27:00"/>
    <n v="0"/>
    <n v="723"/>
    <n v="5.9999999999999734"/>
    <x v="18"/>
    <n v="8"/>
    <n v="0"/>
    <n v="10.000000000000044"/>
    <n v="8"/>
    <n v="100"/>
    <n v="90.375"/>
    <x v="17"/>
    <n v="0.16666666666666741"/>
    <n v="47.999999999999787"/>
    <s v="P001"/>
    <s v="Morning"/>
    <n v="0"/>
    <x v="2"/>
    <x v="6"/>
    <m/>
  </r>
  <r>
    <x v="19"/>
    <x v="2"/>
    <x v="0"/>
    <x v="4"/>
    <s v="SK119"/>
    <s v="09:43:00"/>
    <s v="09:48:00"/>
    <n v="0"/>
    <n v="135"/>
    <n v="12.000000000000043"/>
    <x v="19"/>
    <n v="4"/>
    <n v="0"/>
    <n v="4.9999999999999822"/>
    <n v="4"/>
    <n v="100"/>
    <n v="33.75"/>
    <x v="18"/>
    <n v="8.3333333333333037E-2"/>
    <n v="48.000000000000171"/>
    <s v="P003"/>
    <s v="Morning"/>
    <n v="0"/>
    <x v="2"/>
    <x v="5"/>
    <m/>
  </r>
  <r>
    <x v="20"/>
    <x v="1"/>
    <x v="1"/>
    <x v="0"/>
    <s v="SK175"/>
    <s v="10:30:00"/>
    <s v="10:37:00"/>
    <n v="0"/>
    <n v="671"/>
    <n v="8.5714285714286014"/>
    <x v="20"/>
    <n v="1"/>
    <n v="0"/>
    <n v="6.9999999999999751"/>
    <n v="1"/>
    <n v="100"/>
    <n v="671"/>
    <x v="19"/>
    <n v="0.11666666666666625"/>
    <n v="8.5714285714286014"/>
    <s v="P004"/>
    <s v="Morning"/>
    <n v="0"/>
    <x v="2"/>
    <x v="3"/>
    <m/>
  </r>
  <r>
    <x v="21"/>
    <x v="0"/>
    <x v="1"/>
    <x v="0"/>
    <s v="SK153"/>
    <s v="08:42:00"/>
    <s v="08:47:00"/>
    <n v="0"/>
    <n v="675"/>
    <n v="12.000000000000043"/>
    <x v="21"/>
    <n v="1"/>
    <n v="0"/>
    <n v="4.9999999999999822"/>
    <n v="1"/>
    <n v="100"/>
    <n v="675"/>
    <x v="20"/>
    <n v="8.3333333333333037E-2"/>
    <n v="12.000000000000043"/>
    <s v="P001"/>
    <s v="Morning"/>
    <n v="0"/>
    <x v="3"/>
    <x v="5"/>
    <m/>
  </r>
  <r>
    <x v="22"/>
    <x v="1"/>
    <x v="1"/>
    <x v="6"/>
    <s v="SK183"/>
    <s v="10:21:00"/>
    <s v="10:25:00"/>
    <n v="0"/>
    <n v="770"/>
    <n v="15.000000000000053"/>
    <x v="22"/>
    <n v="6"/>
    <n v="0"/>
    <n v="3.9999999999999858"/>
    <n v="6"/>
    <n v="100"/>
    <n v="128.33333333333334"/>
    <x v="21"/>
    <n v="6.666666666666643E-2"/>
    <n v="90.000000000000313"/>
    <s v="P004"/>
    <s v="Morning"/>
    <n v="0"/>
    <x v="3"/>
    <x v="1"/>
    <m/>
  </r>
  <r>
    <x v="23"/>
    <x v="3"/>
    <x v="2"/>
    <x v="0"/>
    <s v="SK117"/>
    <s v="09:18:00"/>
    <s v="09:22:00"/>
    <n v="0"/>
    <n v="383"/>
    <n v="15.000000000000053"/>
    <x v="23"/>
    <n v="1"/>
    <n v="0"/>
    <n v="3.9999999999999858"/>
    <n v="1"/>
    <n v="100"/>
    <n v="383"/>
    <x v="22"/>
    <n v="6.666666666666643E-2"/>
    <n v="15.000000000000053"/>
    <s v="P002"/>
    <s v="Morning"/>
    <n v="0"/>
    <x v="3"/>
    <x v="1"/>
    <m/>
  </r>
  <r>
    <x v="24"/>
    <x v="3"/>
    <x v="0"/>
    <x v="8"/>
    <s v="SK136"/>
    <s v="08:26:00"/>
    <s v="08:29:00"/>
    <n v="0"/>
    <n v="602"/>
    <n v="19.999999999999538"/>
    <x v="24"/>
    <n v="2"/>
    <n v="0"/>
    <n v="3.0000000000000693"/>
    <n v="2"/>
    <n v="100"/>
    <n v="301"/>
    <x v="23"/>
    <n v="5.0000000000001155E-2"/>
    <n v="39.999999999999076"/>
    <s v="P002"/>
    <s v="Morning"/>
    <n v="0"/>
    <x v="3"/>
    <x v="0"/>
    <m/>
  </r>
  <r>
    <x v="25"/>
    <x v="3"/>
    <x v="2"/>
    <x v="8"/>
    <s v="SK137"/>
    <s v="09:46:00"/>
    <s v="09:52:00"/>
    <n v="0"/>
    <n v="762"/>
    <n v="10.000000000000036"/>
    <x v="25"/>
    <n v="2"/>
    <n v="0"/>
    <n v="5.9999999999999787"/>
    <n v="2"/>
    <n v="100"/>
    <n v="381"/>
    <x v="24"/>
    <n v="9.9999999999999645E-2"/>
    <n v="20.000000000000071"/>
    <s v="P002"/>
    <s v="Morning"/>
    <n v="0"/>
    <x v="3"/>
    <x v="7"/>
    <m/>
  </r>
  <r>
    <x v="26"/>
    <x v="2"/>
    <x v="3"/>
    <x v="5"/>
    <s v="SK100"/>
    <s v="10:57:00"/>
    <s v="11:03:00"/>
    <n v="0"/>
    <n v="433"/>
    <n v="10.000000000000036"/>
    <x v="26"/>
    <n v="7"/>
    <n v="0"/>
    <n v="5.9999999999999787"/>
    <n v="7"/>
    <n v="100"/>
    <n v="61.857142857142854"/>
    <x v="25"/>
    <n v="9.9999999999999645E-2"/>
    <n v="70.000000000000256"/>
    <s v="P003"/>
    <s v="Morning"/>
    <n v="0"/>
    <x v="3"/>
    <x v="7"/>
    <m/>
  </r>
  <r>
    <x v="27"/>
    <x v="0"/>
    <x v="2"/>
    <x v="6"/>
    <s v="SK145"/>
    <s v="10:04:00"/>
    <s v="10:12:00"/>
    <n v="0"/>
    <n v="739"/>
    <n v="7.5000000000000266"/>
    <x v="27"/>
    <n v="6"/>
    <n v="0"/>
    <n v="7.9999999999999716"/>
    <n v="6"/>
    <n v="100"/>
    <n v="123.16666666666667"/>
    <x v="26"/>
    <n v="0.13333333333333286"/>
    <n v="45.000000000000156"/>
    <s v="P001"/>
    <s v="Morning"/>
    <n v="0"/>
    <x v="3"/>
    <x v="4"/>
    <m/>
  </r>
  <r>
    <x v="28"/>
    <x v="1"/>
    <x v="1"/>
    <x v="8"/>
    <s v="SK110"/>
    <s v="08:33:00"/>
    <s v="08:42:00"/>
    <n v="0"/>
    <n v="279"/>
    <n v="6.6666666666666901"/>
    <x v="28"/>
    <n v="2"/>
    <n v="0"/>
    <n v="8.999999999999968"/>
    <n v="2"/>
    <n v="100"/>
    <n v="139.5"/>
    <x v="27"/>
    <n v="0.14999999999999947"/>
    <n v="13.33333333333338"/>
    <s v="P004"/>
    <s v="Morning"/>
    <n v="0"/>
    <x v="4"/>
    <x v="2"/>
    <m/>
  </r>
  <r>
    <x v="29"/>
    <x v="1"/>
    <x v="1"/>
    <x v="6"/>
    <s v="SK143"/>
    <s v="09:30:00"/>
    <s v="09:39:00"/>
    <n v="0"/>
    <n v="382"/>
    <n v="6.6666666666666314"/>
    <x v="29"/>
    <n v="6"/>
    <n v="0"/>
    <n v="9.000000000000048"/>
    <n v="6"/>
    <n v="100"/>
    <n v="63.666666666666664"/>
    <x v="28"/>
    <n v="0.1500000000000008"/>
    <n v="39.999999999999787"/>
    <s v="P004"/>
    <s v="Morning"/>
    <n v="0"/>
    <x v="4"/>
    <x v="2"/>
    <m/>
  </r>
  <r>
    <x v="30"/>
    <x v="1"/>
    <x v="2"/>
    <x v="5"/>
    <s v="SK199"/>
    <s v="09:10:00"/>
    <s v="09:19:00"/>
    <n v="0"/>
    <n v="181"/>
    <n v="6.6666666666666314"/>
    <x v="30"/>
    <n v="7"/>
    <n v="0"/>
    <n v="9.000000000000048"/>
    <n v="7"/>
    <n v="100"/>
    <n v="25.857142857142858"/>
    <x v="29"/>
    <n v="0.1500000000000008"/>
    <n v="46.666666666666416"/>
    <s v="P004"/>
    <s v="Morning"/>
    <n v="0"/>
    <x v="4"/>
    <x v="2"/>
    <m/>
  </r>
  <r>
    <x v="31"/>
    <x v="2"/>
    <x v="2"/>
    <x v="6"/>
    <s v="SK183"/>
    <s v="08:11:00"/>
    <s v="08:15:00"/>
    <n v="0"/>
    <n v="518"/>
    <n v="15.000000000000053"/>
    <x v="31"/>
    <n v="6"/>
    <n v="0"/>
    <n v="3.9999999999999858"/>
    <n v="6"/>
    <n v="100"/>
    <n v="86.333333333333329"/>
    <x v="21"/>
    <n v="6.666666666666643E-2"/>
    <n v="90.000000000000313"/>
    <s v="P003"/>
    <s v="Morning"/>
    <n v="0"/>
    <x v="4"/>
    <x v="1"/>
    <m/>
  </r>
  <r>
    <x v="32"/>
    <x v="3"/>
    <x v="2"/>
    <x v="1"/>
    <s v="SK155"/>
    <s v="08:54:00"/>
    <s v="09:03:00"/>
    <n v="1"/>
    <n v="719"/>
    <n v="6.6666666666666901"/>
    <x v="32"/>
    <n v="9"/>
    <n v="0.1111111111111111"/>
    <n v="8.999999999999968"/>
    <n v="8"/>
    <n v="88.888888888888886"/>
    <n v="79.888888888888886"/>
    <x v="10"/>
    <n v="0.14999999999999947"/>
    <n v="60.000000000000213"/>
    <s v="P002"/>
    <s v="Morning"/>
    <n v="0.1111111111111111"/>
    <x v="4"/>
    <x v="2"/>
    <m/>
  </r>
  <r>
    <x v="33"/>
    <x v="1"/>
    <x v="1"/>
    <x v="9"/>
    <s v="SK124"/>
    <s v="10:11:00"/>
    <s v="10:14:00"/>
    <n v="0"/>
    <n v="597"/>
    <n v="20.000000000000071"/>
    <x v="33"/>
    <n v="3"/>
    <n v="0"/>
    <n v="2.9999999999999893"/>
    <n v="3"/>
    <n v="100"/>
    <n v="199"/>
    <x v="10"/>
    <n v="4.9999999999999822E-2"/>
    <n v="60.000000000000213"/>
    <s v="P004"/>
    <s v="Morning"/>
    <n v="0"/>
    <x v="4"/>
    <x v="0"/>
    <m/>
  </r>
  <r>
    <x v="34"/>
    <x v="3"/>
    <x v="1"/>
    <x v="9"/>
    <s v="SK180"/>
    <s v="10:04:00"/>
    <s v="10:10:00"/>
    <n v="1"/>
    <n v="117"/>
    <n v="10.000000000000036"/>
    <x v="34"/>
    <n v="4"/>
    <n v="0.25"/>
    <n v="5.9999999999999787"/>
    <n v="3"/>
    <n v="75"/>
    <n v="29.25"/>
    <x v="2"/>
    <n v="9.9999999999999645E-2"/>
    <n v="40.000000000000142"/>
    <s v="P002"/>
    <s v="Morning"/>
    <n v="0.25"/>
    <x v="4"/>
    <x v="7"/>
    <m/>
  </r>
  <r>
    <x v="35"/>
    <x v="0"/>
    <x v="2"/>
    <x v="8"/>
    <s v="SK109"/>
    <s v="08:17:00"/>
    <s v="08:23:00"/>
    <n v="0"/>
    <n v="521"/>
    <n v="10.000000000000036"/>
    <x v="35"/>
    <n v="2"/>
    <n v="0"/>
    <n v="5.9999999999999787"/>
    <n v="2"/>
    <n v="100"/>
    <n v="260.5"/>
    <x v="24"/>
    <n v="9.9999999999999645E-2"/>
    <n v="20.000000000000071"/>
    <s v="P001"/>
    <s v="Morning"/>
    <n v="0"/>
    <x v="5"/>
    <x v="7"/>
    <m/>
  </r>
  <r>
    <x v="36"/>
    <x v="2"/>
    <x v="0"/>
    <x v="5"/>
    <s v="SK150"/>
    <s v="09:48:00"/>
    <s v="09:54:00"/>
    <n v="0"/>
    <n v="593"/>
    <n v="10.000000000000036"/>
    <x v="36"/>
    <n v="7"/>
    <n v="0"/>
    <n v="5.9999999999999787"/>
    <n v="7"/>
    <n v="100"/>
    <n v="84.714285714285708"/>
    <x v="25"/>
    <n v="9.9999999999999645E-2"/>
    <n v="70.000000000000256"/>
    <s v="P003"/>
    <s v="Morning"/>
    <n v="0"/>
    <x v="5"/>
    <x v="7"/>
    <m/>
  </r>
  <r>
    <x v="37"/>
    <x v="3"/>
    <x v="2"/>
    <x v="3"/>
    <s v="SK179"/>
    <s v="09:04:00"/>
    <s v="09:10:00"/>
    <n v="0"/>
    <n v="597"/>
    <n v="10.000000000000036"/>
    <x v="37"/>
    <n v="10"/>
    <n v="0"/>
    <n v="5.9999999999999787"/>
    <n v="10"/>
    <n v="100"/>
    <n v="59.7"/>
    <x v="30"/>
    <n v="9.9999999999999645E-2"/>
    <n v="100.00000000000036"/>
    <s v="P002"/>
    <s v="Morning"/>
    <n v="0"/>
    <x v="5"/>
    <x v="7"/>
    <m/>
  </r>
  <r>
    <x v="38"/>
    <x v="3"/>
    <x v="2"/>
    <x v="2"/>
    <s v="SK173"/>
    <s v="10:04:00"/>
    <s v="10:09:00"/>
    <n v="0"/>
    <n v="385"/>
    <n v="12.000000000000043"/>
    <x v="38"/>
    <n v="5"/>
    <n v="0"/>
    <n v="4.9999999999999822"/>
    <n v="5"/>
    <n v="100"/>
    <n v="77"/>
    <x v="10"/>
    <n v="8.3333333333333037E-2"/>
    <n v="60.000000000000213"/>
    <s v="P002"/>
    <s v="Morning"/>
    <n v="0"/>
    <x v="5"/>
    <x v="5"/>
    <m/>
  </r>
  <r>
    <x v="39"/>
    <x v="3"/>
    <x v="2"/>
    <x v="0"/>
    <s v="SK165"/>
    <s v="10:29:00"/>
    <s v="10:39:00"/>
    <n v="0"/>
    <n v="181"/>
    <n v="6.0000000000000213"/>
    <x v="39"/>
    <n v="1"/>
    <n v="0"/>
    <n v="9.9999999999999645"/>
    <n v="1"/>
    <n v="100"/>
    <n v="181"/>
    <x v="31"/>
    <n v="0.16666666666666607"/>
    <n v="6.0000000000000213"/>
    <s v="P002"/>
    <s v="Morning"/>
    <n v="0"/>
    <x v="5"/>
    <x v="6"/>
    <m/>
  </r>
  <r>
    <x v="40"/>
    <x v="3"/>
    <x v="3"/>
    <x v="1"/>
    <s v="SK140"/>
    <s v="08:13:00"/>
    <s v="08:22:00"/>
    <n v="0"/>
    <n v="533"/>
    <n v="6.6666666666666901"/>
    <x v="40"/>
    <n v="8"/>
    <n v="0"/>
    <n v="8.999999999999968"/>
    <n v="8"/>
    <n v="100"/>
    <n v="66.625"/>
    <x v="32"/>
    <n v="0.14999999999999947"/>
    <n v="53.33333333333352"/>
    <s v="P002"/>
    <s v="Morning"/>
    <n v="0"/>
    <x v="5"/>
    <x v="2"/>
    <m/>
  </r>
  <r>
    <x v="41"/>
    <x v="2"/>
    <x v="3"/>
    <x v="2"/>
    <s v="SK157"/>
    <s v="09:42:00"/>
    <s v="09:52:00"/>
    <n v="0"/>
    <n v="665"/>
    <n v="6.0000000000000213"/>
    <x v="41"/>
    <n v="5"/>
    <n v="0"/>
    <n v="9.9999999999999645"/>
    <n v="5"/>
    <n v="100"/>
    <n v="133"/>
    <x v="5"/>
    <n v="0.16666666666666607"/>
    <n v="30.000000000000107"/>
    <s v="P003"/>
    <s v="Morning"/>
    <n v="0"/>
    <x v="5"/>
    <x v="6"/>
    <m/>
  </r>
  <r>
    <x v="42"/>
    <x v="1"/>
    <x v="0"/>
    <x v="5"/>
    <s v="SK120"/>
    <s v="08:05:00"/>
    <s v="08:09:00"/>
    <n v="0"/>
    <n v="358"/>
    <n v="15.000000000000053"/>
    <x v="42"/>
    <n v="7"/>
    <n v="0"/>
    <n v="3.9999999999999858"/>
    <n v="7"/>
    <n v="100"/>
    <n v="51.142857142857146"/>
    <x v="33"/>
    <n v="6.666666666666643E-2"/>
    <n v="105.00000000000037"/>
    <s v="P004"/>
    <s v="Morning"/>
    <n v="0"/>
    <x v="6"/>
    <x v="1"/>
    <m/>
  </r>
  <r>
    <x v="43"/>
    <x v="2"/>
    <x v="0"/>
    <x v="7"/>
    <s v="SK149"/>
    <s v="10:36:00"/>
    <s v="10:43:00"/>
    <n v="1"/>
    <n v="697"/>
    <n v="8.5714285714285037"/>
    <x v="43"/>
    <n v="10"/>
    <n v="0.1"/>
    <n v="7.0000000000000551"/>
    <n v="9"/>
    <n v="90"/>
    <n v="69.7"/>
    <x v="13"/>
    <n v="0.11666666666666758"/>
    <n v="85.71428571428504"/>
    <s v="P003"/>
    <s v="Morning"/>
    <n v="0.1"/>
    <x v="6"/>
    <x v="3"/>
    <m/>
  </r>
  <r>
    <x v="44"/>
    <x v="1"/>
    <x v="0"/>
    <x v="6"/>
    <s v="SK133"/>
    <s v="10:16:00"/>
    <s v="10:23:00"/>
    <n v="0"/>
    <n v="534"/>
    <n v="8.5714285714285037"/>
    <x v="44"/>
    <n v="6"/>
    <n v="0"/>
    <n v="7.0000000000000551"/>
    <n v="6"/>
    <n v="100"/>
    <n v="89"/>
    <x v="8"/>
    <n v="0.11666666666666758"/>
    <n v="51.428571428571026"/>
    <s v="P004"/>
    <s v="Morning"/>
    <n v="0"/>
    <x v="6"/>
    <x v="3"/>
    <m/>
  </r>
  <r>
    <x v="45"/>
    <x v="2"/>
    <x v="1"/>
    <x v="3"/>
    <s v="SK183"/>
    <s v="10:51:00"/>
    <s v="10:57:00"/>
    <n v="0"/>
    <n v="549"/>
    <n v="10.000000000000036"/>
    <x v="45"/>
    <n v="10"/>
    <n v="0"/>
    <n v="5.9999999999999787"/>
    <n v="10"/>
    <n v="100"/>
    <n v="54.9"/>
    <x v="30"/>
    <n v="9.9999999999999645E-2"/>
    <n v="100.00000000000036"/>
    <s v="P003"/>
    <s v="Morning"/>
    <n v="0"/>
    <x v="6"/>
    <x v="7"/>
    <m/>
  </r>
  <r>
    <x v="46"/>
    <x v="2"/>
    <x v="1"/>
    <x v="6"/>
    <s v="SK185"/>
    <s v="09:29:00"/>
    <s v="09:36:00"/>
    <n v="0"/>
    <n v="395"/>
    <n v="8.5714285714285037"/>
    <x v="46"/>
    <n v="6"/>
    <n v="0"/>
    <n v="7.0000000000000551"/>
    <n v="6"/>
    <n v="100"/>
    <n v="65.833333333333329"/>
    <x v="8"/>
    <n v="0.11666666666666758"/>
    <n v="51.428571428571026"/>
    <s v="P003"/>
    <s v="Morning"/>
    <n v="0"/>
    <x v="6"/>
    <x v="3"/>
    <m/>
  </r>
  <r>
    <x v="47"/>
    <x v="0"/>
    <x v="3"/>
    <x v="1"/>
    <s v="SK141"/>
    <s v="08:54:00"/>
    <s v="09:00:00"/>
    <n v="0"/>
    <n v="697"/>
    <n v="10.000000000000036"/>
    <x v="47"/>
    <n v="8"/>
    <n v="0"/>
    <n v="5.9999999999999787"/>
    <n v="8"/>
    <n v="100"/>
    <n v="87.125"/>
    <x v="34"/>
    <n v="9.9999999999999645E-2"/>
    <n v="80.000000000000284"/>
    <s v="P001"/>
    <s v="Morning"/>
    <n v="0"/>
    <x v="6"/>
    <x v="7"/>
    <m/>
  </r>
  <r>
    <x v="48"/>
    <x v="1"/>
    <x v="0"/>
    <x v="0"/>
    <s v="SK168"/>
    <s v="09:37:00"/>
    <s v="09:44:00"/>
    <n v="0"/>
    <n v="324"/>
    <n v="8.5714285714286014"/>
    <x v="48"/>
    <n v="1"/>
    <n v="0"/>
    <n v="6.9999999999999751"/>
    <n v="1"/>
    <n v="100"/>
    <n v="324"/>
    <x v="19"/>
    <n v="0.11666666666666625"/>
    <n v="8.5714285714286014"/>
    <s v="P004"/>
    <s v="Morning"/>
    <n v="0"/>
    <x v="6"/>
    <x v="3"/>
    <m/>
  </r>
  <r>
    <x v="49"/>
    <x v="3"/>
    <x v="0"/>
    <x v="5"/>
    <s v="SK189"/>
    <s v="09:11:00"/>
    <s v="09:20:00"/>
    <n v="1"/>
    <n v="530"/>
    <n v="6.6666666666666314"/>
    <x v="49"/>
    <n v="8"/>
    <n v="0.125"/>
    <n v="9.000000000000048"/>
    <n v="7"/>
    <n v="87.5"/>
    <n v="66.25"/>
    <x v="35"/>
    <n v="0.1500000000000008"/>
    <n v="53.333333333333051"/>
    <s v="P002"/>
    <s v="Morning"/>
    <n v="0.125"/>
    <x v="7"/>
    <x v="2"/>
    <m/>
  </r>
  <r>
    <x v="50"/>
    <x v="0"/>
    <x v="1"/>
    <x v="4"/>
    <s v="SK130"/>
    <s v="10:37:00"/>
    <s v="10:40:00"/>
    <n v="0"/>
    <n v="397"/>
    <n v="20.000000000000071"/>
    <x v="50"/>
    <n v="4"/>
    <n v="0"/>
    <n v="2.9999999999999893"/>
    <n v="4"/>
    <n v="100"/>
    <n v="99.25"/>
    <x v="34"/>
    <n v="4.9999999999999822E-2"/>
    <n v="80.000000000000284"/>
    <s v="P001"/>
    <s v="Morning"/>
    <n v="0"/>
    <x v="7"/>
    <x v="0"/>
    <m/>
  </r>
  <r>
    <x v="51"/>
    <x v="2"/>
    <x v="0"/>
    <x v="5"/>
    <s v="SK141"/>
    <s v="09:31:00"/>
    <s v="09:38:00"/>
    <n v="0"/>
    <n v="499"/>
    <n v="8.5714285714285037"/>
    <x v="51"/>
    <n v="7"/>
    <n v="0"/>
    <n v="7.0000000000000551"/>
    <n v="7"/>
    <n v="100"/>
    <n v="71.285714285714292"/>
    <x v="36"/>
    <n v="0.11666666666666758"/>
    <n v="59.999999999999531"/>
    <s v="P003"/>
    <s v="Morning"/>
    <n v="0"/>
    <x v="7"/>
    <x v="3"/>
    <m/>
  </r>
  <r>
    <x v="52"/>
    <x v="2"/>
    <x v="2"/>
    <x v="8"/>
    <s v="SK135"/>
    <s v="09:28:00"/>
    <s v="09:36:00"/>
    <n v="0"/>
    <n v="326"/>
    <n v="7.499999999999952"/>
    <x v="52"/>
    <n v="2"/>
    <n v="0"/>
    <n v="8.0000000000000515"/>
    <n v="2"/>
    <n v="100"/>
    <n v="163"/>
    <x v="37"/>
    <n v="0.13333333333333419"/>
    <n v="14.999999999999904"/>
    <s v="P003"/>
    <s v="Morning"/>
    <n v="0"/>
    <x v="7"/>
    <x v="4"/>
    <m/>
  </r>
  <r>
    <x v="53"/>
    <x v="3"/>
    <x v="0"/>
    <x v="8"/>
    <s v="SK197"/>
    <s v="08:26:00"/>
    <s v="08:36:00"/>
    <n v="0"/>
    <n v="307"/>
    <n v="5.9999999999999734"/>
    <x v="53"/>
    <n v="2"/>
    <n v="0"/>
    <n v="10.000000000000044"/>
    <n v="2"/>
    <n v="100"/>
    <n v="153.5"/>
    <x v="38"/>
    <n v="0.16666666666666741"/>
    <n v="11.999999999999947"/>
    <s v="P002"/>
    <s v="Morning"/>
    <n v="0"/>
    <x v="7"/>
    <x v="6"/>
    <m/>
  </r>
  <r>
    <x v="54"/>
    <x v="3"/>
    <x v="1"/>
    <x v="2"/>
    <s v="SK123"/>
    <s v="08:40:00"/>
    <s v="08:47:00"/>
    <n v="0"/>
    <n v="260"/>
    <n v="8.5714285714286014"/>
    <x v="54"/>
    <n v="5"/>
    <n v="0"/>
    <n v="6.9999999999999751"/>
    <n v="5"/>
    <n v="100"/>
    <n v="52"/>
    <x v="39"/>
    <n v="0.11666666666666625"/>
    <n v="42.85714285714301"/>
    <s v="P002"/>
    <s v="Morning"/>
    <n v="0"/>
    <x v="7"/>
    <x v="3"/>
    <m/>
  </r>
  <r>
    <x v="55"/>
    <x v="0"/>
    <x v="0"/>
    <x v="5"/>
    <s v="SK154"/>
    <s v="10:14:00"/>
    <s v="10:24:00"/>
    <n v="0"/>
    <n v="575"/>
    <n v="5.9999999999999734"/>
    <x v="55"/>
    <n v="7"/>
    <n v="0"/>
    <n v="10.000000000000044"/>
    <n v="7"/>
    <n v="100"/>
    <n v="82.142857142857139"/>
    <x v="7"/>
    <n v="0.16666666666666741"/>
    <n v="41.999999999999815"/>
    <s v="P001"/>
    <s v="Morning"/>
    <n v="0"/>
    <x v="7"/>
    <x v="6"/>
    <m/>
  </r>
  <r>
    <x v="56"/>
    <x v="0"/>
    <x v="1"/>
    <x v="7"/>
    <s v="SK116"/>
    <s v="10:23:00"/>
    <s v="10:33:00"/>
    <n v="1"/>
    <n v="777"/>
    <n v="6.0000000000000213"/>
    <x v="56"/>
    <n v="10"/>
    <n v="0.1"/>
    <n v="9.9999999999999645"/>
    <n v="9"/>
    <n v="90"/>
    <n v="77.7"/>
    <x v="10"/>
    <n v="0.16666666666666607"/>
    <n v="60.000000000000213"/>
    <s v="P001"/>
    <s v="Morning"/>
    <n v="0.1"/>
    <x v="8"/>
    <x v="6"/>
    <m/>
  </r>
  <r>
    <x v="57"/>
    <x v="2"/>
    <x v="1"/>
    <x v="4"/>
    <s v="SK134"/>
    <s v="08:05:00"/>
    <s v="08:09:00"/>
    <n v="0"/>
    <n v="521"/>
    <n v="15.000000000000053"/>
    <x v="57"/>
    <n v="4"/>
    <n v="0"/>
    <n v="3.9999999999999858"/>
    <n v="4"/>
    <n v="100"/>
    <n v="130.25"/>
    <x v="10"/>
    <n v="6.666666666666643E-2"/>
    <n v="60.000000000000213"/>
    <s v="P003"/>
    <s v="Morning"/>
    <n v="0"/>
    <x v="8"/>
    <x v="1"/>
    <m/>
  </r>
  <r>
    <x v="58"/>
    <x v="1"/>
    <x v="1"/>
    <x v="0"/>
    <s v="SK161"/>
    <s v="10:37:00"/>
    <s v="10:42:00"/>
    <n v="0"/>
    <n v="522"/>
    <n v="11.999999999999851"/>
    <x v="58"/>
    <n v="1"/>
    <n v="0"/>
    <n v="5.0000000000000622"/>
    <n v="1"/>
    <n v="100"/>
    <n v="522"/>
    <x v="6"/>
    <n v="8.333333333333437E-2"/>
    <n v="11.999999999999851"/>
    <s v="P004"/>
    <s v="Morning"/>
    <n v="0"/>
    <x v="8"/>
    <x v="5"/>
    <m/>
  </r>
  <r>
    <x v="59"/>
    <x v="3"/>
    <x v="2"/>
    <x v="9"/>
    <s v="SK119"/>
    <s v="08:16:00"/>
    <s v="08:20:00"/>
    <n v="0"/>
    <n v="118"/>
    <n v="15.000000000000053"/>
    <x v="59"/>
    <n v="3"/>
    <n v="0"/>
    <n v="3.9999999999999858"/>
    <n v="3"/>
    <n v="100"/>
    <n v="39.333333333333336"/>
    <x v="26"/>
    <n v="6.666666666666643E-2"/>
    <n v="45.000000000000156"/>
    <s v="P002"/>
    <s v="Morning"/>
    <n v="0"/>
    <x v="8"/>
    <x v="1"/>
    <m/>
  </r>
  <r>
    <x v="60"/>
    <x v="2"/>
    <x v="0"/>
    <x v="8"/>
    <s v="SK173"/>
    <s v="08:32:00"/>
    <s v="08:35:00"/>
    <n v="0"/>
    <n v="404"/>
    <n v="20.000000000000071"/>
    <x v="60"/>
    <n v="2"/>
    <n v="0"/>
    <n v="2.9999999999999893"/>
    <n v="2"/>
    <n v="100"/>
    <n v="202"/>
    <x v="2"/>
    <n v="4.9999999999999822E-2"/>
    <n v="40.000000000000142"/>
    <s v="P003"/>
    <s v="Morning"/>
    <n v="0"/>
    <x v="8"/>
    <x v="0"/>
    <m/>
  </r>
  <r>
    <x v="61"/>
    <x v="0"/>
    <x v="0"/>
    <x v="8"/>
    <s v="SK108"/>
    <s v="08:36:00"/>
    <s v="08:40:00"/>
    <n v="0"/>
    <n v="572"/>
    <n v="15.000000000000053"/>
    <x v="61"/>
    <n v="2"/>
    <n v="0"/>
    <n v="3.9999999999999858"/>
    <n v="2"/>
    <n v="100"/>
    <n v="286"/>
    <x v="5"/>
    <n v="6.666666666666643E-2"/>
    <n v="30.000000000000107"/>
    <s v="P001"/>
    <s v="Morning"/>
    <n v="0"/>
    <x v="8"/>
    <x v="1"/>
    <m/>
  </r>
  <r>
    <x v="62"/>
    <x v="3"/>
    <x v="0"/>
    <x v="3"/>
    <s v="SK167"/>
    <s v="10:23:00"/>
    <s v="10:30:00"/>
    <n v="1"/>
    <n v="452"/>
    <n v="8.5714285714286014"/>
    <x v="62"/>
    <n v="11"/>
    <n v="9.0909090909090912E-2"/>
    <n v="6.9999999999999751"/>
    <n v="10"/>
    <n v="90.909090909090907"/>
    <n v="41.090909090909093"/>
    <x v="40"/>
    <n v="0.11666666666666625"/>
    <n v="94.285714285714619"/>
    <s v="P002"/>
    <s v="Morning"/>
    <n v="9.0909090909090912E-2"/>
    <x v="8"/>
    <x v="3"/>
    <m/>
  </r>
  <r>
    <x v="63"/>
    <x v="3"/>
    <x v="2"/>
    <x v="0"/>
    <s v="SK141"/>
    <s v="10:34:00"/>
    <s v="10:43:00"/>
    <n v="0"/>
    <n v="339"/>
    <n v="6.6666666666666314"/>
    <x v="63"/>
    <n v="1"/>
    <n v="0"/>
    <n v="9.000000000000048"/>
    <n v="1"/>
    <n v="100"/>
    <n v="339"/>
    <x v="41"/>
    <n v="0.1500000000000008"/>
    <n v="6.6666666666666314"/>
    <s v="P002"/>
    <s v="Morning"/>
    <n v="0"/>
    <x v="9"/>
    <x v="2"/>
    <m/>
  </r>
  <r>
    <x v="64"/>
    <x v="1"/>
    <x v="3"/>
    <x v="2"/>
    <s v="SK173"/>
    <s v="10:31:00"/>
    <s v="10:41:00"/>
    <n v="1"/>
    <n v="184"/>
    <n v="6.0000000000000213"/>
    <x v="64"/>
    <n v="6"/>
    <n v="0.16666666666666666"/>
    <n v="9.9999999999999645"/>
    <n v="5"/>
    <n v="83.333333333333343"/>
    <n v="30.666666666666668"/>
    <x v="42"/>
    <n v="0.16666666666666607"/>
    <n v="36.000000000000128"/>
    <s v="P004"/>
    <s v="Morning"/>
    <n v="0.16666666666666666"/>
    <x v="9"/>
    <x v="6"/>
    <m/>
  </r>
  <r>
    <x v="65"/>
    <x v="0"/>
    <x v="1"/>
    <x v="6"/>
    <s v="SK137"/>
    <s v="08:56:00"/>
    <s v="08:59:00"/>
    <n v="0"/>
    <n v="626"/>
    <n v="20.000000000000071"/>
    <x v="65"/>
    <n v="6"/>
    <n v="0"/>
    <n v="2.9999999999999893"/>
    <n v="6"/>
    <n v="100"/>
    <n v="104.33333333333333"/>
    <x v="43"/>
    <n v="4.9999999999999822E-2"/>
    <n v="120.00000000000043"/>
    <s v="P001"/>
    <s v="Morning"/>
    <n v="0"/>
    <x v="9"/>
    <x v="0"/>
    <m/>
  </r>
  <r>
    <x v="66"/>
    <x v="0"/>
    <x v="2"/>
    <x v="4"/>
    <s v="SK173"/>
    <s v="08:07:00"/>
    <s v="08:13:00"/>
    <n v="0"/>
    <n v="158"/>
    <n v="10.000000000000036"/>
    <x v="66"/>
    <n v="4"/>
    <n v="0"/>
    <n v="5.9999999999999787"/>
    <n v="4"/>
    <n v="100"/>
    <n v="39.5"/>
    <x v="2"/>
    <n v="9.9999999999999645E-2"/>
    <n v="40.000000000000142"/>
    <s v="P001"/>
    <s v="Morning"/>
    <n v="0"/>
    <x v="9"/>
    <x v="7"/>
    <m/>
  </r>
  <r>
    <x v="67"/>
    <x v="0"/>
    <x v="0"/>
    <x v="8"/>
    <s v="SK190"/>
    <s v="09:21:00"/>
    <s v="09:27:00"/>
    <n v="0"/>
    <n v="640"/>
    <n v="10.000000000000036"/>
    <x v="67"/>
    <n v="2"/>
    <n v="0"/>
    <n v="5.9999999999999787"/>
    <n v="2"/>
    <n v="100"/>
    <n v="320"/>
    <x v="24"/>
    <n v="9.9999999999999645E-2"/>
    <n v="20.000000000000071"/>
    <s v="P001"/>
    <s v="Morning"/>
    <n v="0"/>
    <x v="9"/>
    <x v="7"/>
    <m/>
  </r>
  <r>
    <x v="68"/>
    <x v="2"/>
    <x v="2"/>
    <x v="9"/>
    <s v="SK125"/>
    <s v="09:47:00"/>
    <s v="09:52:00"/>
    <n v="0"/>
    <n v="257"/>
    <n v="12.000000000000043"/>
    <x v="68"/>
    <n v="3"/>
    <n v="0"/>
    <n v="4.9999999999999822"/>
    <n v="3"/>
    <n v="100"/>
    <n v="85.666666666666671"/>
    <x v="42"/>
    <n v="8.3333333333333037E-2"/>
    <n v="36.000000000000128"/>
    <s v="P003"/>
    <s v="Morning"/>
    <n v="0"/>
    <x v="9"/>
    <x v="5"/>
    <m/>
  </r>
  <r>
    <x v="69"/>
    <x v="2"/>
    <x v="1"/>
    <x v="0"/>
    <s v="SK100"/>
    <s v="09:27:00"/>
    <s v="09:36:00"/>
    <n v="0"/>
    <n v="345"/>
    <n v="6.6666666666666314"/>
    <x v="69"/>
    <n v="1"/>
    <n v="0"/>
    <n v="9.000000000000048"/>
    <n v="1"/>
    <n v="100"/>
    <n v="345"/>
    <x v="41"/>
    <n v="0.1500000000000008"/>
    <n v="6.6666666666666314"/>
    <s v="P003"/>
    <s v="Morning"/>
    <n v="0"/>
    <x v="9"/>
    <x v="2"/>
    <m/>
  </r>
  <r>
    <x v="70"/>
    <x v="1"/>
    <x v="1"/>
    <x v="8"/>
    <s v="SK171"/>
    <s v="08:28:00"/>
    <s v="08:35:00"/>
    <n v="0"/>
    <n v="749"/>
    <n v="8.5714285714286014"/>
    <x v="70"/>
    <n v="2"/>
    <n v="0"/>
    <n v="6.9999999999999751"/>
    <n v="2"/>
    <n v="100"/>
    <n v="374.5"/>
    <x v="44"/>
    <n v="0.11666666666666625"/>
    <n v="17.142857142857203"/>
    <s v="P004"/>
    <s v="Morning"/>
    <n v="0"/>
    <x v="10"/>
    <x v="3"/>
    <m/>
  </r>
  <r>
    <x v="71"/>
    <x v="3"/>
    <x v="0"/>
    <x v="4"/>
    <s v="SK124"/>
    <s v="09:17:00"/>
    <s v="09:20:00"/>
    <n v="0"/>
    <n v="716"/>
    <n v="20.000000000000071"/>
    <x v="71"/>
    <n v="4"/>
    <n v="0"/>
    <n v="2.9999999999999893"/>
    <n v="4"/>
    <n v="100"/>
    <n v="179"/>
    <x v="34"/>
    <n v="4.9999999999999822E-2"/>
    <n v="80.000000000000284"/>
    <s v="P002"/>
    <s v="Morning"/>
    <n v="0"/>
    <x v="10"/>
    <x v="0"/>
    <m/>
  </r>
  <r>
    <x v="72"/>
    <x v="1"/>
    <x v="0"/>
    <x v="5"/>
    <s v="SK198"/>
    <s v="10:49:00"/>
    <s v="10:58:00"/>
    <n v="0"/>
    <n v="124"/>
    <n v="6.6666666666666901"/>
    <x v="72"/>
    <n v="7"/>
    <n v="0"/>
    <n v="8.999999999999968"/>
    <n v="7"/>
    <n v="100"/>
    <n v="17.714285714285715"/>
    <x v="45"/>
    <n v="0.14999999999999947"/>
    <n v="46.666666666666835"/>
    <s v="P004"/>
    <s v="Morning"/>
    <n v="0"/>
    <x v="10"/>
    <x v="2"/>
    <m/>
  </r>
  <r>
    <x v="73"/>
    <x v="1"/>
    <x v="1"/>
    <x v="1"/>
    <s v="SK174"/>
    <s v="10:57:00"/>
    <s v="11:03:00"/>
    <n v="0"/>
    <n v="725"/>
    <n v="10.000000000000036"/>
    <x v="73"/>
    <n v="8"/>
    <n v="0"/>
    <n v="5.9999999999999787"/>
    <n v="8"/>
    <n v="100"/>
    <n v="90.625"/>
    <x v="34"/>
    <n v="9.9999999999999645E-2"/>
    <n v="80.000000000000284"/>
    <s v="P004"/>
    <s v="Morning"/>
    <n v="0"/>
    <x v="10"/>
    <x v="7"/>
    <m/>
  </r>
  <r>
    <x v="74"/>
    <x v="2"/>
    <x v="2"/>
    <x v="8"/>
    <s v="SK183"/>
    <s v="08:01:00"/>
    <s v="08:08:00"/>
    <n v="0"/>
    <n v="463"/>
    <n v="8.5714285714285037"/>
    <x v="74"/>
    <n v="2"/>
    <n v="0"/>
    <n v="7.0000000000000551"/>
    <n v="2"/>
    <n v="100"/>
    <n v="231.5"/>
    <x v="16"/>
    <n v="0.11666666666666758"/>
    <n v="17.142857142857007"/>
    <s v="P003"/>
    <s v="Morning"/>
    <n v="0"/>
    <x v="10"/>
    <x v="3"/>
    <m/>
  </r>
  <r>
    <x v="75"/>
    <x v="0"/>
    <x v="0"/>
    <x v="4"/>
    <s v="SK183"/>
    <s v="10:45:00"/>
    <s v="10:49:00"/>
    <n v="0"/>
    <n v="789"/>
    <n v="15.000000000000053"/>
    <x v="75"/>
    <n v="4"/>
    <n v="0"/>
    <n v="3.9999999999999858"/>
    <n v="4"/>
    <n v="100"/>
    <n v="197.25"/>
    <x v="10"/>
    <n v="6.666666666666643E-2"/>
    <n v="60.000000000000213"/>
    <s v="P001"/>
    <s v="Morning"/>
    <n v="0"/>
    <x v="10"/>
    <x v="1"/>
    <m/>
  </r>
  <r>
    <x v="76"/>
    <x v="1"/>
    <x v="3"/>
    <x v="2"/>
    <s v="SK194"/>
    <s v="10:03:00"/>
    <s v="10:09:00"/>
    <n v="1"/>
    <n v="230"/>
    <n v="10.000000000000036"/>
    <x v="76"/>
    <n v="6"/>
    <n v="0.16666666666666666"/>
    <n v="5.9999999999999787"/>
    <n v="5"/>
    <n v="83.333333333333343"/>
    <n v="38.333333333333336"/>
    <x v="10"/>
    <n v="9.9999999999999645E-2"/>
    <n v="60.000000000000213"/>
    <s v="P004"/>
    <s v="Morning"/>
    <n v="0.16666666666666666"/>
    <x v="10"/>
    <x v="7"/>
    <m/>
  </r>
  <r>
    <x v="77"/>
    <x v="3"/>
    <x v="0"/>
    <x v="2"/>
    <s v="SK133"/>
    <s v="08:10:00"/>
    <s v="08:14:00"/>
    <n v="0"/>
    <n v="647"/>
    <n v="15.000000000000053"/>
    <x v="77"/>
    <n v="5"/>
    <n v="0"/>
    <n v="3.9999999999999858"/>
    <n v="5"/>
    <n v="100"/>
    <n v="129.4"/>
    <x v="46"/>
    <n v="6.666666666666643E-2"/>
    <n v="75.00000000000027"/>
    <s v="P002"/>
    <s v="Morning"/>
    <n v="0"/>
    <x v="11"/>
    <x v="1"/>
    <m/>
  </r>
  <r>
    <x v="78"/>
    <x v="1"/>
    <x v="3"/>
    <x v="7"/>
    <s v="SK141"/>
    <s v="09:38:00"/>
    <s v="09:42:00"/>
    <n v="1"/>
    <n v="198"/>
    <n v="15.000000000000053"/>
    <x v="78"/>
    <n v="10"/>
    <n v="0.1"/>
    <n v="3.9999999999999858"/>
    <n v="9"/>
    <n v="90"/>
    <n v="19.8"/>
    <x v="47"/>
    <n v="6.666666666666643E-2"/>
    <n v="150.00000000000054"/>
    <s v="P004"/>
    <s v="Morning"/>
    <n v="0.1"/>
    <x v="11"/>
    <x v="1"/>
    <m/>
  </r>
  <r>
    <x v="79"/>
    <x v="2"/>
    <x v="1"/>
    <x v="7"/>
    <s v="SK109"/>
    <s v="08:12:00"/>
    <s v="08:22:00"/>
    <n v="0"/>
    <n v="741"/>
    <n v="6.0000000000000213"/>
    <x v="79"/>
    <n v="9"/>
    <n v="0"/>
    <n v="9.9999999999999645"/>
    <n v="9"/>
    <n v="100"/>
    <n v="82.333333333333329"/>
    <x v="48"/>
    <n v="0.16666666666666607"/>
    <n v="54.000000000000192"/>
    <s v="P003"/>
    <s v="Morning"/>
    <n v="0"/>
    <x v="11"/>
    <x v="6"/>
    <m/>
  </r>
  <r>
    <x v="80"/>
    <x v="2"/>
    <x v="0"/>
    <x v="0"/>
    <s v="SK143"/>
    <s v="10:27:00"/>
    <s v="10:30:00"/>
    <n v="1"/>
    <n v="633"/>
    <n v="20.000000000000071"/>
    <x v="80"/>
    <n v="2"/>
    <n v="0.5"/>
    <n v="2.9999999999999893"/>
    <n v="1"/>
    <n v="50"/>
    <n v="316.5"/>
    <x v="2"/>
    <n v="4.9999999999999822E-2"/>
    <n v="40.000000000000142"/>
    <s v="P003"/>
    <s v="Morning"/>
    <n v="0.5"/>
    <x v="11"/>
    <x v="0"/>
    <m/>
  </r>
  <r>
    <x v="81"/>
    <x v="2"/>
    <x v="0"/>
    <x v="9"/>
    <s v="SK143"/>
    <s v="08:55:00"/>
    <s v="09:00:00"/>
    <n v="0"/>
    <n v="345"/>
    <n v="12.000000000000043"/>
    <x v="81"/>
    <n v="3"/>
    <n v="0"/>
    <n v="4.9999999999999822"/>
    <n v="3"/>
    <n v="100"/>
    <n v="115"/>
    <x v="42"/>
    <n v="8.3333333333333037E-2"/>
    <n v="36.000000000000128"/>
    <s v="P003"/>
    <s v="Morning"/>
    <n v="0"/>
    <x v="11"/>
    <x v="5"/>
    <m/>
  </r>
  <r>
    <x v="82"/>
    <x v="2"/>
    <x v="2"/>
    <x v="4"/>
    <s v="SK171"/>
    <s v="10:45:00"/>
    <s v="10:50:00"/>
    <n v="0"/>
    <n v="381"/>
    <n v="12.000000000000043"/>
    <x v="82"/>
    <n v="4"/>
    <n v="0"/>
    <n v="4.9999999999999822"/>
    <n v="4"/>
    <n v="100"/>
    <n v="95.25"/>
    <x v="18"/>
    <n v="8.3333333333333037E-2"/>
    <n v="48.000000000000171"/>
    <s v="P003"/>
    <s v="Morning"/>
    <n v="0"/>
    <x v="11"/>
    <x v="5"/>
    <m/>
  </r>
  <r>
    <x v="83"/>
    <x v="0"/>
    <x v="0"/>
    <x v="0"/>
    <s v="SK100"/>
    <s v="10:52:00"/>
    <s v="11:00:00"/>
    <n v="1"/>
    <n v="403"/>
    <n v="7.5000000000000266"/>
    <x v="83"/>
    <n v="2"/>
    <n v="0.5"/>
    <n v="7.9999999999999716"/>
    <n v="1"/>
    <n v="50"/>
    <n v="201.5"/>
    <x v="22"/>
    <n v="0.13333333333333286"/>
    <n v="15.000000000000053"/>
    <s v="P001"/>
    <s v="Morning"/>
    <n v="0.5"/>
    <x v="11"/>
    <x v="4"/>
    <m/>
  </r>
  <r>
    <x v="84"/>
    <x v="2"/>
    <x v="3"/>
    <x v="3"/>
    <s v="SK189"/>
    <s v="09:01:00"/>
    <s v="09:09:00"/>
    <n v="0"/>
    <n v="789"/>
    <n v="7.5000000000000266"/>
    <x v="84"/>
    <n v="10"/>
    <n v="0"/>
    <n v="7.9999999999999716"/>
    <n v="10"/>
    <n v="100"/>
    <n v="78.900000000000006"/>
    <x v="46"/>
    <n v="0.13333333333333286"/>
    <n v="75.00000000000027"/>
    <s v="P003"/>
    <s v="Morning"/>
    <n v="0"/>
    <x v="12"/>
    <x v="4"/>
    <m/>
  </r>
  <r>
    <x v="85"/>
    <x v="3"/>
    <x v="0"/>
    <x v="6"/>
    <s v="SK161"/>
    <s v="10:46:00"/>
    <s v="10:54:00"/>
    <n v="0"/>
    <n v="313"/>
    <n v="7.5000000000000266"/>
    <x v="85"/>
    <n v="6"/>
    <n v="0"/>
    <n v="7.9999999999999716"/>
    <n v="6"/>
    <n v="100"/>
    <n v="52.166666666666664"/>
    <x v="26"/>
    <n v="0.13333333333333286"/>
    <n v="45.000000000000156"/>
    <s v="P002"/>
    <s v="Morning"/>
    <n v="0"/>
    <x v="12"/>
    <x v="4"/>
    <m/>
  </r>
  <r>
    <x v="86"/>
    <x v="2"/>
    <x v="0"/>
    <x v="7"/>
    <s v="SK104"/>
    <s v="08:12:00"/>
    <s v="08:22:00"/>
    <n v="0"/>
    <n v="423"/>
    <n v="6.0000000000000213"/>
    <x v="86"/>
    <n v="9"/>
    <n v="0"/>
    <n v="9.9999999999999645"/>
    <n v="9"/>
    <n v="100"/>
    <n v="47"/>
    <x v="48"/>
    <n v="0.16666666666666607"/>
    <n v="54.000000000000192"/>
    <s v="P003"/>
    <s v="Morning"/>
    <n v="0"/>
    <x v="12"/>
    <x v="6"/>
    <m/>
  </r>
  <r>
    <x v="87"/>
    <x v="0"/>
    <x v="2"/>
    <x v="9"/>
    <s v="SK145"/>
    <s v="10:41:00"/>
    <s v="10:49:00"/>
    <n v="0"/>
    <n v="687"/>
    <n v="7.499999999999952"/>
    <x v="87"/>
    <n v="3"/>
    <n v="0"/>
    <n v="8.0000000000000515"/>
    <n v="3"/>
    <n v="100"/>
    <n v="229"/>
    <x v="49"/>
    <n v="0.13333333333333419"/>
    <n v="22.499999999999854"/>
    <s v="P001"/>
    <s v="Morning"/>
    <n v="0"/>
    <x v="12"/>
    <x v="4"/>
    <m/>
  </r>
  <r>
    <x v="88"/>
    <x v="1"/>
    <x v="0"/>
    <x v="8"/>
    <s v="SK187"/>
    <s v="10:55:00"/>
    <s v="11:01:00"/>
    <n v="0"/>
    <n v="373"/>
    <n v="10.000000000000036"/>
    <x v="88"/>
    <n v="2"/>
    <n v="0"/>
    <n v="5.9999999999999787"/>
    <n v="2"/>
    <n v="100"/>
    <n v="186.5"/>
    <x v="24"/>
    <n v="9.9999999999999645E-2"/>
    <n v="20.000000000000071"/>
    <s v="P004"/>
    <s v="Morning"/>
    <n v="0"/>
    <x v="12"/>
    <x v="7"/>
    <m/>
  </r>
  <r>
    <x v="89"/>
    <x v="1"/>
    <x v="3"/>
    <x v="6"/>
    <s v="SK141"/>
    <s v="10:05:00"/>
    <s v="10:11:00"/>
    <n v="0"/>
    <n v="751"/>
    <n v="10.000000000000036"/>
    <x v="89"/>
    <n v="6"/>
    <n v="0"/>
    <n v="5.9999999999999787"/>
    <n v="6"/>
    <n v="100"/>
    <n v="125.16666666666667"/>
    <x v="10"/>
    <n v="9.9999999999999645E-2"/>
    <n v="60.000000000000213"/>
    <s v="P004"/>
    <s v="Morning"/>
    <n v="0"/>
    <x v="12"/>
    <x v="7"/>
    <m/>
  </r>
  <r>
    <x v="90"/>
    <x v="1"/>
    <x v="0"/>
    <x v="5"/>
    <s v="SK170"/>
    <s v="09:52:00"/>
    <s v="09:55:00"/>
    <n v="0"/>
    <n v="253"/>
    <n v="20.000000000000071"/>
    <x v="90"/>
    <n v="7"/>
    <n v="0"/>
    <n v="2.9999999999999893"/>
    <n v="7"/>
    <n v="100"/>
    <n v="36.142857142857146"/>
    <x v="50"/>
    <n v="4.9999999999999822E-2"/>
    <n v="140.00000000000051"/>
    <s v="P004"/>
    <s v="Morning"/>
    <n v="0"/>
    <x v="12"/>
    <x v="0"/>
    <m/>
  </r>
  <r>
    <x v="91"/>
    <x v="3"/>
    <x v="1"/>
    <x v="7"/>
    <s v="SK181"/>
    <s v="08:29:00"/>
    <s v="08:38:00"/>
    <n v="0"/>
    <n v="567"/>
    <n v="6.6666666666666901"/>
    <x v="91"/>
    <n v="9"/>
    <n v="0"/>
    <n v="8.999999999999968"/>
    <n v="9"/>
    <n v="100"/>
    <n v="63"/>
    <x v="10"/>
    <n v="0.14999999999999947"/>
    <n v="60.000000000000213"/>
    <s v="P002"/>
    <s v="Morning"/>
    <n v="0"/>
    <x v="13"/>
    <x v="2"/>
    <m/>
  </r>
  <r>
    <x v="92"/>
    <x v="1"/>
    <x v="0"/>
    <x v="7"/>
    <s v="SK184"/>
    <s v="10:08:00"/>
    <s v="10:13:00"/>
    <n v="0"/>
    <n v="754"/>
    <n v="12.000000000000043"/>
    <x v="92"/>
    <n v="9"/>
    <n v="0"/>
    <n v="4.9999999999999822"/>
    <n v="9"/>
    <n v="100"/>
    <n v="83.777777777777771"/>
    <x v="51"/>
    <n v="8.3333333333333037E-2"/>
    <n v="108.00000000000038"/>
    <s v="P004"/>
    <s v="Morning"/>
    <n v="0"/>
    <x v="13"/>
    <x v="5"/>
    <m/>
  </r>
  <r>
    <x v="93"/>
    <x v="1"/>
    <x v="1"/>
    <x v="7"/>
    <s v="SK118"/>
    <s v="10:03:00"/>
    <s v="10:12:00"/>
    <n v="0"/>
    <n v="265"/>
    <n v="6.6666666666666901"/>
    <x v="93"/>
    <n v="9"/>
    <n v="0"/>
    <n v="8.999999999999968"/>
    <n v="9"/>
    <n v="100"/>
    <n v="29.444444444444443"/>
    <x v="10"/>
    <n v="0.14999999999999947"/>
    <n v="60.000000000000213"/>
    <s v="P004"/>
    <s v="Morning"/>
    <n v="0"/>
    <x v="13"/>
    <x v="2"/>
    <m/>
  </r>
  <r>
    <x v="94"/>
    <x v="2"/>
    <x v="0"/>
    <x v="4"/>
    <s v="SK100"/>
    <s v="08:35:00"/>
    <s v="08:44:00"/>
    <n v="0"/>
    <n v="540"/>
    <n v="6.6666666666666901"/>
    <x v="94"/>
    <n v="4"/>
    <n v="0"/>
    <n v="8.999999999999968"/>
    <n v="4"/>
    <n v="100"/>
    <n v="135"/>
    <x v="52"/>
    <n v="0.14999999999999947"/>
    <n v="26.66666666666676"/>
    <s v="P003"/>
    <s v="Morning"/>
    <n v="0"/>
    <x v="13"/>
    <x v="2"/>
    <m/>
  </r>
  <r>
    <x v="95"/>
    <x v="3"/>
    <x v="3"/>
    <x v="2"/>
    <s v="SK126"/>
    <s v="08:48:00"/>
    <s v="08:53:00"/>
    <n v="0"/>
    <n v="407"/>
    <n v="11.999999999999851"/>
    <x v="95"/>
    <n v="5"/>
    <n v="0"/>
    <n v="5.0000000000000622"/>
    <n v="5"/>
    <n v="100"/>
    <n v="81.400000000000006"/>
    <x v="53"/>
    <n v="8.333333333333437E-2"/>
    <n v="59.999999999999254"/>
    <s v="P002"/>
    <s v="Morning"/>
    <n v="0"/>
    <x v="13"/>
    <x v="5"/>
    <m/>
  </r>
  <r>
    <x v="96"/>
    <x v="2"/>
    <x v="3"/>
    <x v="4"/>
    <s v="SK159"/>
    <s v="08:13:00"/>
    <s v="08:16:00"/>
    <n v="0"/>
    <n v="500"/>
    <n v="20.000000000000071"/>
    <x v="96"/>
    <n v="4"/>
    <n v="0"/>
    <n v="2.9999999999999893"/>
    <n v="4"/>
    <n v="100"/>
    <n v="125"/>
    <x v="34"/>
    <n v="4.9999999999999822E-2"/>
    <n v="80.000000000000284"/>
    <s v="P003"/>
    <s v="Morning"/>
    <n v="0"/>
    <x v="13"/>
    <x v="0"/>
    <m/>
  </r>
  <r>
    <x v="97"/>
    <x v="1"/>
    <x v="3"/>
    <x v="7"/>
    <s v="SK163"/>
    <s v="08:02:00"/>
    <s v="08:10:00"/>
    <n v="0"/>
    <n v="572"/>
    <n v="7.499999999999952"/>
    <x v="97"/>
    <n v="9"/>
    <n v="0"/>
    <n v="8.0000000000000515"/>
    <n v="9"/>
    <n v="100"/>
    <n v="63.555555555555557"/>
    <x v="54"/>
    <n v="0.13333333333333419"/>
    <n v="67.499999999999559"/>
    <s v="P004"/>
    <s v="Morning"/>
    <n v="0"/>
    <x v="13"/>
    <x v="4"/>
    <m/>
  </r>
  <r>
    <x v="98"/>
    <x v="2"/>
    <x v="1"/>
    <x v="2"/>
    <s v="SK128"/>
    <s v="08:13:00"/>
    <s v="08:20:00"/>
    <n v="1"/>
    <n v="628"/>
    <n v="8.5714285714286014"/>
    <x v="98"/>
    <n v="6"/>
    <n v="0.16666666666666666"/>
    <n v="6.9999999999999751"/>
    <n v="5"/>
    <n v="83.333333333333343"/>
    <n v="104.66666666666667"/>
    <x v="55"/>
    <n v="0.11666666666666625"/>
    <n v="51.428571428571608"/>
    <s v="P003"/>
    <s v="Morning"/>
    <n v="0.16666666666666666"/>
    <x v="14"/>
    <x v="3"/>
    <m/>
  </r>
  <r>
    <x v="99"/>
    <x v="3"/>
    <x v="2"/>
    <x v="5"/>
    <s v="SK136"/>
    <s v="09:25:00"/>
    <s v="09:32:00"/>
    <n v="1"/>
    <n v="338"/>
    <n v="8.5714285714286014"/>
    <x v="99"/>
    <n v="8"/>
    <n v="0.125"/>
    <n v="6.9999999999999751"/>
    <n v="7"/>
    <n v="87.5"/>
    <n v="42.25"/>
    <x v="56"/>
    <n v="0.11666666666666625"/>
    <n v="68.571428571428811"/>
    <s v="P002"/>
    <s v="Morning"/>
    <n v="0.125"/>
    <x v="14"/>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CC3C7-5496-463B-8295-EA4C9BB1AC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30">
    <pivotField axis="axisRow" showAll="0">
      <items count="101">
        <item x="0"/>
        <item x="1"/>
        <item x="2"/>
        <item x="3"/>
        <item x="4"/>
        <item x="5"/>
        <item x="6"/>
        <item x="7"/>
        <item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showAll="0"/>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showAll="0"/>
    <pivotField showAll="0"/>
    <pivotField numFmtId="2" showAll="0"/>
    <pivotField dataField="1" numFmtId="2" showAll="0">
      <items count="58">
        <item x="3"/>
        <item x="14"/>
        <item x="11"/>
        <item x="47"/>
        <item x="50"/>
        <item x="1"/>
        <item x="43"/>
        <item x="51"/>
        <item x="33"/>
        <item x="30"/>
        <item x="40"/>
        <item x="21"/>
        <item x="15"/>
        <item x="13"/>
        <item x="34"/>
        <item x="46"/>
        <item x="25"/>
        <item x="56"/>
        <item x="54"/>
        <item x="10"/>
        <item x="36"/>
        <item x="12"/>
        <item x="53"/>
        <item x="48"/>
        <item x="32"/>
        <item x="35"/>
        <item x="9"/>
        <item x="55"/>
        <item x="8"/>
        <item x="18"/>
        <item x="17"/>
        <item x="45"/>
        <item x="29"/>
        <item x="26"/>
        <item x="39"/>
        <item x="7"/>
        <item x="2"/>
        <item x="28"/>
        <item x="23"/>
        <item x="42"/>
        <item x="5"/>
        <item x="52"/>
        <item x="49"/>
        <item x="24"/>
        <item x="0"/>
        <item x="44"/>
        <item x="16"/>
        <item x="22"/>
        <item x="37"/>
        <item x="27"/>
        <item x="20"/>
        <item x="38"/>
        <item x="6"/>
        <item x="19"/>
        <item x="4"/>
        <item x="41"/>
        <item x="31"/>
        <item t="default"/>
      </items>
    </pivotField>
    <pivotField numFmtId="2" showAll="0"/>
    <pivotField numFmtId="2" showAll="0"/>
    <pivotField showAll="0"/>
    <pivotField showAll="0"/>
    <pivotField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0">
    <i>
      <x/>
    </i>
    <i>
      <x v="1"/>
    </i>
    <i>
      <x v="2"/>
    </i>
    <i>
      <x v="3"/>
    </i>
    <i>
      <x v="4"/>
    </i>
    <i>
      <x v="5"/>
    </i>
    <i>
      <x v="6"/>
    </i>
    <i>
      <x v="7"/>
    </i>
    <i>
      <x v="8"/>
    </i>
    <i t="grand">
      <x/>
    </i>
  </rowItems>
  <colItems count="1">
    <i/>
  </colItems>
  <dataFields count="1">
    <dataField name="Sum of Average pick time (min)" fld="17" baseField="0" baseItem="0" numFmtId="2"/>
  </dataFields>
  <chartFormats count="3">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F574E-A772-4E31-A3A4-F9426B1418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30">
    <pivotField showAll="0"/>
    <pivotField showAll="0"/>
    <pivotField showAll="0"/>
    <pivotField axis="axisRow" showAll="0">
      <items count="11">
        <item x="0"/>
        <item x="8"/>
        <item x="9"/>
        <item x="4"/>
        <item x="2"/>
        <item x="6"/>
        <item x="5"/>
        <item x="1"/>
        <item x="7"/>
        <item x="3"/>
        <item t="default"/>
      </items>
    </pivotField>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numFmtId="164" showAll="0"/>
    <pivotField numFmtId="165" showAll="0"/>
    <pivotField showAll="0"/>
    <pivotField showAll="0"/>
    <pivotField numFmtId="2" showAll="0"/>
    <pivotField numFmtId="2" showAll="0"/>
    <pivotField numFmtId="2" showAll="0"/>
    <pivotField numFmtId="2" showAll="0"/>
    <pivotField showAll="0"/>
    <pivotField showAll="0"/>
    <pivotField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1">
    <i>
      <x/>
    </i>
    <i>
      <x v="1"/>
    </i>
    <i>
      <x v="2"/>
    </i>
    <i>
      <x v="3"/>
    </i>
    <i>
      <x v="4"/>
    </i>
    <i>
      <x v="5"/>
    </i>
    <i>
      <x v="6"/>
    </i>
    <i>
      <x v="7"/>
    </i>
    <i>
      <x v="8"/>
    </i>
    <i>
      <x v="9"/>
    </i>
    <i t="grand">
      <x/>
    </i>
  </rowItems>
  <colItems count="1">
    <i/>
  </colItems>
  <dataFields count="1">
    <dataField name="Sum of Orders picked" fld="11"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3" count="1" selected="0">
            <x v="0"/>
          </reference>
        </references>
      </pivotArea>
    </chartFormat>
    <chartFormat chart="9" format="20">
      <pivotArea type="data" outline="0" fieldPosition="0">
        <references count="2">
          <reference field="4294967294" count="1" selected="0">
            <x v="0"/>
          </reference>
          <reference field="3" count="1" selected="0">
            <x v="1"/>
          </reference>
        </references>
      </pivotArea>
    </chartFormat>
    <chartFormat chart="9" format="21">
      <pivotArea type="data" outline="0" fieldPosition="0">
        <references count="2">
          <reference field="4294967294" count="1" selected="0">
            <x v="0"/>
          </reference>
          <reference field="3" count="1" selected="0">
            <x v="2"/>
          </reference>
        </references>
      </pivotArea>
    </chartFormat>
    <chartFormat chart="9" format="22">
      <pivotArea type="data" outline="0" fieldPosition="0">
        <references count="2">
          <reference field="4294967294" count="1" selected="0">
            <x v="0"/>
          </reference>
          <reference field="3" count="1" selected="0">
            <x v="3"/>
          </reference>
        </references>
      </pivotArea>
    </chartFormat>
    <chartFormat chart="9" format="23">
      <pivotArea type="data" outline="0" fieldPosition="0">
        <references count="2">
          <reference field="4294967294" count="1" selected="0">
            <x v="0"/>
          </reference>
          <reference field="3" count="1" selected="0">
            <x v="4"/>
          </reference>
        </references>
      </pivotArea>
    </chartFormat>
    <chartFormat chart="9" format="24">
      <pivotArea type="data" outline="0" fieldPosition="0">
        <references count="2">
          <reference field="4294967294" count="1" selected="0">
            <x v="0"/>
          </reference>
          <reference field="3" count="1" selected="0">
            <x v="5"/>
          </reference>
        </references>
      </pivotArea>
    </chartFormat>
    <chartFormat chart="9" format="25">
      <pivotArea type="data" outline="0" fieldPosition="0">
        <references count="2">
          <reference field="4294967294" count="1" selected="0">
            <x v="0"/>
          </reference>
          <reference field="3" count="1" selected="0">
            <x v="6"/>
          </reference>
        </references>
      </pivotArea>
    </chartFormat>
    <chartFormat chart="9" format="26">
      <pivotArea type="data" outline="0" fieldPosition="0">
        <references count="2">
          <reference field="4294967294" count="1" selected="0">
            <x v="0"/>
          </reference>
          <reference field="3" count="1" selected="0">
            <x v="7"/>
          </reference>
        </references>
      </pivotArea>
    </chartFormat>
    <chartFormat chart="9" format="27">
      <pivotArea type="data" outline="0" fieldPosition="0">
        <references count="2">
          <reference field="4294967294" count="1" selected="0">
            <x v="0"/>
          </reference>
          <reference field="3" count="1" selected="0">
            <x v="8"/>
          </reference>
        </references>
      </pivotArea>
    </chartFormat>
    <chartFormat chart="9" format="28">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FF671-6006-478D-8E8A-EC98FACEDA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30">
    <pivotField showAll="0"/>
    <pivotField axis="axisRow" showAll="0">
      <items count="5">
        <item x="0"/>
        <item x="3"/>
        <item x="2"/>
        <item x="1"/>
        <item t="default"/>
      </items>
    </pivotField>
    <pivotField showAll="0"/>
    <pivotField showAll="0"/>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showAll="0"/>
    <pivotField showAll="0"/>
    <pivotField dataField="1" numFmtId="2" showAll="0"/>
    <pivotField numFmtId="2" showAll="0"/>
    <pivotField numFmtId="2" showAll="0"/>
    <pivotField numFmtId="2" showAll="0"/>
    <pivotField showAll="0"/>
    <pivotField showAll="0"/>
    <pivotField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5">
    <i>
      <x/>
    </i>
    <i>
      <x v="1"/>
    </i>
    <i>
      <x v="2"/>
    </i>
    <i>
      <x v="3"/>
    </i>
    <i t="grand">
      <x/>
    </i>
  </rowItems>
  <colItems count="1">
    <i/>
  </colItems>
  <dataFields count="1">
    <dataField name="Sum of Distance per Pick" fld="16" baseField="0" baseItem="0" numFmtId="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6BD44E-84F0-4DC4-955B-8C8BDEE18B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8" firstHeaderRow="0" firstDataRow="1" firstDataCol="1"/>
  <pivotFields count="30">
    <pivotField showAll="0"/>
    <pivotField showAll="0"/>
    <pivotField axis="axisRow" showAll="0">
      <items count="5">
        <item x="2"/>
        <item x="3"/>
        <item x="0"/>
        <item x="1"/>
        <item t="default"/>
      </items>
    </pivotField>
    <pivotField showAll="0">
      <items count="11">
        <item x="0"/>
        <item x="8"/>
        <item x="9"/>
        <item x="4"/>
        <item x="2"/>
        <item x="6"/>
        <item x="5"/>
        <item x="1"/>
        <item x="7"/>
        <item x="3"/>
        <item t="default"/>
      </items>
    </pivotField>
    <pivotField showAll="0"/>
    <pivotField showAll="0"/>
    <pivotField showAll="0"/>
    <pivotField dataField="1"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showAll="0"/>
    <pivotField showAll="0"/>
    <pivotField numFmtId="2" showAll="0"/>
    <pivotField numFmtId="2" showAll="0"/>
    <pivotField numFmtId="2" showAll="0"/>
    <pivotField numFmtId="2" showAll="0"/>
    <pivotField showAll="0"/>
    <pivotField showAll="0"/>
    <pivotField dataField="1"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5">
    <i>
      <x/>
    </i>
    <i>
      <x v="1"/>
    </i>
    <i>
      <x v="2"/>
    </i>
    <i>
      <x v="3"/>
    </i>
    <i t="grand">
      <x/>
    </i>
  </rowItems>
  <colFields count="1">
    <field x="-2"/>
  </colFields>
  <colItems count="2">
    <i>
      <x/>
    </i>
    <i i="1">
      <x v="1"/>
    </i>
  </colItems>
  <dataFields count="2">
    <dataField name="Sum of Errors" fld="7" baseField="0" baseItem="0"/>
    <dataField name="Sum of Error per Item" fld="22" baseField="0"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9FB1A-C4D9-433B-80EA-5A083798BF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0" firstDataRow="1" firstDataCol="1"/>
  <pivotFields count="30">
    <pivotField showAll="0"/>
    <pivotField axis="axisRow" showAll="0">
      <items count="5">
        <item x="0"/>
        <item x="3"/>
        <item x="2"/>
        <item x="1"/>
        <item t="default"/>
      </items>
    </pivotField>
    <pivotField showAll="0"/>
    <pivotField showAll="0">
      <items count="11">
        <item x="0"/>
        <item x="8"/>
        <item x="9"/>
        <item x="4"/>
        <item x="2"/>
        <item x="6"/>
        <item x="5"/>
        <item x="1"/>
        <item x="7"/>
        <item x="3"/>
        <item t="default"/>
      </items>
    </pivotField>
    <pivotField showAll="0"/>
    <pivotField showAll="0"/>
    <pivotField showAll="0"/>
    <pivotField dataField="1"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numFmtId="164" showAll="0"/>
    <pivotField dataField="1" numFmtId="165" showAll="0"/>
    <pivotField showAll="0"/>
    <pivotField showAll="0"/>
    <pivotField numFmtId="2" showAll="0"/>
    <pivotField numFmtId="2" showAll="0"/>
    <pivotField numFmtId="2" showAll="0"/>
    <pivotField numFmtId="2" showAll="0"/>
    <pivotField showAll="0"/>
    <pivotField showAll="0"/>
    <pivotField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Order duration (minutes)" fld="13" baseField="0" baseItem="0" numFmtId="165"/>
    <dataField name="Sum of Orders picked" fld="11" baseField="0" baseItem="0"/>
    <dataField name="Sum of Error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D6BDB1-BD7C-4B44-92EB-73908A3A69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30">
    <pivotField showAll="0"/>
    <pivotField axis="axisRow" showAll="0">
      <items count="5">
        <item x="0"/>
        <item x="3"/>
        <item x="2"/>
        <item x="1"/>
        <item t="default"/>
      </items>
    </pivotField>
    <pivotField showAll="0"/>
    <pivotField showAll="0"/>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dataField="1" showAll="0"/>
    <pivotField showAll="0"/>
    <pivotField numFmtId="2" showAll="0"/>
    <pivotField numFmtId="2" showAll="0"/>
    <pivotField numFmtId="2" showAll="0"/>
    <pivotField numFmtId="2" showAll="0"/>
    <pivotField showAll="0"/>
    <pivotField showAll="0"/>
    <pivotField numFmtId="2" showAll="0"/>
    <pivotField numFmtId="1" showAll="0"/>
    <pivotField numFmtId="166" showAll="0">
      <items count="9">
        <item x="0"/>
        <item x="1"/>
        <item x="5"/>
        <item x="7"/>
        <item x="3"/>
        <item x="4"/>
        <item x="2"/>
        <item x="6"/>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5">
    <i>
      <x/>
    </i>
    <i>
      <x v="1"/>
    </i>
    <i>
      <x v="2"/>
    </i>
    <i>
      <x v="3"/>
    </i>
    <i t="grand">
      <x/>
    </i>
  </rowItems>
  <colItems count="1">
    <i/>
  </colItems>
  <dataFields count="1">
    <dataField name="Sum of Correct Picks" fld="14" baseField="0" baseItem="0"/>
  </dataFields>
  <chartFormats count="10">
    <chartFormat chart="0" format="1"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1" count="1" selected="0">
            <x v="1"/>
          </reference>
        </references>
      </pivotArea>
    </chartFormat>
    <chartFormat chart="0" format="27">
      <pivotArea type="data" outline="0" fieldPosition="0">
        <references count="2">
          <reference field="4294967294" count="1" selected="0">
            <x v="0"/>
          </reference>
          <reference field="1" count="1" selected="0">
            <x v="0"/>
          </reference>
        </references>
      </pivotArea>
    </chartFormat>
    <chartFormat chart="0" format="28">
      <pivotArea type="data" outline="0" fieldPosition="0">
        <references count="2">
          <reference field="4294967294" count="1" selected="0">
            <x v="0"/>
          </reference>
          <reference field="1" count="1" selected="0">
            <x v="1"/>
          </reference>
        </references>
      </pivotArea>
    </chartFormat>
    <chartFormat chart="0" format="29">
      <pivotArea type="data" outline="0" fieldPosition="0">
        <references count="2">
          <reference field="4294967294" count="1" selected="0">
            <x v="0"/>
          </reference>
          <reference field="1" count="1" selected="0">
            <x v="2"/>
          </reference>
        </references>
      </pivotArea>
    </chartFormat>
    <chartFormat chart="0" format="30">
      <pivotArea type="data" outline="0" fieldPosition="0">
        <references count="2">
          <reference field="4294967294" count="1" selected="0">
            <x v="0"/>
          </reference>
          <reference field="1" count="1" selected="0">
            <x v="3"/>
          </reference>
        </references>
      </pivotArea>
    </chartFormat>
    <chartFormat chart="4" format="34">
      <pivotArea type="data" outline="0" fieldPosition="0">
        <references count="2">
          <reference field="4294967294" count="1" selected="0">
            <x v="0"/>
          </reference>
          <reference field="1" count="1" selected="0">
            <x v="0"/>
          </reference>
        </references>
      </pivotArea>
    </chartFormat>
    <chartFormat chart="4" format="35">
      <pivotArea type="data" outline="0" fieldPosition="0">
        <references count="2">
          <reference field="4294967294" count="1" selected="0">
            <x v="0"/>
          </reference>
          <reference field="1" count="1" selected="0">
            <x v="2"/>
          </reference>
        </references>
      </pivotArea>
    </chartFormat>
    <chartFormat chart="4" format="3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10A1C9-A77F-4278-BF4F-3FFA7A8B2A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9" firstHeaderRow="1" firstDataRow="1" firstDataCol="1"/>
  <pivotFields count="30">
    <pivotField showAll="0"/>
    <pivotField showAll="0"/>
    <pivotField showAll="0"/>
    <pivotField showAll="0"/>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showAll="0"/>
    <pivotField showAll="0"/>
    <pivotField numFmtId="2" showAll="0"/>
    <pivotField numFmtId="2" showAll="0"/>
    <pivotField numFmtId="2" showAll="0"/>
    <pivotField numFmtId="2" showAll="0"/>
    <pivotField showAll="0"/>
    <pivotField showAll="0"/>
    <pivotField numFmtId="2" showAll="0"/>
    <pivotField axis="axisRow" numFmtId="1" showAll="0">
      <items count="16">
        <item x="14"/>
        <item x="13"/>
        <item x="12"/>
        <item x="11"/>
        <item x="10"/>
        <item x="9"/>
        <item x="8"/>
        <item x="7"/>
        <item x="6"/>
        <item x="5"/>
        <item x="4"/>
        <item x="3"/>
        <item x="2"/>
        <item x="1"/>
        <item x="0"/>
        <item t="default"/>
      </items>
    </pivotField>
    <pivotField numFmtId="166" showAll="0">
      <items count="9">
        <item x="0"/>
        <item x="1"/>
        <item x="5"/>
        <item x="7"/>
        <item x="3"/>
        <item x="4"/>
        <item x="2"/>
        <item x="6"/>
        <item t="default"/>
      </items>
    </pivotField>
    <pivotField numFmtId="14"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3"/>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B22B6A-48A3-4FEA-B0B6-B29D7F4B42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30">
    <pivotField showAll="0"/>
    <pivotField showAll="0"/>
    <pivotField showAll="0"/>
    <pivotField showAll="0">
      <items count="11">
        <item x="0"/>
        <item x="8"/>
        <item x="9"/>
        <item x="4"/>
        <item x="2"/>
        <item x="6"/>
        <item x="5"/>
        <item x="1"/>
        <item x="7"/>
        <item x="3"/>
        <item t="default"/>
      </items>
    </pivotField>
    <pivotField showAll="0"/>
    <pivotField showAll="0"/>
    <pivotField showAll="0"/>
    <pivotField showAll="0"/>
    <pivotField showAll="0"/>
    <pivotField numFmtId="2" showAll="0"/>
    <pivotField numFmtId="14" showAll="0">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pivotField numFmtId="165" showAll="0"/>
    <pivotField showAll="0"/>
    <pivotField showAll="0"/>
    <pivotField numFmtId="2" showAll="0"/>
    <pivotField numFmtId="2" showAll="0"/>
    <pivotField numFmtId="2" showAll="0"/>
    <pivotField numFmtId="2" showAll="0"/>
    <pivotField showAll="0"/>
    <pivotField showAll="0"/>
    <pivotField numFmtId="2" showAll="0"/>
    <pivotField numFmtId="1" showAll="0"/>
    <pivotField dataField="1" numFmtId="166" showAll="0">
      <items count="9">
        <item x="0"/>
        <item x="1"/>
        <item x="5"/>
        <item x="7"/>
        <item x="3"/>
        <item x="4"/>
        <item x="2"/>
        <item x="6"/>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dataField="1"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dataField="1"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7"/>
  </rowFields>
  <rowItems count="6">
    <i>
      <x v="4"/>
    </i>
    <i>
      <x v="5"/>
    </i>
    <i>
      <x v="6"/>
    </i>
    <i>
      <x v="7"/>
    </i>
    <i>
      <x v="8"/>
    </i>
    <i t="grand">
      <x/>
    </i>
  </rowItems>
  <colFields count="1">
    <field x="-2"/>
  </colFields>
  <colItems count="3">
    <i>
      <x/>
    </i>
    <i i="1">
      <x v="1"/>
    </i>
    <i i="2">
      <x v="2"/>
    </i>
  </colItems>
  <dataFields count="3">
    <dataField name="Count of Hours (Order Cycle Time (mis))" fld="29" subtotal="count" baseField="0" baseItem="0"/>
    <dataField name="Count of Minutes (Order Cycle Time (mis))" fld="28" subtotal="count" baseField="0" baseItem="0"/>
    <dataField name="Count of Order Cycle Time (mis)" fld="24" subtotal="count" baseField="0" baseItem="0"/>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7" count="1" selected="0">
            <x v="4"/>
          </reference>
        </references>
      </pivotArea>
    </chartFormat>
    <chartFormat chart="3" format="5">
      <pivotArea type="data" outline="0" fieldPosition="0">
        <references count="2">
          <reference field="4294967294" count="1" selected="0">
            <x v="0"/>
          </reference>
          <reference field="27" count="1" selected="0">
            <x v="5"/>
          </reference>
        </references>
      </pivotArea>
    </chartFormat>
    <chartFormat chart="3" format="6">
      <pivotArea type="data" outline="0" fieldPosition="0">
        <references count="2">
          <reference field="4294967294" count="1" selected="0">
            <x v="0"/>
          </reference>
          <reference field="27" count="1" selected="0">
            <x v="6"/>
          </reference>
        </references>
      </pivotArea>
    </chartFormat>
    <chartFormat chart="3" format="7">
      <pivotArea type="data" outline="0" fieldPosition="0">
        <references count="2">
          <reference field="4294967294" count="1" selected="0">
            <x v="0"/>
          </reference>
          <reference field="27" count="1" selected="0">
            <x v="7"/>
          </reference>
        </references>
      </pivotArea>
    </chartFormat>
    <chartFormat chart="3" format="8">
      <pivotArea type="data" outline="0" fieldPosition="0">
        <references count="2">
          <reference field="4294967294" count="1" selected="0">
            <x v="0"/>
          </reference>
          <reference field="27" count="1" selected="0">
            <x v="8"/>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1"/>
          </reference>
          <reference field="27" count="1" selected="0">
            <x v="4"/>
          </reference>
        </references>
      </pivotArea>
    </chartFormat>
    <chartFormat chart="3" format="11">
      <pivotArea type="data" outline="0" fieldPosition="0">
        <references count="2">
          <reference field="4294967294" count="1" selected="0">
            <x v="1"/>
          </reference>
          <reference field="27" count="1" selected="0">
            <x v="5"/>
          </reference>
        </references>
      </pivotArea>
    </chartFormat>
    <chartFormat chart="3" format="12">
      <pivotArea type="data" outline="0" fieldPosition="0">
        <references count="2">
          <reference field="4294967294" count="1" selected="0">
            <x v="1"/>
          </reference>
          <reference field="27" count="1" selected="0">
            <x v="6"/>
          </reference>
        </references>
      </pivotArea>
    </chartFormat>
    <chartFormat chart="3" format="13">
      <pivotArea type="data" outline="0" fieldPosition="0">
        <references count="2">
          <reference field="4294967294" count="1" selected="0">
            <x v="1"/>
          </reference>
          <reference field="27" count="1" selected="0">
            <x v="7"/>
          </reference>
        </references>
      </pivotArea>
    </chartFormat>
    <chartFormat chart="3" format="14">
      <pivotArea type="data" outline="0" fieldPosition="0">
        <references count="2">
          <reference field="4294967294" count="1" selected="0">
            <x v="1"/>
          </reference>
          <reference field="27" count="1" selected="0">
            <x v="8"/>
          </reference>
        </references>
      </pivotArea>
    </chartFormat>
    <chartFormat chart="3" format="15" series="1">
      <pivotArea type="data" outline="0" fieldPosition="0">
        <references count="1">
          <reference field="4294967294" count="1" selected="0">
            <x v="2"/>
          </reference>
        </references>
      </pivotArea>
    </chartFormat>
    <chartFormat chart="3" format="16">
      <pivotArea type="data" outline="0" fieldPosition="0">
        <references count="2">
          <reference field="4294967294" count="1" selected="0">
            <x v="2"/>
          </reference>
          <reference field="27" count="1" selected="0">
            <x v="4"/>
          </reference>
        </references>
      </pivotArea>
    </chartFormat>
    <chartFormat chart="3" format="17">
      <pivotArea type="data" outline="0" fieldPosition="0">
        <references count="2">
          <reference field="4294967294" count="1" selected="0">
            <x v="2"/>
          </reference>
          <reference field="27" count="1" selected="0">
            <x v="5"/>
          </reference>
        </references>
      </pivotArea>
    </chartFormat>
    <chartFormat chart="3" format="18">
      <pivotArea type="data" outline="0" fieldPosition="0">
        <references count="2">
          <reference field="4294967294" count="1" selected="0">
            <x v="2"/>
          </reference>
          <reference field="27" count="1" selected="0">
            <x v="6"/>
          </reference>
        </references>
      </pivotArea>
    </chartFormat>
    <chartFormat chart="3" format="19">
      <pivotArea type="data" outline="0" fieldPosition="0">
        <references count="2">
          <reference field="4294967294" count="1" selected="0">
            <x v="2"/>
          </reference>
          <reference field="27" count="1" selected="0">
            <x v="7"/>
          </reference>
        </references>
      </pivotArea>
    </chartFormat>
    <chartFormat chart="3" format="20">
      <pivotArea type="data" outline="0" fieldPosition="0">
        <references count="2">
          <reference field="4294967294" count="1" selected="0">
            <x v="2"/>
          </reference>
          <reference field="27" count="1" selected="0">
            <x v="8"/>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27" count="1" selected="0">
            <x v="4"/>
          </reference>
        </references>
      </pivotArea>
    </chartFormat>
    <chartFormat chart="4" format="23">
      <pivotArea type="data" outline="0" fieldPosition="0">
        <references count="2">
          <reference field="4294967294" count="1" selected="0">
            <x v="0"/>
          </reference>
          <reference field="27" count="1" selected="0">
            <x v="5"/>
          </reference>
        </references>
      </pivotArea>
    </chartFormat>
    <chartFormat chart="4" format="24">
      <pivotArea type="data" outline="0" fieldPosition="0">
        <references count="2">
          <reference field="4294967294" count="1" selected="0">
            <x v="0"/>
          </reference>
          <reference field="27" count="1" selected="0">
            <x v="6"/>
          </reference>
        </references>
      </pivotArea>
    </chartFormat>
    <chartFormat chart="4" format="25">
      <pivotArea type="data" outline="0" fieldPosition="0">
        <references count="2">
          <reference field="4294967294" count="1" selected="0">
            <x v="0"/>
          </reference>
          <reference field="27" count="1" selected="0">
            <x v="7"/>
          </reference>
        </references>
      </pivotArea>
    </chartFormat>
    <chartFormat chart="4" format="26">
      <pivotArea type="data" outline="0" fieldPosition="0">
        <references count="2">
          <reference field="4294967294" count="1" selected="0">
            <x v="0"/>
          </reference>
          <reference field="27" count="1" selected="0">
            <x v="8"/>
          </reference>
        </references>
      </pivotArea>
    </chartFormat>
    <chartFormat chart="4" format="27" series="1">
      <pivotArea type="data" outline="0" fieldPosition="0">
        <references count="1">
          <reference field="4294967294" count="1" selected="0">
            <x v="1"/>
          </reference>
        </references>
      </pivotArea>
    </chartFormat>
    <chartFormat chart="4" format="28">
      <pivotArea type="data" outline="0" fieldPosition="0">
        <references count="2">
          <reference field="4294967294" count="1" selected="0">
            <x v="1"/>
          </reference>
          <reference field="27" count="1" selected="0">
            <x v="4"/>
          </reference>
        </references>
      </pivotArea>
    </chartFormat>
    <chartFormat chart="4" format="29">
      <pivotArea type="data" outline="0" fieldPosition="0">
        <references count="2">
          <reference field="4294967294" count="1" selected="0">
            <x v="1"/>
          </reference>
          <reference field="27" count="1" selected="0">
            <x v="5"/>
          </reference>
        </references>
      </pivotArea>
    </chartFormat>
    <chartFormat chart="4" format="30">
      <pivotArea type="data" outline="0" fieldPosition="0">
        <references count="2">
          <reference field="4294967294" count="1" selected="0">
            <x v="1"/>
          </reference>
          <reference field="27" count="1" selected="0">
            <x v="6"/>
          </reference>
        </references>
      </pivotArea>
    </chartFormat>
    <chartFormat chart="4" format="31">
      <pivotArea type="data" outline="0" fieldPosition="0">
        <references count="2">
          <reference field="4294967294" count="1" selected="0">
            <x v="1"/>
          </reference>
          <reference field="27" count="1" selected="0">
            <x v="7"/>
          </reference>
        </references>
      </pivotArea>
    </chartFormat>
    <chartFormat chart="4" format="32">
      <pivotArea type="data" outline="0" fieldPosition="0">
        <references count="2">
          <reference field="4294967294" count="1" selected="0">
            <x v="1"/>
          </reference>
          <reference field="27" count="1" selected="0">
            <x v="8"/>
          </reference>
        </references>
      </pivotArea>
    </chartFormat>
    <chartFormat chart="4" format="33" series="1">
      <pivotArea type="data" outline="0" fieldPosition="0">
        <references count="1">
          <reference field="4294967294" count="1" selected="0">
            <x v="2"/>
          </reference>
        </references>
      </pivotArea>
    </chartFormat>
    <chartFormat chart="4" format="34">
      <pivotArea type="data" outline="0" fieldPosition="0">
        <references count="2">
          <reference field="4294967294" count="1" selected="0">
            <x v="2"/>
          </reference>
          <reference field="27" count="1" selected="0">
            <x v="4"/>
          </reference>
        </references>
      </pivotArea>
    </chartFormat>
    <chartFormat chart="4" format="35">
      <pivotArea type="data" outline="0" fieldPosition="0">
        <references count="2">
          <reference field="4294967294" count="1" selected="0">
            <x v="2"/>
          </reference>
          <reference field="27" count="1" selected="0">
            <x v="5"/>
          </reference>
        </references>
      </pivotArea>
    </chartFormat>
    <chartFormat chart="4" format="36">
      <pivotArea type="data" outline="0" fieldPosition="0">
        <references count="2">
          <reference field="4294967294" count="1" selected="0">
            <x v="2"/>
          </reference>
          <reference field="27" count="1" selected="0">
            <x v="6"/>
          </reference>
        </references>
      </pivotArea>
    </chartFormat>
    <chartFormat chart="4" format="37">
      <pivotArea type="data" outline="0" fieldPosition="0">
        <references count="2">
          <reference field="4294967294" count="1" selected="0">
            <x v="2"/>
          </reference>
          <reference field="27" count="1" selected="0">
            <x v="7"/>
          </reference>
        </references>
      </pivotArea>
    </chartFormat>
    <chartFormat chart="4" format="38">
      <pivotArea type="data" outline="0" fieldPosition="0">
        <references count="2">
          <reference field="4294967294" count="1" selected="0">
            <x v="2"/>
          </reference>
          <reference field="2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pick_time__min" xr10:uid="{F21D0E49-5EA9-404E-86BC-20F425764D96}" sourceName="Average pick time (min)">
  <pivotTables>
    <pivotTable tabId="35" name="PivotTable1"/>
  </pivotTables>
  <data>
    <tabular pivotCacheId="1420619678">
      <items count="57">
        <i x="3" s="1"/>
        <i x="1" s="1"/>
        <i x="8" s="1"/>
        <i x="7" s="1"/>
        <i x="2" s="1"/>
        <i x="5" s="1"/>
        <i x="0" s="1"/>
        <i x="6" s="1"/>
        <i x="4" s="1"/>
        <i x="14" s="1" nd="1"/>
        <i x="11" s="1" nd="1"/>
        <i x="47" s="1" nd="1"/>
        <i x="50" s="1" nd="1"/>
        <i x="43" s="1" nd="1"/>
        <i x="51" s="1" nd="1"/>
        <i x="33" s="1" nd="1"/>
        <i x="30" s="1" nd="1"/>
        <i x="40" s="1" nd="1"/>
        <i x="21" s="1" nd="1"/>
        <i x="15" s="1" nd="1"/>
        <i x="13" s="1" nd="1"/>
        <i x="34" s="1" nd="1"/>
        <i x="46" s="1" nd="1"/>
        <i x="25" s="1" nd="1"/>
        <i x="56" s="1" nd="1"/>
        <i x="54" s="1" nd="1"/>
        <i x="10" s="1" nd="1"/>
        <i x="36" s="1" nd="1"/>
        <i x="12" s="1" nd="1"/>
        <i x="53" s="1" nd="1"/>
        <i x="48" s="1" nd="1"/>
        <i x="32" s="1" nd="1"/>
        <i x="35" s="1" nd="1"/>
        <i x="9" s="1" nd="1"/>
        <i x="55" s="1" nd="1"/>
        <i x="18" s="1" nd="1"/>
        <i x="17" s="1" nd="1"/>
        <i x="45" s="1" nd="1"/>
        <i x="29" s="1" nd="1"/>
        <i x="26" s="1" nd="1"/>
        <i x="39" s="1" nd="1"/>
        <i x="28" s="1" nd="1"/>
        <i x="23" s="1" nd="1"/>
        <i x="42" s="1" nd="1"/>
        <i x="52" s="1" nd="1"/>
        <i x="49" s="1" nd="1"/>
        <i x="24" s="1" nd="1"/>
        <i x="44" s="1" nd="1"/>
        <i x="16" s="1" nd="1"/>
        <i x="22" s="1" nd="1"/>
        <i x="37" s="1" nd="1"/>
        <i x="27" s="1" nd="1"/>
        <i x="20" s="1" nd="1"/>
        <i x="38" s="1" nd="1"/>
        <i x="19" s="1" nd="1"/>
        <i x="41" s="1" nd="1"/>
        <i x="3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sle" xr10:uid="{4B72D037-549B-4E2A-B3F1-57A0D798CF36}" sourceName="Aisle">
  <pivotTables>
    <pivotTable tabId="36" name="PivotTable2"/>
  </pivotTables>
  <data>
    <tabular pivotCacheId="1420619678">
      <items count="10">
        <i x="0" s="1"/>
        <i x="8" s="1"/>
        <i x="9" s="1"/>
        <i x="4" s="1"/>
        <i x="2" s="1"/>
        <i x="6" s="1"/>
        <i x="5" s="1"/>
        <i x="1"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er_ID" xr10:uid="{DF926862-EFAC-4641-8DB3-C14BBD1A96C8}" sourceName="Picker_ID">
  <pivotTables>
    <pivotTable tabId="37" name="PivotTable1"/>
  </pivotTables>
  <data>
    <tabular pivotCacheId="1420619678">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sle1" xr10:uid="{840BA624-0381-40F5-BCF4-2013080834AD}" sourceName="Aisle">
  <pivotTables>
    <pivotTable tabId="38" name="PivotTable1"/>
  </pivotTables>
  <data>
    <tabular pivotCacheId="1420619678">
      <items count="10">
        <i x="0" s="1"/>
        <i x="8" s="1"/>
        <i x="9" s="1"/>
        <i x="4" s="1"/>
        <i x="2" s="1"/>
        <i x="6" s="1"/>
        <i x="5" s="1"/>
        <i x="1" s="1"/>
        <i x="7"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sle2" xr10:uid="{9C3E9C9A-83DB-4A75-BC2D-D08DF7532366}" sourceName="Aisle">
  <pivotTables>
    <pivotTable tabId="39" name="PivotTable2"/>
  </pivotTables>
  <data>
    <tabular pivotCacheId="1420619678">
      <items count="10">
        <i x="0" s="1"/>
        <i x="8" s="1"/>
        <i x="9" s="1"/>
        <i x="4" s="1"/>
        <i x="2" s="1"/>
        <i x="6" s="1"/>
        <i x="5" s="1"/>
        <i x="1" s="1"/>
        <i x="7"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er_ID1" xr10:uid="{F6B87CDD-7CDF-4214-BA6C-7A8D7F3BAC04}" sourceName="Picker_ID">
  <pivotTables>
    <pivotTable tabId="41" name="PivotTable4"/>
  </pivotTables>
  <data>
    <tabular pivotCacheId="1420619678">
      <items count="4">
        <i x="0" s="1"/>
        <i x="3"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sle3" xr10:uid="{C7974586-F74C-4429-98EB-4D7BC6DE8D4D}" sourceName="Aisle">
  <pivotTables>
    <pivotTable tabId="45" name="PivotTable2"/>
  </pivotTables>
  <data>
    <tabular pivotCacheId="1420619678">
      <items count="10">
        <i x="0" s="1"/>
        <i x="8" s="1"/>
        <i x="9" s="1"/>
        <i x="4" s="1"/>
        <i x="2" s="1"/>
        <i x="6" s="1"/>
        <i x="5" s="1"/>
        <i x="1"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pick time (min)" xr10:uid="{C04FEBB4-CE4F-409A-A783-5FC20B87C8C9}" cache="Slicer_Average_pick_time__min" caption="Average pick time (mi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sle" xr10:uid="{B68C0B9A-09F1-4592-B9B7-E30FF61DA648}" cache="Slicer_Aisle" caption="Items Pick per zo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er_ID" xr10:uid="{5EA6C608-4BC0-499B-ADCF-96C0377E3DBD}" cache="Slicer_Picker_ID" caption="Distance Walked p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sle 2" xr10:uid="{0E0F848D-FE2A-4869-BCE7-C7389A820493}" cache="Slicer_Aisle1" caption="Error Rate by Zone" startItem="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sle 4" xr10:uid="{A6127612-B481-43E6-818C-1932150D5E00}" cache="Slicer_Aisle2" caption="Picker Efficiency Aisl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er_ID 2" xr10:uid="{F17B1033-4ED1-4EB8-B1B9-B3C69E2AD501}" cache="Slicer_Picker_ID1" caption="Picker_ID"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sle 6" xr10:uid="{3BB66BE5-B331-4C39-9CA9-B6B28B48C23F}" cache="Slicer_Aisle3" caption="Aisl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pick time (min) 1" xr10:uid="{21A90E6E-0E53-416A-9867-79F6F8E2D10B}" cache="Slicer_Average_pick_time__min" caption="Average pick time (min)" style="SlicerStyleDark2" rowHeight="241300"/>
  <slicer name="Aisle 1" xr10:uid="{3B35D250-CC22-4F83-ADFE-CFC2B51D3E2E}" cache="Slicer_Aisle" caption="Items Pick per zone" style="SlicerStyleDark1" rowHeight="241300"/>
  <slicer name="Picker_ID 1" xr10:uid="{B9B4535C-308C-4B9E-BF4A-B19E246DE495}" cache="Slicer_Picker_ID" caption="Distance Walked per" startItem="3" style="SlicerStyleDark1" rowHeight="241300"/>
  <slicer name="Aisle 3" xr10:uid="{8CE6B555-96DD-483A-A219-1113534F7ED1}" cache="Slicer_Aisle1" caption="Error Rate by Zone" style="SlicerStyleDark2" rowHeight="241300"/>
  <slicer name="Aisle 5" xr10:uid="{E67F50C7-DD19-4915-ACEA-2D5CCBCF9AF0}" cache="Slicer_Aisle2" caption="Picker Efficiency Aisle" style="SlicerStyleDark1" rowHeight="241300"/>
  <slicer name="Picker_ID 3" xr10:uid="{B185314B-1C2C-4D83-9E25-A0C0C367925A}" cache="Slicer_Picker_ID1" caption="Overall pick" style="SlicerStyleDark3" rowHeight="241300"/>
  <slicer name="Aisle 7" xr10:uid="{881C7AF3-F057-423F-BB75-612B40A4762A}" cache="Slicer_Aisle3" caption="Cycle Time Trends"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A9C9C-9128-442F-9335-4CD58E73FD4C}" name="Table1" displayName="Table1" ref="A1:Z102" totalsRowCount="1" headerRowDxfId="41" totalsRowDxfId="40">
  <tableColumns count="26">
    <tableColumn id="1" xr3:uid="{4E5EB97E-5409-487B-8D4F-1D6F2CECD349}" name="Order_ID" totalsRowLabel="Total" totalsRowDxfId="39"/>
    <tableColumn id="2" xr3:uid="{77BE27AD-4976-43B3-A584-BF5EBFCE3432}" name="Picker_ID" totalsRowDxfId="38"/>
    <tableColumn id="3" xr3:uid="{20517289-C00A-414F-81A8-49DEE6A9B9C7}" name="Zone" totalsRowDxfId="37"/>
    <tableColumn id="4" xr3:uid="{E1D3F98E-4714-4D3E-8FE5-A9D37AE89550}" name="Aisle" totalsRowDxfId="36"/>
    <tableColumn id="5" xr3:uid="{73CC13BD-5DE2-4D81-B3EC-10E2AE3BBF22}" name="Item_SKU" totalsRowDxfId="35"/>
    <tableColumn id="6" xr3:uid="{BEFA23B9-CD3D-466C-A5B5-F6791628DF93}" name="Time_Start" totalsRowDxfId="34"/>
    <tableColumn id="7" xr3:uid="{4F594FB4-3C9A-477A-A203-A2C0EE07C5C3}" name="Time_End" totalsRowDxfId="33"/>
    <tableColumn id="8" xr3:uid="{7882724C-7950-4A57-9477-9DAAE5FD5EA0}" name="Errors" totalsRowFunction="custom" totalsRowDxfId="32">
      <totalsRowFormula>SUM(Table1[Errors])</totalsRowFormula>
    </tableColumn>
    <tableColumn id="9" xr3:uid="{559E41EF-8FF9-461F-8365-37991F5038AA}" name="Distance_ft" totalsRowFunction="custom" totalsRowDxfId="31">
      <totalsRowFormula>SUM(Table1[Distance_ft])</totalsRowFormula>
    </tableColumn>
    <tableColumn id="10" xr3:uid="{11C0AFFB-0337-46B4-969F-5C2B5CF5A187}" name="Picks per hour" dataDxfId="30" totalsRowDxfId="29">
      <calculatedColumnFormula>IF((TIMEVALUE($G2)-TIMEVALUE($F2))=0,0,1/((TIMEVALUE($G2)-TIMEVALUE($F2))*24))</calculatedColumnFormula>
    </tableColumn>
    <tableColumn id="11" xr3:uid="{DE0CA36C-FD97-4B93-A574-C300F63EC1CF}" name="Dates" dataDxfId="28" totalsRowDxfId="27"/>
    <tableColumn id="12" xr3:uid="{F67C433F-11DD-435D-8C18-5E21BB95BD5D}" name="Orders picked" totalsRowFunction="custom" totalsRowDxfId="26">
      <calculatedColumnFormula>D2+H2</calculatedColumnFormula>
      <totalsRowFormula>SUM(Table1[Orders picked])</totalsRowFormula>
    </tableColumn>
    <tableColumn id="13" xr3:uid="{A12A99A9-8ED4-4331-842F-F8B88380063C}" name="Error rate (%)" dataDxfId="25" totalsRowDxfId="24">
      <calculatedColumnFormula>IF($L2=0,0,$H2/$L2)</calculatedColumnFormula>
    </tableColumn>
    <tableColumn id="14" xr3:uid="{2788F630-27F3-4AD9-9278-F4711CEE0075}" name="Order duration (minutes)" dataDxfId="23" totalsRowDxfId="22">
      <calculatedColumnFormula>(TIMEVALUE($G2)-TIMEVALUE($F2))*1440</calculatedColumnFormula>
    </tableColumn>
    <tableColumn id="15" xr3:uid="{2F38E2F5-30C5-461D-9DCC-02C40500A0D8}" name="Correct Picks" totalsRowDxfId="21">
      <calculatedColumnFormula>L2-H2</calculatedColumnFormula>
    </tableColumn>
    <tableColumn id="16" xr3:uid="{98D82C89-F413-4994-8B78-12A73F6EF5C1}" name="Pick Accurate %" totalsRowDxfId="20">
      <calculatedColumnFormula>O2/L2*100</calculatedColumnFormula>
    </tableColumn>
    <tableColumn id="17" xr3:uid="{58A3DFF3-2626-4079-840A-A9CD7065E097}" name="Distance per Pick" dataDxfId="19" totalsRowDxfId="18">
      <calculatedColumnFormula>$I2/$L2</calculatedColumnFormula>
    </tableColumn>
    <tableColumn id="18" xr3:uid="{3E1EA276-363B-418C-92BD-74B8E1B73FB7}" name="Average pick time (min)" totalsRowFunction="custom" dataDxfId="17" totalsRowDxfId="16">
      <calculatedColumnFormula>IF($L2=0,NA(),$N2/$L2)</calculatedColumnFormula>
      <totalsRowFormula>AVERAGE(Table1[Average pick time (min)])</totalsRowFormula>
    </tableColumn>
    <tableColumn id="19" xr3:uid="{627D773E-D397-421E-ADC4-0A6D7C0E8C50}" name="Time worked (Hrs)" dataDxfId="15" totalsRowDxfId="14">
      <calculatedColumnFormula>(Table1[[#This Row],[Order duration (minutes)]])/60</calculatedColumnFormula>
    </tableColumn>
    <tableColumn id="20" xr3:uid="{E184B518-A62E-459C-8058-60F3EEBEAB53}" name="Total Picks per Hour" dataDxfId="13" totalsRowDxfId="12">
      <calculatedColumnFormula>Table1[[#This Row],[Orders picked]]/Table1[[#This Row],[Time worked (Hrs)]]</calculatedColumnFormula>
    </tableColumn>
    <tableColumn id="21" xr3:uid="{07E7C64B-5070-4743-836E-7D83888085D0}" name="Picker" dataDxfId="11" totalsRowDxfId="10">
      <calculatedColumnFormula>Table1[[#This Row],[Picker_ID]]</calculatedColumnFormula>
    </tableColumn>
    <tableColumn id="22" xr3:uid="{304C9B45-1FDE-4FEB-8B7C-C7A7F06DCEF0}" name="Shift" dataDxfId="9" totalsRowDxfId="8">
      <calculatedColumnFormula>IF(VALUE(_xlfn.TEXTBEFORE(Table1[[#This Row],[Time_Start]],":"))&lt;12,"Morning",IF(VALUE(_xlfn.TEXTBEFORE(Table1[[#This Row],[Time_Start]],":"))&lt;18,"Afternoon","Night"))</calculatedColumnFormula>
    </tableColumn>
    <tableColumn id="23" xr3:uid="{8CB3B13C-64E1-4D9C-A164-CC6351DBC403}" name="Error per Item" dataDxfId="7" totalsRowDxfId="6">
      <calculatedColumnFormula>IF(Table1[[#This Row],[Orders picked]]=0,0,Table1[[#This Row],[Errors]]/Table1[[#This Row],[Orders picked]])</calculatedColumnFormula>
    </tableColumn>
    <tableColumn id="24" xr3:uid="{EA376986-305C-434B-B3FC-85D45CBB3A4E}" name="Week" dataDxfId="5" totalsRowDxfId="4">
      <calculatedColumnFormula>_xlfn.ISOWEEKNUM(Table1[[#This Row],[Dates]])</calculatedColumnFormula>
    </tableColumn>
    <tableColumn id="25" xr3:uid="{717BDACE-A836-4EDA-945F-B47B0C9E95D0}" name="Order Cycle Time (mis)" dataDxfId="3" totalsRowDxfId="2">
      <calculatedColumnFormula>G2-F2</calculatedColumnFormula>
    </tableColumn>
    <tableColumn id="26" xr3:uid="{E4BBF51D-D795-424B-AFD5-F875F8C7839A}" name="Pick Time Cycle"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B750-F555-44DF-B57D-02146743EC6D}">
  <dimension ref="A3:B13"/>
  <sheetViews>
    <sheetView workbookViewId="0">
      <selection activeCell="B3" sqref="B3"/>
    </sheetView>
  </sheetViews>
  <sheetFormatPr defaultRowHeight="15" x14ac:dyDescent="0.25"/>
  <cols>
    <col min="1" max="1" width="13.140625" bestFit="1" customWidth="1"/>
    <col min="2" max="3" width="29.28515625" bestFit="1" customWidth="1"/>
  </cols>
  <sheetData>
    <row r="3" spans="1:2" x14ac:dyDescent="0.25">
      <c r="A3" s="5" t="s">
        <v>219</v>
      </c>
      <c r="B3" t="s">
        <v>222</v>
      </c>
    </row>
    <row r="4" spans="1:2" x14ac:dyDescent="0.25">
      <c r="A4" s="14">
        <v>1000</v>
      </c>
      <c r="B4" s="4">
        <v>3.0000000000000693</v>
      </c>
    </row>
    <row r="5" spans="1:2" x14ac:dyDescent="0.25">
      <c r="A5" s="14">
        <v>1001</v>
      </c>
      <c r="B5" s="4">
        <v>0.44444444444444287</v>
      </c>
    </row>
    <row r="6" spans="1:2" x14ac:dyDescent="0.25">
      <c r="A6" s="14">
        <v>1002</v>
      </c>
      <c r="B6" s="4">
        <v>1.4999999999999947</v>
      </c>
    </row>
    <row r="7" spans="1:2" x14ac:dyDescent="0.25">
      <c r="A7" s="14">
        <v>1003</v>
      </c>
      <c r="B7" s="4">
        <v>0.29999999999999893</v>
      </c>
    </row>
    <row r="8" spans="1:2" x14ac:dyDescent="0.25">
      <c r="A8" s="14">
        <v>1004</v>
      </c>
      <c r="B8" s="4">
        <v>7.0000000000000551</v>
      </c>
    </row>
    <row r="9" spans="1:2" x14ac:dyDescent="0.25">
      <c r="A9" s="14">
        <v>1005</v>
      </c>
      <c r="B9" s="4">
        <v>1.9999999999999929</v>
      </c>
    </row>
    <row r="10" spans="1:2" x14ac:dyDescent="0.25">
      <c r="A10" s="14">
        <v>1006</v>
      </c>
      <c r="B10" s="4">
        <v>5.0000000000000622</v>
      </c>
    </row>
    <row r="11" spans="1:2" x14ac:dyDescent="0.25">
      <c r="A11" s="14">
        <v>1007</v>
      </c>
      <c r="B11" s="4">
        <v>1.4285714285714348</v>
      </c>
    </row>
    <row r="12" spans="1:2" x14ac:dyDescent="0.25">
      <c r="A12" s="14">
        <v>1008</v>
      </c>
      <c r="B12" s="4">
        <v>1.1666666666666758</v>
      </c>
    </row>
    <row r="13" spans="1:2" x14ac:dyDescent="0.25">
      <c r="A13" s="14" t="s">
        <v>206</v>
      </c>
      <c r="B13" s="4">
        <v>21.839682539682727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0698-79FA-4E38-ADAE-BDE188A9FCD3}">
  <dimension ref="A1:AC1"/>
  <sheetViews>
    <sheetView showGridLines="0" tabSelected="1" topLeftCell="C1" workbookViewId="0">
      <selection activeCell="F42" sqref="F42"/>
    </sheetView>
  </sheetViews>
  <sheetFormatPr defaultRowHeight="15" x14ac:dyDescent="0.25"/>
  <cols>
    <col min="1" max="1" width="9.140625" hidden="1" customWidth="1"/>
    <col min="2" max="2" width="1" hidden="1" customWidth="1"/>
    <col min="28" max="28" width="5.140625" customWidth="1"/>
    <col min="29" max="29" width="5.5703125" hidden="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A7466-1666-4FD6-B1AE-B49C1107A9F1}">
  <dimension ref="A3:B14"/>
  <sheetViews>
    <sheetView workbookViewId="0">
      <selection activeCell="L9" sqref="L9"/>
    </sheetView>
  </sheetViews>
  <sheetFormatPr defaultRowHeight="15" x14ac:dyDescent="0.25"/>
  <cols>
    <col min="1" max="1" width="13.140625" bestFit="1" customWidth="1"/>
    <col min="2" max="2" width="20.140625" bestFit="1" customWidth="1"/>
  </cols>
  <sheetData>
    <row r="3" spans="1:2" x14ac:dyDescent="0.25">
      <c r="A3" s="5" t="s">
        <v>219</v>
      </c>
      <c r="B3" t="s">
        <v>209</v>
      </c>
    </row>
    <row r="4" spans="1:2" x14ac:dyDescent="0.25">
      <c r="A4" s="14">
        <v>1</v>
      </c>
      <c r="B4">
        <v>15</v>
      </c>
    </row>
    <row r="5" spans="1:2" x14ac:dyDescent="0.25">
      <c r="A5" s="14">
        <v>2</v>
      </c>
      <c r="B5">
        <v>26</v>
      </c>
    </row>
    <row r="6" spans="1:2" x14ac:dyDescent="0.25">
      <c r="A6" s="14">
        <v>3</v>
      </c>
      <c r="B6">
        <v>19</v>
      </c>
    </row>
    <row r="7" spans="1:2" x14ac:dyDescent="0.25">
      <c r="A7" s="14">
        <v>4</v>
      </c>
      <c r="B7">
        <v>40</v>
      </c>
    </row>
    <row r="8" spans="1:2" x14ac:dyDescent="0.25">
      <c r="A8" s="14">
        <v>5</v>
      </c>
      <c r="B8">
        <v>54</v>
      </c>
    </row>
    <row r="9" spans="1:2" x14ac:dyDescent="0.25">
      <c r="A9" s="14">
        <v>6</v>
      </c>
      <c r="B9">
        <v>73</v>
      </c>
    </row>
    <row r="10" spans="1:2" x14ac:dyDescent="0.25">
      <c r="A10" s="14">
        <v>7</v>
      </c>
      <c r="B10">
        <v>79</v>
      </c>
    </row>
    <row r="11" spans="1:2" x14ac:dyDescent="0.25">
      <c r="A11" s="14">
        <v>8</v>
      </c>
      <c r="B11">
        <v>58</v>
      </c>
    </row>
    <row r="12" spans="1:2" x14ac:dyDescent="0.25">
      <c r="A12" s="14">
        <v>9</v>
      </c>
      <c r="B12">
        <v>112</v>
      </c>
    </row>
    <row r="13" spans="1:2" x14ac:dyDescent="0.25">
      <c r="A13" s="14">
        <v>10</v>
      </c>
      <c r="B13">
        <v>61</v>
      </c>
    </row>
    <row r="14" spans="1:2" x14ac:dyDescent="0.25">
      <c r="A14" s="14" t="s">
        <v>206</v>
      </c>
      <c r="B14">
        <v>537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27A1-8FB9-4F80-8005-22064E096EED}">
  <dimension ref="A3:B8"/>
  <sheetViews>
    <sheetView workbookViewId="0">
      <selection activeCell="R12" sqref="R12"/>
    </sheetView>
  </sheetViews>
  <sheetFormatPr defaultRowHeight="15" x14ac:dyDescent="0.25"/>
  <cols>
    <col min="1" max="1" width="13.140625" bestFit="1" customWidth="1"/>
    <col min="2" max="2" width="23" bestFit="1" customWidth="1"/>
  </cols>
  <sheetData>
    <row r="3" spans="1:2" x14ac:dyDescent="0.25">
      <c r="A3" s="5" t="s">
        <v>219</v>
      </c>
      <c r="B3" t="s">
        <v>223</v>
      </c>
    </row>
    <row r="4" spans="1:2" x14ac:dyDescent="0.25">
      <c r="A4" s="14" t="s">
        <v>9</v>
      </c>
      <c r="B4" s="4">
        <v>3094.5095238095237</v>
      </c>
    </row>
    <row r="5" spans="1:2" x14ac:dyDescent="0.25">
      <c r="A5" s="14" t="s">
        <v>12</v>
      </c>
      <c r="B5" s="4">
        <v>3945.8547979797977</v>
      </c>
    </row>
    <row r="6" spans="1:2" x14ac:dyDescent="0.25">
      <c r="A6" s="14" t="s">
        <v>11</v>
      </c>
      <c r="B6" s="4">
        <v>3214.2261904761904</v>
      </c>
    </row>
    <row r="7" spans="1:2" x14ac:dyDescent="0.25">
      <c r="A7" s="14" t="s">
        <v>10</v>
      </c>
      <c r="B7" s="4">
        <v>3958.4876984126986</v>
      </c>
    </row>
    <row r="8" spans="1:2" x14ac:dyDescent="0.25">
      <c r="A8" s="14" t="s">
        <v>206</v>
      </c>
      <c r="B8" s="4">
        <v>14213.07821067821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B8C16-12B1-4937-9D44-D1BFE89DF925}">
  <dimension ref="A3:C8"/>
  <sheetViews>
    <sheetView topLeftCell="A7" workbookViewId="0">
      <selection activeCell="P13" sqref="P13"/>
    </sheetView>
  </sheetViews>
  <sheetFormatPr defaultRowHeight="15" x14ac:dyDescent="0.25"/>
  <cols>
    <col min="1" max="1" width="13.140625" bestFit="1" customWidth="1"/>
    <col min="2" max="2" width="12.7109375" bestFit="1" customWidth="1"/>
    <col min="3" max="3" width="20.140625" bestFit="1" customWidth="1"/>
  </cols>
  <sheetData>
    <row r="3" spans="1:3" x14ac:dyDescent="0.25">
      <c r="A3" s="5" t="s">
        <v>219</v>
      </c>
      <c r="B3" t="s">
        <v>225</v>
      </c>
      <c r="C3" t="s">
        <v>226</v>
      </c>
    </row>
    <row r="4" spans="1:3" x14ac:dyDescent="0.25">
      <c r="A4" s="14" t="s">
        <v>15</v>
      </c>
      <c r="B4">
        <v>5</v>
      </c>
      <c r="C4" s="4">
        <v>0.64563492063492056</v>
      </c>
    </row>
    <row r="5" spans="1:3" x14ac:dyDescent="0.25">
      <c r="A5" s="14" t="s">
        <v>16</v>
      </c>
      <c r="B5">
        <v>3</v>
      </c>
      <c r="C5" s="4">
        <v>0.43333333333333335</v>
      </c>
    </row>
    <row r="6" spans="1:3" x14ac:dyDescent="0.25">
      <c r="A6" s="14" t="s">
        <v>13</v>
      </c>
      <c r="B6">
        <v>5</v>
      </c>
      <c r="C6" s="4">
        <v>1.3159090909090909</v>
      </c>
    </row>
    <row r="7" spans="1:3" x14ac:dyDescent="0.25">
      <c r="A7" s="14" t="s">
        <v>14</v>
      </c>
      <c r="B7">
        <v>4</v>
      </c>
      <c r="C7" s="4">
        <v>0.62777777777777777</v>
      </c>
    </row>
    <row r="8" spans="1:3" x14ac:dyDescent="0.25">
      <c r="A8" s="14" t="s">
        <v>206</v>
      </c>
      <c r="B8">
        <v>17</v>
      </c>
      <c r="C8" s="4">
        <v>3.0226551226551224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C71E0-8AD6-4C4E-836E-A32AD8DED91D}">
  <dimension ref="A3:D8"/>
  <sheetViews>
    <sheetView workbookViewId="0">
      <selection activeCell="N13" sqref="N13"/>
    </sheetView>
  </sheetViews>
  <sheetFormatPr defaultRowHeight="15" x14ac:dyDescent="0.25"/>
  <cols>
    <col min="1" max="1" width="13.140625" bestFit="1" customWidth="1"/>
    <col min="2" max="2" width="30.5703125" bestFit="1" customWidth="1"/>
    <col min="3" max="3" width="20.140625" bestFit="1" customWidth="1"/>
    <col min="4" max="4" width="12.7109375" bestFit="1" customWidth="1"/>
  </cols>
  <sheetData>
    <row r="3" spans="1:4" x14ac:dyDescent="0.25">
      <c r="A3" s="5" t="s">
        <v>219</v>
      </c>
      <c r="B3" t="s">
        <v>227</v>
      </c>
      <c r="C3" t="s">
        <v>209</v>
      </c>
      <c r="D3" t="s">
        <v>225</v>
      </c>
    </row>
    <row r="4" spans="1:4" x14ac:dyDescent="0.25">
      <c r="A4" s="14" t="s">
        <v>9</v>
      </c>
      <c r="B4" s="9">
        <v>113.00000000000007</v>
      </c>
      <c r="C4" s="17">
        <v>86</v>
      </c>
      <c r="D4" s="17">
        <v>2</v>
      </c>
    </row>
    <row r="5" spans="1:4" x14ac:dyDescent="0.25">
      <c r="A5" s="14" t="s">
        <v>12</v>
      </c>
      <c r="B5" s="9">
        <v>158.00000000000006</v>
      </c>
      <c r="C5" s="17">
        <v>129</v>
      </c>
      <c r="D5" s="17">
        <v>5</v>
      </c>
    </row>
    <row r="6" spans="1:4" x14ac:dyDescent="0.25">
      <c r="A6" s="14" t="s">
        <v>11</v>
      </c>
      <c r="B6" s="9">
        <v>177.99999999999994</v>
      </c>
      <c r="C6" s="17">
        <v>142</v>
      </c>
      <c r="D6" s="17">
        <v>5</v>
      </c>
    </row>
    <row r="7" spans="1:4" x14ac:dyDescent="0.25">
      <c r="A7" s="14" t="s">
        <v>10</v>
      </c>
      <c r="B7" s="9">
        <v>194.99999999999983</v>
      </c>
      <c r="C7" s="17">
        <v>180</v>
      </c>
      <c r="D7" s="17">
        <v>5</v>
      </c>
    </row>
    <row r="8" spans="1:4" x14ac:dyDescent="0.25">
      <c r="A8" s="14" t="s">
        <v>206</v>
      </c>
      <c r="B8" s="9">
        <v>643.99999999999989</v>
      </c>
      <c r="C8" s="17">
        <v>537</v>
      </c>
      <c r="D8" s="17">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7E82-AADF-4ABE-B95C-E839C8893BCE}">
  <dimension ref="A3:B8"/>
  <sheetViews>
    <sheetView workbookViewId="0">
      <selection activeCell="S19" sqref="S19"/>
    </sheetView>
  </sheetViews>
  <sheetFormatPr defaultRowHeight="15" x14ac:dyDescent="0.25"/>
  <cols>
    <col min="1" max="1" width="13.140625" bestFit="1" customWidth="1"/>
    <col min="2" max="3" width="19.140625" bestFit="1" customWidth="1"/>
    <col min="4" max="6" width="7.140625" bestFit="1" customWidth="1"/>
    <col min="7" max="8" width="8.140625" bestFit="1" customWidth="1"/>
    <col min="9" max="9" width="7.140625" bestFit="1" customWidth="1"/>
    <col min="10" max="10" width="8.140625" bestFit="1" customWidth="1"/>
    <col min="11" max="11" width="7.140625" bestFit="1" customWidth="1"/>
    <col min="12" max="12" width="19.140625" bestFit="1" customWidth="1"/>
    <col min="13" max="19" width="3" bestFit="1" customWidth="1"/>
    <col min="20" max="20" width="4" bestFit="1" customWidth="1"/>
    <col min="21" max="21" width="3" bestFit="1" customWidth="1"/>
    <col min="22" max="22" width="24.5703125" bestFit="1" customWidth="1"/>
    <col min="23" max="23" width="24.140625" bestFit="1" customWidth="1"/>
  </cols>
  <sheetData>
    <row r="3" spans="1:2" x14ac:dyDescent="0.25">
      <c r="A3" s="5" t="s">
        <v>219</v>
      </c>
      <c r="B3" t="s">
        <v>229</v>
      </c>
    </row>
    <row r="4" spans="1:2" x14ac:dyDescent="0.25">
      <c r="A4" s="14" t="s">
        <v>9</v>
      </c>
      <c r="B4" s="17">
        <v>84</v>
      </c>
    </row>
    <row r="5" spans="1:2" x14ac:dyDescent="0.25">
      <c r="A5" s="14" t="s">
        <v>12</v>
      </c>
      <c r="B5" s="17">
        <v>124</v>
      </c>
    </row>
    <row r="6" spans="1:2" x14ac:dyDescent="0.25">
      <c r="A6" s="14" t="s">
        <v>11</v>
      </c>
      <c r="B6" s="17">
        <v>137</v>
      </c>
    </row>
    <row r="7" spans="1:2" x14ac:dyDescent="0.25">
      <c r="A7" s="14" t="s">
        <v>10</v>
      </c>
      <c r="B7" s="17">
        <v>175</v>
      </c>
    </row>
    <row r="8" spans="1:2" x14ac:dyDescent="0.25">
      <c r="A8" s="14" t="s">
        <v>206</v>
      </c>
      <c r="B8" s="17">
        <v>520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D20B-B44F-4D86-876C-8C4732927F37}">
  <dimension ref="A3:A19"/>
  <sheetViews>
    <sheetView workbookViewId="0">
      <selection activeCell="A3" sqref="A3"/>
    </sheetView>
  </sheetViews>
  <sheetFormatPr defaultRowHeight="15" x14ac:dyDescent="0.25"/>
  <cols>
    <col min="1" max="1" width="13.140625" bestFit="1" customWidth="1"/>
    <col min="2" max="2" width="19.5703125" bestFit="1" customWidth="1"/>
  </cols>
  <sheetData>
    <row r="3" spans="1:1" x14ac:dyDescent="0.25">
      <c r="A3" s="5" t="s">
        <v>219</v>
      </c>
    </row>
    <row r="4" spans="1:1" x14ac:dyDescent="0.25">
      <c r="A4" s="15">
        <v>17</v>
      </c>
    </row>
    <row r="5" spans="1:1" x14ac:dyDescent="0.25">
      <c r="A5" s="15">
        <v>18</v>
      </c>
    </row>
    <row r="6" spans="1:1" x14ac:dyDescent="0.25">
      <c r="A6" s="15">
        <v>19</v>
      </c>
    </row>
    <row r="7" spans="1:1" x14ac:dyDescent="0.25">
      <c r="A7" s="15">
        <v>20</v>
      </c>
    </row>
    <row r="8" spans="1:1" x14ac:dyDescent="0.25">
      <c r="A8" s="15">
        <v>21</v>
      </c>
    </row>
    <row r="9" spans="1:1" x14ac:dyDescent="0.25">
      <c r="A9" s="15">
        <v>22</v>
      </c>
    </row>
    <row r="10" spans="1:1" x14ac:dyDescent="0.25">
      <c r="A10" s="15">
        <v>23</v>
      </c>
    </row>
    <row r="11" spans="1:1" x14ac:dyDescent="0.25">
      <c r="A11" s="15">
        <v>24</v>
      </c>
    </row>
    <row r="12" spans="1:1" x14ac:dyDescent="0.25">
      <c r="A12" s="15">
        <v>25</v>
      </c>
    </row>
    <row r="13" spans="1:1" x14ac:dyDescent="0.25">
      <c r="A13" s="15">
        <v>26</v>
      </c>
    </row>
    <row r="14" spans="1:1" x14ac:dyDescent="0.25">
      <c r="A14" s="15">
        <v>27</v>
      </c>
    </row>
    <row r="15" spans="1:1" x14ac:dyDescent="0.25">
      <c r="A15" s="15">
        <v>28</v>
      </c>
    </row>
    <row r="16" spans="1:1" x14ac:dyDescent="0.25">
      <c r="A16" s="15">
        <v>29</v>
      </c>
    </row>
    <row r="17" spans="1:1" x14ac:dyDescent="0.25">
      <c r="A17" s="15">
        <v>30</v>
      </c>
    </row>
    <row r="18" spans="1:1" x14ac:dyDescent="0.25">
      <c r="A18" s="15">
        <v>31</v>
      </c>
    </row>
    <row r="19" spans="1:1" x14ac:dyDescent="0.25">
      <c r="A19" s="15"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4B1D-6A93-42AA-A23A-BC6FD6F4B4FD}">
  <dimension ref="A3:D9"/>
  <sheetViews>
    <sheetView workbookViewId="0">
      <selection activeCell="G32" sqref="G32"/>
    </sheetView>
  </sheetViews>
  <sheetFormatPr defaultRowHeight="15" x14ac:dyDescent="0.25"/>
  <cols>
    <col min="1" max="1" width="13.140625" bestFit="1" customWidth="1"/>
    <col min="2" max="2" width="37" bestFit="1" customWidth="1"/>
    <col min="3" max="3" width="39.42578125" bestFit="1" customWidth="1"/>
    <col min="4" max="4" width="29.85546875" bestFit="1" customWidth="1"/>
  </cols>
  <sheetData>
    <row r="3" spans="1:4" x14ac:dyDescent="0.25">
      <c r="A3" s="5" t="s">
        <v>219</v>
      </c>
      <c r="B3" t="s">
        <v>237</v>
      </c>
      <c r="C3" t="s">
        <v>238</v>
      </c>
      <c r="D3" t="s">
        <v>239</v>
      </c>
    </row>
    <row r="4" spans="1:4" x14ac:dyDescent="0.25">
      <c r="A4" s="14" t="s">
        <v>230</v>
      </c>
      <c r="B4" s="17">
        <v>5</v>
      </c>
      <c r="C4" s="17">
        <v>5</v>
      </c>
      <c r="D4" s="17">
        <v>5</v>
      </c>
    </row>
    <row r="5" spans="1:4" x14ac:dyDescent="0.25">
      <c r="A5" s="14" t="s">
        <v>231</v>
      </c>
      <c r="B5" s="17">
        <v>31</v>
      </c>
      <c r="C5" s="17">
        <v>31</v>
      </c>
      <c r="D5" s="17">
        <v>31</v>
      </c>
    </row>
    <row r="6" spans="1:4" x14ac:dyDescent="0.25">
      <c r="A6" s="14" t="s">
        <v>232</v>
      </c>
      <c r="B6" s="17">
        <v>30</v>
      </c>
      <c r="C6" s="17">
        <v>30</v>
      </c>
      <c r="D6" s="17">
        <v>30</v>
      </c>
    </row>
    <row r="7" spans="1:4" x14ac:dyDescent="0.25">
      <c r="A7" s="14" t="s">
        <v>233</v>
      </c>
      <c r="B7" s="17">
        <v>31</v>
      </c>
      <c r="C7" s="17">
        <v>31</v>
      </c>
      <c r="D7" s="17">
        <v>31</v>
      </c>
    </row>
    <row r="8" spans="1:4" x14ac:dyDescent="0.25">
      <c r="A8" s="14" t="s">
        <v>234</v>
      </c>
      <c r="B8" s="17">
        <v>3</v>
      </c>
      <c r="C8" s="17">
        <v>3</v>
      </c>
      <c r="D8" s="17">
        <v>3</v>
      </c>
    </row>
    <row r="9" spans="1:4" x14ac:dyDescent="0.25">
      <c r="A9" s="14" t="s">
        <v>206</v>
      </c>
      <c r="B9" s="17">
        <v>100</v>
      </c>
      <c r="C9" s="17">
        <v>100</v>
      </c>
      <c r="D9" s="17">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5"/>
  <sheetViews>
    <sheetView topLeftCell="A2" workbookViewId="0">
      <selection activeCell="Y2" sqref="Y2:Y101"/>
    </sheetView>
  </sheetViews>
  <sheetFormatPr defaultRowHeight="15" x14ac:dyDescent="0.25"/>
  <cols>
    <col min="1" max="1" width="11.140625" customWidth="1"/>
    <col min="2" max="2" width="11.42578125" customWidth="1"/>
    <col min="3" max="3" width="11.140625" customWidth="1"/>
    <col min="4" max="4" width="10" customWidth="1"/>
    <col min="5" max="5" width="11.85546875" customWidth="1"/>
    <col min="6" max="6" width="12.7109375" customWidth="1"/>
    <col min="7" max="7" width="11.85546875" customWidth="1"/>
    <col min="9" max="9" width="13.140625" customWidth="1"/>
    <col min="10" max="10" width="15.5703125" customWidth="1"/>
    <col min="11" max="11" width="12.140625" customWidth="1"/>
    <col min="12" max="12" width="15.42578125" customWidth="1"/>
    <col min="13" max="13" width="14.85546875" customWidth="1"/>
    <col min="14" max="14" width="25.42578125" customWidth="1"/>
    <col min="15" max="15" width="16.7109375" customWidth="1"/>
    <col min="16" max="16" width="19.42578125" customWidth="1"/>
    <col min="17" max="17" width="18.140625" customWidth="1"/>
    <col min="18" max="18" width="24.28515625" customWidth="1"/>
    <col min="19" max="19" width="17.5703125" bestFit="1" customWidth="1"/>
    <col min="20" max="20" width="18.7109375" bestFit="1" customWidth="1"/>
    <col min="21" max="21" width="6.42578125" bestFit="1" customWidth="1"/>
    <col min="22" max="22" width="8.42578125" bestFit="1" customWidth="1"/>
    <col min="23" max="23" width="13.42578125" bestFit="1" customWidth="1"/>
    <col min="24" max="24" width="6.28515625" bestFit="1" customWidth="1"/>
    <col min="25" max="25" width="12.7109375" bestFit="1" customWidth="1"/>
    <col min="26" max="26" width="13.42578125" customWidth="1"/>
  </cols>
  <sheetData>
    <row r="1" spans="1:26" x14ac:dyDescent="0.25">
      <c r="A1" s="1" t="s">
        <v>0</v>
      </c>
      <c r="B1" s="1" t="s">
        <v>1</v>
      </c>
      <c r="C1" s="1" t="s">
        <v>2</v>
      </c>
      <c r="D1" s="1" t="s">
        <v>3</v>
      </c>
      <c r="E1" s="1" t="s">
        <v>4</v>
      </c>
      <c r="F1" s="1" t="s">
        <v>5</v>
      </c>
      <c r="G1" s="1" t="s">
        <v>6</v>
      </c>
      <c r="H1" s="1" t="s">
        <v>7</v>
      </c>
      <c r="I1" s="1" t="s">
        <v>8</v>
      </c>
      <c r="J1" s="1" t="s">
        <v>205</v>
      </c>
      <c r="K1" s="1" t="s">
        <v>207</v>
      </c>
      <c r="L1" s="1" t="s">
        <v>208</v>
      </c>
      <c r="M1" s="1" t="s">
        <v>210</v>
      </c>
      <c r="N1" s="1" t="s">
        <v>211</v>
      </c>
      <c r="O1" s="2" t="s">
        <v>212</v>
      </c>
      <c r="P1" s="3" t="s">
        <v>213</v>
      </c>
      <c r="Q1" s="3" t="s">
        <v>214</v>
      </c>
      <c r="R1" s="3" t="s">
        <v>215</v>
      </c>
      <c r="S1" s="3" t="s">
        <v>217</v>
      </c>
      <c r="T1" s="3" t="s">
        <v>218</v>
      </c>
      <c r="U1" s="3" t="s">
        <v>220</v>
      </c>
      <c r="V1" s="3" t="s">
        <v>221</v>
      </c>
      <c r="W1" s="3" t="s">
        <v>224</v>
      </c>
      <c r="X1" s="3" t="s">
        <v>228</v>
      </c>
      <c r="Y1" s="3" t="s">
        <v>236</v>
      </c>
      <c r="Z1" s="3" t="s">
        <v>235</v>
      </c>
    </row>
    <row r="2" spans="1:26" x14ac:dyDescent="0.25">
      <c r="A2">
        <v>1000</v>
      </c>
      <c r="B2" t="s">
        <v>9</v>
      </c>
      <c r="C2" t="s">
        <v>13</v>
      </c>
      <c r="D2">
        <v>1</v>
      </c>
      <c r="E2" t="s">
        <v>17</v>
      </c>
      <c r="F2" t="s">
        <v>80</v>
      </c>
      <c r="G2" t="s">
        <v>102</v>
      </c>
      <c r="H2">
        <v>0</v>
      </c>
      <c r="I2">
        <v>131</v>
      </c>
      <c r="J2" s="4">
        <f>IF((TIMEVALUE($G2)-TIMEVALUE($F2))=0,0,1/((TIMEVALUE($G2)-TIMEVALUE($F2))*24))</f>
        <v>19.999999999999538</v>
      </c>
      <c r="K2" s="7">
        <v>45872</v>
      </c>
      <c r="L2">
        <f>D2+H2</f>
        <v>1</v>
      </c>
      <c r="M2" s="8">
        <f>IF($L2=0,0,$H2/$L2)</f>
        <v>0</v>
      </c>
      <c r="N2" s="9">
        <f>(TIMEVALUE($G2)-TIMEVALUE($F2))*1440</f>
        <v>3.0000000000000693</v>
      </c>
      <c r="O2">
        <f>L2-H2</f>
        <v>1</v>
      </c>
      <c r="P2">
        <f>O2/L2*100</f>
        <v>100</v>
      </c>
      <c r="Q2" s="4">
        <f>$I2/$L2</f>
        <v>131</v>
      </c>
      <c r="R2" s="4">
        <f>IF($L2=0,NA(),$N2/$L2)</f>
        <v>3.0000000000000693</v>
      </c>
      <c r="S2" s="4">
        <f>(Table1[[#This Row],[Order duration (minutes)]])/60</f>
        <v>5.0000000000001155E-2</v>
      </c>
      <c r="T2" s="4">
        <f>Table1[[#This Row],[Orders picked]]/Table1[[#This Row],[Time worked (Hrs)]]</f>
        <v>19.999999999999538</v>
      </c>
      <c r="U2" t="str">
        <f>Table1[[#This Row],[Picker_ID]]</f>
        <v>P001</v>
      </c>
      <c r="V2" t="str">
        <f>IF(VALUE(_xlfn.TEXTBEFORE(Table1[[#This Row],[Time_Start]],":"))&lt;12,"Morning",IF(VALUE(_xlfn.TEXTBEFORE(Table1[[#This Row],[Time_Start]],":"))&lt;18,"Afternoon","Night"))</f>
        <v>Morning</v>
      </c>
      <c r="W2" s="4">
        <f>IF(Table1[[#This Row],[Orders picked]]=0,0,Table1[[#This Row],[Errors]]/Table1[[#This Row],[Orders picked]])</f>
        <v>0</v>
      </c>
      <c r="X2" s="6">
        <f>_xlfn.ISOWEEKNUM(Table1[[#This Row],[Dates]])</f>
        <v>31</v>
      </c>
      <c r="Y2" s="16">
        <f t="shared" ref="Y2:Y65" si="0">G2-F2</f>
        <v>2.0833333333333814E-3</v>
      </c>
      <c r="Z2" s="7"/>
    </row>
    <row r="3" spans="1:26" x14ac:dyDescent="0.25">
      <c r="A3">
        <v>1001</v>
      </c>
      <c r="B3" t="s">
        <v>10</v>
      </c>
      <c r="C3" t="s">
        <v>14</v>
      </c>
      <c r="D3">
        <v>8</v>
      </c>
      <c r="E3" t="s">
        <v>18</v>
      </c>
      <c r="F3" t="s">
        <v>81</v>
      </c>
      <c r="G3" t="s">
        <v>161</v>
      </c>
      <c r="H3">
        <v>1</v>
      </c>
      <c r="I3">
        <v>496</v>
      </c>
      <c r="J3" s="4">
        <f t="shared" ref="J3:J66" si="1">IF((TIMEVALUE($G3)-TIMEVALUE($F3))=0,0,1/((TIMEVALUE($G3)-TIMEVALUE($F3))*24))</f>
        <v>15.000000000000053</v>
      </c>
      <c r="K3" s="7">
        <v>45871</v>
      </c>
      <c r="L3">
        <f t="shared" ref="L3:L66" si="2">D3+H3</f>
        <v>9</v>
      </c>
      <c r="M3" s="8">
        <f t="shared" ref="M3:M66" si="3">IF($L3=0,0,$H3/$L3)</f>
        <v>0.1111111111111111</v>
      </c>
      <c r="N3" s="9">
        <f t="shared" ref="N3:N66" si="4">(TIMEVALUE($G3)-TIMEVALUE($F3))*1440</f>
        <v>3.9999999999999858</v>
      </c>
      <c r="O3">
        <f t="shared" ref="O3:O66" si="5">L3-H3</f>
        <v>8</v>
      </c>
      <c r="P3">
        <f t="shared" ref="P3:P66" si="6">O3/L3*100</f>
        <v>88.888888888888886</v>
      </c>
      <c r="Q3" s="4">
        <f t="shared" ref="Q3:Q66" si="7">$I3/$L3</f>
        <v>55.111111111111114</v>
      </c>
      <c r="R3" s="4">
        <f t="shared" ref="R3:R66" si="8">IF($L3=0,NA(),$N3/$L3)</f>
        <v>0.44444444444444287</v>
      </c>
      <c r="S3" s="4">
        <f>(Table1[[#This Row],[Order duration (minutes)]])/60</f>
        <v>6.666666666666643E-2</v>
      </c>
      <c r="T3" s="4">
        <f>Table1[[#This Row],[Orders picked]]/Table1[[#This Row],[Time worked (Hrs)]]</f>
        <v>135.00000000000048</v>
      </c>
      <c r="U3" t="str">
        <f>Table1[[#This Row],[Picker_ID]]</f>
        <v>P004</v>
      </c>
      <c r="V3" t="str">
        <f>IF(VALUE(_xlfn.TEXTBEFORE(Table1[[#This Row],[Time_Start]],":"))&lt;12,"Morning",IF(VALUE(_xlfn.TEXTBEFORE(Table1[[#This Row],[Time_Start]],":"))&lt;18,"Afternoon","Night"))</f>
        <v>Morning</v>
      </c>
      <c r="W3" s="4">
        <f>IF(Table1[[#This Row],[Orders picked]]=0,0,Table1[[#This Row],[Errors]]/Table1[[#This Row],[Orders picked]])</f>
        <v>0.1111111111111111</v>
      </c>
      <c r="X3" s="6">
        <f>_xlfn.ISOWEEKNUM(Table1[[#This Row],[Dates]])</f>
        <v>31</v>
      </c>
      <c r="Y3" s="16">
        <f t="shared" si="0"/>
        <v>2.7777777777777679E-3</v>
      </c>
      <c r="Z3" s="7"/>
    </row>
    <row r="4" spans="1:26" x14ac:dyDescent="0.25">
      <c r="A4">
        <v>1002</v>
      </c>
      <c r="B4" t="s">
        <v>11</v>
      </c>
      <c r="C4" t="s">
        <v>15</v>
      </c>
      <c r="D4">
        <v>5</v>
      </c>
      <c r="E4" t="s">
        <v>19</v>
      </c>
      <c r="F4" t="s">
        <v>82</v>
      </c>
      <c r="G4" t="s">
        <v>162</v>
      </c>
      <c r="H4">
        <v>1</v>
      </c>
      <c r="I4">
        <v>663</v>
      </c>
      <c r="J4" s="4">
        <f t="shared" si="1"/>
        <v>6.6666666666666901</v>
      </c>
      <c r="K4" s="7">
        <v>45870</v>
      </c>
      <c r="L4">
        <f t="shared" si="2"/>
        <v>6</v>
      </c>
      <c r="M4" s="8">
        <f t="shared" si="3"/>
        <v>0.16666666666666666</v>
      </c>
      <c r="N4" s="9">
        <f t="shared" si="4"/>
        <v>8.999999999999968</v>
      </c>
      <c r="O4">
        <f t="shared" si="5"/>
        <v>5</v>
      </c>
      <c r="P4">
        <f t="shared" si="6"/>
        <v>83.333333333333343</v>
      </c>
      <c r="Q4" s="4">
        <f t="shared" si="7"/>
        <v>110.5</v>
      </c>
      <c r="R4" s="4">
        <f t="shared" si="8"/>
        <v>1.4999999999999947</v>
      </c>
      <c r="S4" s="4">
        <f>(Table1[[#This Row],[Order duration (minutes)]])/60</f>
        <v>0.14999999999999947</v>
      </c>
      <c r="T4" s="4">
        <f>Table1[[#This Row],[Orders picked]]/Table1[[#This Row],[Time worked (Hrs)]]</f>
        <v>40.000000000000142</v>
      </c>
      <c r="U4" t="str">
        <f>Table1[[#This Row],[Picker_ID]]</f>
        <v>P003</v>
      </c>
      <c r="V4" t="str">
        <f>IF(VALUE(_xlfn.TEXTBEFORE(Table1[[#This Row],[Time_Start]],":"))&lt;12,"Morning",IF(VALUE(_xlfn.TEXTBEFORE(Table1[[#This Row],[Time_Start]],":"))&lt;18,"Afternoon","Night"))</f>
        <v>Morning</v>
      </c>
      <c r="W4" s="4">
        <f>IF(Table1[[#This Row],[Orders picked]]=0,0,Table1[[#This Row],[Errors]]/Table1[[#This Row],[Orders picked]])</f>
        <v>0.16666666666666666</v>
      </c>
      <c r="X4" s="6">
        <f>_xlfn.ISOWEEKNUM(Table1[[#This Row],[Dates]])</f>
        <v>31</v>
      </c>
      <c r="Y4" s="16">
        <f t="shared" si="0"/>
        <v>6.2499999999999778E-3</v>
      </c>
      <c r="Z4" s="7"/>
    </row>
    <row r="5" spans="1:26" x14ac:dyDescent="0.25">
      <c r="A5">
        <v>1003</v>
      </c>
      <c r="B5" t="s">
        <v>10</v>
      </c>
      <c r="C5" t="s">
        <v>13</v>
      </c>
      <c r="D5">
        <v>10</v>
      </c>
      <c r="E5" t="s">
        <v>20</v>
      </c>
      <c r="F5" t="s">
        <v>83</v>
      </c>
      <c r="G5" t="s">
        <v>121</v>
      </c>
      <c r="H5">
        <v>0</v>
      </c>
      <c r="I5">
        <v>101</v>
      </c>
      <c r="J5" s="4">
        <f t="shared" si="1"/>
        <v>20.000000000000071</v>
      </c>
      <c r="K5" s="7">
        <v>45869</v>
      </c>
      <c r="L5">
        <f t="shared" si="2"/>
        <v>10</v>
      </c>
      <c r="M5" s="8">
        <f t="shared" si="3"/>
        <v>0</v>
      </c>
      <c r="N5" s="9">
        <f t="shared" si="4"/>
        <v>2.9999999999999893</v>
      </c>
      <c r="O5">
        <f t="shared" si="5"/>
        <v>10</v>
      </c>
      <c r="P5">
        <f t="shared" si="6"/>
        <v>100</v>
      </c>
      <c r="Q5" s="4">
        <f t="shared" si="7"/>
        <v>10.1</v>
      </c>
      <c r="R5" s="4">
        <f t="shared" si="8"/>
        <v>0.29999999999999893</v>
      </c>
      <c r="S5" s="4">
        <f>(Table1[[#This Row],[Order duration (minutes)]])/60</f>
        <v>4.9999999999999822E-2</v>
      </c>
      <c r="T5" s="4">
        <f>Table1[[#This Row],[Orders picked]]/Table1[[#This Row],[Time worked (Hrs)]]</f>
        <v>200.00000000000071</v>
      </c>
      <c r="U5" t="str">
        <f>Table1[[#This Row],[Picker_ID]]</f>
        <v>P004</v>
      </c>
      <c r="V5" t="str">
        <f>IF(VALUE(_xlfn.TEXTBEFORE(Table1[[#This Row],[Time_Start]],":"))&lt;12,"Morning",IF(VALUE(_xlfn.TEXTBEFORE(Table1[[#This Row],[Time_Start]],":"))&lt;18,"Afternoon","Night"))</f>
        <v>Morning</v>
      </c>
      <c r="W5" s="4">
        <f>IF(Table1[[#This Row],[Orders picked]]=0,0,Table1[[#This Row],[Errors]]/Table1[[#This Row],[Orders picked]])</f>
        <v>0</v>
      </c>
      <c r="X5" s="6">
        <f>_xlfn.ISOWEEKNUM(Table1[[#This Row],[Dates]])</f>
        <v>31</v>
      </c>
      <c r="Y5" s="16">
        <f t="shared" si="0"/>
        <v>2.0833333333333259E-3</v>
      </c>
      <c r="Z5" s="7"/>
    </row>
    <row r="6" spans="1:26" x14ac:dyDescent="0.25">
      <c r="A6">
        <v>1004</v>
      </c>
      <c r="B6" t="s">
        <v>12</v>
      </c>
      <c r="C6" t="s">
        <v>13</v>
      </c>
      <c r="D6">
        <v>1</v>
      </c>
      <c r="E6" t="s">
        <v>21</v>
      </c>
      <c r="F6" t="s">
        <v>84</v>
      </c>
      <c r="G6" t="s">
        <v>145</v>
      </c>
      <c r="H6">
        <v>0</v>
      </c>
      <c r="I6">
        <v>629</v>
      </c>
      <c r="J6" s="4">
        <f t="shared" si="1"/>
        <v>8.5714285714285037</v>
      </c>
      <c r="K6" s="7">
        <v>45868</v>
      </c>
      <c r="L6">
        <f t="shared" si="2"/>
        <v>1</v>
      </c>
      <c r="M6" s="8">
        <f t="shared" si="3"/>
        <v>0</v>
      </c>
      <c r="N6" s="9">
        <f t="shared" si="4"/>
        <v>7.0000000000000551</v>
      </c>
      <c r="O6">
        <f t="shared" si="5"/>
        <v>1</v>
      </c>
      <c r="P6">
        <f t="shared" si="6"/>
        <v>100</v>
      </c>
      <c r="Q6" s="4">
        <f t="shared" si="7"/>
        <v>629</v>
      </c>
      <c r="R6" s="4">
        <f t="shared" si="8"/>
        <v>7.0000000000000551</v>
      </c>
      <c r="S6" s="4">
        <f>(Table1[[#This Row],[Order duration (minutes)]])/60</f>
        <v>0.11666666666666758</v>
      </c>
      <c r="T6" s="4">
        <f>Table1[[#This Row],[Orders picked]]/Table1[[#This Row],[Time worked (Hrs)]]</f>
        <v>8.5714285714285037</v>
      </c>
      <c r="U6" t="str">
        <f>Table1[[#This Row],[Picker_ID]]</f>
        <v>P002</v>
      </c>
      <c r="V6" t="str">
        <f>IF(VALUE(_xlfn.TEXTBEFORE(Table1[[#This Row],[Time_Start]],":"))&lt;12,"Morning",IF(VALUE(_xlfn.TEXTBEFORE(Table1[[#This Row],[Time_Start]],":"))&lt;18,"Afternoon","Night"))</f>
        <v>Morning</v>
      </c>
      <c r="W6" s="4">
        <f>IF(Table1[[#This Row],[Orders picked]]=0,0,Table1[[#This Row],[Errors]]/Table1[[#This Row],[Orders picked]])</f>
        <v>0</v>
      </c>
      <c r="X6" s="6">
        <f>_xlfn.ISOWEEKNUM(Table1[[#This Row],[Dates]])</f>
        <v>31</v>
      </c>
      <c r="Y6" s="16">
        <f t="shared" si="0"/>
        <v>4.8611111111111494E-3</v>
      </c>
      <c r="Z6" s="7"/>
    </row>
    <row r="7" spans="1:26" x14ac:dyDescent="0.25">
      <c r="A7">
        <v>1005</v>
      </c>
      <c r="B7" t="s">
        <v>10</v>
      </c>
      <c r="C7" t="s">
        <v>13</v>
      </c>
      <c r="D7">
        <v>4</v>
      </c>
      <c r="E7" t="s">
        <v>22</v>
      </c>
      <c r="F7" t="s">
        <v>85</v>
      </c>
      <c r="G7" t="s">
        <v>121</v>
      </c>
      <c r="H7">
        <v>0</v>
      </c>
      <c r="I7">
        <v>731</v>
      </c>
      <c r="J7" s="4">
        <f t="shared" si="1"/>
        <v>7.5000000000000266</v>
      </c>
      <c r="K7" s="7">
        <v>45867</v>
      </c>
      <c r="L7">
        <f t="shared" si="2"/>
        <v>4</v>
      </c>
      <c r="M7" s="8">
        <f t="shared" si="3"/>
        <v>0</v>
      </c>
      <c r="N7" s="9">
        <f t="shared" si="4"/>
        <v>7.9999999999999716</v>
      </c>
      <c r="O7">
        <f t="shared" si="5"/>
        <v>4</v>
      </c>
      <c r="P7">
        <f t="shared" si="6"/>
        <v>100</v>
      </c>
      <c r="Q7" s="4">
        <f t="shared" si="7"/>
        <v>182.75</v>
      </c>
      <c r="R7" s="4">
        <f t="shared" si="8"/>
        <v>1.9999999999999929</v>
      </c>
      <c r="S7" s="4">
        <f>(Table1[[#This Row],[Order duration (minutes)]])/60</f>
        <v>0.13333333333333286</v>
      </c>
      <c r="T7" s="4">
        <f>Table1[[#This Row],[Orders picked]]/Table1[[#This Row],[Time worked (Hrs)]]</f>
        <v>30.000000000000107</v>
      </c>
      <c r="U7" t="str">
        <f>Table1[[#This Row],[Picker_ID]]</f>
        <v>P004</v>
      </c>
      <c r="V7" t="str">
        <f>IF(VALUE(_xlfn.TEXTBEFORE(Table1[[#This Row],[Time_Start]],":"))&lt;12,"Morning",IF(VALUE(_xlfn.TEXTBEFORE(Table1[[#This Row],[Time_Start]],":"))&lt;18,"Afternoon","Night"))</f>
        <v>Morning</v>
      </c>
      <c r="W7" s="4">
        <f>IF(Table1[[#This Row],[Orders picked]]=0,0,Table1[[#This Row],[Errors]]/Table1[[#This Row],[Orders picked]])</f>
        <v>0</v>
      </c>
      <c r="X7" s="6">
        <f>_xlfn.ISOWEEKNUM(Table1[[#This Row],[Dates]])</f>
        <v>31</v>
      </c>
      <c r="Y7" s="16">
        <f t="shared" si="0"/>
        <v>5.5555555555555358E-3</v>
      </c>
      <c r="Z7" s="7"/>
    </row>
    <row r="8" spans="1:26" x14ac:dyDescent="0.25">
      <c r="A8">
        <v>1006</v>
      </c>
      <c r="B8" t="s">
        <v>12</v>
      </c>
      <c r="C8" t="s">
        <v>13</v>
      </c>
      <c r="D8">
        <v>1</v>
      </c>
      <c r="E8" t="s">
        <v>23</v>
      </c>
      <c r="F8" t="s">
        <v>86</v>
      </c>
      <c r="G8" t="s">
        <v>142</v>
      </c>
      <c r="H8">
        <v>0</v>
      </c>
      <c r="I8">
        <v>421</v>
      </c>
      <c r="J8" s="4">
        <f t="shared" si="1"/>
        <v>11.999999999999851</v>
      </c>
      <c r="K8" s="7">
        <v>45866</v>
      </c>
      <c r="L8">
        <f t="shared" si="2"/>
        <v>1</v>
      </c>
      <c r="M8" s="8">
        <f t="shared" si="3"/>
        <v>0</v>
      </c>
      <c r="N8" s="9">
        <f t="shared" si="4"/>
        <v>5.0000000000000622</v>
      </c>
      <c r="O8">
        <f t="shared" si="5"/>
        <v>1</v>
      </c>
      <c r="P8">
        <f t="shared" si="6"/>
        <v>100</v>
      </c>
      <c r="Q8" s="4">
        <f t="shared" si="7"/>
        <v>421</v>
      </c>
      <c r="R8" s="4">
        <f t="shared" si="8"/>
        <v>5.0000000000000622</v>
      </c>
      <c r="S8" s="4">
        <f>(Table1[[#This Row],[Order duration (minutes)]])/60</f>
        <v>8.333333333333437E-2</v>
      </c>
      <c r="T8" s="4">
        <f>Table1[[#This Row],[Orders picked]]/Table1[[#This Row],[Time worked (Hrs)]]</f>
        <v>11.999999999999851</v>
      </c>
      <c r="U8" t="str">
        <f>Table1[[#This Row],[Picker_ID]]</f>
        <v>P002</v>
      </c>
      <c r="V8" t="str">
        <f>IF(VALUE(_xlfn.TEXTBEFORE(Table1[[#This Row],[Time_Start]],":"))&lt;12,"Morning",IF(VALUE(_xlfn.TEXTBEFORE(Table1[[#This Row],[Time_Start]],":"))&lt;18,"Afternoon","Night"))</f>
        <v>Morning</v>
      </c>
      <c r="W8" s="4">
        <f>IF(Table1[[#This Row],[Orders picked]]=0,0,Table1[[#This Row],[Errors]]/Table1[[#This Row],[Orders picked]])</f>
        <v>0</v>
      </c>
      <c r="X8" s="6">
        <f>_xlfn.ISOWEEKNUM(Table1[[#This Row],[Dates]])</f>
        <v>31</v>
      </c>
      <c r="Y8" s="16">
        <f t="shared" si="0"/>
        <v>3.4722222222222654E-3</v>
      </c>
      <c r="Z8" s="7"/>
    </row>
    <row r="9" spans="1:26" x14ac:dyDescent="0.25">
      <c r="A9">
        <v>1007</v>
      </c>
      <c r="B9" t="s">
        <v>10</v>
      </c>
      <c r="C9" t="s">
        <v>14</v>
      </c>
      <c r="D9">
        <v>7</v>
      </c>
      <c r="E9" t="s">
        <v>24</v>
      </c>
      <c r="F9" t="s">
        <v>87</v>
      </c>
      <c r="G9" t="s">
        <v>163</v>
      </c>
      <c r="H9">
        <v>0</v>
      </c>
      <c r="I9">
        <v>791</v>
      </c>
      <c r="J9" s="4">
        <f t="shared" si="1"/>
        <v>5.9999999999999734</v>
      </c>
      <c r="K9" s="7">
        <v>45865</v>
      </c>
      <c r="L9">
        <f t="shared" si="2"/>
        <v>7</v>
      </c>
      <c r="M9" s="8">
        <f t="shared" si="3"/>
        <v>0</v>
      </c>
      <c r="N9" s="9">
        <f t="shared" si="4"/>
        <v>10.000000000000044</v>
      </c>
      <c r="O9">
        <f t="shared" si="5"/>
        <v>7</v>
      </c>
      <c r="P9">
        <f t="shared" si="6"/>
        <v>100</v>
      </c>
      <c r="Q9" s="4">
        <f t="shared" si="7"/>
        <v>113</v>
      </c>
      <c r="R9" s="4">
        <f t="shared" si="8"/>
        <v>1.4285714285714348</v>
      </c>
      <c r="S9" s="4">
        <f>(Table1[[#This Row],[Order duration (minutes)]])/60</f>
        <v>0.16666666666666741</v>
      </c>
      <c r="T9" s="4">
        <f>Table1[[#This Row],[Orders picked]]/Table1[[#This Row],[Time worked (Hrs)]]</f>
        <v>41.999999999999815</v>
      </c>
      <c r="U9" t="str">
        <f>Table1[[#This Row],[Picker_ID]]</f>
        <v>P004</v>
      </c>
      <c r="V9" t="str">
        <f>IF(VALUE(_xlfn.TEXTBEFORE(Table1[[#This Row],[Time_Start]],":"))&lt;12,"Morning",IF(VALUE(_xlfn.TEXTBEFORE(Table1[[#This Row],[Time_Start]],":"))&lt;18,"Afternoon","Night"))</f>
        <v>Morning</v>
      </c>
      <c r="W9" s="4">
        <f>IF(Table1[[#This Row],[Orders picked]]=0,0,Table1[[#This Row],[Errors]]/Table1[[#This Row],[Orders picked]])</f>
        <v>0</v>
      </c>
      <c r="X9" s="6">
        <f>_xlfn.ISOWEEKNUM(Table1[[#This Row],[Dates]])</f>
        <v>30</v>
      </c>
      <c r="Y9" s="16">
        <f t="shared" si="0"/>
        <v>6.9444444444444753E-3</v>
      </c>
      <c r="Z9" s="7"/>
    </row>
    <row r="10" spans="1:26" x14ac:dyDescent="0.25">
      <c r="A10">
        <v>1008</v>
      </c>
      <c r="B10" t="s">
        <v>10</v>
      </c>
      <c r="C10" t="s">
        <v>14</v>
      </c>
      <c r="D10">
        <v>6</v>
      </c>
      <c r="E10" t="s">
        <v>25</v>
      </c>
      <c r="F10" t="s">
        <v>88</v>
      </c>
      <c r="G10" t="s">
        <v>164</v>
      </c>
      <c r="H10">
        <v>0</v>
      </c>
      <c r="I10">
        <v>759</v>
      </c>
      <c r="J10" s="4">
        <f t="shared" si="1"/>
        <v>8.5714285714285037</v>
      </c>
      <c r="K10" s="7">
        <v>45864</v>
      </c>
      <c r="L10">
        <f t="shared" si="2"/>
        <v>6</v>
      </c>
      <c r="M10" s="8">
        <f t="shared" si="3"/>
        <v>0</v>
      </c>
      <c r="N10" s="9">
        <f t="shared" si="4"/>
        <v>7.0000000000000551</v>
      </c>
      <c r="O10">
        <f t="shared" si="5"/>
        <v>6</v>
      </c>
      <c r="P10">
        <f t="shared" si="6"/>
        <v>100</v>
      </c>
      <c r="Q10" s="4">
        <f t="shared" si="7"/>
        <v>126.5</v>
      </c>
      <c r="R10" s="4">
        <f t="shared" si="8"/>
        <v>1.1666666666666758</v>
      </c>
      <c r="S10" s="4">
        <f>(Table1[[#This Row],[Order duration (minutes)]])/60</f>
        <v>0.11666666666666758</v>
      </c>
      <c r="T10" s="4">
        <f>Table1[[#This Row],[Orders picked]]/Table1[[#This Row],[Time worked (Hrs)]]</f>
        <v>51.428571428571026</v>
      </c>
      <c r="U10" t="str">
        <f>Table1[[#This Row],[Picker_ID]]</f>
        <v>P004</v>
      </c>
      <c r="V10" t="str">
        <f>IF(VALUE(_xlfn.TEXTBEFORE(Table1[[#This Row],[Time_Start]],":"))&lt;12,"Morning",IF(VALUE(_xlfn.TEXTBEFORE(Table1[[#This Row],[Time_Start]],":"))&lt;18,"Afternoon","Night"))</f>
        <v>Morning</v>
      </c>
      <c r="W10" s="4">
        <f>IF(Table1[[#This Row],[Orders picked]]=0,0,Table1[[#This Row],[Errors]]/Table1[[#This Row],[Orders picked]])</f>
        <v>0</v>
      </c>
      <c r="X10" s="6">
        <f>_xlfn.ISOWEEKNUM(Table1[[#This Row],[Dates]])</f>
        <v>30</v>
      </c>
      <c r="Y10" s="16">
        <f t="shared" si="0"/>
        <v>4.8611111111111494E-3</v>
      </c>
      <c r="Z10" s="7"/>
    </row>
    <row r="11" spans="1:26" x14ac:dyDescent="0.25">
      <c r="A11">
        <v>1009</v>
      </c>
      <c r="B11" t="s">
        <v>11</v>
      </c>
      <c r="C11" t="s">
        <v>15</v>
      </c>
      <c r="D11">
        <v>6</v>
      </c>
      <c r="E11" t="s">
        <v>26</v>
      </c>
      <c r="F11" t="s">
        <v>89</v>
      </c>
      <c r="G11" t="s">
        <v>165</v>
      </c>
      <c r="H11">
        <v>1</v>
      </c>
      <c r="I11">
        <v>177</v>
      </c>
      <c r="J11" s="4">
        <f t="shared" si="1"/>
        <v>7.5000000000000266</v>
      </c>
      <c r="K11" s="7">
        <v>45863</v>
      </c>
      <c r="L11">
        <f t="shared" si="2"/>
        <v>7</v>
      </c>
      <c r="M11" s="8">
        <f t="shared" si="3"/>
        <v>0.14285714285714285</v>
      </c>
      <c r="N11" s="9">
        <f t="shared" si="4"/>
        <v>7.9999999999999716</v>
      </c>
      <c r="O11">
        <f t="shared" si="5"/>
        <v>6</v>
      </c>
      <c r="P11">
        <f t="shared" si="6"/>
        <v>85.714285714285708</v>
      </c>
      <c r="Q11" s="4">
        <f t="shared" si="7"/>
        <v>25.285714285714285</v>
      </c>
      <c r="R11" s="4">
        <f t="shared" si="8"/>
        <v>1.1428571428571388</v>
      </c>
      <c r="S11" s="4">
        <f>(Table1[[#This Row],[Order duration (minutes)]])/60</f>
        <v>0.13333333333333286</v>
      </c>
      <c r="T11" s="4">
        <f>Table1[[#This Row],[Orders picked]]/Table1[[#This Row],[Time worked (Hrs)]]</f>
        <v>52.500000000000185</v>
      </c>
      <c r="U11" t="str">
        <f>Table1[[#This Row],[Picker_ID]]</f>
        <v>P003</v>
      </c>
      <c r="V11" t="str">
        <f>IF(VALUE(_xlfn.TEXTBEFORE(Table1[[#This Row],[Time_Start]],":"))&lt;12,"Morning",IF(VALUE(_xlfn.TEXTBEFORE(Table1[[#This Row],[Time_Start]],":"))&lt;18,"Afternoon","Night"))</f>
        <v>Morning</v>
      </c>
      <c r="W11" s="4">
        <f>IF(Table1[[#This Row],[Orders picked]]=0,0,Table1[[#This Row],[Errors]]/Table1[[#This Row],[Orders picked]])</f>
        <v>0.14285714285714285</v>
      </c>
      <c r="X11" s="6">
        <f>_xlfn.ISOWEEKNUM(Table1[[#This Row],[Dates]])</f>
        <v>30</v>
      </c>
      <c r="Y11" s="16">
        <f t="shared" si="0"/>
        <v>5.5555555555555358E-3</v>
      </c>
      <c r="Z11" s="7"/>
    </row>
    <row r="12" spans="1:26" x14ac:dyDescent="0.25">
      <c r="A12">
        <v>1010</v>
      </c>
      <c r="B12" t="s">
        <v>10</v>
      </c>
      <c r="C12" t="s">
        <v>16</v>
      </c>
      <c r="D12">
        <v>5</v>
      </c>
      <c r="E12" t="s">
        <v>27</v>
      </c>
      <c r="F12" t="s">
        <v>90</v>
      </c>
      <c r="G12" t="s">
        <v>81</v>
      </c>
      <c r="H12">
        <v>0</v>
      </c>
      <c r="I12">
        <v>655</v>
      </c>
      <c r="J12" s="4">
        <f t="shared" si="1"/>
        <v>12.000000000000043</v>
      </c>
      <c r="K12" s="7">
        <v>45862</v>
      </c>
      <c r="L12">
        <f t="shared" si="2"/>
        <v>5</v>
      </c>
      <c r="M12" s="8">
        <f t="shared" si="3"/>
        <v>0</v>
      </c>
      <c r="N12" s="9">
        <f t="shared" si="4"/>
        <v>4.9999999999999822</v>
      </c>
      <c r="O12">
        <f t="shared" si="5"/>
        <v>5</v>
      </c>
      <c r="P12">
        <f t="shared" si="6"/>
        <v>100</v>
      </c>
      <c r="Q12" s="4">
        <f t="shared" si="7"/>
        <v>131</v>
      </c>
      <c r="R12" s="4">
        <f t="shared" si="8"/>
        <v>0.99999999999999645</v>
      </c>
      <c r="S12" s="4">
        <f>(Table1[[#This Row],[Order duration (minutes)]])/60</f>
        <v>8.3333333333333037E-2</v>
      </c>
      <c r="T12" s="4">
        <f>Table1[[#This Row],[Orders picked]]/Table1[[#This Row],[Time worked (Hrs)]]</f>
        <v>60.000000000000213</v>
      </c>
      <c r="U12" t="str">
        <f>Table1[[#This Row],[Picker_ID]]</f>
        <v>P004</v>
      </c>
      <c r="V12" t="str">
        <f>IF(VALUE(_xlfn.TEXTBEFORE(Table1[[#This Row],[Time_Start]],":"))&lt;12,"Morning",IF(VALUE(_xlfn.TEXTBEFORE(Table1[[#This Row],[Time_Start]],":"))&lt;18,"Afternoon","Night"))</f>
        <v>Morning</v>
      </c>
      <c r="W12" s="4">
        <f>IF(Table1[[#This Row],[Orders picked]]=0,0,Table1[[#This Row],[Errors]]/Table1[[#This Row],[Orders picked]])</f>
        <v>0</v>
      </c>
      <c r="X12" s="6">
        <f>_xlfn.ISOWEEKNUM(Table1[[#This Row],[Dates]])</f>
        <v>30</v>
      </c>
      <c r="Y12" s="16">
        <f t="shared" si="0"/>
        <v>3.4722222222222099E-3</v>
      </c>
      <c r="Z12" s="7"/>
    </row>
    <row r="13" spans="1:26" x14ac:dyDescent="0.25">
      <c r="A13">
        <v>1011</v>
      </c>
      <c r="B13" t="s">
        <v>12</v>
      </c>
      <c r="C13" t="s">
        <v>13</v>
      </c>
      <c r="D13">
        <v>9</v>
      </c>
      <c r="E13" t="s">
        <v>28</v>
      </c>
      <c r="F13" t="s">
        <v>91</v>
      </c>
      <c r="G13" t="s">
        <v>166</v>
      </c>
      <c r="H13">
        <v>0</v>
      </c>
      <c r="I13">
        <v>176</v>
      </c>
      <c r="J13" s="4">
        <f t="shared" si="1"/>
        <v>19.999999999999538</v>
      </c>
      <c r="K13" s="7">
        <v>45861</v>
      </c>
      <c r="L13">
        <f t="shared" si="2"/>
        <v>9</v>
      </c>
      <c r="M13" s="8">
        <f t="shared" si="3"/>
        <v>0</v>
      </c>
      <c r="N13" s="9">
        <f t="shared" si="4"/>
        <v>3.0000000000000693</v>
      </c>
      <c r="O13">
        <f t="shared" si="5"/>
        <v>9</v>
      </c>
      <c r="P13">
        <f t="shared" si="6"/>
        <v>100</v>
      </c>
      <c r="Q13" s="4">
        <f t="shared" si="7"/>
        <v>19.555555555555557</v>
      </c>
      <c r="R13" s="4">
        <f t="shared" si="8"/>
        <v>0.33333333333334103</v>
      </c>
      <c r="S13" s="4">
        <f>(Table1[[#This Row],[Order duration (minutes)]])/60</f>
        <v>5.0000000000001155E-2</v>
      </c>
      <c r="T13" s="4">
        <f>Table1[[#This Row],[Orders picked]]/Table1[[#This Row],[Time worked (Hrs)]]</f>
        <v>179.99999999999585</v>
      </c>
      <c r="U13" t="str">
        <f>Table1[[#This Row],[Picker_ID]]</f>
        <v>P002</v>
      </c>
      <c r="V13" t="str">
        <f>IF(VALUE(_xlfn.TEXTBEFORE(Table1[[#This Row],[Time_Start]],":"))&lt;12,"Morning",IF(VALUE(_xlfn.TEXTBEFORE(Table1[[#This Row],[Time_Start]],":"))&lt;18,"Afternoon","Night"))</f>
        <v>Morning</v>
      </c>
      <c r="W13" s="4">
        <f>IF(Table1[[#This Row],[Orders picked]]=0,0,Table1[[#This Row],[Errors]]/Table1[[#This Row],[Orders picked]])</f>
        <v>0</v>
      </c>
      <c r="X13" s="6">
        <f>_xlfn.ISOWEEKNUM(Table1[[#This Row],[Dates]])</f>
        <v>30</v>
      </c>
      <c r="Y13" s="16">
        <f t="shared" si="0"/>
        <v>2.0833333333333814E-3</v>
      </c>
      <c r="Z13" s="7"/>
    </row>
    <row r="14" spans="1:26" x14ac:dyDescent="0.25">
      <c r="A14">
        <v>1012</v>
      </c>
      <c r="B14" t="s">
        <v>10</v>
      </c>
      <c r="C14" t="s">
        <v>14</v>
      </c>
      <c r="D14">
        <v>8</v>
      </c>
      <c r="E14" t="s">
        <v>20</v>
      </c>
      <c r="F14" t="s">
        <v>92</v>
      </c>
      <c r="G14" t="s">
        <v>167</v>
      </c>
      <c r="H14">
        <v>0</v>
      </c>
      <c r="I14">
        <v>144</v>
      </c>
      <c r="J14" s="4">
        <f t="shared" si="1"/>
        <v>7.5000000000000266</v>
      </c>
      <c r="K14" s="7">
        <v>45860</v>
      </c>
      <c r="L14">
        <f t="shared" si="2"/>
        <v>8</v>
      </c>
      <c r="M14" s="8">
        <f t="shared" si="3"/>
        <v>0</v>
      </c>
      <c r="N14" s="9">
        <f t="shared" si="4"/>
        <v>7.9999999999999716</v>
      </c>
      <c r="O14">
        <f t="shared" si="5"/>
        <v>8</v>
      </c>
      <c r="P14">
        <f t="shared" si="6"/>
        <v>100</v>
      </c>
      <c r="Q14" s="4">
        <f t="shared" si="7"/>
        <v>18</v>
      </c>
      <c r="R14" s="4">
        <f t="shared" si="8"/>
        <v>0.99999999999999645</v>
      </c>
      <c r="S14" s="4">
        <f>(Table1[[#This Row],[Order duration (minutes)]])/60</f>
        <v>0.13333333333333286</v>
      </c>
      <c r="T14" s="4">
        <f>Table1[[#This Row],[Orders picked]]/Table1[[#This Row],[Time worked (Hrs)]]</f>
        <v>60.000000000000213</v>
      </c>
      <c r="U14" t="str">
        <f>Table1[[#This Row],[Picker_ID]]</f>
        <v>P004</v>
      </c>
      <c r="V14" t="str">
        <f>IF(VALUE(_xlfn.TEXTBEFORE(Table1[[#This Row],[Time_Start]],":"))&lt;12,"Morning",IF(VALUE(_xlfn.TEXTBEFORE(Table1[[#This Row],[Time_Start]],":"))&lt;18,"Afternoon","Night"))</f>
        <v>Morning</v>
      </c>
      <c r="W14" s="4">
        <f>IF(Table1[[#This Row],[Orders picked]]=0,0,Table1[[#This Row],[Errors]]/Table1[[#This Row],[Orders picked]])</f>
        <v>0</v>
      </c>
      <c r="X14" s="6">
        <f>_xlfn.ISOWEEKNUM(Table1[[#This Row],[Dates]])</f>
        <v>30</v>
      </c>
      <c r="Y14" s="16">
        <f t="shared" si="0"/>
        <v>5.5555555555555358E-3</v>
      </c>
      <c r="Z14" s="7"/>
    </row>
    <row r="15" spans="1:26" x14ac:dyDescent="0.25">
      <c r="A15">
        <v>1013</v>
      </c>
      <c r="B15" t="s">
        <v>9</v>
      </c>
      <c r="C15" t="s">
        <v>14</v>
      </c>
      <c r="D15">
        <v>6</v>
      </c>
      <c r="E15" t="s">
        <v>24</v>
      </c>
      <c r="F15" t="s">
        <v>93</v>
      </c>
      <c r="G15" t="s">
        <v>168</v>
      </c>
      <c r="H15">
        <v>0</v>
      </c>
      <c r="I15">
        <v>304</v>
      </c>
      <c r="J15" s="4">
        <f t="shared" si="1"/>
        <v>9.9999999999999023</v>
      </c>
      <c r="K15" s="7">
        <v>45859</v>
      </c>
      <c r="L15">
        <f t="shared" si="2"/>
        <v>6</v>
      </c>
      <c r="M15" s="8">
        <f t="shared" si="3"/>
        <v>0</v>
      </c>
      <c r="N15" s="9">
        <f t="shared" si="4"/>
        <v>6.0000000000000586</v>
      </c>
      <c r="O15">
        <f t="shared" si="5"/>
        <v>6</v>
      </c>
      <c r="P15">
        <f t="shared" si="6"/>
        <v>100</v>
      </c>
      <c r="Q15" s="4">
        <f t="shared" si="7"/>
        <v>50.666666666666664</v>
      </c>
      <c r="R15" s="4">
        <f t="shared" si="8"/>
        <v>1.0000000000000098</v>
      </c>
      <c r="S15" s="4">
        <f>(Table1[[#This Row],[Order duration (minutes)]])/60</f>
        <v>0.10000000000000098</v>
      </c>
      <c r="T15" s="4">
        <f>Table1[[#This Row],[Orders picked]]/Table1[[#This Row],[Time worked (Hrs)]]</f>
        <v>59.999999999999417</v>
      </c>
      <c r="U15" t="str">
        <f>Table1[[#This Row],[Picker_ID]]</f>
        <v>P001</v>
      </c>
      <c r="V15" t="str">
        <f>IF(VALUE(_xlfn.TEXTBEFORE(Table1[[#This Row],[Time_Start]],":"))&lt;12,"Morning",IF(VALUE(_xlfn.TEXTBEFORE(Table1[[#This Row],[Time_Start]],":"))&lt;18,"Afternoon","Night"))</f>
        <v>Morning</v>
      </c>
      <c r="W15" s="4">
        <f>IF(Table1[[#This Row],[Orders picked]]=0,0,Table1[[#This Row],[Errors]]/Table1[[#This Row],[Orders picked]])</f>
        <v>0</v>
      </c>
      <c r="X15" s="6">
        <f>_xlfn.ISOWEEKNUM(Table1[[#This Row],[Dates]])</f>
        <v>30</v>
      </c>
      <c r="Y15" s="16">
        <f t="shared" si="0"/>
        <v>4.1666666666667074E-3</v>
      </c>
      <c r="Z15" s="7"/>
    </row>
    <row r="16" spans="1:26" x14ac:dyDescent="0.25">
      <c r="A16">
        <v>1014</v>
      </c>
      <c r="B16" t="s">
        <v>9</v>
      </c>
      <c r="C16" t="s">
        <v>15</v>
      </c>
      <c r="D16">
        <v>10</v>
      </c>
      <c r="E16" t="s">
        <v>29</v>
      </c>
      <c r="F16" t="s">
        <v>94</v>
      </c>
      <c r="G16" t="s">
        <v>169</v>
      </c>
      <c r="H16">
        <v>0</v>
      </c>
      <c r="I16">
        <v>400</v>
      </c>
      <c r="J16" s="4">
        <f t="shared" si="1"/>
        <v>8.5714285714285037</v>
      </c>
      <c r="K16" s="7">
        <v>45858</v>
      </c>
      <c r="L16">
        <f t="shared" si="2"/>
        <v>10</v>
      </c>
      <c r="M16" s="8">
        <f t="shared" si="3"/>
        <v>0</v>
      </c>
      <c r="N16" s="9">
        <f t="shared" si="4"/>
        <v>7.0000000000000551</v>
      </c>
      <c r="O16">
        <f t="shared" si="5"/>
        <v>10</v>
      </c>
      <c r="P16">
        <f t="shared" si="6"/>
        <v>100</v>
      </c>
      <c r="Q16" s="4">
        <f t="shared" si="7"/>
        <v>40</v>
      </c>
      <c r="R16" s="4">
        <f t="shared" si="8"/>
        <v>0.70000000000000551</v>
      </c>
      <c r="S16" s="4">
        <f>(Table1[[#This Row],[Order duration (minutes)]])/60</f>
        <v>0.11666666666666758</v>
      </c>
      <c r="T16" s="4">
        <f>Table1[[#This Row],[Orders picked]]/Table1[[#This Row],[Time worked (Hrs)]]</f>
        <v>85.71428571428504</v>
      </c>
      <c r="U16" t="str">
        <f>Table1[[#This Row],[Picker_ID]]</f>
        <v>P001</v>
      </c>
      <c r="V16" t="str">
        <f>IF(VALUE(_xlfn.TEXTBEFORE(Table1[[#This Row],[Time_Start]],":"))&lt;12,"Morning",IF(VALUE(_xlfn.TEXTBEFORE(Table1[[#This Row],[Time_Start]],":"))&lt;18,"Afternoon","Night"))</f>
        <v>Morning</v>
      </c>
      <c r="W16" s="4">
        <f>IF(Table1[[#This Row],[Orders picked]]=0,0,Table1[[#This Row],[Errors]]/Table1[[#This Row],[Orders picked]])</f>
        <v>0</v>
      </c>
      <c r="X16" s="6">
        <f>_xlfn.ISOWEEKNUM(Table1[[#This Row],[Dates]])</f>
        <v>29</v>
      </c>
      <c r="Y16" s="16">
        <f t="shared" si="0"/>
        <v>4.8611111111111494E-3</v>
      </c>
      <c r="Z16" s="7"/>
    </row>
    <row r="17" spans="1:26" x14ac:dyDescent="0.25">
      <c r="A17">
        <v>1015</v>
      </c>
      <c r="B17" t="s">
        <v>12</v>
      </c>
      <c r="C17" t="s">
        <v>14</v>
      </c>
      <c r="D17">
        <v>9</v>
      </c>
      <c r="E17" t="s">
        <v>30</v>
      </c>
      <c r="F17" t="s">
        <v>95</v>
      </c>
      <c r="G17" t="s">
        <v>170</v>
      </c>
      <c r="H17">
        <v>0</v>
      </c>
      <c r="I17">
        <v>715</v>
      </c>
      <c r="J17" s="4">
        <f t="shared" si="1"/>
        <v>20.000000000000071</v>
      </c>
      <c r="K17" s="7">
        <v>45857</v>
      </c>
      <c r="L17">
        <f t="shared" si="2"/>
        <v>9</v>
      </c>
      <c r="M17" s="8">
        <f t="shared" si="3"/>
        <v>0</v>
      </c>
      <c r="N17" s="9">
        <f t="shared" si="4"/>
        <v>2.9999999999999893</v>
      </c>
      <c r="O17">
        <f t="shared" si="5"/>
        <v>9</v>
      </c>
      <c r="P17">
        <f t="shared" si="6"/>
        <v>100</v>
      </c>
      <c r="Q17" s="4">
        <f t="shared" si="7"/>
        <v>79.444444444444443</v>
      </c>
      <c r="R17" s="4">
        <f t="shared" si="8"/>
        <v>0.33333333333333215</v>
      </c>
      <c r="S17" s="4">
        <f>(Table1[[#This Row],[Order duration (minutes)]])/60</f>
        <v>4.9999999999999822E-2</v>
      </c>
      <c r="T17" s="4">
        <f>Table1[[#This Row],[Orders picked]]/Table1[[#This Row],[Time worked (Hrs)]]</f>
        <v>180.00000000000063</v>
      </c>
      <c r="U17" t="str">
        <f>Table1[[#This Row],[Picker_ID]]</f>
        <v>P002</v>
      </c>
      <c r="V17" t="str">
        <f>IF(VALUE(_xlfn.TEXTBEFORE(Table1[[#This Row],[Time_Start]],":"))&lt;12,"Morning",IF(VALUE(_xlfn.TEXTBEFORE(Table1[[#This Row],[Time_Start]],":"))&lt;18,"Afternoon","Night"))</f>
        <v>Morning</v>
      </c>
      <c r="W17" s="4">
        <f>IF(Table1[[#This Row],[Orders picked]]=0,0,Table1[[#This Row],[Errors]]/Table1[[#This Row],[Orders picked]])</f>
        <v>0</v>
      </c>
      <c r="X17" s="6">
        <f>_xlfn.ISOWEEKNUM(Table1[[#This Row],[Dates]])</f>
        <v>29</v>
      </c>
      <c r="Y17" s="16">
        <f t="shared" si="0"/>
        <v>2.0833333333333259E-3</v>
      </c>
      <c r="Z17" s="7"/>
    </row>
    <row r="18" spans="1:26" x14ac:dyDescent="0.25">
      <c r="A18">
        <v>1016</v>
      </c>
      <c r="B18" t="s">
        <v>10</v>
      </c>
      <c r="C18" t="s">
        <v>15</v>
      </c>
      <c r="D18">
        <v>9</v>
      </c>
      <c r="E18" t="s">
        <v>31</v>
      </c>
      <c r="F18" t="s">
        <v>96</v>
      </c>
      <c r="G18" t="s">
        <v>171</v>
      </c>
      <c r="H18">
        <v>1</v>
      </c>
      <c r="I18">
        <v>123</v>
      </c>
      <c r="J18" s="4">
        <f t="shared" si="1"/>
        <v>8.5714285714286014</v>
      </c>
      <c r="K18" s="7">
        <v>45856</v>
      </c>
      <c r="L18">
        <f t="shared" si="2"/>
        <v>10</v>
      </c>
      <c r="M18" s="8">
        <f t="shared" si="3"/>
        <v>0.1</v>
      </c>
      <c r="N18" s="9">
        <f t="shared" si="4"/>
        <v>6.9999999999999751</v>
      </c>
      <c r="O18">
        <f t="shared" si="5"/>
        <v>9</v>
      </c>
      <c r="P18">
        <f t="shared" si="6"/>
        <v>90</v>
      </c>
      <c r="Q18" s="4">
        <f t="shared" si="7"/>
        <v>12.3</v>
      </c>
      <c r="R18" s="4">
        <f t="shared" si="8"/>
        <v>0.69999999999999751</v>
      </c>
      <c r="S18" s="4">
        <f>(Table1[[#This Row],[Order duration (minutes)]])/60</f>
        <v>0.11666666666666625</v>
      </c>
      <c r="T18" s="4">
        <f>Table1[[#This Row],[Orders picked]]/Table1[[#This Row],[Time worked (Hrs)]]</f>
        <v>85.714285714286021</v>
      </c>
      <c r="U18" t="str">
        <f>Table1[[#This Row],[Picker_ID]]</f>
        <v>P004</v>
      </c>
      <c r="V18" t="str">
        <f>IF(VALUE(_xlfn.TEXTBEFORE(Table1[[#This Row],[Time_Start]],":"))&lt;12,"Morning",IF(VALUE(_xlfn.TEXTBEFORE(Table1[[#This Row],[Time_Start]],":"))&lt;18,"Afternoon","Night"))</f>
        <v>Morning</v>
      </c>
      <c r="W18" s="4">
        <f>IF(Table1[[#This Row],[Orders picked]]=0,0,Table1[[#This Row],[Errors]]/Table1[[#This Row],[Orders picked]])</f>
        <v>0.1</v>
      </c>
      <c r="X18" s="6">
        <f>_xlfn.ISOWEEKNUM(Table1[[#This Row],[Dates]])</f>
        <v>29</v>
      </c>
      <c r="Y18" s="16">
        <f t="shared" si="0"/>
        <v>4.8611111111110938E-3</v>
      </c>
      <c r="Z18" s="7"/>
    </row>
    <row r="19" spans="1:26" x14ac:dyDescent="0.25">
      <c r="A19">
        <v>1017</v>
      </c>
      <c r="B19" t="s">
        <v>11</v>
      </c>
      <c r="C19" t="s">
        <v>14</v>
      </c>
      <c r="D19">
        <v>2</v>
      </c>
      <c r="E19" t="s">
        <v>32</v>
      </c>
      <c r="F19" t="s">
        <v>97</v>
      </c>
      <c r="G19" t="s">
        <v>135</v>
      </c>
      <c r="H19">
        <v>0</v>
      </c>
      <c r="I19">
        <v>320</v>
      </c>
      <c r="J19" s="4">
        <f t="shared" si="1"/>
        <v>8.5714285714285037</v>
      </c>
      <c r="K19" s="7">
        <v>45855</v>
      </c>
      <c r="L19">
        <f t="shared" si="2"/>
        <v>2</v>
      </c>
      <c r="M19" s="8">
        <f t="shared" si="3"/>
        <v>0</v>
      </c>
      <c r="N19" s="9">
        <f t="shared" si="4"/>
        <v>7.0000000000000551</v>
      </c>
      <c r="O19">
        <f t="shared" si="5"/>
        <v>2</v>
      </c>
      <c r="P19">
        <f t="shared" si="6"/>
        <v>100</v>
      </c>
      <c r="Q19" s="4">
        <f t="shared" si="7"/>
        <v>160</v>
      </c>
      <c r="R19" s="4">
        <f t="shared" si="8"/>
        <v>3.5000000000000275</v>
      </c>
      <c r="S19" s="4">
        <f>(Table1[[#This Row],[Order duration (minutes)]])/60</f>
        <v>0.11666666666666758</v>
      </c>
      <c r="T19" s="4">
        <f>Table1[[#This Row],[Orders picked]]/Table1[[#This Row],[Time worked (Hrs)]]</f>
        <v>17.142857142857007</v>
      </c>
      <c r="U19" t="str">
        <f>Table1[[#This Row],[Picker_ID]]</f>
        <v>P003</v>
      </c>
      <c r="V19" t="str">
        <f>IF(VALUE(_xlfn.TEXTBEFORE(Table1[[#This Row],[Time_Start]],":"))&lt;12,"Morning",IF(VALUE(_xlfn.TEXTBEFORE(Table1[[#This Row],[Time_Start]],":"))&lt;18,"Afternoon","Night"))</f>
        <v>Morning</v>
      </c>
      <c r="W19" s="4">
        <f>IF(Table1[[#This Row],[Orders picked]]=0,0,Table1[[#This Row],[Errors]]/Table1[[#This Row],[Orders picked]])</f>
        <v>0</v>
      </c>
      <c r="X19" s="6">
        <f>_xlfn.ISOWEEKNUM(Table1[[#This Row],[Dates]])</f>
        <v>29</v>
      </c>
      <c r="Y19" s="16">
        <f t="shared" si="0"/>
        <v>4.8611111111111494E-3</v>
      </c>
      <c r="Z19" s="7"/>
    </row>
    <row r="20" spans="1:26" x14ac:dyDescent="0.25">
      <c r="A20">
        <v>1018</v>
      </c>
      <c r="B20" t="s">
        <v>9</v>
      </c>
      <c r="C20" t="s">
        <v>15</v>
      </c>
      <c r="D20">
        <v>8</v>
      </c>
      <c r="E20" t="s">
        <v>33</v>
      </c>
      <c r="F20" t="s">
        <v>98</v>
      </c>
      <c r="G20" t="s">
        <v>172</v>
      </c>
      <c r="H20">
        <v>0</v>
      </c>
      <c r="I20">
        <v>723</v>
      </c>
      <c r="J20" s="4">
        <f t="shared" si="1"/>
        <v>5.9999999999999734</v>
      </c>
      <c r="K20" s="7">
        <v>45854</v>
      </c>
      <c r="L20">
        <f t="shared" si="2"/>
        <v>8</v>
      </c>
      <c r="M20" s="8">
        <f t="shared" si="3"/>
        <v>0</v>
      </c>
      <c r="N20" s="9">
        <f t="shared" si="4"/>
        <v>10.000000000000044</v>
      </c>
      <c r="O20">
        <f t="shared" si="5"/>
        <v>8</v>
      </c>
      <c r="P20">
        <f t="shared" si="6"/>
        <v>100</v>
      </c>
      <c r="Q20" s="4">
        <f t="shared" si="7"/>
        <v>90.375</v>
      </c>
      <c r="R20" s="4">
        <f t="shared" si="8"/>
        <v>1.2500000000000056</v>
      </c>
      <c r="S20" s="4">
        <f>(Table1[[#This Row],[Order duration (minutes)]])/60</f>
        <v>0.16666666666666741</v>
      </c>
      <c r="T20" s="4">
        <f>Table1[[#This Row],[Orders picked]]/Table1[[#This Row],[Time worked (Hrs)]]</f>
        <v>47.999999999999787</v>
      </c>
      <c r="U20" t="str">
        <f>Table1[[#This Row],[Picker_ID]]</f>
        <v>P001</v>
      </c>
      <c r="V20" t="str">
        <f>IF(VALUE(_xlfn.TEXTBEFORE(Table1[[#This Row],[Time_Start]],":"))&lt;12,"Morning",IF(VALUE(_xlfn.TEXTBEFORE(Table1[[#This Row],[Time_Start]],":"))&lt;18,"Afternoon","Night"))</f>
        <v>Morning</v>
      </c>
      <c r="W20" s="4">
        <f>IF(Table1[[#This Row],[Orders picked]]=0,0,Table1[[#This Row],[Errors]]/Table1[[#This Row],[Orders picked]])</f>
        <v>0</v>
      </c>
      <c r="X20" s="6">
        <f>_xlfn.ISOWEEKNUM(Table1[[#This Row],[Dates]])</f>
        <v>29</v>
      </c>
      <c r="Y20" s="16">
        <f t="shared" si="0"/>
        <v>6.9444444444444753E-3</v>
      </c>
      <c r="Z20" s="7"/>
    </row>
    <row r="21" spans="1:26" x14ac:dyDescent="0.25">
      <c r="A21">
        <v>1019</v>
      </c>
      <c r="B21" t="s">
        <v>11</v>
      </c>
      <c r="C21" t="s">
        <v>13</v>
      </c>
      <c r="D21">
        <v>4</v>
      </c>
      <c r="E21" t="s">
        <v>34</v>
      </c>
      <c r="F21" t="s">
        <v>99</v>
      </c>
      <c r="G21" t="s">
        <v>114</v>
      </c>
      <c r="H21">
        <v>0</v>
      </c>
      <c r="I21">
        <v>135</v>
      </c>
      <c r="J21" s="4">
        <f t="shared" si="1"/>
        <v>12.000000000000043</v>
      </c>
      <c r="K21" s="7">
        <v>45853</v>
      </c>
      <c r="L21">
        <f t="shared" si="2"/>
        <v>4</v>
      </c>
      <c r="M21" s="8">
        <f t="shared" si="3"/>
        <v>0</v>
      </c>
      <c r="N21" s="9">
        <f t="shared" si="4"/>
        <v>4.9999999999999822</v>
      </c>
      <c r="O21">
        <f t="shared" si="5"/>
        <v>4</v>
      </c>
      <c r="P21">
        <f t="shared" si="6"/>
        <v>100</v>
      </c>
      <c r="Q21" s="4">
        <f t="shared" si="7"/>
        <v>33.75</v>
      </c>
      <c r="R21" s="4">
        <f t="shared" si="8"/>
        <v>1.2499999999999956</v>
      </c>
      <c r="S21" s="4">
        <f>(Table1[[#This Row],[Order duration (minutes)]])/60</f>
        <v>8.3333333333333037E-2</v>
      </c>
      <c r="T21" s="4">
        <f>Table1[[#This Row],[Orders picked]]/Table1[[#This Row],[Time worked (Hrs)]]</f>
        <v>48.000000000000171</v>
      </c>
      <c r="U21" t="str">
        <f>Table1[[#This Row],[Picker_ID]]</f>
        <v>P003</v>
      </c>
      <c r="V21" t="str">
        <f>IF(VALUE(_xlfn.TEXTBEFORE(Table1[[#This Row],[Time_Start]],":"))&lt;12,"Morning",IF(VALUE(_xlfn.TEXTBEFORE(Table1[[#This Row],[Time_Start]],":"))&lt;18,"Afternoon","Night"))</f>
        <v>Morning</v>
      </c>
      <c r="W21" s="4">
        <f>IF(Table1[[#This Row],[Orders picked]]=0,0,Table1[[#This Row],[Errors]]/Table1[[#This Row],[Orders picked]])</f>
        <v>0</v>
      </c>
      <c r="X21" s="6">
        <f>_xlfn.ISOWEEKNUM(Table1[[#This Row],[Dates]])</f>
        <v>29</v>
      </c>
      <c r="Y21" s="16">
        <f t="shared" si="0"/>
        <v>3.4722222222222099E-3</v>
      </c>
      <c r="Z21" s="7"/>
    </row>
    <row r="22" spans="1:26" x14ac:dyDescent="0.25">
      <c r="A22">
        <v>1020</v>
      </c>
      <c r="B22" t="s">
        <v>10</v>
      </c>
      <c r="C22" t="s">
        <v>14</v>
      </c>
      <c r="D22">
        <v>1</v>
      </c>
      <c r="E22" t="s">
        <v>35</v>
      </c>
      <c r="F22" t="s">
        <v>100</v>
      </c>
      <c r="G22" t="s">
        <v>124</v>
      </c>
      <c r="H22">
        <v>0</v>
      </c>
      <c r="I22">
        <v>671</v>
      </c>
      <c r="J22" s="4">
        <f t="shared" si="1"/>
        <v>8.5714285714286014</v>
      </c>
      <c r="K22" s="7">
        <v>45852</v>
      </c>
      <c r="L22">
        <f t="shared" si="2"/>
        <v>1</v>
      </c>
      <c r="M22" s="8">
        <f t="shared" si="3"/>
        <v>0</v>
      </c>
      <c r="N22" s="9">
        <f t="shared" si="4"/>
        <v>6.9999999999999751</v>
      </c>
      <c r="O22">
        <f t="shared" si="5"/>
        <v>1</v>
      </c>
      <c r="P22">
        <f t="shared" si="6"/>
        <v>100</v>
      </c>
      <c r="Q22" s="4">
        <f t="shared" si="7"/>
        <v>671</v>
      </c>
      <c r="R22" s="4">
        <f t="shared" si="8"/>
        <v>6.9999999999999751</v>
      </c>
      <c r="S22" s="4">
        <f>(Table1[[#This Row],[Order duration (minutes)]])/60</f>
        <v>0.11666666666666625</v>
      </c>
      <c r="T22" s="4">
        <f>Table1[[#This Row],[Orders picked]]/Table1[[#This Row],[Time worked (Hrs)]]</f>
        <v>8.5714285714286014</v>
      </c>
      <c r="U22" t="str">
        <f>Table1[[#This Row],[Picker_ID]]</f>
        <v>P004</v>
      </c>
      <c r="V22" t="str">
        <f>IF(VALUE(_xlfn.TEXTBEFORE(Table1[[#This Row],[Time_Start]],":"))&lt;12,"Morning",IF(VALUE(_xlfn.TEXTBEFORE(Table1[[#This Row],[Time_Start]],":"))&lt;18,"Afternoon","Night"))</f>
        <v>Morning</v>
      </c>
      <c r="W22" s="4">
        <f>IF(Table1[[#This Row],[Orders picked]]=0,0,Table1[[#This Row],[Errors]]/Table1[[#This Row],[Orders picked]])</f>
        <v>0</v>
      </c>
      <c r="X22" s="6">
        <f>_xlfn.ISOWEEKNUM(Table1[[#This Row],[Dates]])</f>
        <v>29</v>
      </c>
      <c r="Y22" s="16">
        <f t="shared" si="0"/>
        <v>4.8611111111110938E-3</v>
      </c>
      <c r="Z22" s="7"/>
    </row>
    <row r="23" spans="1:26" x14ac:dyDescent="0.25">
      <c r="A23">
        <v>1021</v>
      </c>
      <c r="B23" t="s">
        <v>9</v>
      </c>
      <c r="C23" t="s">
        <v>14</v>
      </c>
      <c r="D23">
        <v>1</v>
      </c>
      <c r="E23" t="s">
        <v>36</v>
      </c>
      <c r="F23" t="s">
        <v>101</v>
      </c>
      <c r="G23" t="s">
        <v>173</v>
      </c>
      <c r="H23">
        <v>0</v>
      </c>
      <c r="I23">
        <v>675</v>
      </c>
      <c r="J23" s="4">
        <f t="shared" si="1"/>
        <v>12.000000000000043</v>
      </c>
      <c r="K23" s="7">
        <v>45851</v>
      </c>
      <c r="L23">
        <f t="shared" si="2"/>
        <v>1</v>
      </c>
      <c r="M23" s="8">
        <f t="shared" si="3"/>
        <v>0</v>
      </c>
      <c r="N23" s="9">
        <f t="shared" si="4"/>
        <v>4.9999999999999822</v>
      </c>
      <c r="O23">
        <f t="shared" si="5"/>
        <v>1</v>
      </c>
      <c r="P23">
        <f t="shared" si="6"/>
        <v>100</v>
      </c>
      <c r="Q23" s="4">
        <f t="shared" si="7"/>
        <v>675</v>
      </c>
      <c r="R23" s="4">
        <f t="shared" si="8"/>
        <v>4.9999999999999822</v>
      </c>
      <c r="S23" s="4">
        <f>(Table1[[#This Row],[Order duration (minutes)]])/60</f>
        <v>8.3333333333333037E-2</v>
      </c>
      <c r="T23" s="4">
        <f>Table1[[#This Row],[Orders picked]]/Table1[[#This Row],[Time worked (Hrs)]]</f>
        <v>12.000000000000043</v>
      </c>
      <c r="U23" t="str">
        <f>Table1[[#This Row],[Picker_ID]]</f>
        <v>P001</v>
      </c>
      <c r="V23" t="str">
        <f>IF(VALUE(_xlfn.TEXTBEFORE(Table1[[#This Row],[Time_Start]],":"))&lt;12,"Morning",IF(VALUE(_xlfn.TEXTBEFORE(Table1[[#This Row],[Time_Start]],":"))&lt;18,"Afternoon","Night"))</f>
        <v>Morning</v>
      </c>
      <c r="W23" s="4">
        <f>IF(Table1[[#This Row],[Orders picked]]=0,0,Table1[[#This Row],[Errors]]/Table1[[#This Row],[Orders picked]])</f>
        <v>0</v>
      </c>
      <c r="X23" s="6">
        <f>_xlfn.ISOWEEKNUM(Table1[[#This Row],[Dates]])</f>
        <v>28</v>
      </c>
      <c r="Y23" s="16">
        <f t="shared" si="0"/>
        <v>3.4722222222222099E-3</v>
      </c>
      <c r="Z23" s="7"/>
    </row>
    <row r="24" spans="1:26" x14ac:dyDescent="0.25">
      <c r="A24">
        <v>1022</v>
      </c>
      <c r="B24" t="s">
        <v>10</v>
      </c>
      <c r="C24" t="s">
        <v>14</v>
      </c>
      <c r="D24">
        <v>6</v>
      </c>
      <c r="E24" t="s">
        <v>37</v>
      </c>
      <c r="F24" t="s">
        <v>102</v>
      </c>
      <c r="G24" t="s">
        <v>174</v>
      </c>
      <c r="H24">
        <v>0</v>
      </c>
      <c r="I24">
        <v>770</v>
      </c>
      <c r="J24" s="4">
        <f t="shared" si="1"/>
        <v>15.000000000000053</v>
      </c>
      <c r="K24" s="7">
        <v>45850</v>
      </c>
      <c r="L24">
        <f t="shared" si="2"/>
        <v>6</v>
      </c>
      <c r="M24" s="8">
        <f t="shared" si="3"/>
        <v>0</v>
      </c>
      <c r="N24" s="9">
        <f t="shared" si="4"/>
        <v>3.9999999999999858</v>
      </c>
      <c r="O24">
        <f t="shared" si="5"/>
        <v>6</v>
      </c>
      <c r="P24">
        <f t="shared" si="6"/>
        <v>100</v>
      </c>
      <c r="Q24" s="4">
        <f t="shared" si="7"/>
        <v>128.33333333333334</v>
      </c>
      <c r="R24" s="4">
        <f t="shared" si="8"/>
        <v>0.6666666666666643</v>
      </c>
      <c r="S24" s="4">
        <f>(Table1[[#This Row],[Order duration (minutes)]])/60</f>
        <v>6.666666666666643E-2</v>
      </c>
      <c r="T24" s="4">
        <f>Table1[[#This Row],[Orders picked]]/Table1[[#This Row],[Time worked (Hrs)]]</f>
        <v>90.000000000000313</v>
      </c>
      <c r="U24" t="str">
        <f>Table1[[#This Row],[Picker_ID]]</f>
        <v>P004</v>
      </c>
      <c r="V24" t="str">
        <f>IF(VALUE(_xlfn.TEXTBEFORE(Table1[[#This Row],[Time_Start]],":"))&lt;12,"Morning",IF(VALUE(_xlfn.TEXTBEFORE(Table1[[#This Row],[Time_Start]],":"))&lt;18,"Afternoon","Night"))</f>
        <v>Morning</v>
      </c>
      <c r="W24" s="4">
        <f>IF(Table1[[#This Row],[Orders picked]]=0,0,Table1[[#This Row],[Errors]]/Table1[[#This Row],[Orders picked]])</f>
        <v>0</v>
      </c>
      <c r="X24" s="6">
        <f>_xlfn.ISOWEEKNUM(Table1[[#This Row],[Dates]])</f>
        <v>28</v>
      </c>
      <c r="Y24" s="16">
        <f t="shared" si="0"/>
        <v>2.7777777777777679E-3</v>
      </c>
      <c r="Z24" s="7"/>
    </row>
    <row r="25" spans="1:26" x14ac:dyDescent="0.25">
      <c r="A25">
        <v>1023</v>
      </c>
      <c r="B25" t="s">
        <v>12</v>
      </c>
      <c r="C25" t="s">
        <v>15</v>
      </c>
      <c r="D25">
        <v>1</v>
      </c>
      <c r="E25" t="s">
        <v>38</v>
      </c>
      <c r="F25" t="s">
        <v>103</v>
      </c>
      <c r="G25" t="s">
        <v>81</v>
      </c>
      <c r="H25">
        <v>0</v>
      </c>
      <c r="I25">
        <v>383</v>
      </c>
      <c r="J25" s="4">
        <f t="shared" si="1"/>
        <v>15.000000000000053</v>
      </c>
      <c r="K25" s="7">
        <v>45849</v>
      </c>
      <c r="L25">
        <f t="shared" si="2"/>
        <v>1</v>
      </c>
      <c r="M25" s="8">
        <f t="shared" si="3"/>
        <v>0</v>
      </c>
      <c r="N25" s="9">
        <f t="shared" si="4"/>
        <v>3.9999999999999858</v>
      </c>
      <c r="O25">
        <f t="shared" si="5"/>
        <v>1</v>
      </c>
      <c r="P25">
        <f t="shared" si="6"/>
        <v>100</v>
      </c>
      <c r="Q25" s="4">
        <f t="shared" si="7"/>
        <v>383</v>
      </c>
      <c r="R25" s="4">
        <f t="shared" si="8"/>
        <v>3.9999999999999858</v>
      </c>
      <c r="S25" s="4">
        <f>(Table1[[#This Row],[Order duration (minutes)]])/60</f>
        <v>6.666666666666643E-2</v>
      </c>
      <c r="T25" s="4">
        <f>Table1[[#This Row],[Orders picked]]/Table1[[#This Row],[Time worked (Hrs)]]</f>
        <v>15.000000000000053</v>
      </c>
      <c r="U25" t="str">
        <f>Table1[[#This Row],[Picker_ID]]</f>
        <v>P002</v>
      </c>
      <c r="V25" t="str">
        <f>IF(VALUE(_xlfn.TEXTBEFORE(Table1[[#This Row],[Time_Start]],":"))&lt;12,"Morning",IF(VALUE(_xlfn.TEXTBEFORE(Table1[[#This Row],[Time_Start]],":"))&lt;18,"Afternoon","Night"))</f>
        <v>Morning</v>
      </c>
      <c r="W25" s="4">
        <f>IF(Table1[[#This Row],[Orders picked]]=0,0,Table1[[#This Row],[Errors]]/Table1[[#This Row],[Orders picked]])</f>
        <v>0</v>
      </c>
      <c r="X25" s="6">
        <f>_xlfn.ISOWEEKNUM(Table1[[#This Row],[Dates]])</f>
        <v>28</v>
      </c>
      <c r="Y25" s="16">
        <f t="shared" si="0"/>
        <v>2.7777777777777679E-3</v>
      </c>
      <c r="Z25" s="7"/>
    </row>
    <row r="26" spans="1:26" x14ac:dyDescent="0.25">
      <c r="A26">
        <v>1024</v>
      </c>
      <c r="B26" t="s">
        <v>12</v>
      </c>
      <c r="C26" t="s">
        <v>13</v>
      </c>
      <c r="D26">
        <v>2</v>
      </c>
      <c r="E26" t="s">
        <v>39</v>
      </c>
      <c r="F26" t="s">
        <v>104</v>
      </c>
      <c r="G26" t="s">
        <v>155</v>
      </c>
      <c r="H26">
        <v>0</v>
      </c>
      <c r="I26">
        <v>602</v>
      </c>
      <c r="J26" s="4">
        <f t="shared" si="1"/>
        <v>19.999999999999538</v>
      </c>
      <c r="K26" s="7">
        <v>45848</v>
      </c>
      <c r="L26">
        <f t="shared" si="2"/>
        <v>2</v>
      </c>
      <c r="M26" s="8">
        <f t="shared" si="3"/>
        <v>0</v>
      </c>
      <c r="N26" s="9">
        <f t="shared" si="4"/>
        <v>3.0000000000000693</v>
      </c>
      <c r="O26">
        <f t="shared" si="5"/>
        <v>2</v>
      </c>
      <c r="P26">
        <f t="shared" si="6"/>
        <v>100</v>
      </c>
      <c r="Q26" s="4">
        <f t="shared" si="7"/>
        <v>301</v>
      </c>
      <c r="R26" s="4">
        <f t="shared" si="8"/>
        <v>1.5000000000000346</v>
      </c>
      <c r="S26" s="4">
        <f>(Table1[[#This Row],[Order duration (minutes)]])/60</f>
        <v>5.0000000000001155E-2</v>
      </c>
      <c r="T26" s="4">
        <f>Table1[[#This Row],[Orders picked]]/Table1[[#This Row],[Time worked (Hrs)]]</f>
        <v>39.999999999999076</v>
      </c>
      <c r="U26" t="str">
        <f>Table1[[#This Row],[Picker_ID]]</f>
        <v>P002</v>
      </c>
      <c r="V26" t="str">
        <f>IF(VALUE(_xlfn.TEXTBEFORE(Table1[[#This Row],[Time_Start]],":"))&lt;12,"Morning",IF(VALUE(_xlfn.TEXTBEFORE(Table1[[#This Row],[Time_Start]],":"))&lt;18,"Afternoon","Night"))</f>
        <v>Morning</v>
      </c>
      <c r="W26" s="4">
        <f>IF(Table1[[#This Row],[Orders picked]]=0,0,Table1[[#This Row],[Errors]]/Table1[[#This Row],[Orders picked]])</f>
        <v>0</v>
      </c>
      <c r="X26" s="6">
        <f>_xlfn.ISOWEEKNUM(Table1[[#This Row],[Dates]])</f>
        <v>28</v>
      </c>
      <c r="Y26" s="16">
        <f t="shared" si="0"/>
        <v>2.0833333333333814E-3</v>
      </c>
      <c r="Z26" s="7"/>
    </row>
    <row r="27" spans="1:26" x14ac:dyDescent="0.25">
      <c r="A27">
        <v>1025</v>
      </c>
      <c r="B27" t="s">
        <v>12</v>
      </c>
      <c r="C27" t="s">
        <v>15</v>
      </c>
      <c r="D27">
        <v>2</v>
      </c>
      <c r="E27" t="s">
        <v>40</v>
      </c>
      <c r="F27" t="s">
        <v>105</v>
      </c>
      <c r="G27" t="s">
        <v>94</v>
      </c>
      <c r="H27">
        <v>0</v>
      </c>
      <c r="I27">
        <v>762</v>
      </c>
      <c r="J27" s="4">
        <f t="shared" si="1"/>
        <v>10.000000000000036</v>
      </c>
      <c r="K27" s="7">
        <v>45847</v>
      </c>
      <c r="L27">
        <f t="shared" si="2"/>
        <v>2</v>
      </c>
      <c r="M27" s="8">
        <f t="shared" si="3"/>
        <v>0</v>
      </c>
      <c r="N27" s="9">
        <f t="shared" si="4"/>
        <v>5.9999999999999787</v>
      </c>
      <c r="O27">
        <f t="shared" si="5"/>
        <v>2</v>
      </c>
      <c r="P27">
        <f t="shared" si="6"/>
        <v>100</v>
      </c>
      <c r="Q27" s="4">
        <f t="shared" si="7"/>
        <v>381</v>
      </c>
      <c r="R27" s="4">
        <f t="shared" si="8"/>
        <v>2.9999999999999893</v>
      </c>
      <c r="S27" s="4">
        <f>(Table1[[#This Row],[Order duration (minutes)]])/60</f>
        <v>9.9999999999999645E-2</v>
      </c>
      <c r="T27" s="4">
        <f>Table1[[#This Row],[Orders picked]]/Table1[[#This Row],[Time worked (Hrs)]]</f>
        <v>20.000000000000071</v>
      </c>
      <c r="U27" t="str">
        <f>Table1[[#This Row],[Picker_ID]]</f>
        <v>P002</v>
      </c>
      <c r="V27" t="str">
        <f>IF(VALUE(_xlfn.TEXTBEFORE(Table1[[#This Row],[Time_Start]],":"))&lt;12,"Morning",IF(VALUE(_xlfn.TEXTBEFORE(Table1[[#This Row],[Time_Start]],":"))&lt;18,"Afternoon","Night"))</f>
        <v>Morning</v>
      </c>
      <c r="W27" s="4">
        <f>IF(Table1[[#This Row],[Orders picked]]=0,0,Table1[[#This Row],[Errors]]/Table1[[#This Row],[Orders picked]])</f>
        <v>0</v>
      </c>
      <c r="X27" s="6">
        <f>_xlfn.ISOWEEKNUM(Table1[[#This Row],[Dates]])</f>
        <v>28</v>
      </c>
      <c r="Y27" s="16">
        <f t="shared" si="0"/>
        <v>4.1666666666666519E-3</v>
      </c>
      <c r="Z27" s="7"/>
    </row>
    <row r="28" spans="1:26" x14ac:dyDescent="0.25">
      <c r="A28">
        <v>1026</v>
      </c>
      <c r="B28" t="s">
        <v>11</v>
      </c>
      <c r="C28" t="s">
        <v>16</v>
      </c>
      <c r="D28">
        <v>7</v>
      </c>
      <c r="E28" t="s">
        <v>41</v>
      </c>
      <c r="F28" t="s">
        <v>106</v>
      </c>
      <c r="G28" t="s">
        <v>175</v>
      </c>
      <c r="H28">
        <v>0</v>
      </c>
      <c r="I28">
        <v>433</v>
      </c>
      <c r="J28" s="4">
        <f t="shared" si="1"/>
        <v>10.000000000000036</v>
      </c>
      <c r="K28" s="7">
        <v>45846</v>
      </c>
      <c r="L28">
        <f t="shared" si="2"/>
        <v>7</v>
      </c>
      <c r="M28" s="8">
        <f t="shared" si="3"/>
        <v>0</v>
      </c>
      <c r="N28" s="9">
        <f t="shared" si="4"/>
        <v>5.9999999999999787</v>
      </c>
      <c r="O28">
        <f t="shared" si="5"/>
        <v>7</v>
      </c>
      <c r="P28">
        <f t="shared" si="6"/>
        <v>100</v>
      </c>
      <c r="Q28" s="4">
        <f t="shared" si="7"/>
        <v>61.857142857142854</v>
      </c>
      <c r="R28" s="4">
        <f t="shared" si="8"/>
        <v>0.8571428571428541</v>
      </c>
      <c r="S28" s="4">
        <f>(Table1[[#This Row],[Order duration (minutes)]])/60</f>
        <v>9.9999999999999645E-2</v>
      </c>
      <c r="T28" s="4">
        <f>Table1[[#This Row],[Orders picked]]/Table1[[#This Row],[Time worked (Hrs)]]</f>
        <v>70.000000000000256</v>
      </c>
      <c r="U28" t="str">
        <f>Table1[[#This Row],[Picker_ID]]</f>
        <v>P003</v>
      </c>
      <c r="V28" t="str">
        <f>IF(VALUE(_xlfn.TEXTBEFORE(Table1[[#This Row],[Time_Start]],":"))&lt;12,"Morning",IF(VALUE(_xlfn.TEXTBEFORE(Table1[[#This Row],[Time_Start]],":"))&lt;18,"Afternoon","Night"))</f>
        <v>Morning</v>
      </c>
      <c r="W28" s="4">
        <f>IF(Table1[[#This Row],[Orders picked]]=0,0,Table1[[#This Row],[Errors]]/Table1[[#This Row],[Orders picked]])</f>
        <v>0</v>
      </c>
      <c r="X28" s="6">
        <f>_xlfn.ISOWEEKNUM(Table1[[#This Row],[Dates]])</f>
        <v>28</v>
      </c>
      <c r="Y28" s="16">
        <f t="shared" si="0"/>
        <v>4.1666666666666519E-3</v>
      </c>
      <c r="Z28" s="7"/>
    </row>
    <row r="29" spans="1:26" x14ac:dyDescent="0.25">
      <c r="A29">
        <v>1027</v>
      </c>
      <c r="B29" t="s">
        <v>9</v>
      </c>
      <c r="C29" t="s">
        <v>15</v>
      </c>
      <c r="D29">
        <v>6</v>
      </c>
      <c r="E29" t="s">
        <v>42</v>
      </c>
      <c r="F29" t="s">
        <v>107</v>
      </c>
      <c r="G29" t="s">
        <v>176</v>
      </c>
      <c r="H29">
        <v>0</v>
      </c>
      <c r="I29">
        <v>739</v>
      </c>
      <c r="J29" s="4">
        <f t="shared" si="1"/>
        <v>7.5000000000000266</v>
      </c>
      <c r="K29" s="7">
        <v>45845</v>
      </c>
      <c r="L29">
        <f t="shared" si="2"/>
        <v>6</v>
      </c>
      <c r="M29" s="8">
        <f t="shared" si="3"/>
        <v>0</v>
      </c>
      <c r="N29" s="9">
        <f t="shared" si="4"/>
        <v>7.9999999999999716</v>
      </c>
      <c r="O29">
        <f t="shared" si="5"/>
        <v>6</v>
      </c>
      <c r="P29">
        <f t="shared" si="6"/>
        <v>100</v>
      </c>
      <c r="Q29" s="4">
        <f t="shared" si="7"/>
        <v>123.16666666666667</v>
      </c>
      <c r="R29" s="4">
        <f t="shared" si="8"/>
        <v>1.3333333333333286</v>
      </c>
      <c r="S29" s="4">
        <f>(Table1[[#This Row],[Order duration (minutes)]])/60</f>
        <v>0.13333333333333286</v>
      </c>
      <c r="T29" s="4">
        <f>Table1[[#This Row],[Orders picked]]/Table1[[#This Row],[Time worked (Hrs)]]</f>
        <v>45.000000000000156</v>
      </c>
      <c r="U29" t="str">
        <f>Table1[[#This Row],[Picker_ID]]</f>
        <v>P001</v>
      </c>
      <c r="V29" t="str">
        <f>IF(VALUE(_xlfn.TEXTBEFORE(Table1[[#This Row],[Time_Start]],":"))&lt;12,"Morning",IF(VALUE(_xlfn.TEXTBEFORE(Table1[[#This Row],[Time_Start]],":"))&lt;18,"Afternoon","Night"))</f>
        <v>Morning</v>
      </c>
      <c r="W29" s="4">
        <f>IF(Table1[[#This Row],[Orders picked]]=0,0,Table1[[#This Row],[Errors]]/Table1[[#This Row],[Orders picked]])</f>
        <v>0</v>
      </c>
      <c r="X29" s="6">
        <f>_xlfn.ISOWEEKNUM(Table1[[#This Row],[Dates]])</f>
        <v>28</v>
      </c>
      <c r="Y29" s="16">
        <f t="shared" si="0"/>
        <v>5.5555555555555358E-3</v>
      </c>
      <c r="Z29" s="7"/>
    </row>
    <row r="30" spans="1:26" x14ac:dyDescent="0.25">
      <c r="A30">
        <v>1028</v>
      </c>
      <c r="B30" t="s">
        <v>10</v>
      </c>
      <c r="C30" t="s">
        <v>14</v>
      </c>
      <c r="D30">
        <v>2</v>
      </c>
      <c r="E30" t="s">
        <v>43</v>
      </c>
      <c r="F30" t="s">
        <v>108</v>
      </c>
      <c r="G30" t="s">
        <v>101</v>
      </c>
      <c r="H30">
        <v>0</v>
      </c>
      <c r="I30">
        <v>279</v>
      </c>
      <c r="J30" s="4">
        <f t="shared" si="1"/>
        <v>6.6666666666666901</v>
      </c>
      <c r="K30" s="7">
        <v>45844</v>
      </c>
      <c r="L30">
        <f t="shared" si="2"/>
        <v>2</v>
      </c>
      <c r="M30" s="8">
        <f t="shared" si="3"/>
        <v>0</v>
      </c>
      <c r="N30" s="9">
        <f t="shared" si="4"/>
        <v>8.999999999999968</v>
      </c>
      <c r="O30">
        <f t="shared" si="5"/>
        <v>2</v>
      </c>
      <c r="P30">
        <f t="shared" si="6"/>
        <v>100</v>
      </c>
      <c r="Q30" s="4">
        <f t="shared" si="7"/>
        <v>139.5</v>
      </c>
      <c r="R30" s="4">
        <f t="shared" si="8"/>
        <v>4.499999999999984</v>
      </c>
      <c r="S30" s="4">
        <f>(Table1[[#This Row],[Order duration (minutes)]])/60</f>
        <v>0.14999999999999947</v>
      </c>
      <c r="T30" s="4">
        <f>Table1[[#This Row],[Orders picked]]/Table1[[#This Row],[Time worked (Hrs)]]</f>
        <v>13.33333333333338</v>
      </c>
      <c r="U30" t="str">
        <f>Table1[[#This Row],[Picker_ID]]</f>
        <v>P004</v>
      </c>
      <c r="V30" t="str">
        <f>IF(VALUE(_xlfn.TEXTBEFORE(Table1[[#This Row],[Time_Start]],":"))&lt;12,"Morning",IF(VALUE(_xlfn.TEXTBEFORE(Table1[[#This Row],[Time_Start]],":"))&lt;18,"Afternoon","Night"))</f>
        <v>Morning</v>
      </c>
      <c r="W30" s="4">
        <f>IF(Table1[[#This Row],[Orders picked]]=0,0,Table1[[#This Row],[Errors]]/Table1[[#This Row],[Orders picked]])</f>
        <v>0</v>
      </c>
      <c r="X30" s="6">
        <f>_xlfn.ISOWEEKNUM(Table1[[#This Row],[Dates]])</f>
        <v>27</v>
      </c>
      <c r="Y30" s="16">
        <f t="shared" si="0"/>
        <v>6.2499999999999778E-3</v>
      </c>
      <c r="Z30" s="7"/>
    </row>
    <row r="31" spans="1:26" x14ac:dyDescent="0.25">
      <c r="A31">
        <v>1029</v>
      </c>
      <c r="B31" t="s">
        <v>10</v>
      </c>
      <c r="C31" t="s">
        <v>14</v>
      </c>
      <c r="D31">
        <v>6</v>
      </c>
      <c r="E31" t="s">
        <v>44</v>
      </c>
      <c r="F31" t="s">
        <v>109</v>
      </c>
      <c r="G31" t="s">
        <v>177</v>
      </c>
      <c r="H31">
        <v>0</v>
      </c>
      <c r="I31">
        <v>382</v>
      </c>
      <c r="J31" s="4">
        <f t="shared" si="1"/>
        <v>6.6666666666666314</v>
      </c>
      <c r="K31" s="7">
        <v>45843</v>
      </c>
      <c r="L31">
        <f t="shared" si="2"/>
        <v>6</v>
      </c>
      <c r="M31" s="8">
        <f t="shared" si="3"/>
        <v>0</v>
      </c>
      <c r="N31" s="9">
        <f t="shared" si="4"/>
        <v>9.000000000000048</v>
      </c>
      <c r="O31">
        <f t="shared" si="5"/>
        <v>6</v>
      </c>
      <c r="P31">
        <f t="shared" si="6"/>
        <v>100</v>
      </c>
      <c r="Q31" s="4">
        <f t="shared" si="7"/>
        <v>63.666666666666664</v>
      </c>
      <c r="R31" s="4">
        <f t="shared" si="8"/>
        <v>1.500000000000008</v>
      </c>
      <c r="S31" s="4">
        <f>(Table1[[#This Row],[Order duration (minutes)]])/60</f>
        <v>0.1500000000000008</v>
      </c>
      <c r="T31" s="4">
        <f>Table1[[#This Row],[Orders picked]]/Table1[[#This Row],[Time worked (Hrs)]]</f>
        <v>39.999999999999787</v>
      </c>
      <c r="U31" t="str">
        <f>Table1[[#This Row],[Picker_ID]]</f>
        <v>P004</v>
      </c>
      <c r="V31" t="str">
        <f>IF(VALUE(_xlfn.TEXTBEFORE(Table1[[#This Row],[Time_Start]],":"))&lt;12,"Morning",IF(VALUE(_xlfn.TEXTBEFORE(Table1[[#This Row],[Time_Start]],":"))&lt;18,"Afternoon","Night"))</f>
        <v>Morning</v>
      </c>
      <c r="W31" s="4">
        <f>IF(Table1[[#This Row],[Orders picked]]=0,0,Table1[[#This Row],[Errors]]/Table1[[#This Row],[Orders picked]])</f>
        <v>0</v>
      </c>
      <c r="X31" s="6">
        <f>_xlfn.ISOWEEKNUM(Table1[[#This Row],[Dates]])</f>
        <v>27</v>
      </c>
      <c r="Y31" s="16">
        <f t="shared" si="0"/>
        <v>6.2500000000000333E-3</v>
      </c>
      <c r="Z31" s="7"/>
    </row>
    <row r="32" spans="1:26" x14ac:dyDescent="0.25">
      <c r="A32">
        <v>1030</v>
      </c>
      <c r="B32" t="s">
        <v>10</v>
      </c>
      <c r="C32" t="s">
        <v>15</v>
      </c>
      <c r="D32">
        <v>7</v>
      </c>
      <c r="E32" t="s">
        <v>18</v>
      </c>
      <c r="F32" t="s">
        <v>110</v>
      </c>
      <c r="G32" t="s">
        <v>178</v>
      </c>
      <c r="H32">
        <v>0</v>
      </c>
      <c r="I32">
        <v>181</v>
      </c>
      <c r="J32" s="4">
        <f t="shared" si="1"/>
        <v>6.6666666666666314</v>
      </c>
      <c r="K32" s="7">
        <v>45842</v>
      </c>
      <c r="L32">
        <f t="shared" si="2"/>
        <v>7</v>
      </c>
      <c r="M32" s="8">
        <f t="shared" si="3"/>
        <v>0</v>
      </c>
      <c r="N32" s="9">
        <f t="shared" si="4"/>
        <v>9.000000000000048</v>
      </c>
      <c r="O32">
        <f t="shared" si="5"/>
        <v>7</v>
      </c>
      <c r="P32">
        <f t="shared" si="6"/>
        <v>100</v>
      </c>
      <c r="Q32" s="4">
        <f t="shared" si="7"/>
        <v>25.857142857142858</v>
      </c>
      <c r="R32" s="4">
        <f t="shared" si="8"/>
        <v>1.2857142857142925</v>
      </c>
      <c r="S32" s="4">
        <f>(Table1[[#This Row],[Order duration (minutes)]])/60</f>
        <v>0.1500000000000008</v>
      </c>
      <c r="T32" s="4">
        <f>Table1[[#This Row],[Orders picked]]/Table1[[#This Row],[Time worked (Hrs)]]</f>
        <v>46.666666666666416</v>
      </c>
      <c r="U32" t="str">
        <f>Table1[[#This Row],[Picker_ID]]</f>
        <v>P004</v>
      </c>
      <c r="V32" t="str">
        <f>IF(VALUE(_xlfn.TEXTBEFORE(Table1[[#This Row],[Time_Start]],":"))&lt;12,"Morning",IF(VALUE(_xlfn.TEXTBEFORE(Table1[[#This Row],[Time_Start]],":"))&lt;18,"Afternoon","Night"))</f>
        <v>Morning</v>
      </c>
      <c r="W32" s="4">
        <f>IF(Table1[[#This Row],[Orders picked]]=0,0,Table1[[#This Row],[Errors]]/Table1[[#This Row],[Orders picked]])</f>
        <v>0</v>
      </c>
      <c r="X32" s="6">
        <f>_xlfn.ISOWEEKNUM(Table1[[#This Row],[Dates]])</f>
        <v>27</v>
      </c>
      <c r="Y32" s="16">
        <f t="shared" si="0"/>
        <v>6.2500000000000333E-3</v>
      </c>
      <c r="Z32" s="7"/>
    </row>
    <row r="33" spans="1:26" x14ac:dyDescent="0.25">
      <c r="A33">
        <v>1031</v>
      </c>
      <c r="B33" t="s">
        <v>11</v>
      </c>
      <c r="C33" t="s">
        <v>15</v>
      </c>
      <c r="D33">
        <v>6</v>
      </c>
      <c r="E33" t="s">
        <v>37</v>
      </c>
      <c r="F33" t="s">
        <v>111</v>
      </c>
      <c r="G33" t="s">
        <v>179</v>
      </c>
      <c r="H33">
        <v>0</v>
      </c>
      <c r="I33">
        <v>518</v>
      </c>
      <c r="J33" s="4">
        <f t="shared" si="1"/>
        <v>15.000000000000053</v>
      </c>
      <c r="K33" s="7">
        <v>45841</v>
      </c>
      <c r="L33">
        <f t="shared" si="2"/>
        <v>6</v>
      </c>
      <c r="M33" s="8">
        <f t="shared" si="3"/>
        <v>0</v>
      </c>
      <c r="N33" s="9">
        <f t="shared" si="4"/>
        <v>3.9999999999999858</v>
      </c>
      <c r="O33">
        <f t="shared" si="5"/>
        <v>6</v>
      </c>
      <c r="P33">
        <f t="shared" si="6"/>
        <v>100</v>
      </c>
      <c r="Q33" s="4">
        <f t="shared" si="7"/>
        <v>86.333333333333329</v>
      </c>
      <c r="R33" s="4">
        <f t="shared" si="8"/>
        <v>0.6666666666666643</v>
      </c>
      <c r="S33" s="4">
        <f>(Table1[[#This Row],[Order duration (minutes)]])/60</f>
        <v>6.666666666666643E-2</v>
      </c>
      <c r="T33" s="4">
        <f>Table1[[#This Row],[Orders picked]]/Table1[[#This Row],[Time worked (Hrs)]]</f>
        <v>90.000000000000313</v>
      </c>
      <c r="U33" t="str">
        <f>Table1[[#This Row],[Picker_ID]]</f>
        <v>P003</v>
      </c>
      <c r="V33" t="str">
        <f>IF(VALUE(_xlfn.TEXTBEFORE(Table1[[#This Row],[Time_Start]],":"))&lt;12,"Morning",IF(VALUE(_xlfn.TEXTBEFORE(Table1[[#This Row],[Time_Start]],":"))&lt;18,"Afternoon","Night"))</f>
        <v>Morning</v>
      </c>
      <c r="W33" s="4">
        <f>IF(Table1[[#This Row],[Orders picked]]=0,0,Table1[[#This Row],[Errors]]/Table1[[#This Row],[Orders picked]])</f>
        <v>0</v>
      </c>
      <c r="X33" s="6">
        <f>_xlfn.ISOWEEKNUM(Table1[[#This Row],[Dates]])</f>
        <v>27</v>
      </c>
      <c r="Y33" s="16">
        <f t="shared" si="0"/>
        <v>2.7777777777777679E-3</v>
      </c>
      <c r="Z33" s="7"/>
    </row>
    <row r="34" spans="1:26" x14ac:dyDescent="0.25">
      <c r="A34">
        <v>1032</v>
      </c>
      <c r="B34" t="s">
        <v>12</v>
      </c>
      <c r="C34" t="s">
        <v>15</v>
      </c>
      <c r="D34">
        <v>8</v>
      </c>
      <c r="E34" t="s">
        <v>45</v>
      </c>
      <c r="F34" t="s">
        <v>112</v>
      </c>
      <c r="G34" t="s">
        <v>87</v>
      </c>
      <c r="H34">
        <v>1</v>
      </c>
      <c r="I34">
        <v>719</v>
      </c>
      <c r="J34" s="4">
        <f t="shared" si="1"/>
        <v>6.6666666666666901</v>
      </c>
      <c r="K34" s="7">
        <v>45840</v>
      </c>
      <c r="L34">
        <f t="shared" si="2"/>
        <v>9</v>
      </c>
      <c r="M34" s="8">
        <f t="shared" si="3"/>
        <v>0.1111111111111111</v>
      </c>
      <c r="N34" s="9">
        <f t="shared" si="4"/>
        <v>8.999999999999968</v>
      </c>
      <c r="O34">
        <f t="shared" si="5"/>
        <v>8</v>
      </c>
      <c r="P34">
        <f t="shared" si="6"/>
        <v>88.888888888888886</v>
      </c>
      <c r="Q34" s="4">
        <f t="shared" si="7"/>
        <v>79.888888888888886</v>
      </c>
      <c r="R34" s="4">
        <f t="shared" si="8"/>
        <v>0.99999999999999645</v>
      </c>
      <c r="S34" s="4">
        <f>(Table1[[#This Row],[Order duration (minutes)]])/60</f>
        <v>0.14999999999999947</v>
      </c>
      <c r="T34" s="4">
        <f>Table1[[#This Row],[Orders picked]]/Table1[[#This Row],[Time worked (Hrs)]]</f>
        <v>60.000000000000213</v>
      </c>
      <c r="U34" t="str">
        <f>Table1[[#This Row],[Picker_ID]]</f>
        <v>P002</v>
      </c>
      <c r="V34" t="str">
        <f>IF(VALUE(_xlfn.TEXTBEFORE(Table1[[#This Row],[Time_Start]],":"))&lt;12,"Morning",IF(VALUE(_xlfn.TEXTBEFORE(Table1[[#This Row],[Time_Start]],":"))&lt;18,"Afternoon","Night"))</f>
        <v>Morning</v>
      </c>
      <c r="W34" s="4">
        <f>IF(Table1[[#This Row],[Orders picked]]=0,0,Table1[[#This Row],[Errors]]/Table1[[#This Row],[Orders picked]])</f>
        <v>0.1111111111111111</v>
      </c>
      <c r="X34" s="6">
        <f>_xlfn.ISOWEEKNUM(Table1[[#This Row],[Dates]])</f>
        <v>27</v>
      </c>
      <c r="Y34" s="16">
        <f t="shared" si="0"/>
        <v>6.2499999999999778E-3</v>
      </c>
      <c r="Z34" s="7"/>
    </row>
    <row r="35" spans="1:26" x14ac:dyDescent="0.25">
      <c r="A35">
        <v>1033</v>
      </c>
      <c r="B35" t="s">
        <v>10</v>
      </c>
      <c r="C35" t="s">
        <v>14</v>
      </c>
      <c r="D35">
        <v>3</v>
      </c>
      <c r="E35" t="s">
        <v>23</v>
      </c>
      <c r="F35" t="s">
        <v>113</v>
      </c>
      <c r="G35" t="s">
        <v>127</v>
      </c>
      <c r="H35">
        <v>0</v>
      </c>
      <c r="I35">
        <v>597</v>
      </c>
      <c r="J35" s="4">
        <f t="shared" si="1"/>
        <v>20.000000000000071</v>
      </c>
      <c r="K35" s="7">
        <v>45839</v>
      </c>
      <c r="L35">
        <f t="shared" si="2"/>
        <v>3</v>
      </c>
      <c r="M35" s="8">
        <f t="shared" si="3"/>
        <v>0</v>
      </c>
      <c r="N35" s="9">
        <f t="shared" si="4"/>
        <v>2.9999999999999893</v>
      </c>
      <c r="O35">
        <f t="shared" si="5"/>
        <v>3</v>
      </c>
      <c r="P35">
        <f t="shared" si="6"/>
        <v>100</v>
      </c>
      <c r="Q35" s="4">
        <f t="shared" si="7"/>
        <v>199</v>
      </c>
      <c r="R35" s="4">
        <f t="shared" si="8"/>
        <v>0.99999999999999645</v>
      </c>
      <c r="S35" s="4">
        <f>(Table1[[#This Row],[Order duration (minutes)]])/60</f>
        <v>4.9999999999999822E-2</v>
      </c>
      <c r="T35" s="4">
        <f>Table1[[#This Row],[Orders picked]]/Table1[[#This Row],[Time worked (Hrs)]]</f>
        <v>60.000000000000213</v>
      </c>
      <c r="U35" t="str">
        <f>Table1[[#This Row],[Picker_ID]]</f>
        <v>P004</v>
      </c>
      <c r="V35" t="str">
        <f>IF(VALUE(_xlfn.TEXTBEFORE(Table1[[#This Row],[Time_Start]],":"))&lt;12,"Morning",IF(VALUE(_xlfn.TEXTBEFORE(Table1[[#This Row],[Time_Start]],":"))&lt;18,"Afternoon","Night"))</f>
        <v>Morning</v>
      </c>
      <c r="W35" s="4">
        <f>IF(Table1[[#This Row],[Orders picked]]=0,0,Table1[[#This Row],[Errors]]/Table1[[#This Row],[Orders picked]])</f>
        <v>0</v>
      </c>
      <c r="X35" s="6">
        <f>_xlfn.ISOWEEKNUM(Table1[[#This Row],[Dates]])</f>
        <v>27</v>
      </c>
      <c r="Y35" s="16">
        <f t="shared" si="0"/>
        <v>2.0833333333333259E-3</v>
      </c>
      <c r="Z35" s="7"/>
    </row>
    <row r="36" spans="1:26" x14ac:dyDescent="0.25">
      <c r="A36">
        <v>1034</v>
      </c>
      <c r="B36" t="s">
        <v>12</v>
      </c>
      <c r="C36" t="s">
        <v>14</v>
      </c>
      <c r="D36">
        <v>3</v>
      </c>
      <c r="E36" t="s">
        <v>46</v>
      </c>
      <c r="F36" t="s">
        <v>107</v>
      </c>
      <c r="G36" t="s">
        <v>180</v>
      </c>
      <c r="H36">
        <v>1</v>
      </c>
      <c r="I36">
        <v>117</v>
      </c>
      <c r="J36" s="4">
        <f t="shared" si="1"/>
        <v>10.000000000000036</v>
      </c>
      <c r="K36" s="7">
        <v>45838</v>
      </c>
      <c r="L36">
        <f t="shared" si="2"/>
        <v>4</v>
      </c>
      <c r="M36" s="8">
        <f t="shared" si="3"/>
        <v>0.25</v>
      </c>
      <c r="N36" s="9">
        <f t="shared" si="4"/>
        <v>5.9999999999999787</v>
      </c>
      <c r="O36">
        <f t="shared" si="5"/>
        <v>3</v>
      </c>
      <c r="P36">
        <f t="shared" si="6"/>
        <v>75</v>
      </c>
      <c r="Q36" s="4">
        <f t="shared" si="7"/>
        <v>29.25</v>
      </c>
      <c r="R36" s="4">
        <f t="shared" si="8"/>
        <v>1.4999999999999947</v>
      </c>
      <c r="S36" s="4">
        <f>(Table1[[#This Row],[Order duration (minutes)]])/60</f>
        <v>9.9999999999999645E-2</v>
      </c>
      <c r="T36" s="4">
        <f>Table1[[#This Row],[Orders picked]]/Table1[[#This Row],[Time worked (Hrs)]]</f>
        <v>40.000000000000142</v>
      </c>
      <c r="U36" t="str">
        <f>Table1[[#This Row],[Picker_ID]]</f>
        <v>P002</v>
      </c>
      <c r="V36" t="str">
        <f>IF(VALUE(_xlfn.TEXTBEFORE(Table1[[#This Row],[Time_Start]],":"))&lt;12,"Morning",IF(VALUE(_xlfn.TEXTBEFORE(Table1[[#This Row],[Time_Start]],":"))&lt;18,"Afternoon","Night"))</f>
        <v>Morning</v>
      </c>
      <c r="W36" s="4">
        <f>IF(Table1[[#This Row],[Orders picked]]=0,0,Table1[[#This Row],[Errors]]/Table1[[#This Row],[Orders picked]])</f>
        <v>0.25</v>
      </c>
      <c r="X36" s="6">
        <f>_xlfn.ISOWEEKNUM(Table1[[#This Row],[Dates]])</f>
        <v>27</v>
      </c>
      <c r="Y36" s="16">
        <f t="shared" si="0"/>
        <v>4.1666666666666519E-3</v>
      </c>
      <c r="Z36" s="7"/>
    </row>
    <row r="37" spans="1:26" x14ac:dyDescent="0.25">
      <c r="A37">
        <v>1035</v>
      </c>
      <c r="B37" t="s">
        <v>9</v>
      </c>
      <c r="C37" t="s">
        <v>15</v>
      </c>
      <c r="D37">
        <v>2</v>
      </c>
      <c r="E37" t="s">
        <v>47</v>
      </c>
      <c r="F37" t="s">
        <v>98</v>
      </c>
      <c r="G37" t="s">
        <v>181</v>
      </c>
      <c r="H37">
        <v>0</v>
      </c>
      <c r="I37">
        <v>521</v>
      </c>
      <c r="J37" s="4">
        <f t="shared" si="1"/>
        <v>10.000000000000036</v>
      </c>
      <c r="K37" s="7">
        <v>45837</v>
      </c>
      <c r="L37">
        <f t="shared" si="2"/>
        <v>2</v>
      </c>
      <c r="M37" s="8">
        <f t="shared" si="3"/>
        <v>0</v>
      </c>
      <c r="N37" s="9">
        <f t="shared" si="4"/>
        <v>5.9999999999999787</v>
      </c>
      <c r="O37">
        <f t="shared" si="5"/>
        <v>2</v>
      </c>
      <c r="P37">
        <f t="shared" si="6"/>
        <v>100</v>
      </c>
      <c r="Q37" s="4">
        <f t="shared" si="7"/>
        <v>260.5</v>
      </c>
      <c r="R37" s="4">
        <f t="shared" si="8"/>
        <v>2.9999999999999893</v>
      </c>
      <c r="S37" s="4">
        <f>(Table1[[#This Row],[Order duration (minutes)]])/60</f>
        <v>9.9999999999999645E-2</v>
      </c>
      <c r="T37" s="4">
        <f>Table1[[#This Row],[Orders picked]]/Table1[[#This Row],[Time worked (Hrs)]]</f>
        <v>20.000000000000071</v>
      </c>
      <c r="U37" t="str">
        <f>Table1[[#This Row],[Picker_ID]]</f>
        <v>P001</v>
      </c>
      <c r="V37" t="str">
        <f>IF(VALUE(_xlfn.TEXTBEFORE(Table1[[#This Row],[Time_Start]],":"))&lt;12,"Morning",IF(VALUE(_xlfn.TEXTBEFORE(Table1[[#This Row],[Time_Start]],":"))&lt;18,"Afternoon","Night"))</f>
        <v>Morning</v>
      </c>
      <c r="W37" s="4">
        <f>IF(Table1[[#This Row],[Orders picked]]=0,0,Table1[[#This Row],[Errors]]/Table1[[#This Row],[Orders picked]])</f>
        <v>0</v>
      </c>
      <c r="X37" s="6">
        <f>_xlfn.ISOWEEKNUM(Table1[[#This Row],[Dates]])</f>
        <v>26</v>
      </c>
      <c r="Y37" s="16">
        <f t="shared" si="0"/>
        <v>4.1666666666666519E-3</v>
      </c>
      <c r="Z37" s="7"/>
    </row>
    <row r="38" spans="1:26" x14ac:dyDescent="0.25">
      <c r="A38">
        <v>1036</v>
      </c>
      <c r="B38" t="s">
        <v>11</v>
      </c>
      <c r="C38" t="s">
        <v>13</v>
      </c>
      <c r="D38">
        <v>7</v>
      </c>
      <c r="E38" t="s">
        <v>48</v>
      </c>
      <c r="F38" t="s">
        <v>114</v>
      </c>
      <c r="G38" t="s">
        <v>182</v>
      </c>
      <c r="H38">
        <v>0</v>
      </c>
      <c r="I38">
        <v>593</v>
      </c>
      <c r="J38" s="4">
        <f t="shared" si="1"/>
        <v>10.000000000000036</v>
      </c>
      <c r="K38" s="7">
        <v>45836</v>
      </c>
      <c r="L38">
        <f t="shared" si="2"/>
        <v>7</v>
      </c>
      <c r="M38" s="8">
        <f t="shared" si="3"/>
        <v>0</v>
      </c>
      <c r="N38" s="9">
        <f t="shared" si="4"/>
        <v>5.9999999999999787</v>
      </c>
      <c r="O38">
        <f t="shared" si="5"/>
        <v>7</v>
      </c>
      <c r="P38">
        <f t="shared" si="6"/>
        <v>100</v>
      </c>
      <c r="Q38" s="4">
        <f t="shared" si="7"/>
        <v>84.714285714285708</v>
      </c>
      <c r="R38" s="4">
        <f t="shared" si="8"/>
        <v>0.8571428571428541</v>
      </c>
      <c r="S38" s="4">
        <f>(Table1[[#This Row],[Order duration (minutes)]])/60</f>
        <v>9.9999999999999645E-2</v>
      </c>
      <c r="T38" s="4">
        <f>Table1[[#This Row],[Orders picked]]/Table1[[#This Row],[Time worked (Hrs)]]</f>
        <v>70.000000000000256</v>
      </c>
      <c r="U38" t="str">
        <f>Table1[[#This Row],[Picker_ID]]</f>
        <v>P003</v>
      </c>
      <c r="V38" t="str">
        <f>IF(VALUE(_xlfn.TEXTBEFORE(Table1[[#This Row],[Time_Start]],":"))&lt;12,"Morning",IF(VALUE(_xlfn.TEXTBEFORE(Table1[[#This Row],[Time_Start]],":"))&lt;18,"Afternoon","Night"))</f>
        <v>Morning</v>
      </c>
      <c r="W38" s="4">
        <f>IF(Table1[[#This Row],[Orders picked]]=0,0,Table1[[#This Row],[Errors]]/Table1[[#This Row],[Orders picked]])</f>
        <v>0</v>
      </c>
      <c r="X38" s="6">
        <f>_xlfn.ISOWEEKNUM(Table1[[#This Row],[Dates]])</f>
        <v>26</v>
      </c>
      <c r="Y38" s="16">
        <f t="shared" si="0"/>
        <v>4.1666666666666519E-3</v>
      </c>
      <c r="Z38" s="7"/>
    </row>
    <row r="39" spans="1:26" x14ac:dyDescent="0.25">
      <c r="A39">
        <v>1037</v>
      </c>
      <c r="B39" t="s">
        <v>12</v>
      </c>
      <c r="C39" t="s">
        <v>15</v>
      </c>
      <c r="D39">
        <v>10</v>
      </c>
      <c r="E39" t="s">
        <v>49</v>
      </c>
      <c r="F39" t="s">
        <v>115</v>
      </c>
      <c r="G39" t="s">
        <v>110</v>
      </c>
      <c r="H39">
        <v>0</v>
      </c>
      <c r="I39">
        <v>597</v>
      </c>
      <c r="J39" s="4">
        <f t="shared" si="1"/>
        <v>10.000000000000036</v>
      </c>
      <c r="K39" s="7">
        <v>45835</v>
      </c>
      <c r="L39">
        <f t="shared" si="2"/>
        <v>10</v>
      </c>
      <c r="M39" s="8">
        <f t="shared" si="3"/>
        <v>0</v>
      </c>
      <c r="N39" s="9">
        <f t="shared" si="4"/>
        <v>5.9999999999999787</v>
      </c>
      <c r="O39">
        <f t="shared" si="5"/>
        <v>10</v>
      </c>
      <c r="P39">
        <f t="shared" si="6"/>
        <v>100</v>
      </c>
      <c r="Q39" s="4">
        <f t="shared" si="7"/>
        <v>59.7</v>
      </c>
      <c r="R39" s="4">
        <f t="shared" si="8"/>
        <v>0.59999999999999787</v>
      </c>
      <c r="S39" s="4">
        <f>(Table1[[#This Row],[Order duration (minutes)]])/60</f>
        <v>9.9999999999999645E-2</v>
      </c>
      <c r="T39" s="4">
        <f>Table1[[#This Row],[Orders picked]]/Table1[[#This Row],[Time worked (Hrs)]]</f>
        <v>100.00000000000036</v>
      </c>
      <c r="U39" t="str">
        <f>Table1[[#This Row],[Picker_ID]]</f>
        <v>P002</v>
      </c>
      <c r="V39" t="str">
        <f>IF(VALUE(_xlfn.TEXTBEFORE(Table1[[#This Row],[Time_Start]],":"))&lt;12,"Morning",IF(VALUE(_xlfn.TEXTBEFORE(Table1[[#This Row],[Time_Start]],":"))&lt;18,"Afternoon","Night"))</f>
        <v>Morning</v>
      </c>
      <c r="W39" s="4">
        <f>IF(Table1[[#This Row],[Orders picked]]=0,0,Table1[[#This Row],[Errors]]/Table1[[#This Row],[Orders picked]])</f>
        <v>0</v>
      </c>
      <c r="X39" s="6">
        <f>_xlfn.ISOWEEKNUM(Table1[[#This Row],[Dates]])</f>
        <v>26</v>
      </c>
      <c r="Y39" s="16">
        <f t="shared" si="0"/>
        <v>4.1666666666666519E-3</v>
      </c>
      <c r="Z39" s="7"/>
    </row>
    <row r="40" spans="1:26" x14ac:dyDescent="0.25">
      <c r="A40">
        <v>1038</v>
      </c>
      <c r="B40" t="s">
        <v>12</v>
      </c>
      <c r="C40" t="s">
        <v>15</v>
      </c>
      <c r="D40">
        <v>5</v>
      </c>
      <c r="E40" t="s">
        <v>29</v>
      </c>
      <c r="F40" t="s">
        <v>107</v>
      </c>
      <c r="G40" t="s">
        <v>183</v>
      </c>
      <c r="H40">
        <v>0</v>
      </c>
      <c r="I40">
        <v>385</v>
      </c>
      <c r="J40" s="4">
        <f t="shared" si="1"/>
        <v>12.000000000000043</v>
      </c>
      <c r="K40" s="7">
        <v>45834</v>
      </c>
      <c r="L40">
        <f t="shared" si="2"/>
        <v>5</v>
      </c>
      <c r="M40" s="8">
        <f t="shared" si="3"/>
        <v>0</v>
      </c>
      <c r="N40" s="9">
        <f t="shared" si="4"/>
        <v>4.9999999999999822</v>
      </c>
      <c r="O40">
        <f t="shared" si="5"/>
        <v>5</v>
      </c>
      <c r="P40">
        <f t="shared" si="6"/>
        <v>100</v>
      </c>
      <c r="Q40" s="4">
        <f t="shared" si="7"/>
        <v>77</v>
      </c>
      <c r="R40" s="4">
        <f t="shared" si="8"/>
        <v>0.99999999999999645</v>
      </c>
      <c r="S40" s="4">
        <f>(Table1[[#This Row],[Order duration (minutes)]])/60</f>
        <v>8.3333333333333037E-2</v>
      </c>
      <c r="T40" s="4">
        <f>Table1[[#This Row],[Orders picked]]/Table1[[#This Row],[Time worked (Hrs)]]</f>
        <v>60.000000000000213</v>
      </c>
      <c r="U40" t="str">
        <f>Table1[[#This Row],[Picker_ID]]</f>
        <v>P002</v>
      </c>
      <c r="V40" t="str">
        <f>IF(VALUE(_xlfn.TEXTBEFORE(Table1[[#This Row],[Time_Start]],":"))&lt;12,"Morning",IF(VALUE(_xlfn.TEXTBEFORE(Table1[[#This Row],[Time_Start]],":"))&lt;18,"Afternoon","Night"))</f>
        <v>Morning</v>
      </c>
      <c r="W40" s="4">
        <f>IF(Table1[[#This Row],[Orders picked]]=0,0,Table1[[#This Row],[Errors]]/Table1[[#This Row],[Orders picked]])</f>
        <v>0</v>
      </c>
      <c r="X40" s="6">
        <f>_xlfn.ISOWEEKNUM(Table1[[#This Row],[Dates]])</f>
        <v>26</v>
      </c>
      <c r="Y40" s="16">
        <f t="shared" si="0"/>
        <v>3.4722222222222099E-3</v>
      </c>
      <c r="Z40" s="7"/>
    </row>
    <row r="41" spans="1:26" x14ac:dyDescent="0.25">
      <c r="A41">
        <v>1039</v>
      </c>
      <c r="B41" t="s">
        <v>12</v>
      </c>
      <c r="C41" t="s">
        <v>15</v>
      </c>
      <c r="D41">
        <v>1</v>
      </c>
      <c r="E41" t="s">
        <v>50</v>
      </c>
      <c r="F41" t="s">
        <v>95</v>
      </c>
      <c r="G41" t="s">
        <v>184</v>
      </c>
      <c r="H41">
        <v>0</v>
      </c>
      <c r="I41">
        <v>181</v>
      </c>
      <c r="J41" s="4">
        <f t="shared" si="1"/>
        <v>6.0000000000000213</v>
      </c>
      <c r="K41" s="7">
        <v>45833</v>
      </c>
      <c r="L41">
        <f t="shared" si="2"/>
        <v>1</v>
      </c>
      <c r="M41" s="8">
        <f t="shared" si="3"/>
        <v>0</v>
      </c>
      <c r="N41" s="9">
        <f t="shared" si="4"/>
        <v>9.9999999999999645</v>
      </c>
      <c r="O41">
        <f t="shared" si="5"/>
        <v>1</v>
      </c>
      <c r="P41">
        <f t="shared" si="6"/>
        <v>100</v>
      </c>
      <c r="Q41" s="4">
        <f t="shared" si="7"/>
        <v>181</v>
      </c>
      <c r="R41" s="4">
        <f t="shared" si="8"/>
        <v>9.9999999999999645</v>
      </c>
      <c r="S41" s="4">
        <f>(Table1[[#This Row],[Order duration (minutes)]])/60</f>
        <v>0.16666666666666607</v>
      </c>
      <c r="T41" s="4">
        <f>Table1[[#This Row],[Orders picked]]/Table1[[#This Row],[Time worked (Hrs)]]</f>
        <v>6.0000000000000213</v>
      </c>
      <c r="U41" t="str">
        <f>Table1[[#This Row],[Picker_ID]]</f>
        <v>P002</v>
      </c>
      <c r="V41" t="str">
        <f>IF(VALUE(_xlfn.TEXTBEFORE(Table1[[#This Row],[Time_Start]],":"))&lt;12,"Morning",IF(VALUE(_xlfn.TEXTBEFORE(Table1[[#This Row],[Time_Start]],":"))&lt;18,"Afternoon","Night"))</f>
        <v>Morning</v>
      </c>
      <c r="W41" s="4">
        <f>IF(Table1[[#This Row],[Orders picked]]=0,0,Table1[[#This Row],[Errors]]/Table1[[#This Row],[Orders picked]])</f>
        <v>0</v>
      </c>
      <c r="X41" s="6">
        <f>_xlfn.ISOWEEKNUM(Table1[[#This Row],[Dates]])</f>
        <v>26</v>
      </c>
      <c r="Y41" s="16">
        <f t="shared" si="0"/>
        <v>6.9444444444444198E-3</v>
      </c>
      <c r="Z41" s="7"/>
    </row>
    <row r="42" spans="1:26" x14ac:dyDescent="0.25">
      <c r="A42">
        <v>1040</v>
      </c>
      <c r="B42" t="s">
        <v>12</v>
      </c>
      <c r="C42" t="s">
        <v>16</v>
      </c>
      <c r="D42">
        <v>8</v>
      </c>
      <c r="E42" t="s">
        <v>51</v>
      </c>
      <c r="F42" t="s">
        <v>116</v>
      </c>
      <c r="G42" t="s">
        <v>185</v>
      </c>
      <c r="H42">
        <v>0</v>
      </c>
      <c r="I42">
        <v>533</v>
      </c>
      <c r="J42" s="4">
        <f t="shared" si="1"/>
        <v>6.6666666666666901</v>
      </c>
      <c r="K42" s="7">
        <v>45832</v>
      </c>
      <c r="L42">
        <f t="shared" si="2"/>
        <v>8</v>
      </c>
      <c r="M42" s="8">
        <f t="shared" si="3"/>
        <v>0</v>
      </c>
      <c r="N42" s="9">
        <f t="shared" si="4"/>
        <v>8.999999999999968</v>
      </c>
      <c r="O42">
        <f t="shared" si="5"/>
        <v>8</v>
      </c>
      <c r="P42">
        <f t="shared" si="6"/>
        <v>100</v>
      </c>
      <c r="Q42" s="4">
        <f t="shared" si="7"/>
        <v>66.625</v>
      </c>
      <c r="R42" s="4">
        <f t="shared" si="8"/>
        <v>1.124999999999996</v>
      </c>
      <c r="S42" s="4">
        <f>(Table1[[#This Row],[Order duration (minutes)]])/60</f>
        <v>0.14999999999999947</v>
      </c>
      <c r="T42" s="4">
        <f>Table1[[#This Row],[Orders picked]]/Table1[[#This Row],[Time worked (Hrs)]]</f>
        <v>53.33333333333352</v>
      </c>
      <c r="U42" t="str">
        <f>Table1[[#This Row],[Picker_ID]]</f>
        <v>P002</v>
      </c>
      <c r="V42" t="str">
        <f>IF(VALUE(_xlfn.TEXTBEFORE(Table1[[#This Row],[Time_Start]],":"))&lt;12,"Morning",IF(VALUE(_xlfn.TEXTBEFORE(Table1[[#This Row],[Time_Start]],":"))&lt;18,"Afternoon","Night"))</f>
        <v>Morning</v>
      </c>
      <c r="W42" s="4">
        <f>IF(Table1[[#This Row],[Orders picked]]=0,0,Table1[[#This Row],[Errors]]/Table1[[#This Row],[Orders picked]])</f>
        <v>0</v>
      </c>
      <c r="X42" s="6">
        <f>_xlfn.ISOWEEKNUM(Table1[[#This Row],[Dates]])</f>
        <v>26</v>
      </c>
      <c r="Y42" s="16">
        <f t="shared" si="0"/>
        <v>6.2499999999999778E-3</v>
      </c>
      <c r="Z42" s="7"/>
    </row>
    <row r="43" spans="1:26" x14ac:dyDescent="0.25">
      <c r="A43">
        <v>1041</v>
      </c>
      <c r="B43" t="s">
        <v>11</v>
      </c>
      <c r="C43" t="s">
        <v>16</v>
      </c>
      <c r="D43">
        <v>5</v>
      </c>
      <c r="E43" t="s">
        <v>52</v>
      </c>
      <c r="F43" t="s">
        <v>117</v>
      </c>
      <c r="G43" t="s">
        <v>94</v>
      </c>
      <c r="H43">
        <v>0</v>
      </c>
      <c r="I43">
        <v>665</v>
      </c>
      <c r="J43" s="4">
        <f t="shared" si="1"/>
        <v>6.0000000000000213</v>
      </c>
      <c r="K43" s="7">
        <v>45831</v>
      </c>
      <c r="L43">
        <f t="shared" si="2"/>
        <v>5</v>
      </c>
      <c r="M43" s="8">
        <f t="shared" si="3"/>
        <v>0</v>
      </c>
      <c r="N43" s="9">
        <f t="shared" si="4"/>
        <v>9.9999999999999645</v>
      </c>
      <c r="O43">
        <f t="shared" si="5"/>
        <v>5</v>
      </c>
      <c r="P43">
        <f t="shared" si="6"/>
        <v>100</v>
      </c>
      <c r="Q43" s="4">
        <f t="shared" si="7"/>
        <v>133</v>
      </c>
      <c r="R43" s="4">
        <f t="shared" si="8"/>
        <v>1.9999999999999929</v>
      </c>
      <c r="S43" s="4">
        <f>(Table1[[#This Row],[Order duration (minutes)]])/60</f>
        <v>0.16666666666666607</v>
      </c>
      <c r="T43" s="4">
        <f>Table1[[#This Row],[Orders picked]]/Table1[[#This Row],[Time worked (Hrs)]]</f>
        <v>30.000000000000107</v>
      </c>
      <c r="U43" t="str">
        <f>Table1[[#This Row],[Picker_ID]]</f>
        <v>P003</v>
      </c>
      <c r="V43" t="str">
        <f>IF(VALUE(_xlfn.TEXTBEFORE(Table1[[#This Row],[Time_Start]],":"))&lt;12,"Morning",IF(VALUE(_xlfn.TEXTBEFORE(Table1[[#This Row],[Time_Start]],":"))&lt;18,"Afternoon","Night"))</f>
        <v>Morning</v>
      </c>
      <c r="W43" s="4">
        <f>IF(Table1[[#This Row],[Orders picked]]=0,0,Table1[[#This Row],[Errors]]/Table1[[#This Row],[Orders picked]])</f>
        <v>0</v>
      </c>
      <c r="X43" s="6">
        <f>_xlfn.ISOWEEKNUM(Table1[[#This Row],[Dates]])</f>
        <v>26</v>
      </c>
      <c r="Y43" s="16">
        <f t="shared" si="0"/>
        <v>6.9444444444444198E-3</v>
      </c>
      <c r="Z43" s="7"/>
    </row>
    <row r="44" spans="1:26" x14ac:dyDescent="0.25">
      <c r="A44">
        <v>1042</v>
      </c>
      <c r="B44" t="s">
        <v>10</v>
      </c>
      <c r="C44" t="s">
        <v>13</v>
      </c>
      <c r="D44">
        <v>7</v>
      </c>
      <c r="E44" t="s">
        <v>53</v>
      </c>
      <c r="F44" t="s">
        <v>118</v>
      </c>
      <c r="G44" t="s">
        <v>186</v>
      </c>
      <c r="H44">
        <v>0</v>
      </c>
      <c r="I44">
        <v>358</v>
      </c>
      <c r="J44" s="4">
        <f t="shared" si="1"/>
        <v>15.000000000000053</v>
      </c>
      <c r="K44" s="7">
        <v>45830</v>
      </c>
      <c r="L44">
        <f t="shared" si="2"/>
        <v>7</v>
      </c>
      <c r="M44" s="8">
        <f t="shared" si="3"/>
        <v>0</v>
      </c>
      <c r="N44" s="9">
        <f t="shared" si="4"/>
        <v>3.9999999999999858</v>
      </c>
      <c r="O44">
        <f t="shared" si="5"/>
        <v>7</v>
      </c>
      <c r="P44">
        <f t="shared" si="6"/>
        <v>100</v>
      </c>
      <c r="Q44" s="4">
        <f t="shared" si="7"/>
        <v>51.142857142857146</v>
      </c>
      <c r="R44" s="4">
        <f t="shared" si="8"/>
        <v>0.5714285714285694</v>
      </c>
      <c r="S44" s="4">
        <f>(Table1[[#This Row],[Order duration (minutes)]])/60</f>
        <v>6.666666666666643E-2</v>
      </c>
      <c r="T44" s="4">
        <f>Table1[[#This Row],[Orders picked]]/Table1[[#This Row],[Time worked (Hrs)]]</f>
        <v>105.00000000000037</v>
      </c>
      <c r="U44" t="str">
        <f>Table1[[#This Row],[Picker_ID]]</f>
        <v>P004</v>
      </c>
      <c r="V44" t="str">
        <f>IF(VALUE(_xlfn.TEXTBEFORE(Table1[[#This Row],[Time_Start]],":"))&lt;12,"Morning",IF(VALUE(_xlfn.TEXTBEFORE(Table1[[#This Row],[Time_Start]],":"))&lt;18,"Afternoon","Night"))</f>
        <v>Morning</v>
      </c>
      <c r="W44" s="4">
        <f>IF(Table1[[#This Row],[Orders picked]]=0,0,Table1[[#This Row],[Errors]]/Table1[[#This Row],[Orders picked]])</f>
        <v>0</v>
      </c>
      <c r="X44" s="6">
        <f>_xlfn.ISOWEEKNUM(Table1[[#This Row],[Dates]])</f>
        <v>25</v>
      </c>
      <c r="Y44" s="16">
        <f t="shared" si="0"/>
        <v>2.7777777777777679E-3</v>
      </c>
      <c r="Z44" s="7"/>
    </row>
    <row r="45" spans="1:26" x14ac:dyDescent="0.25">
      <c r="A45">
        <v>1043</v>
      </c>
      <c r="B45" t="s">
        <v>11</v>
      </c>
      <c r="C45" t="s">
        <v>13</v>
      </c>
      <c r="D45">
        <v>9</v>
      </c>
      <c r="E45" t="s">
        <v>54</v>
      </c>
      <c r="F45" t="s">
        <v>119</v>
      </c>
      <c r="G45" t="s">
        <v>85</v>
      </c>
      <c r="H45">
        <v>1</v>
      </c>
      <c r="I45">
        <v>697</v>
      </c>
      <c r="J45" s="4">
        <f t="shared" si="1"/>
        <v>8.5714285714285037</v>
      </c>
      <c r="K45" s="7">
        <v>45829</v>
      </c>
      <c r="L45">
        <f t="shared" si="2"/>
        <v>10</v>
      </c>
      <c r="M45" s="8">
        <f t="shared" si="3"/>
        <v>0.1</v>
      </c>
      <c r="N45" s="9">
        <f t="shared" si="4"/>
        <v>7.0000000000000551</v>
      </c>
      <c r="O45">
        <f t="shared" si="5"/>
        <v>9</v>
      </c>
      <c r="P45">
        <f t="shared" si="6"/>
        <v>90</v>
      </c>
      <c r="Q45" s="4">
        <f t="shared" si="7"/>
        <v>69.7</v>
      </c>
      <c r="R45" s="4">
        <f t="shared" si="8"/>
        <v>0.70000000000000551</v>
      </c>
      <c r="S45" s="4">
        <f>(Table1[[#This Row],[Order duration (minutes)]])/60</f>
        <v>0.11666666666666758</v>
      </c>
      <c r="T45" s="4">
        <f>Table1[[#This Row],[Orders picked]]/Table1[[#This Row],[Time worked (Hrs)]]</f>
        <v>85.71428571428504</v>
      </c>
      <c r="U45" t="str">
        <f>Table1[[#This Row],[Picker_ID]]</f>
        <v>P003</v>
      </c>
      <c r="V45" t="str">
        <f>IF(VALUE(_xlfn.TEXTBEFORE(Table1[[#This Row],[Time_Start]],":"))&lt;12,"Morning",IF(VALUE(_xlfn.TEXTBEFORE(Table1[[#This Row],[Time_Start]],":"))&lt;18,"Afternoon","Night"))</f>
        <v>Morning</v>
      </c>
      <c r="W45" s="4">
        <f>IF(Table1[[#This Row],[Orders picked]]=0,0,Table1[[#This Row],[Errors]]/Table1[[#This Row],[Orders picked]])</f>
        <v>0.1</v>
      </c>
      <c r="X45" s="6">
        <f>_xlfn.ISOWEEKNUM(Table1[[#This Row],[Dates]])</f>
        <v>25</v>
      </c>
      <c r="Y45" s="16">
        <f t="shared" si="0"/>
        <v>4.8611111111111494E-3</v>
      </c>
      <c r="Z45" s="7"/>
    </row>
    <row r="46" spans="1:26" x14ac:dyDescent="0.25">
      <c r="A46">
        <v>1044</v>
      </c>
      <c r="B46" t="s">
        <v>10</v>
      </c>
      <c r="C46" t="s">
        <v>13</v>
      </c>
      <c r="D46">
        <v>6</v>
      </c>
      <c r="E46" t="s">
        <v>55</v>
      </c>
      <c r="F46" t="s">
        <v>120</v>
      </c>
      <c r="G46" t="s">
        <v>128</v>
      </c>
      <c r="H46">
        <v>0</v>
      </c>
      <c r="I46">
        <v>534</v>
      </c>
      <c r="J46" s="4">
        <f t="shared" si="1"/>
        <v>8.5714285714285037</v>
      </c>
      <c r="K46" s="7">
        <v>45828</v>
      </c>
      <c r="L46">
        <f t="shared" si="2"/>
        <v>6</v>
      </c>
      <c r="M46" s="8">
        <f t="shared" si="3"/>
        <v>0</v>
      </c>
      <c r="N46" s="9">
        <f t="shared" si="4"/>
        <v>7.0000000000000551</v>
      </c>
      <c r="O46">
        <f t="shared" si="5"/>
        <v>6</v>
      </c>
      <c r="P46">
        <f t="shared" si="6"/>
        <v>100</v>
      </c>
      <c r="Q46" s="4">
        <f t="shared" si="7"/>
        <v>89</v>
      </c>
      <c r="R46" s="4">
        <f t="shared" si="8"/>
        <v>1.1666666666666758</v>
      </c>
      <c r="S46" s="4">
        <f>(Table1[[#This Row],[Order duration (minutes)]])/60</f>
        <v>0.11666666666666758</v>
      </c>
      <c r="T46" s="4">
        <f>Table1[[#This Row],[Orders picked]]/Table1[[#This Row],[Time worked (Hrs)]]</f>
        <v>51.428571428571026</v>
      </c>
      <c r="U46" t="str">
        <f>Table1[[#This Row],[Picker_ID]]</f>
        <v>P004</v>
      </c>
      <c r="V46" t="str">
        <f>IF(VALUE(_xlfn.TEXTBEFORE(Table1[[#This Row],[Time_Start]],":"))&lt;12,"Morning",IF(VALUE(_xlfn.TEXTBEFORE(Table1[[#This Row],[Time_Start]],":"))&lt;18,"Afternoon","Night"))</f>
        <v>Morning</v>
      </c>
      <c r="W46" s="4">
        <f>IF(Table1[[#This Row],[Orders picked]]=0,0,Table1[[#This Row],[Errors]]/Table1[[#This Row],[Orders picked]])</f>
        <v>0</v>
      </c>
      <c r="X46" s="6">
        <f>_xlfn.ISOWEEKNUM(Table1[[#This Row],[Dates]])</f>
        <v>25</v>
      </c>
      <c r="Y46" s="16">
        <f t="shared" si="0"/>
        <v>4.8611111111111494E-3</v>
      </c>
      <c r="Z46" s="7"/>
    </row>
    <row r="47" spans="1:26" x14ac:dyDescent="0.25">
      <c r="A47">
        <v>1045</v>
      </c>
      <c r="B47" t="s">
        <v>11</v>
      </c>
      <c r="C47" t="s">
        <v>14</v>
      </c>
      <c r="D47">
        <v>10</v>
      </c>
      <c r="E47" t="s">
        <v>37</v>
      </c>
      <c r="F47" t="s">
        <v>121</v>
      </c>
      <c r="G47" t="s">
        <v>106</v>
      </c>
      <c r="H47">
        <v>0</v>
      </c>
      <c r="I47">
        <v>549</v>
      </c>
      <c r="J47" s="4">
        <f t="shared" si="1"/>
        <v>10.000000000000036</v>
      </c>
      <c r="K47" s="7">
        <v>45827</v>
      </c>
      <c r="L47">
        <f t="shared" si="2"/>
        <v>10</v>
      </c>
      <c r="M47" s="8">
        <f t="shared" si="3"/>
        <v>0</v>
      </c>
      <c r="N47" s="9">
        <f t="shared" si="4"/>
        <v>5.9999999999999787</v>
      </c>
      <c r="O47">
        <f t="shared" si="5"/>
        <v>10</v>
      </c>
      <c r="P47">
        <f t="shared" si="6"/>
        <v>100</v>
      </c>
      <c r="Q47" s="4">
        <f t="shared" si="7"/>
        <v>54.9</v>
      </c>
      <c r="R47" s="4">
        <f t="shared" si="8"/>
        <v>0.59999999999999787</v>
      </c>
      <c r="S47" s="4">
        <f>(Table1[[#This Row],[Order duration (minutes)]])/60</f>
        <v>9.9999999999999645E-2</v>
      </c>
      <c r="T47" s="4">
        <f>Table1[[#This Row],[Orders picked]]/Table1[[#This Row],[Time worked (Hrs)]]</f>
        <v>100.00000000000036</v>
      </c>
      <c r="U47" t="str">
        <f>Table1[[#This Row],[Picker_ID]]</f>
        <v>P003</v>
      </c>
      <c r="V47" t="str">
        <f>IF(VALUE(_xlfn.TEXTBEFORE(Table1[[#This Row],[Time_Start]],":"))&lt;12,"Morning",IF(VALUE(_xlfn.TEXTBEFORE(Table1[[#This Row],[Time_Start]],":"))&lt;18,"Afternoon","Night"))</f>
        <v>Morning</v>
      </c>
      <c r="W47" s="4">
        <f>IF(Table1[[#This Row],[Orders picked]]=0,0,Table1[[#This Row],[Errors]]/Table1[[#This Row],[Orders picked]])</f>
        <v>0</v>
      </c>
      <c r="X47" s="6">
        <f>_xlfn.ISOWEEKNUM(Table1[[#This Row],[Dates]])</f>
        <v>25</v>
      </c>
      <c r="Y47" s="16">
        <f t="shared" si="0"/>
        <v>4.1666666666666519E-3</v>
      </c>
      <c r="Z47" s="7"/>
    </row>
    <row r="48" spans="1:26" x14ac:dyDescent="0.25">
      <c r="A48">
        <v>1046</v>
      </c>
      <c r="B48" t="s">
        <v>11</v>
      </c>
      <c r="C48" t="s">
        <v>14</v>
      </c>
      <c r="D48">
        <v>6</v>
      </c>
      <c r="E48" t="s">
        <v>26</v>
      </c>
      <c r="F48" t="s">
        <v>122</v>
      </c>
      <c r="G48" t="s">
        <v>166</v>
      </c>
      <c r="H48">
        <v>0</v>
      </c>
      <c r="I48">
        <v>395</v>
      </c>
      <c r="J48" s="4">
        <f t="shared" si="1"/>
        <v>8.5714285714285037</v>
      </c>
      <c r="K48" s="7">
        <v>45826</v>
      </c>
      <c r="L48">
        <f t="shared" si="2"/>
        <v>6</v>
      </c>
      <c r="M48" s="8">
        <f t="shared" si="3"/>
        <v>0</v>
      </c>
      <c r="N48" s="9">
        <f t="shared" si="4"/>
        <v>7.0000000000000551</v>
      </c>
      <c r="O48">
        <f t="shared" si="5"/>
        <v>6</v>
      </c>
      <c r="P48">
        <f t="shared" si="6"/>
        <v>100</v>
      </c>
      <c r="Q48" s="4">
        <f t="shared" si="7"/>
        <v>65.833333333333329</v>
      </c>
      <c r="R48" s="4">
        <f t="shared" si="8"/>
        <v>1.1666666666666758</v>
      </c>
      <c r="S48" s="4">
        <f>(Table1[[#This Row],[Order duration (minutes)]])/60</f>
        <v>0.11666666666666758</v>
      </c>
      <c r="T48" s="4">
        <f>Table1[[#This Row],[Orders picked]]/Table1[[#This Row],[Time worked (Hrs)]]</f>
        <v>51.428571428571026</v>
      </c>
      <c r="U48" t="str">
        <f>Table1[[#This Row],[Picker_ID]]</f>
        <v>P003</v>
      </c>
      <c r="V48" t="str">
        <f>IF(VALUE(_xlfn.TEXTBEFORE(Table1[[#This Row],[Time_Start]],":"))&lt;12,"Morning",IF(VALUE(_xlfn.TEXTBEFORE(Table1[[#This Row],[Time_Start]],":"))&lt;18,"Afternoon","Night"))</f>
        <v>Morning</v>
      </c>
      <c r="W48" s="4">
        <f>IF(Table1[[#This Row],[Orders picked]]=0,0,Table1[[#This Row],[Errors]]/Table1[[#This Row],[Orders picked]])</f>
        <v>0</v>
      </c>
      <c r="X48" s="6">
        <f>_xlfn.ISOWEEKNUM(Table1[[#This Row],[Dates]])</f>
        <v>25</v>
      </c>
      <c r="Y48" s="16">
        <f t="shared" si="0"/>
        <v>4.8611111111111494E-3</v>
      </c>
      <c r="Z48" s="7"/>
    </row>
    <row r="49" spans="1:26" x14ac:dyDescent="0.25">
      <c r="A49">
        <v>1047</v>
      </c>
      <c r="B49" t="s">
        <v>9</v>
      </c>
      <c r="C49" t="s">
        <v>16</v>
      </c>
      <c r="D49">
        <v>8</v>
      </c>
      <c r="E49" t="s">
        <v>56</v>
      </c>
      <c r="F49" t="s">
        <v>112</v>
      </c>
      <c r="G49" t="s">
        <v>82</v>
      </c>
      <c r="H49">
        <v>0</v>
      </c>
      <c r="I49">
        <v>697</v>
      </c>
      <c r="J49" s="4">
        <f t="shared" si="1"/>
        <v>10.000000000000036</v>
      </c>
      <c r="K49" s="7">
        <v>45825</v>
      </c>
      <c r="L49">
        <f t="shared" si="2"/>
        <v>8</v>
      </c>
      <c r="M49" s="8">
        <f t="shared" si="3"/>
        <v>0</v>
      </c>
      <c r="N49" s="9">
        <f t="shared" si="4"/>
        <v>5.9999999999999787</v>
      </c>
      <c r="O49">
        <f t="shared" si="5"/>
        <v>8</v>
      </c>
      <c r="P49">
        <f t="shared" si="6"/>
        <v>100</v>
      </c>
      <c r="Q49" s="4">
        <f t="shared" si="7"/>
        <v>87.125</v>
      </c>
      <c r="R49" s="4">
        <f t="shared" si="8"/>
        <v>0.74999999999999734</v>
      </c>
      <c r="S49" s="4">
        <f>(Table1[[#This Row],[Order duration (minutes)]])/60</f>
        <v>9.9999999999999645E-2</v>
      </c>
      <c r="T49" s="4">
        <f>Table1[[#This Row],[Orders picked]]/Table1[[#This Row],[Time worked (Hrs)]]</f>
        <v>80.000000000000284</v>
      </c>
      <c r="U49" t="str">
        <f>Table1[[#This Row],[Picker_ID]]</f>
        <v>P001</v>
      </c>
      <c r="V49" t="str">
        <f>IF(VALUE(_xlfn.TEXTBEFORE(Table1[[#This Row],[Time_Start]],":"))&lt;12,"Morning",IF(VALUE(_xlfn.TEXTBEFORE(Table1[[#This Row],[Time_Start]],":"))&lt;18,"Afternoon","Night"))</f>
        <v>Morning</v>
      </c>
      <c r="W49" s="4">
        <f>IF(Table1[[#This Row],[Orders picked]]=0,0,Table1[[#This Row],[Errors]]/Table1[[#This Row],[Orders picked]])</f>
        <v>0</v>
      </c>
      <c r="X49" s="6">
        <f>_xlfn.ISOWEEKNUM(Table1[[#This Row],[Dates]])</f>
        <v>25</v>
      </c>
      <c r="Y49" s="16">
        <f t="shared" si="0"/>
        <v>4.1666666666666519E-3</v>
      </c>
      <c r="Z49" s="7"/>
    </row>
    <row r="50" spans="1:26" x14ac:dyDescent="0.25">
      <c r="A50">
        <v>1048</v>
      </c>
      <c r="B50" t="s">
        <v>10</v>
      </c>
      <c r="C50" t="s">
        <v>13</v>
      </c>
      <c r="D50">
        <v>1</v>
      </c>
      <c r="E50" t="s">
        <v>31</v>
      </c>
      <c r="F50" t="s">
        <v>96</v>
      </c>
      <c r="G50" t="s">
        <v>171</v>
      </c>
      <c r="H50">
        <v>0</v>
      </c>
      <c r="I50">
        <v>324</v>
      </c>
      <c r="J50" s="4">
        <f t="shared" si="1"/>
        <v>8.5714285714286014</v>
      </c>
      <c r="K50" s="7">
        <v>45824</v>
      </c>
      <c r="L50">
        <f t="shared" si="2"/>
        <v>1</v>
      </c>
      <c r="M50" s="8">
        <f t="shared" si="3"/>
        <v>0</v>
      </c>
      <c r="N50" s="9">
        <f t="shared" si="4"/>
        <v>6.9999999999999751</v>
      </c>
      <c r="O50">
        <f t="shared" si="5"/>
        <v>1</v>
      </c>
      <c r="P50">
        <f t="shared" si="6"/>
        <v>100</v>
      </c>
      <c r="Q50" s="4">
        <f t="shared" si="7"/>
        <v>324</v>
      </c>
      <c r="R50" s="4">
        <f t="shared" si="8"/>
        <v>6.9999999999999751</v>
      </c>
      <c r="S50" s="4">
        <f>(Table1[[#This Row],[Order duration (minutes)]])/60</f>
        <v>0.11666666666666625</v>
      </c>
      <c r="T50" s="4">
        <f>Table1[[#This Row],[Orders picked]]/Table1[[#This Row],[Time worked (Hrs)]]</f>
        <v>8.5714285714286014</v>
      </c>
      <c r="U50" t="str">
        <f>Table1[[#This Row],[Picker_ID]]</f>
        <v>P004</v>
      </c>
      <c r="V50" t="str">
        <f>IF(VALUE(_xlfn.TEXTBEFORE(Table1[[#This Row],[Time_Start]],":"))&lt;12,"Morning",IF(VALUE(_xlfn.TEXTBEFORE(Table1[[#This Row],[Time_Start]],":"))&lt;18,"Afternoon","Night"))</f>
        <v>Morning</v>
      </c>
      <c r="W50" s="4">
        <f>IF(Table1[[#This Row],[Orders picked]]=0,0,Table1[[#This Row],[Errors]]/Table1[[#This Row],[Orders picked]])</f>
        <v>0</v>
      </c>
      <c r="X50" s="6">
        <f>_xlfn.ISOWEEKNUM(Table1[[#This Row],[Dates]])</f>
        <v>25</v>
      </c>
      <c r="Y50" s="16">
        <f t="shared" si="0"/>
        <v>4.8611111111110938E-3</v>
      </c>
      <c r="Z50" s="7"/>
    </row>
    <row r="51" spans="1:26" x14ac:dyDescent="0.25">
      <c r="A51">
        <v>1049</v>
      </c>
      <c r="B51" t="s">
        <v>12</v>
      </c>
      <c r="C51" t="s">
        <v>13</v>
      </c>
      <c r="D51">
        <v>7</v>
      </c>
      <c r="E51" t="s">
        <v>57</v>
      </c>
      <c r="F51" t="s">
        <v>123</v>
      </c>
      <c r="G51" t="s">
        <v>187</v>
      </c>
      <c r="H51">
        <v>1</v>
      </c>
      <c r="I51">
        <v>530</v>
      </c>
      <c r="J51" s="4">
        <f t="shared" si="1"/>
        <v>6.6666666666666314</v>
      </c>
      <c r="K51" s="7">
        <v>45823</v>
      </c>
      <c r="L51">
        <f t="shared" si="2"/>
        <v>8</v>
      </c>
      <c r="M51" s="8">
        <f t="shared" si="3"/>
        <v>0.125</v>
      </c>
      <c r="N51" s="9">
        <f t="shared" si="4"/>
        <v>9.000000000000048</v>
      </c>
      <c r="O51">
        <f t="shared" si="5"/>
        <v>7</v>
      </c>
      <c r="P51">
        <f t="shared" si="6"/>
        <v>87.5</v>
      </c>
      <c r="Q51" s="4">
        <f t="shared" si="7"/>
        <v>66.25</v>
      </c>
      <c r="R51" s="4">
        <f t="shared" si="8"/>
        <v>1.125000000000006</v>
      </c>
      <c r="S51" s="4">
        <f>(Table1[[#This Row],[Order duration (minutes)]])/60</f>
        <v>0.1500000000000008</v>
      </c>
      <c r="T51" s="4">
        <f>Table1[[#This Row],[Orders picked]]/Table1[[#This Row],[Time worked (Hrs)]]</f>
        <v>53.333333333333051</v>
      </c>
      <c r="U51" t="str">
        <f>Table1[[#This Row],[Picker_ID]]</f>
        <v>P002</v>
      </c>
      <c r="V51" t="str">
        <f>IF(VALUE(_xlfn.TEXTBEFORE(Table1[[#This Row],[Time_Start]],":"))&lt;12,"Morning",IF(VALUE(_xlfn.TEXTBEFORE(Table1[[#This Row],[Time_Start]],":"))&lt;18,"Afternoon","Night"))</f>
        <v>Morning</v>
      </c>
      <c r="W51" s="4">
        <f>IF(Table1[[#This Row],[Orders picked]]=0,0,Table1[[#This Row],[Errors]]/Table1[[#This Row],[Orders picked]])</f>
        <v>0.125</v>
      </c>
      <c r="X51" s="6">
        <f>_xlfn.ISOWEEKNUM(Table1[[#This Row],[Dates]])</f>
        <v>24</v>
      </c>
      <c r="Y51" s="16">
        <f t="shared" si="0"/>
        <v>6.2500000000000333E-3</v>
      </c>
      <c r="Z51" s="7"/>
    </row>
    <row r="52" spans="1:26" x14ac:dyDescent="0.25">
      <c r="A52">
        <v>1050</v>
      </c>
      <c r="B52" t="s">
        <v>9</v>
      </c>
      <c r="C52" t="s">
        <v>14</v>
      </c>
      <c r="D52">
        <v>4</v>
      </c>
      <c r="E52" t="s">
        <v>58</v>
      </c>
      <c r="F52" t="s">
        <v>124</v>
      </c>
      <c r="G52" t="s">
        <v>86</v>
      </c>
      <c r="H52">
        <v>0</v>
      </c>
      <c r="I52">
        <v>397</v>
      </c>
      <c r="J52" s="4">
        <f t="shared" si="1"/>
        <v>20.000000000000071</v>
      </c>
      <c r="K52" s="7">
        <v>45822</v>
      </c>
      <c r="L52">
        <f t="shared" si="2"/>
        <v>4</v>
      </c>
      <c r="M52" s="8">
        <f t="shared" si="3"/>
        <v>0</v>
      </c>
      <c r="N52" s="9">
        <f t="shared" si="4"/>
        <v>2.9999999999999893</v>
      </c>
      <c r="O52">
        <f t="shared" si="5"/>
        <v>4</v>
      </c>
      <c r="P52">
        <f t="shared" si="6"/>
        <v>100</v>
      </c>
      <c r="Q52" s="4">
        <f t="shared" si="7"/>
        <v>99.25</v>
      </c>
      <c r="R52" s="4">
        <f t="shared" si="8"/>
        <v>0.74999999999999734</v>
      </c>
      <c r="S52" s="4">
        <f>(Table1[[#This Row],[Order duration (minutes)]])/60</f>
        <v>4.9999999999999822E-2</v>
      </c>
      <c r="T52" s="4">
        <f>Table1[[#This Row],[Orders picked]]/Table1[[#This Row],[Time worked (Hrs)]]</f>
        <v>80.000000000000284</v>
      </c>
      <c r="U52" t="str">
        <f>Table1[[#This Row],[Picker_ID]]</f>
        <v>P001</v>
      </c>
      <c r="V52" t="str">
        <f>IF(VALUE(_xlfn.TEXTBEFORE(Table1[[#This Row],[Time_Start]],":"))&lt;12,"Morning",IF(VALUE(_xlfn.TEXTBEFORE(Table1[[#This Row],[Time_Start]],":"))&lt;18,"Afternoon","Night"))</f>
        <v>Morning</v>
      </c>
      <c r="W52" s="4">
        <f>IF(Table1[[#This Row],[Orders picked]]=0,0,Table1[[#This Row],[Errors]]/Table1[[#This Row],[Orders picked]])</f>
        <v>0</v>
      </c>
      <c r="X52" s="6">
        <f>_xlfn.ISOWEEKNUM(Table1[[#This Row],[Dates]])</f>
        <v>24</v>
      </c>
      <c r="Y52" s="16">
        <f t="shared" si="0"/>
        <v>2.0833333333333259E-3</v>
      </c>
      <c r="Z52" s="7"/>
    </row>
    <row r="53" spans="1:26" x14ac:dyDescent="0.25">
      <c r="A53">
        <v>1051</v>
      </c>
      <c r="B53" t="s">
        <v>11</v>
      </c>
      <c r="C53" t="s">
        <v>13</v>
      </c>
      <c r="D53">
        <v>7</v>
      </c>
      <c r="E53" t="s">
        <v>56</v>
      </c>
      <c r="F53" t="s">
        <v>84</v>
      </c>
      <c r="G53" t="s">
        <v>145</v>
      </c>
      <c r="H53">
        <v>0</v>
      </c>
      <c r="I53">
        <v>499</v>
      </c>
      <c r="J53" s="4">
        <f t="shared" si="1"/>
        <v>8.5714285714285037</v>
      </c>
      <c r="K53" s="7">
        <v>45821</v>
      </c>
      <c r="L53">
        <f t="shared" si="2"/>
        <v>7</v>
      </c>
      <c r="M53" s="8">
        <f t="shared" si="3"/>
        <v>0</v>
      </c>
      <c r="N53" s="9">
        <f t="shared" si="4"/>
        <v>7.0000000000000551</v>
      </c>
      <c r="O53">
        <f t="shared" si="5"/>
        <v>7</v>
      </c>
      <c r="P53">
        <f t="shared" si="6"/>
        <v>100</v>
      </c>
      <c r="Q53" s="4">
        <f t="shared" si="7"/>
        <v>71.285714285714292</v>
      </c>
      <c r="R53" s="4">
        <f t="shared" si="8"/>
        <v>1.0000000000000078</v>
      </c>
      <c r="S53" s="4">
        <f>(Table1[[#This Row],[Order duration (minutes)]])/60</f>
        <v>0.11666666666666758</v>
      </c>
      <c r="T53" s="4">
        <f>Table1[[#This Row],[Orders picked]]/Table1[[#This Row],[Time worked (Hrs)]]</f>
        <v>59.999999999999531</v>
      </c>
      <c r="U53" t="str">
        <f>Table1[[#This Row],[Picker_ID]]</f>
        <v>P003</v>
      </c>
      <c r="V53" t="str">
        <f>IF(VALUE(_xlfn.TEXTBEFORE(Table1[[#This Row],[Time_Start]],":"))&lt;12,"Morning",IF(VALUE(_xlfn.TEXTBEFORE(Table1[[#This Row],[Time_Start]],":"))&lt;18,"Afternoon","Night"))</f>
        <v>Morning</v>
      </c>
      <c r="W53" s="4">
        <f>IF(Table1[[#This Row],[Orders picked]]=0,0,Table1[[#This Row],[Errors]]/Table1[[#This Row],[Orders picked]])</f>
        <v>0</v>
      </c>
      <c r="X53" s="6">
        <f>_xlfn.ISOWEEKNUM(Table1[[#This Row],[Dates]])</f>
        <v>24</v>
      </c>
      <c r="Y53" s="16">
        <f t="shared" si="0"/>
        <v>4.8611111111111494E-3</v>
      </c>
      <c r="Z53" s="7"/>
    </row>
    <row r="54" spans="1:26" x14ac:dyDescent="0.25">
      <c r="A54">
        <v>1052</v>
      </c>
      <c r="B54" t="s">
        <v>11</v>
      </c>
      <c r="C54" t="s">
        <v>15</v>
      </c>
      <c r="D54">
        <v>2</v>
      </c>
      <c r="E54" t="s">
        <v>59</v>
      </c>
      <c r="F54" t="s">
        <v>125</v>
      </c>
      <c r="G54" t="s">
        <v>166</v>
      </c>
      <c r="H54">
        <v>0</v>
      </c>
      <c r="I54">
        <v>326</v>
      </c>
      <c r="J54" s="4">
        <f t="shared" si="1"/>
        <v>7.499999999999952</v>
      </c>
      <c r="K54" s="7">
        <v>45820</v>
      </c>
      <c r="L54">
        <f t="shared" si="2"/>
        <v>2</v>
      </c>
      <c r="M54" s="8">
        <f t="shared" si="3"/>
        <v>0</v>
      </c>
      <c r="N54" s="9">
        <f t="shared" si="4"/>
        <v>8.0000000000000515</v>
      </c>
      <c r="O54">
        <f t="shared" si="5"/>
        <v>2</v>
      </c>
      <c r="P54">
        <f t="shared" si="6"/>
        <v>100</v>
      </c>
      <c r="Q54" s="4">
        <f t="shared" si="7"/>
        <v>163</v>
      </c>
      <c r="R54" s="4">
        <f t="shared" si="8"/>
        <v>4.0000000000000258</v>
      </c>
      <c r="S54" s="4">
        <f>(Table1[[#This Row],[Order duration (minutes)]])/60</f>
        <v>0.13333333333333419</v>
      </c>
      <c r="T54" s="4">
        <f>Table1[[#This Row],[Orders picked]]/Table1[[#This Row],[Time worked (Hrs)]]</f>
        <v>14.999999999999904</v>
      </c>
      <c r="U54" t="str">
        <f>Table1[[#This Row],[Picker_ID]]</f>
        <v>P003</v>
      </c>
      <c r="V54" t="str">
        <f>IF(VALUE(_xlfn.TEXTBEFORE(Table1[[#This Row],[Time_Start]],":"))&lt;12,"Morning",IF(VALUE(_xlfn.TEXTBEFORE(Table1[[#This Row],[Time_Start]],":"))&lt;18,"Afternoon","Night"))</f>
        <v>Morning</v>
      </c>
      <c r="W54" s="4">
        <f>IF(Table1[[#This Row],[Orders picked]]=0,0,Table1[[#This Row],[Errors]]/Table1[[#This Row],[Orders picked]])</f>
        <v>0</v>
      </c>
      <c r="X54" s="6">
        <f>_xlfn.ISOWEEKNUM(Table1[[#This Row],[Dates]])</f>
        <v>24</v>
      </c>
      <c r="Y54" s="16">
        <f t="shared" si="0"/>
        <v>5.5555555555555913E-3</v>
      </c>
      <c r="Z54" s="7"/>
    </row>
    <row r="55" spans="1:26" x14ac:dyDescent="0.25">
      <c r="A55">
        <v>1053</v>
      </c>
      <c r="B55" t="s">
        <v>12</v>
      </c>
      <c r="C55" t="s">
        <v>13</v>
      </c>
      <c r="D55">
        <v>2</v>
      </c>
      <c r="E55" t="s">
        <v>60</v>
      </c>
      <c r="F55" t="s">
        <v>104</v>
      </c>
      <c r="G55" t="s">
        <v>131</v>
      </c>
      <c r="H55">
        <v>0</v>
      </c>
      <c r="I55">
        <v>307</v>
      </c>
      <c r="J55" s="4">
        <f t="shared" si="1"/>
        <v>5.9999999999999734</v>
      </c>
      <c r="K55" s="7">
        <v>45819</v>
      </c>
      <c r="L55">
        <f t="shared" si="2"/>
        <v>2</v>
      </c>
      <c r="M55" s="8">
        <f t="shared" si="3"/>
        <v>0</v>
      </c>
      <c r="N55" s="9">
        <f t="shared" si="4"/>
        <v>10.000000000000044</v>
      </c>
      <c r="O55">
        <f t="shared" si="5"/>
        <v>2</v>
      </c>
      <c r="P55">
        <f t="shared" si="6"/>
        <v>100</v>
      </c>
      <c r="Q55" s="4">
        <f t="shared" si="7"/>
        <v>153.5</v>
      </c>
      <c r="R55" s="4">
        <f t="shared" si="8"/>
        <v>5.0000000000000222</v>
      </c>
      <c r="S55" s="4">
        <f>(Table1[[#This Row],[Order duration (minutes)]])/60</f>
        <v>0.16666666666666741</v>
      </c>
      <c r="T55" s="4">
        <f>Table1[[#This Row],[Orders picked]]/Table1[[#This Row],[Time worked (Hrs)]]</f>
        <v>11.999999999999947</v>
      </c>
      <c r="U55" t="str">
        <f>Table1[[#This Row],[Picker_ID]]</f>
        <v>P002</v>
      </c>
      <c r="V55" t="str">
        <f>IF(VALUE(_xlfn.TEXTBEFORE(Table1[[#This Row],[Time_Start]],":"))&lt;12,"Morning",IF(VALUE(_xlfn.TEXTBEFORE(Table1[[#This Row],[Time_Start]],":"))&lt;18,"Afternoon","Night"))</f>
        <v>Morning</v>
      </c>
      <c r="W55" s="4">
        <f>IF(Table1[[#This Row],[Orders picked]]=0,0,Table1[[#This Row],[Errors]]/Table1[[#This Row],[Orders picked]])</f>
        <v>0</v>
      </c>
      <c r="X55" s="6">
        <f>_xlfn.ISOWEEKNUM(Table1[[#This Row],[Dates]])</f>
        <v>24</v>
      </c>
      <c r="Y55" s="16">
        <f t="shared" si="0"/>
        <v>6.9444444444444753E-3</v>
      </c>
      <c r="Z55" s="7"/>
    </row>
    <row r="56" spans="1:26" x14ac:dyDescent="0.25">
      <c r="A56">
        <v>1054</v>
      </c>
      <c r="B56" t="s">
        <v>12</v>
      </c>
      <c r="C56" t="s">
        <v>14</v>
      </c>
      <c r="D56">
        <v>5</v>
      </c>
      <c r="E56" t="s">
        <v>61</v>
      </c>
      <c r="F56" t="s">
        <v>126</v>
      </c>
      <c r="G56" t="s">
        <v>173</v>
      </c>
      <c r="H56">
        <v>0</v>
      </c>
      <c r="I56">
        <v>260</v>
      </c>
      <c r="J56" s="4">
        <f t="shared" si="1"/>
        <v>8.5714285714286014</v>
      </c>
      <c r="K56" s="7">
        <v>45818</v>
      </c>
      <c r="L56">
        <f t="shared" si="2"/>
        <v>5</v>
      </c>
      <c r="M56" s="8">
        <f t="shared" si="3"/>
        <v>0</v>
      </c>
      <c r="N56" s="9">
        <f t="shared" si="4"/>
        <v>6.9999999999999751</v>
      </c>
      <c r="O56">
        <f t="shared" si="5"/>
        <v>5</v>
      </c>
      <c r="P56">
        <f t="shared" si="6"/>
        <v>100</v>
      </c>
      <c r="Q56" s="4">
        <f t="shared" si="7"/>
        <v>52</v>
      </c>
      <c r="R56" s="4">
        <f t="shared" si="8"/>
        <v>1.399999999999995</v>
      </c>
      <c r="S56" s="4">
        <f>(Table1[[#This Row],[Order duration (minutes)]])/60</f>
        <v>0.11666666666666625</v>
      </c>
      <c r="T56" s="4">
        <f>Table1[[#This Row],[Orders picked]]/Table1[[#This Row],[Time worked (Hrs)]]</f>
        <v>42.85714285714301</v>
      </c>
      <c r="U56" t="str">
        <f>Table1[[#This Row],[Picker_ID]]</f>
        <v>P002</v>
      </c>
      <c r="V56" t="str">
        <f>IF(VALUE(_xlfn.TEXTBEFORE(Table1[[#This Row],[Time_Start]],":"))&lt;12,"Morning",IF(VALUE(_xlfn.TEXTBEFORE(Table1[[#This Row],[Time_Start]],":"))&lt;18,"Afternoon","Night"))</f>
        <v>Morning</v>
      </c>
      <c r="W56" s="4">
        <f>IF(Table1[[#This Row],[Orders picked]]=0,0,Table1[[#This Row],[Errors]]/Table1[[#This Row],[Orders picked]])</f>
        <v>0</v>
      </c>
      <c r="X56" s="6">
        <f>_xlfn.ISOWEEKNUM(Table1[[#This Row],[Dates]])</f>
        <v>24</v>
      </c>
      <c r="Y56" s="16">
        <f t="shared" si="0"/>
        <v>4.8611111111110938E-3</v>
      </c>
      <c r="Z56" s="7"/>
    </row>
    <row r="57" spans="1:26" x14ac:dyDescent="0.25">
      <c r="A57">
        <v>1055</v>
      </c>
      <c r="B57" t="s">
        <v>9</v>
      </c>
      <c r="C57" t="s">
        <v>13</v>
      </c>
      <c r="D57">
        <v>7</v>
      </c>
      <c r="E57" t="s">
        <v>62</v>
      </c>
      <c r="F57" t="s">
        <v>127</v>
      </c>
      <c r="G57" t="s">
        <v>188</v>
      </c>
      <c r="H57">
        <v>0</v>
      </c>
      <c r="I57">
        <v>575</v>
      </c>
      <c r="J57" s="4">
        <f t="shared" si="1"/>
        <v>5.9999999999999734</v>
      </c>
      <c r="K57" s="7">
        <v>45817</v>
      </c>
      <c r="L57">
        <f t="shared" si="2"/>
        <v>7</v>
      </c>
      <c r="M57" s="8">
        <f t="shared" si="3"/>
        <v>0</v>
      </c>
      <c r="N57" s="9">
        <f t="shared" si="4"/>
        <v>10.000000000000044</v>
      </c>
      <c r="O57">
        <f t="shared" si="5"/>
        <v>7</v>
      </c>
      <c r="P57">
        <f t="shared" si="6"/>
        <v>100</v>
      </c>
      <c r="Q57" s="4">
        <f t="shared" si="7"/>
        <v>82.142857142857139</v>
      </c>
      <c r="R57" s="4">
        <f t="shared" si="8"/>
        <v>1.4285714285714348</v>
      </c>
      <c r="S57" s="4">
        <f>(Table1[[#This Row],[Order duration (minutes)]])/60</f>
        <v>0.16666666666666741</v>
      </c>
      <c r="T57" s="4">
        <f>Table1[[#This Row],[Orders picked]]/Table1[[#This Row],[Time worked (Hrs)]]</f>
        <v>41.999999999999815</v>
      </c>
      <c r="U57" t="str">
        <f>Table1[[#This Row],[Picker_ID]]</f>
        <v>P001</v>
      </c>
      <c r="V57" t="str">
        <f>IF(VALUE(_xlfn.TEXTBEFORE(Table1[[#This Row],[Time_Start]],":"))&lt;12,"Morning",IF(VALUE(_xlfn.TEXTBEFORE(Table1[[#This Row],[Time_Start]],":"))&lt;18,"Afternoon","Night"))</f>
        <v>Morning</v>
      </c>
      <c r="W57" s="4">
        <f>IF(Table1[[#This Row],[Orders picked]]=0,0,Table1[[#This Row],[Errors]]/Table1[[#This Row],[Orders picked]])</f>
        <v>0</v>
      </c>
      <c r="X57" s="6">
        <f>_xlfn.ISOWEEKNUM(Table1[[#This Row],[Dates]])</f>
        <v>24</v>
      </c>
      <c r="Y57" s="16">
        <f t="shared" si="0"/>
        <v>6.9444444444444753E-3</v>
      </c>
      <c r="Z57" s="7"/>
    </row>
    <row r="58" spans="1:26" x14ac:dyDescent="0.25">
      <c r="A58">
        <v>1056</v>
      </c>
      <c r="B58" t="s">
        <v>9</v>
      </c>
      <c r="C58" t="s">
        <v>14</v>
      </c>
      <c r="D58">
        <v>9</v>
      </c>
      <c r="E58" t="s">
        <v>63</v>
      </c>
      <c r="F58" t="s">
        <v>128</v>
      </c>
      <c r="G58" t="s">
        <v>189</v>
      </c>
      <c r="H58">
        <v>1</v>
      </c>
      <c r="I58">
        <v>777</v>
      </c>
      <c r="J58" s="4">
        <f t="shared" si="1"/>
        <v>6.0000000000000213</v>
      </c>
      <c r="K58" s="7">
        <v>45816</v>
      </c>
      <c r="L58">
        <f t="shared" si="2"/>
        <v>10</v>
      </c>
      <c r="M58" s="8">
        <f t="shared" si="3"/>
        <v>0.1</v>
      </c>
      <c r="N58" s="9">
        <f t="shared" si="4"/>
        <v>9.9999999999999645</v>
      </c>
      <c r="O58">
        <f t="shared" si="5"/>
        <v>9</v>
      </c>
      <c r="P58">
        <f t="shared" si="6"/>
        <v>90</v>
      </c>
      <c r="Q58" s="4">
        <f t="shared" si="7"/>
        <v>77.7</v>
      </c>
      <c r="R58" s="4">
        <f t="shared" si="8"/>
        <v>0.99999999999999645</v>
      </c>
      <c r="S58" s="4">
        <f>(Table1[[#This Row],[Order duration (minutes)]])/60</f>
        <v>0.16666666666666607</v>
      </c>
      <c r="T58" s="4">
        <f>Table1[[#This Row],[Orders picked]]/Table1[[#This Row],[Time worked (Hrs)]]</f>
        <v>60.000000000000213</v>
      </c>
      <c r="U58" t="str">
        <f>Table1[[#This Row],[Picker_ID]]</f>
        <v>P001</v>
      </c>
      <c r="V58" t="str">
        <f>IF(VALUE(_xlfn.TEXTBEFORE(Table1[[#This Row],[Time_Start]],":"))&lt;12,"Morning",IF(VALUE(_xlfn.TEXTBEFORE(Table1[[#This Row],[Time_Start]],":"))&lt;18,"Afternoon","Night"))</f>
        <v>Morning</v>
      </c>
      <c r="W58" s="4">
        <f>IF(Table1[[#This Row],[Orders picked]]=0,0,Table1[[#This Row],[Errors]]/Table1[[#This Row],[Orders picked]])</f>
        <v>0.1</v>
      </c>
      <c r="X58" s="6">
        <f>_xlfn.ISOWEEKNUM(Table1[[#This Row],[Dates]])</f>
        <v>23</v>
      </c>
      <c r="Y58" s="16">
        <f t="shared" si="0"/>
        <v>6.9444444444444198E-3</v>
      </c>
      <c r="Z58" s="7"/>
    </row>
    <row r="59" spans="1:26" x14ac:dyDescent="0.25">
      <c r="A59">
        <v>1057</v>
      </c>
      <c r="B59" t="s">
        <v>11</v>
      </c>
      <c r="C59" t="s">
        <v>14</v>
      </c>
      <c r="D59">
        <v>4</v>
      </c>
      <c r="E59" t="s">
        <v>64</v>
      </c>
      <c r="F59" t="s">
        <v>118</v>
      </c>
      <c r="G59" t="s">
        <v>186</v>
      </c>
      <c r="H59">
        <v>0</v>
      </c>
      <c r="I59">
        <v>521</v>
      </c>
      <c r="J59" s="4">
        <f t="shared" si="1"/>
        <v>15.000000000000053</v>
      </c>
      <c r="K59" s="7">
        <v>45815</v>
      </c>
      <c r="L59">
        <f t="shared" si="2"/>
        <v>4</v>
      </c>
      <c r="M59" s="8">
        <f t="shared" si="3"/>
        <v>0</v>
      </c>
      <c r="N59" s="9">
        <f t="shared" si="4"/>
        <v>3.9999999999999858</v>
      </c>
      <c r="O59">
        <f t="shared" si="5"/>
        <v>4</v>
      </c>
      <c r="P59">
        <f t="shared" si="6"/>
        <v>100</v>
      </c>
      <c r="Q59" s="4">
        <f t="shared" si="7"/>
        <v>130.25</v>
      </c>
      <c r="R59" s="4">
        <f t="shared" si="8"/>
        <v>0.99999999999999645</v>
      </c>
      <c r="S59" s="4">
        <f>(Table1[[#This Row],[Order duration (minutes)]])/60</f>
        <v>6.666666666666643E-2</v>
      </c>
      <c r="T59" s="4">
        <f>Table1[[#This Row],[Orders picked]]/Table1[[#This Row],[Time worked (Hrs)]]</f>
        <v>60.000000000000213</v>
      </c>
      <c r="U59" t="str">
        <f>Table1[[#This Row],[Picker_ID]]</f>
        <v>P003</v>
      </c>
      <c r="V59" t="str">
        <f>IF(VALUE(_xlfn.TEXTBEFORE(Table1[[#This Row],[Time_Start]],":"))&lt;12,"Morning",IF(VALUE(_xlfn.TEXTBEFORE(Table1[[#This Row],[Time_Start]],":"))&lt;18,"Afternoon","Night"))</f>
        <v>Morning</v>
      </c>
      <c r="W59" s="4">
        <f>IF(Table1[[#This Row],[Orders picked]]=0,0,Table1[[#This Row],[Errors]]/Table1[[#This Row],[Orders picked]])</f>
        <v>0</v>
      </c>
      <c r="X59" s="6">
        <f>_xlfn.ISOWEEKNUM(Table1[[#This Row],[Dates]])</f>
        <v>23</v>
      </c>
      <c r="Y59" s="16">
        <f t="shared" si="0"/>
        <v>2.7777777777777679E-3</v>
      </c>
      <c r="Z59" s="7"/>
    </row>
    <row r="60" spans="1:26" x14ac:dyDescent="0.25">
      <c r="A60">
        <v>1058</v>
      </c>
      <c r="B60" t="s">
        <v>10</v>
      </c>
      <c r="C60" t="s">
        <v>14</v>
      </c>
      <c r="D60">
        <v>1</v>
      </c>
      <c r="E60" t="s">
        <v>65</v>
      </c>
      <c r="F60" t="s">
        <v>124</v>
      </c>
      <c r="G60" t="s">
        <v>190</v>
      </c>
      <c r="H60">
        <v>0</v>
      </c>
      <c r="I60">
        <v>522</v>
      </c>
      <c r="J60" s="4">
        <f t="shared" si="1"/>
        <v>11.999999999999851</v>
      </c>
      <c r="K60" s="7">
        <v>45814</v>
      </c>
      <c r="L60">
        <f t="shared" si="2"/>
        <v>1</v>
      </c>
      <c r="M60" s="8">
        <f t="shared" si="3"/>
        <v>0</v>
      </c>
      <c r="N60" s="9">
        <f t="shared" si="4"/>
        <v>5.0000000000000622</v>
      </c>
      <c r="O60">
        <f t="shared" si="5"/>
        <v>1</v>
      </c>
      <c r="P60">
        <f t="shared" si="6"/>
        <v>100</v>
      </c>
      <c r="Q60" s="4">
        <f t="shared" si="7"/>
        <v>522</v>
      </c>
      <c r="R60" s="4">
        <f t="shared" si="8"/>
        <v>5.0000000000000622</v>
      </c>
      <c r="S60" s="4">
        <f>(Table1[[#This Row],[Order duration (minutes)]])/60</f>
        <v>8.333333333333437E-2</v>
      </c>
      <c r="T60" s="4">
        <f>Table1[[#This Row],[Orders picked]]/Table1[[#This Row],[Time worked (Hrs)]]</f>
        <v>11.999999999999851</v>
      </c>
      <c r="U60" t="str">
        <f>Table1[[#This Row],[Picker_ID]]</f>
        <v>P004</v>
      </c>
      <c r="V60" t="str">
        <f>IF(VALUE(_xlfn.TEXTBEFORE(Table1[[#This Row],[Time_Start]],":"))&lt;12,"Morning",IF(VALUE(_xlfn.TEXTBEFORE(Table1[[#This Row],[Time_Start]],":"))&lt;18,"Afternoon","Night"))</f>
        <v>Morning</v>
      </c>
      <c r="W60" s="4">
        <f>IF(Table1[[#This Row],[Orders picked]]=0,0,Table1[[#This Row],[Errors]]/Table1[[#This Row],[Orders picked]])</f>
        <v>0</v>
      </c>
      <c r="X60" s="6">
        <f>_xlfn.ISOWEEKNUM(Table1[[#This Row],[Dates]])</f>
        <v>23</v>
      </c>
      <c r="Y60" s="16">
        <f t="shared" si="0"/>
        <v>3.4722222222222654E-3</v>
      </c>
      <c r="Z60" s="7"/>
    </row>
    <row r="61" spans="1:26" x14ac:dyDescent="0.25">
      <c r="A61">
        <v>1059</v>
      </c>
      <c r="B61" t="s">
        <v>12</v>
      </c>
      <c r="C61" t="s">
        <v>15</v>
      </c>
      <c r="D61">
        <v>3</v>
      </c>
      <c r="E61" t="s">
        <v>34</v>
      </c>
      <c r="F61" t="s">
        <v>129</v>
      </c>
      <c r="G61" t="s">
        <v>191</v>
      </c>
      <c r="H61">
        <v>0</v>
      </c>
      <c r="I61">
        <v>118</v>
      </c>
      <c r="J61" s="4">
        <f t="shared" si="1"/>
        <v>15.000000000000053</v>
      </c>
      <c r="K61" s="7">
        <v>45813</v>
      </c>
      <c r="L61">
        <f t="shared" si="2"/>
        <v>3</v>
      </c>
      <c r="M61" s="8">
        <f t="shared" si="3"/>
        <v>0</v>
      </c>
      <c r="N61" s="9">
        <f t="shared" si="4"/>
        <v>3.9999999999999858</v>
      </c>
      <c r="O61">
        <f t="shared" si="5"/>
        <v>3</v>
      </c>
      <c r="P61">
        <f t="shared" si="6"/>
        <v>100</v>
      </c>
      <c r="Q61" s="4">
        <f t="shared" si="7"/>
        <v>39.333333333333336</v>
      </c>
      <c r="R61" s="4">
        <f t="shared" si="8"/>
        <v>1.3333333333333286</v>
      </c>
      <c r="S61" s="4">
        <f>(Table1[[#This Row],[Order duration (minutes)]])/60</f>
        <v>6.666666666666643E-2</v>
      </c>
      <c r="T61" s="4">
        <f>Table1[[#This Row],[Orders picked]]/Table1[[#This Row],[Time worked (Hrs)]]</f>
        <v>45.000000000000156</v>
      </c>
      <c r="U61" t="str">
        <f>Table1[[#This Row],[Picker_ID]]</f>
        <v>P002</v>
      </c>
      <c r="V61" t="str">
        <f>IF(VALUE(_xlfn.TEXTBEFORE(Table1[[#This Row],[Time_Start]],":"))&lt;12,"Morning",IF(VALUE(_xlfn.TEXTBEFORE(Table1[[#This Row],[Time_Start]],":"))&lt;18,"Afternoon","Night"))</f>
        <v>Morning</v>
      </c>
      <c r="W61" s="4">
        <f>IF(Table1[[#This Row],[Orders picked]]=0,0,Table1[[#This Row],[Errors]]/Table1[[#This Row],[Orders picked]])</f>
        <v>0</v>
      </c>
      <c r="X61" s="6">
        <f>_xlfn.ISOWEEKNUM(Table1[[#This Row],[Dates]])</f>
        <v>23</v>
      </c>
      <c r="Y61" s="16">
        <f t="shared" si="0"/>
        <v>2.7777777777777679E-3</v>
      </c>
      <c r="Z61" s="7"/>
    </row>
    <row r="62" spans="1:26" x14ac:dyDescent="0.25">
      <c r="A62">
        <v>1060</v>
      </c>
      <c r="B62" t="s">
        <v>11</v>
      </c>
      <c r="C62" t="s">
        <v>13</v>
      </c>
      <c r="D62">
        <v>2</v>
      </c>
      <c r="E62" t="s">
        <v>29</v>
      </c>
      <c r="F62" t="s">
        <v>130</v>
      </c>
      <c r="G62" t="s">
        <v>157</v>
      </c>
      <c r="H62">
        <v>0</v>
      </c>
      <c r="I62">
        <v>404</v>
      </c>
      <c r="J62" s="4">
        <f t="shared" si="1"/>
        <v>20.000000000000071</v>
      </c>
      <c r="K62" s="7">
        <v>45812</v>
      </c>
      <c r="L62">
        <f t="shared" si="2"/>
        <v>2</v>
      </c>
      <c r="M62" s="8">
        <f t="shared" si="3"/>
        <v>0</v>
      </c>
      <c r="N62" s="9">
        <f t="shared" si="4"/>
        <v>2.9999999999999893</v>
      </c>
      <c r="O62">
        <f t="shared" si="5"/>
        <v>2</v>
      </c>
      <c r="P62">
        <f t="shared" si="6"/>
        <v>100</v>
      </c>
      <c r="Q62" s="4">
        <f t="shared" si="7"/>
        <v>202</v>
      </c>
      <c r="R62" s="4">
        <f t="shared" si="8"/>
        <v>1.4999999999999947</v>
      </c>
      <c r="S62" s="4">
        <f>(Table1[[#This Row],[Order duration (minutes)]])/60</f>
        <v>4.9999999999999822E-2</v>
      </c>
      <c r="T62" s="4">
        <f>Table1[[#This Row],[Orders picked]]/Table1[[#This Row],[Time worked (Hrs)]]</f>
        <v>40.000000000000142</v>
      </c>
      <c r="U62" t="str">
        <f>Table1[[#This Row],[Picker_ID]]</f>
        <v>P003</v>
      </c>
      <c r="V62" t="str">
        <f>IF(VALUE(_xlfn.TEXTBEFORE(Table1[[#This Row],[Time_Start]],":"))&lt;12,"Morning",IF(VALUE(_xlfn.TEXTBEFORE(Table1[[#This Row],[Time_Start]],":"))&lt;18,"Afternoon","Night"))</f>
        <v>Morning</v>
      </c>
      <c r="W62" s="4">
        <f>IF(Table1[[#This Row],[Orders picked]]=0,0,Table1[[#This Row],[Errors]]/Table1[[#This Row],[Orders picked]])</f>
        <v>0</v>
      </c>
      <c r="X62" s="6">
        <f>_xlfn.ISOWEEKNUM(Table1[[#This Row],[Dates]])</f>
        <v>23</v>
      </c>
      <c r="Y62" s="16">
        <f t="shared" si="0"/>
        <v>2.0833333333333259E-3</v>
      </c>
      <c r="Z62" s="7"/>
    </row>
    <row r="63" spans="1:26" x14ac:dyDescent="0.25">
      <c r="A63">
        <v>1061</v>
      </c>
      <c r="B63" t="s">
        <v>9</v>
      </c>
      <c r="C63" t="s">
        <v>13</v>
      </c>
      <c r="D63">
        <v>2</v>
      </c>
      <c r="E63" t="s">
        <v>66</v>
      </c>
      <c r="F63" t="s">
        <v>131</v>
      </c>
      <c r="G63" t="s">
        <v>126</v>
      </c>
      <c r="H63">
        <v>0</v>
      </c>
      <c r="I63">
        <v>572</v>
      </c>
      <c r="J63" s="4">
        <f t="shared" si="1"/>
        <v>15.000000000000053</v>
      </c>
      <c r="K63" s="7">
        <v>45811</v>
      </c>
      <c r="L63">
        <f t="shared" si="2"/>
        <v>2</v>
      </c>
      <c r="M63" s="8">
        <f t="shared" si="3"/>
        <v>0</v>
      </c>
      <c r="N63" s="9">
        <f t="shared" si="4"/>
        <v>3.9999999999999858</v>
      </c>
      <c r="O63">
        <f t="shared" si="5"/>
        <v>2</v>
      </c>
      <c r="P63">
        <f t="shared" si="6"/>
        <v>100</v>
      </c>
      <c r="Q63" s="4">
        <f t="shared" si="7"/>
        <v>286</v>
      </c>
      <c r="R63" s="4">
        <f t="shared" si="8"/>
        <v>1.9999999999999929</v>
      </c>
      <c r="S63" s="4">
        <f>(Table1[[#This Row],[Order duration (minutes)]])/60</f>
        <v>6.666666666666643E-2</v>
      </c>
      <c r="T63" s="4">
        <f>Table1[[#This Row],[Orders picked]]/Table1[[#This Row],[Time worked (Hrs)]]</f>
        <v>30.000000000000107</v>
      </c>
      <c r="U63" t="str">
        <f>Table1[[#This Row],[Picker_ID]]</f>
        <v>P001</v>
      </c>
      <c r="V63" t="str">
        <f>IF(VALUE(_xlfn.TEXTBEFORE(Table1[[#This Row],[Time_Start]],":"))&lt;12,"Morning",IF(VALUE(_xlfn.TEXTBEFORE(Table1[[#This Row],[Time_Start]],":"))&lt;18,"Afternoon","Night"))</f>
        <v>Morning</v>
      </c>
      <c r="W63" s="4">
        <f>IF(Table1[[#This Row],[Orders picked]]=0,0,Table1[[#This Row],[Errors]]/Table1[[#This Row],[Orders picked]])</f>
        <v>0</v>
      </c>
      <c r="X63" s="6">
        <f>_xlfn.ISOWEEKNUM(Table1[[#This Row],[Dates]])</f>
        <v>23</v>
      </c>
      <c r="Y63" s="16">
        <f t="shared" si="0"/>
        <v>2.7777777777777679E-3</v>
      </c>
      <c r="Z63" s="7"/>
    </row>
    <row r="64" spans="1:26" x14ac:dyDescent="0.25">
      <c r="A64">
        <v>1062</v>
      </c>
      <c r="B64" t="s">
        <v>12</v>
      </c>
      <c r="C64" t="s">
        <v>13</v>
      </c>
      <c r="D64">
        <v>10</v>
      </c>
      <c r="E64" t="s">
        <v>67</v>
      </c>
      <c r="F64" t="s">
        <v>128</v>
      </c>
      <c r="G64" t="s">
        <v>100</v>
      </c>
      <c r="H64">
        <v>1</v>
      </c>
      <c r="I64">
        <v>452</v>
      </c>
      <c r="J64" s="4">
        <f t="shared" si="1"/>
        <v>8.5714285714286014</v>
      </c>
      <c r="K64" s="7">
        <v>45810</v>
      </c>
      <c r="L64">
        <f t="shared" si="2"/>
        <v>11</v>
      </c>
      <c r="M64" s="8">
        <f t="shared" si="3"/>
        <v>9.0909090909090912E-2</v>
      </c>
      <c r="N64" s="9">
        <f t="shared" si="4"/>
        <v>6.9999999999999751</v>
      </c>
      <c r="O64">
        <f t="shared" si="5"/>
        <v>10</v>
      </c>
      <c r="P64">
        <f t="shared" si="6"/>
        <v>90.909090909090907</v>
      </c>
      <c r="Q64" s="4">
        <f t="shared" si="7"/>
        <v>41.090909090909093</v>
      </c>
      <c r="R64" s="4">
        <f t="shared" si="8"/>
        <v>0.63636363636363413</v>
      </c>
      <c r="S64" s="4">
        <f>(Table1[[#This Row],[Order duration (minutes)]])/60</f>
        <v>0.11666666666666625</v>
      </c>
      <c r="T64" s="4">
        <f>Table1[[#This Row],[Orders picked]]/Table1[[#This Row],[Time worked (Hrs)]]</f>
        <v>94.285714285714619</v>
      </c>
      <c r="U64" t="str">
        <f>Table1[[#This Row],[Picker_ID]]</f>
        <v>P002</v>
      </c>
      <c r="V64" t="str">
        <f>IF(VALUE(_xlfn.TEXTBEFORE(Table1[[#This Row],[Time_Start]],":"))&lt;12,"Morning",IF(VALUE(_xlfn.TEXTBEFORE(Table1[[#This Row],[Time_Start]],":"))&lt;18,"Afternoon","Night"))</f>
        <v>Morning</v>
      </c>
      <c r="W64" s="4">
        <f>IF(Table1[[#This Row],[Orders picked]]=0,0,Table1[[#This Row],[Errors]]/Table1[[#This Row],[Orders picked]])</f>
        <v>9.0909090909090912E-2</v>
      </c>
      <c r="X64" s="6">
        <f>_xlfn.ISOWEEKNUM(Table1[[#This Row],[Dates]])</f>
        <v>23</v>
      </c>
      <c r="Y64" s="16">
        <f t="shared" si="0"/>
        <v>4.8611111111110938E-3</v>
      </c>
      <c r="Z64" s="7"/>
    </row>
    <row r="65" spans="1:26" x14ac:dyDescent="0.25">
      <c r="A65">
        <v>1063</v>
      </c>
      <c r="B65" t="s">
        <v>12</v>
      </c>
      <c r="C65" t="s">
        <v>15</v>
      </c>
      <c r="D65">
        <v>1</v>
      </c>
      <c r="E65" t="s">
        <v>56</v>
      </c>
      <c r="F65" t="s">
        <v>132</v>
      </c>
      <c r="G65" t="s">
        <v>85</v>
      </c>
      <c r="H65">
        <v>0</v>
      </c>
      <c r="I65">
        <v>339</v>
      </c>
      <c r="J65" s="4">
        <f t="shared" si="1"/>
        <v>6.6666666666666314</v>
      </c>
      <c r="K65" s="7">
        <v>45809</v>
      </c>
      <c r="L65">
        <f t="shared" si="2"/>
        <v>1</v>
      </c>
      <c r="M65" s="8">
        <f t="shared" si="3"/>
        <v>0</v>
      </c>
      <c r="N65" s="9">
        <f t="shared" si="4"/>
        <v>9.000000000000048</v>
      </c>
      <c r="O65">
        <f t="shared" si="5"/>
        <v>1</v>
      </c>
      <c r="P65">
        <f t="shared" si="6"/>
        <v>100</v>
      </c>
      <c r="Q65" s="4">
        <f t="shared" si="7"/>
        <v>339</v>
      </c>
      <c r="R65" s="4">
        <f t="shared" si="8"/>
        <v>9.000000000000048</v>
      </c>
      <c r="S65" s="4">
        <f>(Table1[[#This Row],[Order duration (minutes)]])/60</f>
        <v>0.1500000000000008</v>
      </c>
      <c r="T65" s="4">
        <f>Table1[[#This Row],[Orders picked]]/Table1[[#This Row],[Time worked (Hrs)]]</f>
        <v>6.6666666666666314</v>
      </c>
      <c r="U65" t="str">
        <f>Table1[[#This Row],[Picker_ID]]</f>
        <v>P002</v>
      </c>
      <c r="V65" t="str">
        <f>IF(VALUE(_xlfn.TEXTBEFORE(Table1[[#This Row],[Time_Start]],":"))&lt;12,"Morning",IF(VALUE(_xlfn.TEXTBEFORE(Table1[[#This Row],[Time_Start]],":"))&lt;18,"Afternoon","Night"))</f>
        <v>Morning</v>
      </c>
      <c r="W65" s="4">
        <f>IF(Table1[[#This Row],[Orders picked]]=0,0,Table1[[#This Row],[Errors]]/Table1[[#This Row],[Orders picked]])</f>
        <v>0</v>
      </c>
      <c r="X65" s="6">
        <f>_xlfn.ISOWEEKNUM(Table1[[#This Row],[Dates]])</f>
        <v>22</v>
      </c>
      <c r="Y65" s="16">
        <f t="shared" si="0"/>
        <v>6.2500000000000333E-3</v>
      </c>
      <c r="Z65" s="7"/>
    </row>
    <row r="66" spans="1:26" x14ac:dyDescent="0.25">
      <c r="A66">
        <v>1064</v>
      </c>
      <c r="B66" t="s">
        <v>10</v>
      </c>
      <c r="C66" t="s">
        <v>16</v>
      </c>
      <c r="D66">
        <v>5</v>
      </c>
      <c r="E66" t="s">
        <v>29</v>
      </c>
      <c r="F66" t="s">
        <v>133</v>
      </c>
      <c r="G66" t="s">
        <v>152</v>
      </c>
      <c r="H66">
        <v>1</v>
      </c>
      <c r="I66">
        <v>184</v>
      </c>
      <c r="J66" s="4">
        <f t="shared" si="1"/>
        <v>6.0000000000000213</v>
      </c>
      <c r="K66" s="7">
        <v>45808</v>
      </c>
      <c r="L66">
        <f t="shared" si="2"/>
        <v>6</v>
      </c>
      <c r="M66" s="8">
        <f t="shared" si="3"/>
        <v>0.16666666666666666</v>
      </c>
      <c r="N66" s="9">
        <f t="shared" si="4"/>
        <v>9.9999999999999645</v>
      </c>
      <c r="O66">
        <f t="shared" si="5"/>
        <v>5</v>
      </c>
      <c r="P66">
        <f t="shared" si="6"/>
        <v>83.333333333333343</v>
      </c>
      <c r="Q66" s="4">
        <f t="shared" si="7"/>
        <v>30.666666666666668</v>
      </c>
      <c r="R66" s="4">
        <f t="shared" si="8"/>
        <v>1.6666666666666607</v>
      </c>
      <c r="S66" s="4">
        <f>(Table1[[#This Row],[Order duration (minutes)]])/60</f>
        <v>0.16666666666666607</v>
      </c>
      <c r="T66" s="4">
        <f>Table1[[#This Row],[Orders picked]]/Table1[[#This Row],[Time worked (Hrs)]]</f>
        <v>36.000000000000128</v>
      </c>
      <c r="U66" t="str">
        <f>Table1[[#This Row],[Picker_ID]]</f>
        <v>P004</v>
      </c>
      <c r="V66" t="str">
        <f>IF(VALUE(_xlfn.TEXTBEFORE(Table1[[#This Row],[Time_Start]],":"))&lt;12,"Morning",IF(VALUE(_xlfn.TEXTBEFORE(Table1[[#This Row],[Time_Start]],":"))&lt;18,"Afternoon","Night"))</f>
        <v>Morning</v>
      </c>
      <c r="W66" s="4">
        <f>IF(Table1[[#This Row],[Orders picked]]=0,0,Table1[[#This Row],[Errors]]/Table1[[#This Row],[Orders picked]])</f>
        <v>0.16666666666666666</v>
      </c>
      <c r="X66" s="6">
        <f>_xlfn.ISOWEEKNUM(Table1[[#This Row],[Dates]])</f>
        <v>22</v>
      </c>
      <c r="Y66" s="16">
        <f t="shared" ref="Y66:Y101" si="9">G66-F66</f>
        <v>6.9444444444444198E-3</v>
      </c>
      <c r="Z66" s="7"/>
    </row>
    <row r="67" spans="1:26" x14ac:dyDescent="0.25">
      <c r="A67">
        <v>1065</v>
      </c>
      <c r="B67" t="s">
        <v>9</v>
      </c>
      <c r="C67" t="s">
        <v>14</v>
      </c>
      <c r="D67">
        <v>6</v>
      </c>
      <c r="E67" t="s">
        <v>40</v>
      </c>
      <c r="F67" t="s">
        <v>134</v>
      </c>
      <c r="G67" t="s">
        <v>192</v>
      </c>
      <c r="H67">
        <v>0</v>
      </c>
      <c r="I67">
        <v>626</v>
      </c>
      <c r="J67" s="4">
        <f t="shared" ref="J67:J101" si="10">IF((TIMEVALUE($G67)-TIMEVALUE($F67))=0,0,1/((TIMEVALUE($G67)-TIMEVALUE($F67))*24))</f>
        <v>20.000000000000071</v>
      </c>
      <c r="K67" s="7">
        <v>45807</v>
      </c>
      <c r="L67">
        <f t="shared" ref="L67:L101" si="11">D67+H67</f>
        <v>6</v>
      </c>
      <c r="M67" s="8">
        <f t="shared" ref="M67:M101" si="12">IF($L67=0,0,$H67/$L67)</f>
        <v>0</v>
      </c>
      <c r="N67" s="9">
        <f t="shared" ref="N67:N101" si="13">(TIMEVALUE($G67)-TIMEVALUE($F67))*1440</f>
        <v>2.9999999999999893</v>
      </c>
      <c r="O67">
        <f t="shared" ref="O67:O101" si="14">L67-H67</f>
        <v>6</v>
      </c>
      <c r="P67">
        <f t="shared" ref="P67:P101" si="15">O67/L67*100</f>
        <v>100</v>
      </c>
      <c r="Q67" s="4">
        <f t="shared" ref="Q67:Q101" si="16">$I67/$L67</f>
        <v>104.33333333333333</v>
      </c>
      <c r="R67" s="4">
        <f t="shared" ref="R67:R101" si="17">IF($L67=0,NA(),$N67/$L67)</f>
        <v>0.49999999999999822</v>
      </c>
      <c r="S67" s="4">
        <f>(Table1[[#This Row],[Order duration (minutes)]])/60</f>
        <v>4.9999999999999822E-2</v>
      </c>
      <c r="T67" s="4">
        <f>Table1[[#This Row],[Orders picked]]/Table1[[#This Row],[Time worked (Hrs)]]</f>
        <v>120.00000000000043</v>
      </c>
      <c r="U67" t="str">
        <f>Table1[[#This Row],[Picker_ID]]</f>
        <v>P001</v>
      </c>
      <c r="V67" t="str">
        <f>IF(VALUE(_xlfn.TEXTBEFORE(Table1[[#This Row],[Time_Start]],":"))&lt;12,"Morning",IF(VALUE(_xlfn.TEXTBEFORE(Table1[[#This Row],[Time_Start]],":"))&lt;18,"Afternoon","Night"))</f>
        <v>Morning</v>
      </c>
      <c r="W67" s="4">
        <f>IF(Table1[[#This Row],[Orders picked]]=0,0,Table1[[#This Row],[Errors]]/Table1[[#This Row],[Orders picked]])</f>
        <v>0</v>
      </c>
      <c r="X67" s="6">
        <f>_xlfn.ISOWEEKNUM(Table1[[#This Row],[Dates]])</f>
        <v>22</v>
      </c>
      <c r="Y67" s="16">
        <f t="shared" si="9"/>
        <v>2.0833333333333259E-3</v>
      </c>
      <c r="Z67" s="7"/>
    </row>
    <row r="68" spans="1:26" x14ac:dyDescent="0.25">
      <c r="A68">
        <v>1066</v>
      </c>
      <c r="B68" t="s">
        <v>9</v>
      </c>
      <c r="C68" t="s">
        <v>15</v>
      </c>
      <c r="D68">
        <v>4</v>
      </c>
      <c r="E68" t="s">
        <v>29</v>
      </c>
      <c r="F68" t="s">
        <v>135</v>
      </c>
      <c r="G68" t="s">
        <v>116</v>
      </c>
      <c r="H68">
        <v>0</v>
      </c>
      <c r="I68">
        <v>158</v>
      </c>
      <c r="J68" s="4">
        <f t="shared" si="10"/>
        <v>10.000000000000036</v>
      </c>
      <c r="K68" s="7">
        <v>45806</v>
      </c>
      <c r="L68">
        <f t="shared" si="11"/>
        <v>4</v>
      </c>
      <c r="M68" s="8">
        <f t="shared" si="12"/>
        <v>0</v>
      </c>
      <c r="N68" s="9">
        <f t="shared" si="13"/>
        <v>5.9999999999999787</v>
      </c>
      <c r="O68">
        <f t="shared" si="14"/>
        <v>4</v>
      </c>
      <c r="P68">
        <f t="shared" si="15"/>
        <v>100</v>
      </c>
      <c r="Q68" s="4">
        <f t="shared" si="16"/>
        <v>39.5</v>
      </c>
      <c r="R68" s="4">
        <f t="shared" si="17"/>
        <v>1.4999999999999947</v>
      </c>
      <c r="S68" s="4">
        <f>(Table1[[#This Row],[Order duration (minutes)]])/60</f>
        <v>9.9999999999999645E-2</v>
      </c>
      <c r="T68" s="4">
        <f>Table1[[#This Row],[Orders picked]]/Table1[[#This Row],[Time worked (Hrs)]]</f>
        <v>40.000000000000142</v>
      </c>
      <c r="U68" t="str">
        <f>Table1[[#This Row],[Picker_ID]]</f>
        <v>P001</v>
      </c>
      <c r="V68" t="str">
        <f>IF(VALUE(_xlfn.TEXTBEFORE(Table1[[#This Row],[Time_Start]],":"))&lt;12,"Morning",IF(VALUE(_xlfn.TEXTBEFORE(Table1[[#This Row],[Time_Start]],":"))&lt;18,"Afternoon","Night"))</f>
        <v>Morning</v>
      </c>
      <c r="W68" s="4">
        <f>IF(Table1[[#This Row],[Orders picked]]=0,0,Table1[[#This Row],[Errors]]/Table1[[#This Row],[Orders picked]])</f>
        <v>0</v>
      </c>
      <c r="X68" s="6">
        <f>_xlfn.ISOWEEKNUM(Table1[[#This Row],[Dates]])</f>
        <v>22</v>
      </c>
      <c r="Y68" s="16">
        <f t="shared" si="9"/>
        <v>4.1666666666666519E-3</v>
      </c>
      <c r="Z68" s="7"/>
    </row>
    <row r="69" spans="1:26" x14ac:dyDescent="0.25">
      <c r="A69">
        <v>1067</v>
      </c>
      <c r="B69" t="s">
        <v>9</v>
      </c>
      <c r="C69" t="s">
        <v>13</v>
      </c>
      <c r="D69">
        <v>2</v>
      </c>
      <c r="E69" t="s">
        <v>68</v>
      </c>
      <c r="F69" t="s">
        <v>136</v>
      </c>
      <c r="G69" t="s">
        <v>138</v>
      </c>
      <c r="H69">
        <v>0</v>
      </c>
      <c r="I69">
        <v>640</v>
      </c>
      <c r="J69" s="4">
        <f t="shared" si="10"/>
        <v>10.000000000000036</v>
      </c>
      <c r="K69" s="7">
        <v>45805</v>
      </c>
      <c r="L69">
        <f t="shared" si="11"/>
        <v>2</v>
      </c>
      <c r="M69" s="8">
        <f t="shared" si="12"/>
        <v>0</v>
      </c>
      <c r="N69" s="9">
        <f t="shared" si="13"/>
        <v>5.9999999999999787</v>
      </c>
      <c r="O69">
        <f t="shared" si="14"/>
        <v>2</v>
      </c>
      <c r="P69">
        <f t="shared" si="15"/>
        <v>100</v>
      </c>
      <c r="Q69" s="4">
        <f t="shared" si="16"/>
        <v>320</v>
      </c>
      <c r="R69" s="4">
        <f t="shared" si="17"/>
        <v>2.9999999999999893</v>
      </c>
      <c r="S69" s="4">
        <f>(Table1[[#This Row],[Order duration (minutes)]])/60</f>
        <v>9.9999999999999645E-2</v>
      </c>
      <c r="T69" s="4">
        <f>Table1[[#This Row],[Orders picked]]/Table1[[#This Row],[Time worked (Hrs)]]</f>
        <v>20.000000000000071</v>
      </c>
      <c r="U69" t="str">
        <f>Table1[[#This Row],[Picker_ID]]</f>
        <v>P001</v>
      </c>
      <c r="V69" t="str">
        <f>IF(VALUE(_xlfn.TEXTBEFORE(Table1[[#This Row],[Time_Start]],":"))&lt;12,"Morning",IF(VALUE(_xlfn.TEXTBEFORE(Table1[[#This Row],[Time_Start]],":"))&lt;18,"Afternoon","Night"))</f>
        <v>Morning</v>
      </c>
      <c r="W69" s="4">
        <f>IF(Table1[[#This Row],[Orders picked]]=0,0,Table1[[#This Row],[Errors]]/Table1[[#This Row],[Orders picked]])</f>
        <v>0</v>
      </c>
      <c r="X69" s="6">
        <f>_xlfn.ISOWEEKNUM(Table1[[#This Row],[Dates]])</f>
        <v>22</v>
      </c>
      <c r="Y69" s="16">
        <f t="shared" si="9"/>
        <v>4.1666666666666519E-3</v>
      </c>
      <c r="Z69" s="7"/>
    </row>
    <row r="70" spans="1:26" x14ac:dyDescent="0.25">
      <c r="A70">
        <v>1068</v>
      </c>
      <c r="B70" t="s">
        <v>11</v>
      </c>
      <c r="C70" t="s">
        <v>15</v>
      </c>
      <c r="D70">
        <v>3</v>
      </c>
      <c r="E70" t="s">
        <v>32</v>
      </c>
      <c r="F70" t="s">
        <v>137</v>
      </c>
      <c r="G70" t="s">
        <v>94</v>
      </c>
      <c r="H70">
        <v>0</v>
      </c>
      <c r="I70">
        <v>257</v>
      </c>
      <c r="J70" s="4">
        <f t="shared" si="10"/>
        <v>12.000000000000043</v>
      </c>
      <c r="K70" s="7">
        <v>45804</v>
      </c>
      <c r="L70">
        <f t="shared" si="11"/>
        <v>3</v>
      </c>
      <c r="M70" s="8">
        <f t="shared" si="12"/>
        <v>0</v>
      </c>
      <c r="N70" s="9">
        <f t="shared" si="13"/>
        <v>4.9999999999999822</v>
      </c>
      <c r="O70">
        <f t="shared" si="14"/>
        <v>3</v>
      </c>
      <c r="P70">
        <f t="shared" si="15"/>
        <v>100</v>
      </c>
      <c r="Q70" s="4">
        <f t="shared" si="16"/>
        <v>85.666666666666671</v>
      </c>
      <c r="R70" s="4">
        <f t="shared" si="17"/>
        <v>1.6666666666666607</v>
      </c>
      <c r="S70" s="4">
        <f>(Table1[[#This Row],[Order duration (minutes)]])/60</f>
        <v>8.3333333333333037E-2</v>
      </c>
      <c r="T70" s="4">
        <f>Table1[[#This Row],[Orders picked]]/Table1[[#This Row],[Time worked (Hrs)]]</f>
        <v>36.000000000000128</v>
      </c>
      <c r="U70" t="str">
        <f>Table1[[#This Row],[Picker_ID]]</f>
        <v>P003</v>
      </c>
      <c r="V70" t="str">
        <f>IF(VALUE(_xlfn.TEXTBEFORE(Table1[[#This Row],[Time_Start]],":"))&lt;12,"Morning",IF(VALUE(_xlfn.TEXTBEFORE(Table1[[#This Row],[Time_Start]],":"))&lt;18,"Afternoon","Night"))</f>
        <v>Morning</v>
      </c>
      <c r="W70" s="4">
        <f>IF(Table1[[#This Row],[Orders picked]]=0,0,Table1[[#This Row],[Errors]]/Table1[[#This Row],[Orders picked]])</f>
        <v>0</v>
      </c>
      <c r="X70" s="6">
        <f>_xlfn.ISOWEEKNUM(Table1[[#This Row],[Dates]])</f>
        <v>22</v>
      </c>
      <c r="Y70" s="16">
        <f t="shared" si="9"/>
        <v>3.4722222222222099E-3</v>
      </c>
      <c r="Z70" s="7"/>
    </row>
    <row r="71" spans="1:26" x14ac:dyDescent="0.25">
      <c r="A71">
        <v>1069</v>
      </c>
      <c r="B71" t="s">
        <v>11</v>
      </c>
      <c r="C71" t="s">
        <v>14</v>
      </c>
      <c r="D71">
        <v>1</v>
      </c>
      <c r="E71" t="s">
        <v>41</v>
      </c>
      <c r="F71" t="s">
        <v>138</v>
      </c>
      <c r="G71" t="s">
        <v>166</v>
      </c>
      <c r="H71">
        <v>0</v>
      </c>
      <c r="I71">
        <v>345</v>
      </c>
      <c r="J71" s="4">
        <f t="shared" si="10"/>
        <v>6.6666666666666314</v>
      </c>
      <c r="K71" s="7">
        <v>45803</v>
      </c>
      <c r="L71">
        <f t="shared" si="11"/>
        <v>1</v>
      </c>
      <c r="M71" s="8">
        <f t="shared" si="12"/>
        <v>0</v>
      </c>
      <c r="N71" s="9">
        <f t="shared" si="13"/>
        <v>9.000000000000048</v>
      </c>
      <c r="O71">
        <f t="shared" si="14"/>
        <v>1</v>
      </c>
      <c r="P71">
        <f t="shared" si="15"/>
        <v>100</v>
      </c>
      <c r="Q71" s="4">
        <f t="shared" si="16"/>
        <v>345</v>
      </c>
      <c r="R71" s="4">
        <f t="shared" si="17"/>
        <v>9.000000000000048</v>
      </c>
      <c r="S71" s="4">
        <f>(Table1[[#This Row],[Order duration (minutes)]])/60</f>
        <v>0.1500000000000008</v>
      </c>
      <c r="T71" s="4">
        <f>Table1[[#This Row],[Orders picked]]/Table1[[#This Row],[Time worked (Hrs)]]</f>
        <v>6.6666666666666314</v>
      </c>
      <c r="U71" t="str">
        <f>Table1[[#This Row],[Picker_ID]]</f>
        <v>P003</v>
      </c>
      <c r="V71" t="str">
        <f>IF(VALUE(_xlfn.TEXTBEFORE(Table1[[#This Row],[Time_Start]],":"))&lt;12,"Morning",IF(VALUE(_xlfn.TEXTBEFORE(Table1[[#This Row],[Time_Start]],":"))&lt;18,"Afternoon","Night"))</f>
        <v>Morning</v>
      </c>
      <c r="W71" s="4">
        <f>IF(Table1[[#This Row],[Orders picked]]=0,0,Table1[[#This Row],[Errors]]/Table1[[#This Row],[Orders picked]])</f>
        <v>0</v>
      </c>
      <c r="X71" s="6">
        <f>_xlfn.ISOWEEKNUM(Table1[[#This Row],[Dates]])</f>
        <v>22</v>
      </c>
      <c r="Y71" s="16">
        <f t="shared" si="9"/>
        <v>6.2500000000000333E-3</v>
      </c>
      <c r="Z71" s="7"/>
    </row>
    <row r="72" spans="1:26" x14ac:dyDescent="0.25">
      <c r="A72">
        <v>1070</v>
      </c>
      <c r="B72" t="s">
        <v>10</v>
      </c>
      <c r="C72" t="s">
        <v>14</v>
      </c>
      <c r="D72">
        <v>2</v>
      </c>
      <c r="E72" t="s">
        <v>69</v>
      </c>
      <c r="F72" t="s">
        <v>139</v>
      </c>
      <c r="G72" t="s">
        <v>157</v>
      </c>
      <c r="H72">
        <v>0</v>
      </c>
      <c r="I72">
        <v>749</v>
      </c>
      <c r="J72" s="4">
        <f t="shared" si="10"/>
        <v>8.5714285714286014</v>
      </c>
      <c r="K72" s="7">
        <v>45802</v>
      </c>
      <c r="L72">
        <f t="shared" si="11"/>
        <v>2</v>
      </c>
      <c r="M72" s="8">
        <f t="shared" si="12"/>
        <v>0</v>
      </c>
      <c r="N72" s="9">
        <f t="shared" si="13"/>
        <v>6.9999999999999751</v>
      </c>
      <c r="O72">
        <f t="shared" si="14"/>
        <v>2</v>
      </c>
      <c r="P72">
        <f t="shared" si="15"/>
        <v>100</v>
      </c>
      <c r="Q72" s="4">
        <f t="shared" si="16"/>
        <v>374.5</v>
      </c>
      <c r="R72" s="4">
        <f t="shared" si="17"/>
        <v>3.4999999999999876</v>
      </c>
      <c r="S72" s="4">
        <f>(Table1[[#This Row],[Order duration (minutes)]])/60</f>
        <v>0.11666666666666625</v>
      </c>
      <c r="T72" s="4">
        <f>Table1[[#This Row],[Orders picked]]/Table1[[#This Row],[Time worked (Hrs)]]</f>
        <v>17.142857142857203</v>
      </c>
      <c r="U72" t="str">
        <f>Table1[[#This Row],[Picker_ID]]</f>
        <v>P004</v>
      </c>
      <c r="V72" t="str">
        <f>IF(VALUE(_xlfn.TEXTBEFORE(Table1[[#This Row],[Time_Start]],":"))&lt;12,"Morning",IF(VALUE(_xlfn.TEXTBEFORE(Table1[[#This Row],[Time_Start]],":"))&lt;18,"Afternoon","Night"))</f>
        <v>Morning</v>
      </c>
      <c r="W72" s="4">
        <f>IF(Table1[[#This Row],[Orders picked]]=0,0,Table1[[#This Row],[Errors]]/Table1[[#This Row],[Orders picked]])</f>
        <v>0</v>
      </c>
      <c r="X72" s="6">
        <f>_xlfn.ISOWEEKNUM(Table1[[#This Row],[Dates]])</f>
        <v>21</v>
      </c>
      <c r="Y72" s="16">
        <f t="shared" si="9"/>
        <v>4.8611111111110938E-3</v>
      </c>
      <c r="Z72" s="7"/>
    </row>
    <row r="73" spans="1:26" x14ac:dyDescent="0.25">
      <c r="A73">
        <v>1071</v>
      </c>
      <c r="B73" t="s">
        <v>12</v>
      </c>
      <c r="C73" t="s">
        <v>13</v>
      </c>
      <c r="D73">
        <v>4</v>
      </c>
      <c r="E73" t="s">
        <v>23</v>
      </c>
      <c r="F73" t="s">
        <v>90</v>
      </c>
      <c r="G73" t="s">
        <v>187</v>
      </c>
      <c r="H73">
        <v>0</v>
      </c>
      <c r="I73">
        <v>716</v>
      </c>
      <c r="J73" s="4">
        <f t="shared" si="10"/>
        <v>20.000000000000071</v>
      </c>
      <c r="K73" s="7">
        <v>45801</v>
      </c>
      <c r="L73">
        <f t="shared" si="11"/>
        <v>4</v>
      </c>
      <c r="M73" s="8">
        <f t="shared" si="12"/>
        <v>0</v>
      </c>
      <c r="N73" s="9">
        <f t="shared" si="13"/>
        <v>2.9999999999999893</v>
      </c>
      <c r="O73">
        <f t="shared" si="14"/>
        <v>4</v>
      </c>
      <c r="P73">
        <f t="shared" si="15"/>
        <v>100</v>
      </c>
      <c r="Q73" s="4">
        <f t="shared" si="16"/>
        <v>179</v>
      </c>
      <c r="R73" s="4">
        <f t="shared" si="17"/>
        <v>0.74999999999999734</v>
      </c>
      <c r="S73" s="4">
        <f>(Table1[[#This Row],[Order duration (minutes)]])/60</f>
        <v>4.9999999999999822E-2</v>
      </c>
      <c r="T73" s="4">
        <f>Table1[[#This Row],[Orders picked]]/Table1[[#This Row],[Time worked (Hrs)]]</f>
        <v>80.000000000000284</v>
      </c>
      <c r="U73" t="str">
        <f>Table1[[#This Row],[Picker_ID]]</f>
        <v>P002</v>
      </c>
      <c r="V73" t="str">
        <f>IF(VALUE(_xlfn.TEXTBEFORE(Table1[[#This Row],[Time_Start]],":"))&lt;12,"Morning",IF(VALUE(_xlfn.TEXTBEFORE(Table1[[#This Row],[Time_Start]],":"))&lt;18,"Afternoon","Night"))</f>
        <v>Morning</v>
      </c>
      <c r="W73" s="4">
        <f>IF(Table1[[#This Row],[Orders picked]]=0,0,Table1[[#This Row],[Errors]]/Table1[[#This Row],[Orders picked]])</f>
        <v>0</v>
      </c>
      <c r="X73" s="6">
        <f>_xlfn.ISOWEEKNUM(Table1[[#This Row],[Dates]])</f>
        <v>21</v>
      </c>
      <c r="Y73" s="16">
        <f t="shared" si="9"/>
        <v>2.0833333333333259E-3</v>
      </c>
      <c r="Z73" s="7"/>
    </row>
    <row r="74" spans="1:26" x14ac:dyDescent="0.25">
      <c r="A74">
        <v>1072</v>
      </c>
      <c r="B74" t="s">
        <v>10</v>
      </c>
      <c r="C74" t="s">
        <v>13</v>
      </c>
      <c r="D74">
        <v>7</v>
      </c>
      <c r="E74" t="s">
        <v>70</v>
      </c>
      <c r="F74" t="s">
        <v>140</v>
      </c>
      <c r="G74" t="s">
        <v>193</v>
      </c>
      <c r="H74">
        <v>0</v>
      </c>
      <c r="I74">
        <v>124</v>
      </c>
      <c r="J74" s="4">
        <f t="shared" si="10"/>
        <v>6.6666666666666901</v>
      </c>
      <c r="K74" s="7">
        <v>45800</v>
      </c>
      <c r="L74">
        <f t="shared" si="11"/>
        <v>7</v>
      </c>
      <c r="M74" s="8">
        <f t="shared" si="12"/>
        <v>0</v>
      </c>
      <c r="N74" s="9">
        <f t="shared" si="13"/>
        <v>8.999999999999968</v>
      </c>
      <c r="O74">
        <f t="shared" si="14"/>
        <v>7</v>
      </c>
      <c r="P74">
        <f t="shared" si="15"/>
        <v>100</v>
      </c>
      <c r="Q74" s="4">
        <f t="shared" si="16"/>
        <v>17.714285714285715</v>
      </c>
      <c r="R74" s="4">
        <f t="shared" si="17"/>
        <v>1.2857142857142811</v>
      </c>
      <c r="S74" s="4">
        <f>(Table1[[#This Row],[Order duration (minutes)]])/60</f>
        <v>0.14999999999999947</v>
      </c>
      <c r="T74" s="4">
        <f>Table1[[#This Row],[Orders picked]]/Table1[[#This Row],[Time worked (Hrs)]]</f>
        <v>46.666666666666835</v>
      </c>
      <c r="U74" t="str">
        <f>Table1[[#This Row],[Picker_ID]]</f>
        <v>P004</v>
      </c>
      <c r="V74" t="str">
        <f>IF(VALUE(_xlfn.TEXTBEFORE(Table1[[#This Row],[Time_Start]],":"))&lt;12,"Morning",IF(VALUE(_xlfn.TEXTBEFORE(Table1[[#This Row],[Time_Start]],":"))&lt;18,"Afternoon","Night"))</f>
        <v>Morning</v>
      </c>
      <c r="W74" s="4">
        <f>IF(Table1[[#This Row],[Orders picked]]=0,0,Table1[[#This Row],[Errors]]/Table1[[#This Row],[Orders picked]])</f>
        <v>0</v>
      </c>
      <c r="X74" s="6">
        <f>_xlfn.ISOWEEKNUM(Table1[[#This Row],[Dates]])</f>
        <v>21</v>
      </c>
      <c r="Y74" s="16">
        <f t="shared" si="9"/>
        <v>6.2499999999999778E-3</v>
      </c>
      <c r="Z74" s="7"/>
    </row>
    <row r="75" spans="1:26" x14ac:dyDescent="0.25">
      <c r="A75">
        <v>1073</v>
      </c>
      <c r="B75" t="s">
        <v>10</v>
      </c>
      <c r="C75" t="s">
        <v>14</v>
      </c>
      <c r="D75">
        <v>8</v>
      </c>
      <c r="E75" t="s">
        <v>71</v>
      </c>
      <c r="F75" t="s">
        <v>106</v>
      </c>
      <c r="G75" t="s">
        <v>175</v>
      </c>
      <c r="H75">
        <v>0</v>
      </c>
      <c r="I75">
        <v>725</v>
      </c>
      <c r="J75" s="4">
        <f t="shared" si="10"/>
        <v>10.000000000000036</v>
      </c>
      <c r="K75" s="7">
        <v>45799</v>
      </c>
      <c r="L75">
        <f t="shared" si="11"/>
        <v>8</v>
      </c>
      <c r="M75" s="8">
        <f t="shared" si="12"/>
        <v>0</v>
      </c>
      <c r="N75" s="9">
        <f t="shared" si="13"/>
        <v>5.9999999999999787</v>
      </c>
      <c r="O75">
        <f t="shared" si="14"/>
        <v>8</v>
      </c>
      <c r="P75">
        <f t="shared" si="15"/>
        <v>100</v>
      </c>
      <c r="Q75" s="4">
        <f t="shared" si="16"/>
        <v>90.625</v>
      </c>
      <c r="R75" s="4">
        <f t="shared" si="17"/>
        <v>0.74999999999999734</v>
      </c>
      <c r="S75" s="4">
        <f>(Table1[[#This Row],[Order duration (minutes)]])/60</f>
        <v>9.9999999999999645E-2</v>
      </c>
      <c r="T75" s="4">
        <f>Table1[[#This Row],[Orders picked]]/Table1[[#This Row],[Time worked (Hrs)]]</f>
        <v>80.000000000000284</v>
      </c>
      <c r="U75" t="str">
        <f>Table1[[#This Row],[Picker_ID]]</f>
        <v>P004</v>
      </c>
      <c r="V75" t="str">
        <f>IF(VALUE(_xlfn.TEXTBEFORE(Table1[[#This Row],[Time_Start]],":"))&lt;12,"Morning",IF(VALUE(_xlfn.TEXTBEFORE(Table1[[#This Row],[Time_Start]],":"))&lt;18,"Afternoon","Night"))</f>
        <v>Morning</v>
      </c>
      <c r="W75" s="4">
        <f>IF(Table1[[#This Row],[Orders picked]]=0,0,Table1[[#This Row],[Errors]]/Table1[[#This Row],[Orders picked]])</f>
        <v>0</v>
      </c>
      <c r="X75" s="6">
        <f>_xlfn.ISOWEEKNUM(Table1[[#This Row],[Dates]])</f>
        <v>21</v>
      </c>
      <c r="Y75" s="16">
        <f t="shared" si="9"/>
        <v>4.1666666666666519E-3</v>
      </c>
      <c r="Z75" s="7"/>
    </row>
    <row r="76" spans="1:26" x14ac:dyDescent="0.25">
      <c r="A76">
        <v>1074</v>
      </c>
      <c r="B76" t="s">
        <v>11</v>
      </c>
      <c r="C76" t="s">
        <v>15</v>
      </c>
      <c r="D76">
        <v>2</v>
      </c>
      <c r="E76" t="s">
        <v>37</v>
      </c>
      <c r="F76" t="s">
        <v>141</v>
      </c>
      <c r="G76" t="s">
        <v>194</v>
      </c>
      <c r="H76">
        <v>0</v>
      </c>
      <c r="I76">
        <v>463</v>
      </c>
      <c r="J76" s="4">
        <f t="shared" si="10"/>
        <v>8.5714285714285037</v>
      </c>
      <c r="K76" s="7">
        <v>45798</v>
      </c>
      <c r="L76">
        <f t="shared" si="11"/>
        <v>2</v>
      </c>
      <c r="M76" s="8">
        <f t="shared" si="12"/>
        <v>0</v>
      </c>
      <c r="N76" s="9">
        <f t="shared" si="13"/>
        <v>7.0000000000000551</v>
      </c>
      <c r="O76">
        <f t="shared" si="14"/>
        <v>2</v>
      </c>
      <c r="P76">
        <f t="shared" si="15"/>
        <v>100</v>
      </c>
      <c r="Q76" s="4">
        <f t="shared" si="16"/>
        <v>231.5</v>
      </c>
      <c r="R76" s="4">
        <f t="shared" si="17"/>
        <v>3.5000000000000275</v>
      </c>
      <c r="S76" s="4">
        <f>(Table1[[#This Row],[Order duration (minutes)]])/60</f>
        <v>0.11666666666666758</v>
      </c>
      <c r="T76" s="4">
        <f>Table1[[#This Row],[Orders picked]]/Table1[[#This Row],[Time worked (Hrs)]]</f>
        <v>17.142857142857007</v>
      </c>
      <c r="U76" t="str">
        <f>Table1[[#This Row],[Picker_ID]]</f>
        <v>P003</v>
      </c>
      <c r="V76" t="str">
        <f>IF(VALUE(_xlfn.TEXTBEFORE(Table1[[#This Row],[Time_Start]],":"))&lt;12,"Morning",IF(VALUE(_xlfn.TEXTBEFORE(Table1[[#This Row],[Time_Start]],":"))&lt;18,"Afternoon","Night"))</f>
        <v>Morning</v>
      </c>
      <c r="W76" s="4">
        <f>IF(Table1[[#This Row],[Orders picked]]=0,0,Table1[[#This Row],[Errors]]/Table1[[#This Row],[Orders picked]])</f>
        <v>0</v>
      </c>
      <c r="X76" s="6">
        <f>_xlfn.ISOWEEKNUM(Table1[[#This Row],[Dates]])</f>
        <v>21</v>
      </c>
      <c r="Y76" s="16">
        <f t="shared" si="9"/>
        <v>4.8611111111111494E-3</v>
      </c>
      <c r="Z76" s="7"/>
    </row>
    <row r="77" spans="1:26" x14ac:dyDescent="0.25">
      <c r="A77">
        <v>1075</v>
      </c>
      <c r="B77" t="s">
        <v>9</v>
      </c>
      <c r="C77" t="s">
        <v>13</v>
      </c>
      <c r="D77">
        <v>4</v>
      </c>
      <c r="E77" t="s">
        <v>37</v>
      </c>
      <c r="F77" t="s">
        <v>142</v>
      </c>
      <c r="G77" t="s">
        <v>140</v>
      </c>
      <c r="H77">
        <v>0</v>
      </c>
      <c r="I77">
        <v>789</v>
      </c>
      <c r="J77" s="4">
        <f t="shared" si="10"/>
        <v>15.000000000000053</v>
      </c>
      <c r="K77" s="7">
        <v>45797</v>
      </c>
      <c r="L77">
        <f t="shared" si="11"/>
        <v>4</v>
      </c>
      <c r="M77" s="8">
        <f t="shared" si="12"/>
        <v>0</v>
      </c>
      <c r="N77" s="9">
        <f t="shared" si="13"/>
        <v>3.9999999999999858</v>
      </c>
      <c r="O77">
        <f t="shared" si="14"/>
        <v>4</v>
      </c>
      <c r="P77">
        <f t="shared" si="15"/>
        <v>100</v>
      </c>
      <c r="Q77" s="4">
        <f t="shared" si="16"/>
        <v>197.25</v>
      </c>
      <c r="R77" s="4">
        <f t="shared" si="17"/>
        <v>0.99999999999999645</v>
      </c>
      <c r="S77" s="4">
        <f>(Table1[[#This Row],[Order duration (minutes)]])/60</f>
        <v>6.666666666666643E-2</v>
      </c>
      <c r="T77" s="4">
        <f>Table1[[#This Row],[Orders picked]]/Table1[[#This Row],[Time worked (Hrs)]]</f>
        <v>60.000000000000213</v>
      </c>
      <c r="U77" t="str">
        <f>Table1[[#This Row],[Picker_ID]]</f>
        <v>P001</v>
      </c>
      <c r="V77" t="str">
        <f>IF(VALUE(_xlfn.TEXTBEFORE(Table1[[#This Row],[Time_Start]],":"))&lt;12,"Morning",IF(VALUE(_xlfn.TEXTBEFORE(Table1[[#This Row],[Time_Start]],":"))&lt;18,"Afternoon","Night"))</f>
        <v>Morning</v>
      </c>
      <c r="W77" s="4">
        <f>IF(Table1[[#This Row],[Orders picked]]=0,0,Table1[[#This Row],[Errors]]/Table1[[#This Row],[Orders picked]])</f>
        <v>0</v>
      </c>
      <c r="X77" s="6">
        <f>_xlfn.ISOWEEKNUM(Table1[[#This Row],[Dates]])</f>
        <v>21</v>
      </c>
      <c r="Y77" s="16">
        <f t="shared" si="9"/>
        <v>2.7777777777777679E-3</v>
      </c>
      <c r="Z77" s="7"/>
    </row>
    <row r="78" spans="1:26" x14ac:dyDescent="0.25">
      <c r="A78">
        <v>1076</v>
      </c>
      <c r="B78" t="s">
        <v>10</v>
      </c>
      <c r="C78" t="s">
        <v>16</v>
      </c>
      <c r="D78">
        <v>5</v>
      </c>
      <c r="E78" t="s">
        <v>72</v>
      </c>
      <c r="F78" t="s">
        <v>143</v>
      </c>
      <c r="G78" t="s">
        <v>183</v>
      </c>
      <c r="H78">
        <v>1</v>
      </c>
      <c r="I78">
        <v>230</v>
      </c>
      <c r="J78" s="4">
        <f t="shared" si="10"/>
        <v>10.000000000000036</v>
      </c>
      <c r="K78" s="7">
        <v>45796</v>
      </c>
      <c r="L78">
        <f t="shared" si="11"/>
        <v>6</v>
      </c>
      <c r="M78" s="8">
        <f t="shared" si="12"/>
        <v>0.16666666666666666</v>
      </c>
      <c r="N78" s="9">
        <f t="shared" si="13"/>
        <v>5.9999999999999787</v>
      </c>
      <c r="O78">
        <f t="shared" si="14"/>
        <v>5</v>
      </c>
      <c r="P78">
        <f t="shared" si="15"/>
        <v>83.333333333333343</v>
      </c>
      <c r="Q78" s="4">
        <f t="shared" si="16"/>
        <v>38.333333333333336</v>
      </c>
      <c r="R78" s="4">
        <f t="shared" si="17"/>
        <v>0.99999999999999645</v>
      </c>
      <c r="S78" s="4">
        <f>(Table1[[#This Row],[Order duration (minutes)]])/60</f>
        <v>9.9999999999999645E-2</v>
      </c>
      <c r="T78" s="4">
        <f>Table1[[#This Row],[Orders picked]]/Table1[[#This Row],[Time worked (Hrs)]]</f>
        <v>60.000000000000213</v>
      </c>
      <c r="U78" t="str">
        <f>Table1[[#This Row],[Picker_ID]]</f>
        <v>P004</v>
      </c>
      <c r="V78" t="str">
        <f>IF(VALUE(_xlfn.TEXTBEFORE(Table1[[#This Row],[Time_Start]],":"))&lt;12,"Morning",IF(VALUE(_xlfn.TEXTBEFORE(Table1[[#This Row],[Time_Start]],":"))&lt;18,"Afternoon","Night"))</f>
        <v>Morning</v>
      </c>
      <c r="W78" s="4">
        <f>IF(Table1[[#This Row],[Orders picked]]=0,0,Table1[[#This Row],[Errors]]/Table1[[#This Row],[Orders picked]])</f>
        <v>0.16666666666666666</v>
      </c>
      <c r="X78" s="6">
        <f>_xlfn.ISOWEEKNUM(Table1[[#This Row],[Dates]])</f>
        <v>21</v>
      </c>
      <c r="Y78" s="16">
        <f t="shared" si="9"/>
        <v>4.1666666666666519E-3</v>
      </c>
      <c r="Z78" s="7"/>
    </row>
    <row r="79" spans="1:26" x14ac:dyDescent="0.25">
      <c r="A79">
        <v>1077</v>
      </c>
      <c r="B79" t="s">
        <v>12</v>
      </c>
      <c r="C79" t="s">
        <v>13</v>
      </c>
      <c r="D79">
        <v>5</v>
      </c>
      <c r="E79" t="s">
        <v>55</v>
      </c>
      <c r="F79" t="s">
        <v>144</v>
      </c>
      <c r="G79" t="s">
        <v>195</v>
      </c>
      <c r="H79">
        <v>0</v>
      </c>
      <c r="I79">
        <v>647</v>
      </c>
      <c r="J79" s="4">
        <f t="shared" si="10"/>
        <v>15.000000000000053</v>
      </c>
      <c r="K79" s="7">
        <v>45795</v>
      </c>
      <c r="L79">
        <f t="shared" si="11"/>
        <v>5</v>
      </c>
      <c r="M79" s="8">
        <f t="shared" si="12"/>
        <v>0</v>
      </c>
      <c r="N79" s="9">
        <f t="shared" si="13"/>
        <v>3.9999999999999858</v>
      </c>
      <c r="O79">
        <f t="shared" si="14"/>
        <v>5</v>
      </c>
      <c r="P79">
        <f t="shared" si="15"/>
        <v>100</v>
      </c>
      <c r="Q79" s="4">
        <f t="shared" si="16"/>
        <v>129.4</v>
      </c>
      <c r="R79" s="4">
        <f t="shared" si="17"/>
        <v>0.79999999999999716</v>
      </c>
      <c r="S79" s="4">
        <f>(Table1[[#This Row],[Order duration (minutes)]])/60</f>
        <v>6.666666666666643E-2</v>
      </c>
      <c r="T79" s="4">
        <f>Table1[[#This Row],[Orders picked]]/Table1[[#This Row],[Time worked (Hrs)]]</f>
        <v>75.00000000000027</v>
      </c>
      <c r="U79" t="str">
        <f>Table1[[#This Row],[Picker_ID]]</f>
        <v>P002</v>
      </c>
      <c r="V79" t="str">
        <f>IF(VALUE(_xlfn.TEXTBEFORE(Table1[[#This Row],[Time_Start]],":"))&lt;12,"Morning",IF(VALUE(_xlfn.TEXTBEFORE(Table1[[#This Row],[Time_Start]],":"))&lt;18,"Afternoon","Night"))</f>
        <v>Morning</v>
      </c>
      <c r="W79" s="4">
        <f>IF(Table1[[#This Row],[Orders picked]]=0,0,Table1[[#This Row],[Errors]]/Table1[[#This Row],[Orders picked]])</f>
        <v>0</v>
      </c>
      <c r="X79" s="6">
        <f>_xlfn.ISOWEEKNUM(Table1[[#This Row],[Dates]])</f>
        <v>20</v>
      </c>
      <c r="Y79" s="16">
        <f t="shared" si="9"/>
        <v>2.7777777777777679E-3</v>
      </c>
      <c r="Z79" s="7"/>
    </row>
    <row r="80" spans="1:26" x14ac:dyDescent="0.25">
      <c r="A80">
        <v>1078</v>
      </c>
      <c r="B80" t="s">
        <v>10</v>
      </c>
      <c r="C80" t="s">
        <v>16</v>
      </c>
      <c r="D80">
        <v>9</v>
      </c>
      <c r="E80" t="s">
        <v>56</v>
      </c>
      <c r="F80" t="s">
        <v>145</v>
      </c>
      <c r="G80" t="s">
        <v>117</v>
      </c>
      <c r="H80">
        <v>1</v>
      </c>
      <c r="I80">
        <v>198</v>
      </c>
      <c r="J80" s="4">
        <f t="shared" si="10"/>
        <v>15.000000000000053</v>
      </c>
      <c r="K80" s="7">
        <v>45794</v>
      </c>
      <c r="L80">
        <f t="shared" si="11"/>
        <v>10</v>
      </c>
      <c r="M80" s="8">
        <f t="shared" si="12"/>
        <v>0.1</v>
      </c>
      <c r="N80" s="9">
        <f t="shared" si="13"/>
        <v>3.9999999999999858</v>
      </c>
      <c r="O80">
        <f t="shared" si="14"/>
        <v>9</v>
      </c>
      <c r="P80">
        <f t="shared" si="15"/>
        <v>90</v>
      </c>
      <c r="Q80" s="4">
        <f t="shared" si="16"/>
        <v>19.8</v>
      </c>
      <c r="R80" s="4">
        <f t="shared" si="17"/>
        <v>0.39999999999999858</v>
      </c>
      <c r="S80" s="4">
        <f>(Table1[[#This Row],[Order duration (minutes)]])/60</f>
        <v>6.666666666666643E-2</v>
      </c>
      <c r="T80" s="4">
        <f>Table1[[#This Row],[Orders picked]]/Table1[[#This Row],[Time worked (Hrs)]]</f>
        <v>150.00000000000054</v>
      </c>
      <c r="U80" t="str">
        <f>Table1[[#This Row],[Picker_ID]]</f>
        <v>P004</v>
      </c>
      <c r="V80" t="str">
        <f>IF(VALUE(_xlfn.TEXTBEFORE(Table1[[#This Row],[Time_Start]],":"))&lt;12,"Morning",IF(VALUE(_xlfn.TEXTBEFORE(Table1[[#This Row],[Time_Start]],":"))&lt;18,"Afternoon","Night"))</f>
        <v>Morning</v>
      </c>
      <c r="W80" s="4">
        <f>IF(Table1[[#This Row],[Orders picked]]=0,0,Table1[[#This Row],[Errors]]/Table1[[#This Row],[Orders picked]])</f>
        <v>0.1</v>
      </c>
      <c r="X80" s="6">
        <f>_xlfn.ISOWEEKNUM(Table1[[#This Row],[Dates]])</f>
        <v>20</v>
      </c>
      <c r="Y80" s="16">
        <f t="shared" si="9"/>
        <v>2.7777777777777679E-3</v>
      </c>
      <c r="Z80" s="7"/>
    </row>
    <row r="81" spans="1:26" x14ac:dyDescent="0.25">
      <c r="A81">
        <v>1079</v>
      </c>
      <c r="B81" t="s">
        <v>11</v>
      </c>
      <c r="C81" t="s">
        <v>14</v>
      </c>
      <c r="D81">
        <v>9</v>
      </c>
      <c r="E81" t="s">
        <v>47</v>
      </c>
      <c r="F81" t="s">
        <v>146</v>
      </c>
      <c r="G81" t="s">
        <v>185</v>
      </c>
      <c r="H81">
        <v>0</v>
      </c>
      <c r="I81">
        <v>741</v>
      </c>
      <c r="J81" s="4">
        <f t="shared" si="10"/>
        <v>6.0000000000000213</v>
      </c>
      <c r="K81" s="7">
        <v>45793</v>
      </c>
      <c r="L81">
        <f t="shared" si="11"/>
        <v>9</v>
      </c>
      <c r="M81" s="8">
        <f t="shared" si="12"/>
        <v>0</v>
      </c>
      <c r="N81" s="9">
        <f t="shared" si="13"/>
        <v>9.9999999999999645</v>
      </c>
      <c r="O81">
        <f t="shared" si="14"/>
        <v>9</v>
      </c>
      <c r="P81">
        <f t="shared" si="15"/>
        <v>100</v>
      </c>
      <c r="Q81" s="4">
        <f t="shared" si="16"/>
        <v>82.333333333333329</v>
      </c>
      <c r="R81" s="4">
        <f t="shared" si="17"/>
        <v>1.1111111111111072</v>
      </c>
      <c r="S81" s="4">
        <f>(Table1[[#This Row],[Order duration (minutes)]])/60</f>
        <v>0.16666666666666607</v>
      </c>
      <c r="T81" s="4">
        <f>Table1[[#This Row],[Orders picked]]/Table1[[#This Row],[Time worked (Hrs)]]</f>
        <v>54.000000000000192</v>
      </c>
      <c r="U81" t="str">
        <f>Table1[[#This Row],[Picker_ID]]</f>
        <v>P003</v>
      </c>
      <c r="V81" t="str">
        <f>IF(VALUE(_xlfn.TEXTBEFORE(Table1[[#This Row],[Time_Start]],":"))&lt;12,"Morning",IF(VALUE(_xlfn.TEXTBEFORE(Table1[[#This Row],[Time_Start]],":"))&lt;18,"Afternoon","Night"))</f>
        <v>Morning</v>
      </c>
      <c r="W81" s="4">
        <f>IF(Table1[[#This Row],[Orders picked]]=0,0,Table1[[#This Row],[Errors]]/Table1[[#This Row],[Orders picked]])</f>
        <v>0</v>
      </c>
      <c r="X81" s="6">
        <f>_xlfn.ISOWEEKNUM(Table1[[#This Row],[Dates]])</f>
        <v>20</v>
      </c>
      <c r="Y81" s="16">
        <f t="shared" si="9"/>
        <v>6.9444444444444198E-3</v>
      </c>
      <c r="Z81" s="7"/>
    </row>
    <row r="82" spans="1:26" x14ac:dyDescent="0.25">
      <c r="A82">
        <v>1080</v>
      </c>
      <c r="B82" t="s">
        <v>11</v>
      </c>
      <c r="C82" t="s">
        <v>13</v>
      </c>
      <c r="D82">
        <v>1</v>
      </c>
      <c r="E82" t="s">
        <v>44</v>
      </c>
      <c r="F82" t="s">
        <v>147</v>
      </c>
      <c r="G82" t="s">
        <v>100</v>
      </c>
      <c r="H82">
        <v>1</v>
      </c>
      <c r="I82">
        <v>633</v>
      </c>
      <c r="J82" s="4">
        <f t="shared" si="10"/>
        <v>20.000000000000071</v>
      </c>
      <c r="K82" s="7">
        <v>45792</v>
      </c>
      <c r="L82">
        <f t="shared" si="11"/>
        <v>2</v>
      </c>
      <c r="M82" s="8">
        <f t="shared" si="12"/>
        <v>0.5</v>
      </c>
      <c r="N82" s="9">
        <f t="shared" si="13"/>
        <v>2.9999999999999893</v>
      </c>
      <c r="O82">
        <f t="shared" si="14"/>
        <v>1</v>
      </c>
      <c r="P82">
        <f t="shared" si="15"/>
        <v>50</v>
      </c>
      <c r="Q82" s="4">
        <f t="shared" si="16"/>
        <v>316.5</v>
      </c>
      <c r="R82" s="4">
        <f t="shared" si="17"/>
        <v>1.4999999999999947</v>
      </c>
      <c r="S82" s="4">
        <f>(Table1[[#This Row],[Order duration (minutes)]])/60</f>
        <v>4.9999999999999822E-2</v>
      </c>
      <c r="T82" s="4">
        <f>Table1[[#This Row],[Orders picked]]/Table1[[#This Row],[Time worked (Hrs)]]</f>
        <v>40.000000000000142</v>
      </c>
      <c r="U82" t="str">
        <f>Table1[[#This Row],[Picker_ID]]</f>
        <v>P003</v>
      </c>
      <c r="V82" t="str">
        <f>IF(VALUE(_xlfn.TEXTBEFORE(Table1[[#This Row],[Time_Start]],":"))&lt;12,"Morning",IF(VALUE(_xlfn.TEXTBEFORE(Table1[[#This Row],[Time_Start]],":"))&lt;18,"Afternoon","Night"))</f>
        <v>Morning</v>
      </c>
      <c r="W82" s="4">
        <f>IF(Table1[[#This Row],[Orders picked]]=0,0,Table1[[#This Row],[Errors]]/Table1[[#This Row],[Orders picked]])</f>
        <v>0.5</v>
      </c>
      <c r="X82" s="6">
        <f>_xlfn.ISOWEEKNUM(Table1[[#This Row],[Dates]])</f>
        <v>20</v>
      </c>
      <c r="Y82" s="16">
        <f t="shared" si="9"/>
        <v>2.0833333333333259E-3</v>
      </c>
      <c r="Z82" s="7"/>
    </row>
    <row r="83" spans="1:26" x14ac:dyDescent="0.25">
      <c r="A83">
        <v>1081</v>
      </c>
      <c r="B83" t="s">
        <v>11</v>
      </c>
      <c r="C83" t="s">
        <v>13</v>
      </c>
      <c r="D83">
        <v>3</v>
      </c>
      <c r="E83" t="s">
        <v>44</v>
      </c>
      <c r="F83" t="s">
        <v>148</v>
      </c>
      <c r="G83" t="s">
        <v>82</v>
      </c>
      <c r="H83">
        <v>0</v>
      </c>
      <c r="I83">
        <v>345</v>
      </c>
      <c r="J83" s="4">
        <f t="shared" si="10"/>
        <v>12.000000000000043</v>
      </c>
      <c r="K83" s="7">
        <v>45791</v>
      </c>
      <c r="L83">
        <f t="shared" si="11"/>
        <v>3</v>
      </c>
      <c r="M83" s="8">
        <f t="shared" si="12"/>
        <v>0</v>
      </c>
      <c r="N83" s="9">
        <f t="shared" si="13"/>
        <v>4.9999999999999822</v>
      </c>
      <c r="O83">
        <f t="shared" si="14"/>
        <v>3</v>
      </c>
      <c r="P83">
        <f t="shared" si="15"/>
        <v>100</v>
      </c>
      <c r="Q83" s="4">
        <f t="shared" si="16"/>
        <v>115</v>
      </c>
      <c r="R83" s="4">
        <f t="shared" si="17"/>
        <v>1.6666666666666607</v>
      </c>
      <c r="S83" s="4">
        <f>(Table1[[#This Row],[Order duration (minutes)]])/60</f>
        <v>8.3333333333333037E-2</v>
      </c>
      <c r="T83" s="4">
        <f>Table1[[#This Row],[Orders picked]]/Table1[[#This Row],[Time worked (Hrs)]]</f>
        <v>36.000000000000128</v>
      </c>
      <c r="U83" t="str">
        <f>Table1[[#This Row],[Picker_ID]]</f>
        <v>P003</v>
      </c>
      <c r="V83" t="str">
        <f>IF(VALUE(_xlfn.TEXTBEFORE(Table1[[#This Row],[Time_Start]],":"))&lt;12,"Morning",IF(VALUE(_xlfn.TEXTBEFORE(Table1[[#This Row],[Time_Start]],":"))&lt;18,"Afternoon","Night"))</f>
        <v>Morning</v>
      </c>
      <c r="W83" s="4">
        <f>IF(Table1[[#This Row],[Orders picked]]=0,0,Table1[[#This Row],[Errors]]/Table1[[#This Row],[Orders picked]])</f>
        <v>0</v>
      </c>
      <c r="X83" s="6">
        <f>_xlfn.ISOWEEKNUM(Table1[[#This Row],[Dates]])</f>
        <v>20</v>
      </c>
      <c r="Y83" s="16">
        <f t="shared" si="9"/>
        <v>3.4722222222222099E-3</v>
      </c>
      <c r="Z83" s="7"/>
    </row>
    <row r="84" spans="1:26" x14ac:dyDescent="0.25">
      <c r="A84">
        <v>1082</v>
      </c>
      <c r="B84" t="s">
        <v>11</v>
      </c>
      <c r="C84" t="s">
        <v>15</v>
      </c>
      <c r="D84">
        <v>4</v>
      </c>
      <c r="E84" t="s">
        <v>69</v>
      </c>
      <c r="F84" t="s">
        <v>142</v>
      </c>
      <c r="G84" t="s">
        <v>196</v>
      </c>
      <c r="H84">
        <v>0</v>
      </c>
      <c r="I84">
        <v>381</v>
      </c>
      <c r="J84" s="4">
        <f t="shared" si="10"/>
        <v>12.000000000000043</v>
      </c>
      <c r="K84" s="7">
        <v>45790</v>
      </c>
      <c r="L84">
        <f t="shared" si="11"/>
        <v>4</v>
      </c>
      <c r="M84" s="8">
        <f t="shared" si="12"/>
        <v>0</v>
      </c>
      <c r="N84" s="9">
        <f t="shared" si="13"/>
        <v>4.9999999999999822</v>
      </c>
      <c r="O84">
        <f t="shared" si="14"/>
        <v>4</v>
      </c>
      <c r="P84">
        <f t="shared" si="15"/>
        <v>100</v>
      </c>
      <c r="Q84" s="4">
        <f t="shared" si="16"/>
        <v>95.25</v>
      </c>
      <c r="R84" s="4">
        <f t="shared" si="17"/>
        <v>1.2499999999999956</v>
      </c>
      <c r="S84" s="4">
        <f>(Table1[[#This Row],[Order duration (minutes)]])/60</f>
        <v>8.3333333333333037E-2</v>
      </c>
      <c r="T84" s="4">
        <f>Table1[[#This Row],[Orders picked]]/Table1[[#This Row],[Time worked (Hrs)]]</f>
        <v>48.000000000000171</v>
      </c>
      <c r="U84" t="str">
        <f>Table1[[#This Row],[Picker_ID]]</f>
        <v>P003</v>
      </c>
      <c r="V84" t="str">
        <f>IF(VALUE(_xlfn.TEXTBEFORE(Table1[[#This Row],[Time_Start]],":"))&lt;12,"Morning",IF(VALUE(_xlfn.TEXTBEFORE(Table1[[#This Row],[Time_Start]],":"))&lt;18,"Afternoon","Night"))</f>
        <v>Morning</v>
      </c>
      <c r="W84" s="4">
        <f>IF(Table1[[#This Row],[Orders picked]]=0,0,Table1[[#This Row],[Errors]]/Table1[[#This Row],[Orders picked]])</f>
        <v>0</v>
      </c>
      <c r="X84" s="6">
        <f>_xlfn.ISOWEEKNUM(Table1[[#This Row],[Dates]])</f>
        <v>20</v>
      </c>
      <c r="Y84" s="16">
        <f t="shared" si="9"/>
        <v>3.4722222222222099E-3</v>
      </c>
      <c r="Z84" s="7"/>
    </row>
    <row r="85" spans="1:26" x14ac:dyDescent="0.25">
      <c r="A85">
        <v>1083</v>
      </c>
      <c r="B85" t="s">
        <v>9</v>
      </c>
      <c r="C85" t="s">
        <v>13</v>
      </c>
      <c r="D85">
        <v>1</v>
      </c>
      <c r="E85" t="s">
        <v>41</v>
      </c>
      <c r="F85" t="s">
        <v>149</v>
      </c>
      <c r="G85" t="s">
        <v>197</v>
      </c>
      <c r="H85">
        <v>1</v>
      </c>
      <c r="I85">
        <v>403</v>
      </c>
      <c r="J85" s="4">
        <f t="shared" si="10"/>
        <v>7.5000000000000266</v>
      </c>
      <c r="K85" s="7">
        <v>45789</v>
      </c>
      <c r="L85">
        <f t="shared" si="11"/>
        <v>2</v>
      </c>
      <c r="M85" s="8">
        <f t="shared" si="12"/>
        <v>0.5</v>
      </c>
      <c r="N85" s="9">
        <f t="shared" si="13"/>
        <v>7.9999999999999716</v>
      </c>
      <c r="O85">
        <f t="shared" si="14"/>
        <v>1</v>
      </c>
      <c r="P85">
        <f t="shared" si="15"/>
        <v>50</v>
      </c>
      <c r="Q85" s="4">
        <f t="shared" si="16"/>
        <v>201.5</v>
      </c>
      <c r="R85" s="4">
        <f t="shared" si="17"/>
        <v>3.9999999999999858</v>
      </c>
      <c r="S85" s="4">
        <f>(Table1[[#This Row],[Order duration (minutes)]])/60</f>
        <v>0.13333333333333286</v>
      </c>
      <c r="T85" s="4">
        <f>Table1[[#This Row],[Orders picked]]/Table1[[#This Row],[Time worked (Hrs)]]</f>
        <v>15.000000000000053</v>
      </c>
      <c r="U85" t="str">
        <f>Table1[[#This Row],[Picker_ID]]</f>
        <v>P001</v>
      </c>
      <c r="V85" t="str">
        <f>IF(VALUE(_xlfn.TEXTBEFORE(Table1[[#This Row],[Time_Start]],":"))&lt;12,"Morning",IF(VALUE(_xlfn.TEXTBEFORE(Table1[[#This Row],[Time_Start]],":"))&lt;18,"Afternoon","Night"))</f>
        <v>Morning</v>
      </c>
      <c r="W85" s="4">
        <f>IF(Table1[[#This Row],[Orders picked]]=0,0,Table1[[#This Row],[Errors]]/Table1[[#This Row],[Orders picked]])</f>
        <v>0.5</v>
      </c>
      <c r="X85" s="6">
        <f>_xlfn.ISOWEEKNUM(Table1[[#This Row],[Dates]])</f>
        <v>20</v>
      </c>
      <c r="Y85" s="16">
        <f t="shared" si="9"/>
        <v>5.5555555555555358E-3</v>
      </c>
      <c r="Z85" s="7"/>
    </row>
    <row r="86" spans="1:26" x14ac:dyDescent="0.25">
      <c r="A86">
        <v>1084</v>
      </c>
      <c r="B86" t="s">
        <v>11</v>
      </c>
      <c r="C86" t="s">
        <v>16</v>
      </c>
      <c r="D86">
        <v>10</v>
      </c>
      <c r="E86" t="s">
        <v>57</v>
      </c>
      <c r="F86" t="s">
        <v>150</v>
      </c>
      <c r="G86" t="s">
        <v>162</v>
      </c>
      <c r="H86">
        <v>0</v>
      </c>
      <c r="I86">
        <v>789</v>
      </c>
      <c r="J86" s="4">
        <f t="shared" si="10"/>
        <v>7.5000000000000266</v>
      </c>
      <c r="K86" s="7">
        <v>45788</v>
      </c>
      <c r="L86">
        <f t="shared" si="11"/>
        <v>10</v>
      </c>
      <c r="M86" s="8">
        <f t="shared" si="12"/>
        <v>0</v>
      </c>
      <c r="N86" s="9">
        <f t="shared" si="13"/>
        <v>7.9999999999999716</v>
      </c>
      <c r="O86">
        <f t="shared" si="14"/>
        <v>10</v>
      </c>
      <c r="P86">
        <f t="shared" si="15"/>
        <v>100</v>
      </c>
      <c r="Q86" s="4">
        <f t="shared" si="16"/>
        <v>78.900000000000006</v>
      </c>
      <c r="R86" s="4">
        <f t="shared" si="17"/>
        <v>0.79999999999999716</v>
      </c>
      <c r="S86" s="4">
        <f>(Table1[[#This Row],[Order duration (minutes)]])/60</f>
        <v>0.13333333333333286</v>
      </c>
      <c r="T86" s="4">
        <f>Table1[[#This Row],[Orders picked]]/Table1[[#This Row],[Time worked (Hrs)]]</f>
        <v>75.00000000000027</v>
      </c>
      <c r="U86" t="str">
        <f>Table1[[#This Row],[Picker_ID]]</f>
        <v>P003</v>
      </c>
      <c r="V86" t="str">
        <f>IF(VALUE(_xlfn.TEXTBEFORE(Table1[[#This Row],[Time_Start]],":"))&lt;12,"Morning",IF(VALUE(_xlfn.TEXTBEFORE(Table1[[#This Row],[Time_Start]],":"))&lt;18,"Afternoon","Night"))</f>
        <v>Morning</v>
      </c>
      <c r="W86" s="4">
        <f>IF(Table1[[#This Row],[Orders picked]]=0,0,Table1[[#This Row],[Errors]]/Table1[[#This Row],[Orders picked]])</f>
        <v>0</v>
      </c>
      <c r="X86" s="6">
        <f>_xlfn.ISOWEEKNUM(Table1[[#This Row],[Dates]])</f>
        <v>19</v>
      </c>
      <c r="Y86" s="16">
        <f t="shared" si="9"/>
        <v>5.5555555555555358E-3</v>
      </c>
      <c r="Z86" s="7"/>
    </row>
    <row r="87" spans="1:26" x14ac:dyDescent="0.25">
      <c r="A87">
        <v>1085</v>
      </c>
      <c r="B87" t="s">
        <v>12</v>
      </c>
      <c r="C87" t="s">
        <v>13</v>
      </c>
      <c r="D87">
        <v>6</v>
      </c>
      <c r="E87" t="s">
        <v>65</v>
      </c>
      <c r="F87" t="s">
        <v>151</v>
      </c>
      <c r="G87" t="s">
        <v>198</v>
      </c>
      <c r="H87">
        <v>0</v>
      </c>
      <c r="I87">
        <v>313</v>
      </c>
      <c r="J87" s="4">
        <f t="shared" si="10"/>
        <v>7.5000000000000266</v>
      </c>
      <c r="K87" s="7">
        <v>45787</v>
      </c>
      <c r="L87">
        <f t="shared" si="11"/>
        <v>6</v>
      </c>
      <c r="M87" s="8">
        <f t="shared" si="12"/>
        <v>0</v>
      </c>
      <c r="N87" s="9">
        <f t="shared" si="13"/>
        <v>7.9999999999999716</v>
      </c>
      <c r="O87">
        <f t="shared" si="14"/>
        <v>6</v>
      </c>
      <c r="P87">
        <f t="shared" si="15"/>
        <v>100</v>
      </c>
      <c r="Q87" s="4">
        <f t="shared" si="16"/>
        <v>52.166666666666664</v>
      </c>
      <c r="R87" s="4">
        <f t="shared" si="17"/>
        <v>1.3333333333333286</v>
      </c>
      <c r="S87" s="4">
        <f>(Table1[[#This Row],[Order duration (minutes)]])/60</f>
        <v>0.13333333333333286</v>
      </c>
      <c r="T87" s="4">
        <f>Table1[[#This Row],[Orders picked]]/Table1[[#This Row],[Time worked (Hrs)]]</f>
        <v>45.000000000000156</v>
      </c>
      <c r="U87" t="str">
        <f>Table1[[#This Row],[Picker_ID]]</f>
        <v>P002</v>
      </c>
      <c r="V87" t="str">
        <f>IF(VALUE(_xlfn.TEXTBEFORE(Table1[[#This Row],[Time_Start]],":"))&lt;12,"Morning",IF(VALUE(_xlfn.TEXTBEFORE(Table1[[#This Row],[Time_Start]],":"))&lt;18,"Afternoon","Night"))</f>
        <v>Morning</v>
      </c>
      <c r="W87" s="4">
        <f>IF(Table1[[#This Row],[Orders picked]]=0,0,Table1[[#This Row],[Errors]]/Table1[[#This Row],[Orders picked]])</f>
        <v>0</v>
      </c>
      <c r="X87" s="6">
        <f>_xlfn.ISOWEEKNUM(Table1[[#This Row],[Dates]])</f>
        <v>19</v>
      </c>
      <c r="Y87" s="16">
        <f t="shared" si="9"/>
        <v>5.5555555555555358E-3</v>
      </c>
      <c r="Z87" s="7"/>
    </row>
    <row r="88" spans="1:26" x14ac:dyDescent="0.25">
      <c r="A88">
        <v>1086</v>
      </c>
      <c r="B88" t="s">
        <v>11</v>
      </c>
      <c r="C88" t="s">
        <v>13</v>
      </c>
      <c r="D88">
        <v>9</v>
      </c>
      <c r="E88" t="s">
        <v>73</v>
      </c>
      <c r="F88" t="s">
        <v>146</v>
      </c>
      <c r="G88" t="s">
        <v>185</v>
      </c>
      <c r="H88">
        <v>0</v>
      </c>
      <c r="I88">
        <v>423</v>
      </c>
      <c r="J88" s="4">
        <f t="shared" si="10"/>
        <v>6.0000000000000213</v>
      </c>
      <c r="K88" s="7">
        <v>45786</v>
      </c>
      <c r="L88">
        <f t="shared" si="11"/>
        <v>9</v>
      </c>
      <c r="M88" s="8">
        <f t="shared" si="12"/>
        <v>0</v>
      </c>
      <c r="N88" s="9">
        <f t="shared" si="13"/>
        <v>9.9999999999999645</v>
      </c>
      <c r="O88">
        <f t="shared" si="14"/>
        <v>9</v>
      </c>
      <c r="P88">
        <f t="shared" si="15"/>
        <v>100</v>
      </c>
      <c r="Q88" s="4">
        <f t="shared" si="16"/>
        <v>47</v>
      </c>
      <c r="R88" s="4">
        <f t="shared" si="17"/>
        <v>1.1111111111111072</v>
      </c>
      <c r="S88" s="4">
        <f>(Table1[[#This Row],[Order duration (minutes)]])/60</f>
        <v>0.16666666666666607</v>
      </c>
      <c r="T88" s="4">
        <f>Table1[[#This Row],[Orders picked]]/Table1[[#This Row],[Time worked (Hrs)]]</f>
        <v>54.000000000000192</v>
      </c>
      <c r="U88" t="str">
        <f>Table1[[#This Row],[Picker_ID]]</f>
        <v>P003</v>
      </c>
      <c r="V88" t="str">
        <f>IF(VALUE(_xlfn.TEXTBEFORE(Table1[[#This Row],[Time_Start]],":"))&lt;12,"Morning",IF(VALUE(_xlfn.TEXTBEFORE(Table1[[#This Row],[Time_Start]],":"))&lt;18,"Afternoon","Night"))</f>
        <v>Morning</v>
      </c>
      <c r="W88" s="4">
        <f>IF(Table1[[#This Row],[Orders picked]]=0,0,Table1[[#This Row],[Errors]]/Table1[[#This Row],[Orders picked]])</f>
        <v>0</v>
      </c>
      <c r="X88" s="6">
        <f>_xlfn.ISOWEEKNUM(Table1[[#This Row],[Dates]])</f>
        <v>19</v>
      </c>
      <c r="Y88" s="16">
        <f t="shared" si="9"/>
        <v>6.9444444444444198E-3</v>
      </c>
      <c r="Z88" s="7"/>
    </row>
    <row r="89" spans="1:26" x14ac:dyDescent="0.25">
      <c r="A89">
        <v>1087</v>
      </c>
      <c r="B89" t="s">
        <v>9</v>
      </c>
      <c r="C89" t="s">
        <v>15</v>
      </c>
      <c r="D89">
        <v>3</v>
      </c>
      <c r="E89" t="s">
        <v>42</v>
      </c>
      <c r="F89" t="s">
        <v>152</v>
      </c>
      <c r="G89" t="s">
        <v>140</v>
      </c>
      <c r="H89">
        <v>0</v>
      </c>
      <c r="I89">
        <v>687</v>
      </c>
      <c r="J89" s="4">
        <f t="shared" si="10"/>
        <v>7.499999999999952</v>
      </c>
      <c r="K89" s="7">
        <v>45785</v>
      </c>
      <c r="L89">
        <f t="shared" si="11"/>
        <v>3</v>
      </c>
      <c r="M89" s="8">
        <f t="shared" si="12"/>
        <v>0</v>
      </c>
      <c r="N89" s="9">
        <f t="shared" si="13"/>
        <v>8.0000000000000515</v>
      </c>
      <c r="O89">
        <f t="shared" si="14"/>
        <v>3</v>
      </c>
      <c r="P89">
        <f t="shared" si="15"/>
        <v>100</v>
      </c>
      <c r="Q89" s="4">
        <f t="shared" si="16"/>
        <v>229</v>
      </c>
      <c r="R89" s="4">
        <f t="shared" si="17"/>
        <v>2.6666666666666838</v>
      </c>
      <c r="S89" s="4">
        <f>(Table1[[#This Row],[Order duration (minutes)]])/60</f>
        <v>0.13333333333333419</v>
      </c>
      <c r="T89" s="4">
        <f>Table1[[#This Row],[Orders picked]]/Table1[[#This Row],[Time worked (Hrs)]]</f>
        <v>22.499999999999854</v>
      </c>
      <c r="U89" t="str">
        <f>Table1[[#This Row],[Picker_ID]]</f>
        <v>P001</v>
      </c>
      <c r="V89" t="str">
        <f>IF(VALUE(_xlfn.TEXTBEFORE(Table1[[#This Row],[Time_Start]],":"))&lt;12,"Morning",IF(VALUE(_xlfn.TEXTBEFORE(Table1[[#This Row],[Time_Start]],":"))&lt;18,"Afternoon","Night"))</f>
        <v>Morning</v>
      </c>
      <c r="W89" s="4">
        <f>IF(Table1[[#This Row],[Orders picked]]=0,0,Table1[[#This Row],[Errors]]/Table1[[#This Row],[Orders picked]])</f>
        <v>0</v>
      </c>
      <c r="X89" s="6">
        <f>_xlfn.ISOWEEKNUM(Table1[[#This Row],[Dates]])</f>
        <v>19</v>
      </c>
      <c r="Y89" s="16">
        <f t="shared" si="9"/>
        <v>5.5555555555555913E-3</v>
      </c>
      <c r="Z89" s="7"/>
    </row>
    <row r="90" spans="1:26" x14ac:dyDescent="0.25">
      <c r="A90">
        <v>1088</v>
      </c>
      <c r="B90" t="s">
        <v>10</v>
      </c>
      <c r="C90" t="s">
        <v>13</v>
      </c>
      <c r="D90">
        <v>2</v>
      </c>
      <c r="E90" t="s">
        <v>19</v>
      </c>
      <c r="F90" t="s">
        <v>153</v>
      </c>
      <c r="G90" t="s">
        <v>199</v>
      </c>
      <c r="H90">
        <v>0</v>
      </c>
      <c r="I90">
        <v>373</v>
      </c>
      <c r="J90" s="4">
        <f t="shared" si="10"/>
        <v>10.000000000000036</v>
      </c>
      <c r="K90" s="7">
        <v>45784</v>
      </c>
      <c r="L90">
        <f t="shared" si="11"/>
        <v>2</v>
      </c>
      <c r="M90" s="8">
        <f t="shared" si="12"/>
        <v>0</v>
      </c>
      <c r="N90" s="9">
        <f t="shared" si="13"/>
        <v>5.9999999999999787</v>
      </c>
      <c r="O90">
        <f t="shared" si="14"/>
        <v>2</v>
      </c>
      <c r="P90">
        <f t="shared" si="15"/>
        <v>100</v>
      </c>
      <c r="Q90" s="4">
        <f t="shared" si="16"/>
        <v>186.5</v>
      </c>
      <c r="R90" s="4">
        <f t="shared" si="17"/>
        <v>2.9999999999999893</v>
      </c>
      <c r="S90" s="4">
        <f>(Table1[[#This Row],[Order duration (minutes)]])/60</f>
        <v>9.9999999999999645E-2</v>
      </c>
      <c r="T90" s="4">
        <f>Table1[[#This Row],[Orders picked]]/Table1[[#This Row],[Time worked (Hrs)]]</f>
        <v>20.000000000000071</v>
      </c>
      <c r="U90" t="str">
        <f>Table1[[#This Row],[Picker_ID]]</f>
        <v>P004</v>
      </c>
      <c r="V90" t="str">
        <f>IF(VALUE(_xlfn.TEXTBEFORE(Table1[[#This Row],[Time_Start]],":"))&lt;12,"Morning",IF(VALUE(_xlfn.TEXTBEFORE(Table1[[#This Row],[Time_Start]],":"))&lt;18,"Afternoon","Night"))</f>
        <v>Morning</v>
      </c>
      <c r="W90" s="4">
        <f>IF(Table1[[#This Row],[Orders picked]]=0,0,Table1[[#This Row],[Errors]]/Table1[[#This Row],[Orders picked]])</f>
        <v>0</v>
      </c>
      <c r="X90" s="6">
        <f>_xlfn.ISOWEEKNUM(Table1[[#This Row],[Dates]])</f>
        <v>19</v>
      </c>
      <c r="Y90" s="16">
        <f t="shared" si="9"/>
        <v>4.1666666666666519E-3</v>
      </c>
      <c r="Z90" s="7"/>
    </row>
    <row r="91" spans="1:26" x14ac:dyDescent="0.25">
      <c r="A91">
        <v>1089</v>
      </c>
      <c r="B91" t="s">
        <v>10</v>
      </c>
      <c r="C91" t="s">
        <v>16</v>
      </c>
      <c r="D91">
        <v>6</v>
      </c>
      <c r="E91" t="s">
        <v>56</v>
      </c>
      <c r="F91" t="s">
        <v>154</v>
      </c>
      <c r="G91" t="s">
        <v>113</v>
      </c>
      <c r="H91">
        <v>0</v>
      </c>
      <c r="I91">
        <v>751</v>
      </c>
      <c r="J91" s="4">
        <f t="shared" si="10"/>
        <v>10.000000000000036</v>
      </c>
      <c r="K91" s="7">
        <v>45783</v>
      </c>
      <c r="L91">
        <f t="shared" si="11"/>
        <v>6</v>
      </c>
      <c r="M91" s="8">
        <f t="shared" si="12"/>
        <v>0</v>
      </c>
      <c r="N91" s="9">
        <f t="shared" si="13"/>
        <v>5.9999999999999787</v>
      </c>
      <c r="O91">
        <f t="shared" si="14"/>
        <v>6</v>
      </c>
      <c r="P91">
        <f t="shared" si="15"/>
        <v>100</v>
      </c>
      <c r="Q91" s="4">
        <f t="shared" si="16"/>
        <v>125.16666666666667</v>
      </c>
      <c r="R91" s="4">
        <f t="shared" si="17"/>
        <v>0.99999999999999645</v>
      </c>
      <c r="S91" s="4">
        <f>(Table1[[#This Row],[Order duration (minutes)]])/60</f>
        <v>9.9999999999999645E-2</v>
      </c>
      <c r="T91" s="4">
        <f>Table1[[#This Row],[Orders picked]]/Table1[[#This Row],[Time worked (Hrs)]]</f>
        <v>60.000000000000213</v>
      </c>
      <c r="U91" t="str">
        <f>Table1[[#This Row],[Picker_ID]]</f>
        <v>P004</v>
      </c>
      <c r="V91" t="str">
        <f>IF(VALUE(_xlfn.TEXTBEFORE(Table1[[#This Row],[Time_Start]],":"))&lt;12,"Morning",IF(VALUE(_xlfn.TEXTBEFORE(Table1[[#This Row],[Time_Start]],":"))&lt;18,"Afternoon","Night"))</f>
        <v>Morning</v>
      </c>
      <c r="W91" s="4">
        <f>IF(Table1[[#This Row],[Orders picked]]=0,0,Table1[[#This Row],[Errors]]/Table1[[#This Row],[Orders picked]])</f>
        <v>0</v>
      </c>
      <c r="X91" s="6">
        <f>_xlfn.ISOWEEKNUM(Table1[[#This Row],[Dates]])</f>
        <v>19</v>
      </c>
      <c r="Y91" s="16">
        <f t="shared" si="9"/>
        <v>4.1666666666666519E-3</v>
      </c>
      <c r="Z91" s="7"/>
    </row>
    <row r="92" spans="1:26" x14ac:dyDescent="0.25">
      <c r="A92">
        <v>1090</v>
      </c>
      <c r="B92" t="s">
        <v>10</v>
      </c>
      <c r="C92" t="s">
        <v>13</v>
      </c>
      <c r="D92">
        <v>7</v>
      </c>
      <c r="E92" t="s">
        <v>74</v>
      </c>
      <c r="F92" t="s">
        <v>94</v>
      </c>
      <c r="G92" t="s">
        <v>200</v>
      </c>
      <c r="H92">
        <v>0</v>
      </c>
      <c r="I92">
        <v>253</v>
      </c>
      <c r="J92" s="4">
        <f t="shared" si="10"/>
        <v>20.000000000000071</v>
      </c>
      <c r="K92" s="7">
        <v>45782</v>
      </c>
      <c r="L92">
        <f t="shared" si="11"/>
        <v>7</v>
      </c>
      <c r="M92" s="8">
        <f t="shared" si="12"/>
        <v>0</v>
      </c>
      <c r="N92" s="9">
        <f t="shared" si="13"/>
        <v>2.9999999999999893</v>
      </c>
      <c r="O92">
        <f t="shared" si="14"/>
        <v>7</v>
      </c>
      <c r="P92">
        <f t="shared" si="15"/>
        <v>100</v>
      </c>
      <c r="Q92" s="4">
        <f t="shared" si="16"/>
        <v>36.142857142857146</v>
      </c>
      <c r="R92" s="4">
        <f t="shared" si="17"/>
        <v>0.42857142857142705</v>
      </c>
      <c r="S92" s="4">
        <f>(Table1[[#This Row],[Order duration (minutes)]])/60</f>
        <v>4.9999999999999822E-2</v>
      </c>
      <c r="T92" s="4">
        <f>Table1[[#This Row],[Orders picked]]/Table1[[#This Row],[Time worked (Hrs)]]</f>
        <v>140.00000000000051</v>
      </c>
      <c r="U92" t="str">
        <f>Table1[[#This Row],[Picker_ID]]</f>
        <v>P004</v>
      </c>
      <c r="V92" t="str">
        <f>IF(VALUE(_xlfn.TEXTBEFORE(Table1[[#This Row],[Time_Start]],":"))&lt;12,"Morning",IF(VALUE(_xlfn.TEXTBEFORE(Table1[[#This Row],[Time_Start]],":"))&lt;18,"Afternoon","Night"))</f>
        <v>Morning</v>
      </c>
      <c r="W92" s="4">
        <f>IF(Table1[[#This Row],[Orders picked]]=0,0,Table1[[#This Row],[Errors]]/Table1[[#This Row],[Orders picked]])</f>
        <v>0</v>
      </c>
      <c r="X92" s="6">
        <f>_xlfn.ISOWEEKNUM(Table1[[#This Row],[Dates]])</f>
        <v>19</v>
      </c>
      <c r="Y92" s="16">
        <f t="shared" si="9"/>
        <v>2.0833333333333259E-3</v>
      </c>
      <c r="Z92" s="7"/>
    </row>
    <row r="93" spans="1:26" x14ac:dyDescent="0.25">
      <c r="A93">
        <v>1091</v>
      </c>
      <c r="B93" t="s">
        <v>12</v>
      </c>
      <c r="C93" t="s">
        <v>14</v>
      </c>
      <c r="D93">
        <v>9</v>
      </c>
      <c r="E93" t="s">
        <v>75</v>
      </c>
      <c r="F93" t="s">
        <v>155</v>
      </c>
      <c r="G93" t="s">
        <v>167</v>
      </c>
      <c r="H93">
        <v>0</v>
      </c>
      <c r="I93">
        <v>567</v>
      </c>
      <c r="J93" s="4">
        <f t="shared" si="10"/>
        <v>6.6666666666666901</v>
      </c>
      <c r="K93" s="7">
        <v>45781</v>
      </c>
      <c r="L93">
        <f t="shared" si="11"/>
        <v>9</v>
      </c>
      <c r="M93" s="8">
        <f t="shared" si="12"/>
        <v>0</v>
      </c>
      <c r="N93" s="9">
        <f t="shared" si="13"/>
        <v>8.999999999999968</v>
      </c>
      <c r="O93">
        <f t="shared" si="14"/>
        <v>9</v>
      </c>
      <c r="P93">
        <f t="shared" si="15"/>
        <v>100</v>
      </c>
      <c r="Q93" s="4">
        <f t="shared" si="16"/>
        <v>63</v>
      </c>
      <c r="R93" s="4">
        <f t="shared" si="17"/>
        <v>0.99999999999999645</v>
      </c>
      <c r="S93" s="4">
        <f>(Table1[[#This Row],[Order duration (minutes)]])/60</f>
        <v>0.14999999999999947</v>
      </c>
      <c r="T93" s="4">
        <f>Table1[[#This Row],[Orders picked]]/Table1[[#This Row],[Time worked (Hrs)]]</f>
        <v>60.000000000000213</v>
      </c>
      <c r="U93" t="str">
        <f>Table1[[#This Row],[Picker_ID]]</f>
        <v>P002</v>
      </c>
      <c r="V93" t="str">
        <f>IF(VALUE(_xlfn.TEXTBEFORE(Table1[[#This Row],[Time_Start]],":"))&lt;12,"Morning",IF(VALUE(_xlfn.TEXTBEFORE(Table1[[#This Row],[Time_Start]],":"))&lt;18,"Afternoon","Night"))</f>
        <v>Morning</v>
      </c>
      <c r="W93" s="4">
        <f>IF(Table1[[#This Row],[Orders picked]]=0,0,Table1[[#This Row],[Errors]]/Table1[[#This Row],[Orders picked]])</f>
        <v>0</v>
      </c>
      <c r="X93" s="6">
        <f>_xlfn.ISOWEEKNUM(Table1[[#This Row],[Dates]])</f>
        <v>18</v>
      </c>
      <c r="Y93" s="16">
        <f t="shared" si="9"/>
        <v>6.2499999999999778E-3</v>
      </c>
      <c r="Z93" s="7"/>
    </row>
    <row r="94" spans="1:26" x14ac:dyDescent="0.25">
      <c r="A94">
        <v>1092</v>
      </c>
      <c r="B94" t="s">
        <v>10</v>
      </c>
      <c r="C94" t="s">
        <v>13</v>
      </c>
      <c r="D94">
        <v>9</v>
      </c>
      <c r="E94" t="s">
        <v>76</v>
      </c>
      <c r="F94" t="s">
        <v>156</v>
      </c>
      <c r="G94" t="s">
        <v>201</v>
      </c>
      <c r="H94">
        <v>0</v>
      </c>
      <c r="I94">
        <v>754</v>
      </c>
      <c r="J94" s="4">
        <f t="shared" si="10"/>
        <v>12.000000000000043</v>
      </c>
      <c r="K94" s="7">
        <v>45780</v>
      </c>
      <c r="L94">
        <f t="shared" si="11"/>
        <v>9</v>
      </c>
      <c r="M94" s="8">
        <f t="shared" si="12"/>
        <v>0</v>
      </c>
      <c r="N94" s="9">
        <f t="shared" si="13"/>
        <v>4.9999999999999822</v>
      </c>
      <c r="O94">
        <f t="shared" si="14"/>
        <v>9</v>
      </c>
      <c r="P94">
        <f t="shared" si="15"/>
        <v>100</v>
      </c>
      <c r="Q94" s="4">
        <f t="shared" si="16"/>
        <v>83.777777777777771</v>
      </c>
      <c r="R94" s="4">
        <f t="shared" si="17"/>
        <v>0.55555555555555358</v>
      </c>
      <c r="S94" s="4">
        <f>(Table1[[#This Row],[Order duration (minutes)]])/60</f>
        <v>8.3333333333333037E-2</v>
      </c>
      <c r="T94" s="4">
        <f>Table1[[#This Row],[Orders picked]]/Table1[[#This Row],[Time worked (Hrs)]]</f>
        <v>108.00000000000038</v>
      </c>
      <c r="U94" t="str">
        <f>Table1[[#This Row],[Picker_ID]]</f>
        <v>P004</v>
      </c>
      <c r="V94" t="str">
        <f>IF(VALUE(_xlfn.TEXTBEFORE(Table1[[#This Row],[Time_Start]],":"))&lt;12,"Morning",IF(VALUE(_xlfn.TEXTBEFORE(Table1[[#This Row],[Time_Start]],":"))&lt;18,"Afternoon","Night"))</f>
        <v>Morning</v>
      </c>
      <c r="W94" s="4">
        <f>IF(Table1[[#This Row],[Orders picked]]=0,0,Table1[[#This Row],[Errors]]/Table1[[#This Row],[Orders picked]])</f>
        <v>0</v>
      </c>
      <c r="X94" s="6">
        <f>_xlfn.ISOWEEKNUM(Table1[[#This Row],[Dates]])</f>
        <v>18</v>
      </c>
      <c r="Y94" s="16">
        <f t="shared" si="9"/>
        <v>3.4722222222222099E-3</v>
      </c>
      <c r="Z94" s="7"/>
    </row>
    <row r="95" spans="1:26" x14ac:dyDescent="0.25">
      <c r="A95">
        <v>1093</v>
      </c>
      <c r="B95" t="s">
        <v>10</v>
      </c>
      <c r="C95" t="s">
        <v>14</v>
      </c>
      <c r="D95">
        <v>9</v>
      </c>
      <c r="E95" t="s">
        <v>25</v>
      </c>
      <c r="F95" t="s">
        <v>143</v>
      </c>
      <c r="G95" t="s">
        <v>176</v>
      </c>
      <c r="H95">
        <v>0</v>
      </c>
      <c r="I95">
        <v>265</v>
      </c>
      <c r="J95" s="4">
        <f t="shared" si="10"/>
        <v>6.6666666666666901</v>
      </c>
      <c r="K95" s="7">
        <v>45779</v>
      </c>
      <c r="L95">
        <f t="shared" si="11"/>
        <v>9</v>
      </c>
      <c r="M95" s="8">
        <f t="shared" si="12"/>
        <v>0</v>
      </c>
      <c r="N95" s="9">
        <f t="shared" si="13"/>
        <v>8.999999999999968</v>
      </c>
      <c r="O95">
        <f t="shared" si="14"/>
        <v>9</v>
      </c>
      <c r="P95">
        <f t="shared" si="15"/>
        <v>100</v>
      </c>
      <c r="Q95" s="4">
        <f t="shared" si="16"/>
        <v>29.444444444444443</v>
      </c>
      <c r="R95" s="4">
        <f t="shared" si="17"/>
        <v>0.99999999999999645</v>
      </c>
      <c r="S95" s="4">
        <f>(Table1[[#This Row],[Order duration (minutes)]])/60</f>
        <v>0.14999999999999947</v>
      </c>
      <c r="T95" s="4">
        <f>Table1[[#This Row],[Orders picked]]/Table1[[#This Row],[Time worked (Hrs)]]</f>
        <v>60.000000000000213</v>
      </c>
      <c r="U95" t="str">
        <f>Table1[[#This Row],[Picker_ID]]</f>
        <v>P004</v>
      </c>
      <c r="V95" t="str">
        <f>IF(VALUE(_xlfn.TEXTBEFORE(Table1[[#This Row],[Time_Start]],":"))&lt;12,"Morning",IF(VALUE(_xlfn.TEXTBEFORE(Table1[[#This Row],[Time_Start]],":"))&lt;18,"Afternoon","Night"))</f>
        <v>Morning</v>
      </c>
      <c r="W95" s="4">
        <f>IF(Table1[[#This Row],[Orders picked]]=0,0,Table1[[#This Row],[Errors]]/Table1[[#This Row],[Orders picked]])</f>
        <v>0</v>
      </c>
      <c r="X95" s="6">
        <f>_xlfn.ISOWEEKNUM(Table1[[#This Row],[Dates]])</f>
        <v>18</v>
      </c>
      <c r="Y95" s="16">
        <f t="shared" si="9"/>
        <v>6.2499999999999778E-3</v>
      </c>
      <c r="Z95" s="7"/>
    </row>
    <row r="96" spans="1:26" x14ac:dyDescent="0.25">
      <c r="A96">
        <v>1094</v>
      </c>
      <c r="B96" t="s">
        <v>11</v>
      </c>
      <c r="C96" t="s">
        <v>13</v>
      </c>
      <c r="D96">
        <v>4</v>
      </c>
      <c r="E96" t="s">
        <v>41</v>
      </c>
      <c r="F96" t="s">
        <v>157</v>
      </c>
      <c r="G96" t="s">
        <v>202</v>
      </c>
      <c r="H96">
        <v>0</v>
      </c>
      <c r="I96">
        <v>540</v>
      </c>
      <c r="J96" s="4">
        <f t="shared" si="10"/>
        <v>6.6666666666666901</v>
      </c>
      <c r="K96" s="7">
        <v>45778</v>
      </c>
      <c r="L96">
        <f t="shared" si="11"/>
        <v>4</v>
      </c>
      <c r="M96" s="8">
        <f t="shared" si="12"/>
        <v>0</v>
      </c>
      <c r="N96" s="9">
        <f t="shared" si="13"/>
        <v>8.999999999999968</v>
      </c>
      <c r="O96">
        <f t="shared" si="14"/>
        <v>4</v>
      </c>
      <c r="P96">
        <f t="shared" si="15"/>
        <v>100</v>
      </c>
      <c r="Q96" s="4">
        <f t="shared" si="16"/>
        <v>135</v>
      </c>
      <c r="R96" s="4">
        <f t="shared" si="17"/>
        <v>2.249999999999992</v>
      </c>
      <c r="S96" s="4">
        <f>(Table1[[#This Row],[Order duration (minutes)]])/60</f>
        <v>0.14999999999999947</v>
      </c>
      <c r="T96" s="4">
        <f>Table1[[#This Row],[Orders picked]]/Table1[[#This Row],[Time worked (Hrs)]]</f>
        <v>26.66666666666676</v>
      </c>
      <c r="U96" t="str">
        <f>Table1[[#This Row],[Picker_ID]]</f>
        <v>P003</v>
      </c>
      <c r="V96" t="str">
        <f>IF(VALUE(_xlfn.TEXTBEFORE(Table1[[#This Row],[Time_Start]],":"))&lt;12,"Morning",IF(VALUE(_xlfn.TEXTBEFORE(Table1[[#This Row],[Time_Start]],":"))&lt;18,"Afternoon","Night"))</f>
        <v>Morning</v>
      </c>
      <c r="W96" s="4">
        <f>IF(Table1[[#This Row],[Orders picked]]=0,0,Table1[[#This Row],[Errors]]/Table1[[#This Row],[Orders picked]])</f>
        <v>0</v>
      </c>
      <c r="X96" s="6">
        <f>_xlfn.ISOWEEKNUM(Table1[[#This Row],[Dates]])</f>
        <v>18</v>
      </c>
      <c r="Y96" s="16">
        <f t="shared" si="9"/>
        <v>6.2499999999999778E-3</v>
      </c>
      <c r="Z96" s="7"/>
    </row>
    <row r="97" spans="1:26" x14ac:dyDescent="0.25">
      <c r="A97">
        <v>1095</v>
      </c>
      <c r="B97" t="s">
        <v>12</v>
      </c>
      <c r="C97" t="s">
        <v>16</v>
      </c>
      <c r="D97">
        <v>5</v>
      </c>
      <c r="E97" t="s">
        <v>77</v>
      </c>
      <c r="F97" t="s">
        <v>158</v>
      </c>
      <c r="G97" t="s">
        <v>203</v>
      </c>
      <c r="H97">
        <v>0</v>
      </c>
      <c r="I97">
        <v>407</v>
      </c>
      <c r="J97" s="4">
        <f t="shared" si="10"/>
        <v>11.999999999999851</v>
      </c>
      <c r="K97" s="7">
        <v>45777</v>
      </c>
      <c r="L97">
        <f t="shared" si="11"/>
        <v>5</v>
      </c>
      <c r="M97" s="8">
        <f t="shared" si="12"/>
        <v>0</v>
      </c>
      <c r="N97" s="9">
        <f t="shared" si="13"/>
        <v>5.0000000000000622</v>
      </c>
      <c r="O97">
        <f t="shared" si="14"/>
        <v>5</v>
      </c>
      <c r="P97">
        <f t="shared" si="15"/>
        <v>100</v>
      </c>
      <c r="Q97" s="4">
        <f t="shared" si="16"/>
        <v>81.400000000000006</v>
      </c>
      <c r="R97" s="4">
        <f t="shared" si="17"/>
        <v>1.0000000000000124</v>
      </c>
      <c r="S97" s="4">
        <f>(Table1[[#This Row],[Order duration (minutes)]])/60</f>
        <v>8.333333333333437E-2</v>
      </c>
      <c r="T97" s="4">
        <f>Table1[[#This Row],[Orders picked]]/Table1[[#This Row],[Time worked (Hrs)]]</f>
        <v>59.999999999999254</v>
      </c>
      <c r="U97" t="str">
        <f>Table1[[#This Row],[Picker_ID]]</f>
        <v>P002</v>
      </c>
      <c r="V97" t="str">
        <f>IF(VALUE(_xlfn.TEXTBEFORE(Table1[[#This Row],[Time_Start]],":"))&lt;12,"Morning",IF(VALUE(_xlfn.TEXTBEFORE(Table1[[#This Row],[Time_Start]],":"))&lt;18,"Afternoon","Night"))</f>
        <v>Morning</v>
      </c>
      <c r="W97" s="4">
        <f>IF(Table1[[#This Row],[Orders picked]]=0,0,Table1[[#This Row],[Errors]]/Table1[[#This Row],[Orders picked]])</f>
        <v>0</v>
      </c>
      <c r="X97" s="6">
        <f>_xlfn.ISOWEEKNUM(Table1[[#This Row],[Dates]])</f>
        <v>18</v>
      </c>
      <c r="Y97" s="16">
        <f t="shared" si="9"/>
        <v>3.4722222222222654E-3</v>
      </c>
      <c r="Z97" s="7"/>
    </row>
    <row r="98" spans="1:26" x14ac:dyDescent="0.25">
      <c r="A98">
        <v>1096</v>
      </c>
      <c r="B98" t="s">
        <v>11</v>
      </c>
      <c r="C98" t="s">
        <v>16</v>
      </c>
      <c r="D98">
        <v>4</v>
      </c>
      <c r="E98" t="s">
        <v>78</v>
      </c>
      <c r="F98" t="s">
        <v>116</v>
      </c>
      <c r="G98" t="s">
        <v>129</v>
      </c>
      <c r="H98">
        <v>0</v>
      </c>
      <c r="I98">
        <v>500</v>
      </c>
      <c r="J98" s="4">
        <f t="shared" si="10"/>
        <v>20.000000000000071</v>
      </c>
      <c r="K98" s="7">
        <v>45776</v>
      </c>
      <c r="L98">
        <f t="shared" si="11"/>
        <v>4</v>
      </c>
      <c r="M98" s="8">
        <f t="shared" si="12"/>
        <v>0</v>
      </c>
      <c r="N98" s="9">
        <f t="shared" si="13"/>
        <v>2.9999999999999893</v>
      </c>
      <c r="O98">
        <f t="shared" si="14"/>
        <v>4</v>
      </c>
      <c r="P98">
        <f t="shared" si="15"/>
        <v>100</v>
      </c>
      <c r="Q98" s="4">
        <f t="shared" si="16"/>
        <v>125</v>
      </c>
      <c r="R98" s="4">
        <f t="shared" si="17"/>
        <v>0.74999999999999734</v>
      </c>
      <c r="S98" s="4">
        <f>(Table1[[#This Row],[Order duration (minutes)]])/60</f>
        <v>4.9999999999999822E-2</v>
      </c>
      <c r="T98" s="4">
        <f>Table1[[#This Row],[Orders picked]]/Table1[[#This Row],[Time worked (Hrs)]]</f>
        <v>80.000000000000284</v>
      </c>
      <c r="U98" t="str">
        <f>Table1[[#This Row],[Picker_ID]]</f>
        <v>P003</v>
      </c>
      <c r="V98" t="str">
        <f>IF(VALUE(_xlfn.TEXTBEFORE(Table1[[#This Row],[Time_Start]],":"))&lt;12,"Morning",IF(VALUE(_xlfn.TEXTBEFORE(Table1[[#This Row],[Time_Start]],":"))&lt;18,"Afternoon","Night"))</f>
        <v>Morning</v>
      </c>
      <c r="W98" s="4">
        <f>IF(Table1[[#This Row],[Orders picked]]=0,0,Table1[[#This Row],[Errors]]/Table1[[#This Row],[Orders picked]])</f>
        <v>0</v>
      </c>
      <c r="X98" s="6">
        <f>_xlfn.ISOWEEKNUM(Table1[[#This Row],[Dates]])</f>
        <v>18</v>
      </c>
      <c r="Y98" s="16">
        <f t="shared" si="9"/>
        <v>2.0833333333333259E-3</v>
      </c>
      <c r="Z98" s="7"/>
    </row>
    <row r="99" spans="1:26" x14ac:dyDescent="0.25">
      <c r="A99">
        <v>1097</v>
      </c>
      <c r="B99" t="s">
        <v>10</v>
      </c>
      <c r="C99" t="s">
        <v>16</v>
      </c>
      <c r="D99">
        <v>9</v>
      </c>
      <c r="E99" t="s">
        <v>21</v>
      </c>
      <c r="F99" t="s">
        <v>159</v>
      </c>
      <c r="G99" t="s">
        <v>144</v>
      </c>
      <c r="H99">
        <v>0</v>
      </c>
      <c r="I99">
        <v>572</v>
      </c>
      <c r="J99" s="4">
        <f t="shared" si="10"/>
        <v>7.499999999999952</v>
      </c>
      <c r="K99" s="7">
        <v>45775</v>
      </c>
      <c r="L99">
        <f t="shared" si="11"/>
        <v>9</v>
      </c>
      <c r="M99" s="8">
        <f t="shared" si="12"/>
        <v>0</v>
      </c>
      <c r="N99" s="9">
        <f t="shared" si="13"/>
        <v>8.0000000000000515</v>
      </c>
      <c r="O99">
        <f t="shared" si="14"/>
        <v>9</v>
      </c>
      <c r="P99">
        <f t="shared" si="15"/>
        <v>100</v>
      </c>
      <c r="Q99" s="4">
        <f t="shared" si="16"/>
        <v>63.555555555555557</v>
      </c>
      <c r="R99" s="4">
        <f t="shared" si="17"/>
        <v>0.88888888888889461</v>
      </c>
      <c r="S99" s="4">
        <f>(Table1[[#This Row],[Order duration (minutes)]])/60</f>
        <v>0.13333333333333419</v>
      </c>
      <c r="T99" s="4">
        <f>Table1[[#This Row],[Orders picked]]/Table1[[#This Row],[Time worked (Hrs)]]</f>
        <v>67.499999999999559</v>
      </c>
      <c r="U99" t="str">
        <f>Table1[[#This Row],[Picker_ID]]</f>
        <v>P004</v>
      </c>
      <c r="V99" t="str">
        <f>IF(VALUE(_xlfn.TEXTBEFORE(Table1[[#This Row],[Time_Start]],":"))&lt;12,"Morning",IF(VALUE(_xlfn.TEXTBEFORE(Table1[[#This Row],[Time_Start]],":"))&lt;18,"Afternoon","Night"))</f>
        <v>Morning</v>
      </c>
      <c r="W99" s="4">
        <f>IF(Table1[[#This Row],[Orders picked]]=0,0,Table1[[#This Row],[Errors]]/Table1[[#This Row],[Orders picked]])</f>
        <v>0</v>
      </c>
      <c r="X99" s="6">
        <f>_xlfn.ISOWEEKNUM(Table1[[#This Row],[Dates]])</f>
        <v>18</v>
      </c>
      <c r="Y99" s="16">
        <f t="shared" si="9"/>
        <v>5.5555555555555913E-3</v>
      </c>
      <c r="Z99" s="7"/>
    </row>
    <row r="100" spans="1:26" x14ac:dyDescent="0.25">
      <c r="A100">
        <v>1098</v>
      </c>
      <c r="B100" t="s">
        <v>11</v>
      </c>
      <c r="C100" t="s">
        <v>14</v>
      </c>
      <c r="D100">
        <v>5</v>
      </c>
      <c r="E100" t="s">
        <v>79</v>
      </c>
      <c r="F100" t="s">
        <v>116</v>
      </c>
      <c r="G100" t="s">
        <v>191</v>
      </c>
      <c r="H100">
        <v>1</v>
      </c>
      <c r="I100">
        <v>628</v>
      </c>
      <c r="J100" s="4">
        <f t="shared" si="10"/>
        <v>8.5714285714286014</v>
      </c>
      <c r="K100" s="7">
        <v>45774</v>
      </c>
      <c r="L100">
        <f t="shared" si="11"/>
        <v>6</v>
      </c>
      <c r="M100" s="8">
        <f t="shared" si="12"/>
        <v>0.16666666666666666</v>
      </c>
      <c r="N100" s="9">
        <f t="shared" si="13"/>
        <v>6.9999999999999751</v>
      </c>
      <c r="O100">
        <f t="shared" si="14"/>
        <v>5</v>
      </c>
      <c r="P100">
        <f t="shared" si="15"/>
        <v>83.333333333333343</v>
      </c>
      <c r="Q100" s="4">
        <f t="shared" si="16"/>
        <v>104.66666666666667</v>
      </c>
      <c r="R100" s="4">
        <f t="shared" si="17"/>
        <v>1.1666666666666625</v>
      </c>
      <c r="S100" s="4">
        <f>(Table1[[#This Row],[Order duration (minutes)]])/60</f>
        <v>0.11666666666666625</v>
      </c>
      <c r="T100" s="4">
        <f>Table1[[#This Row],[Orders picked]]/Table1[[#This Row],[Time worked (Hrs)]]</f>
        <v>51.428571428571608</v>
      </c>
      <c r="U100" t="str">
        <f>Table1[[#This Row],[Picker_ID]]</f>
        <v>P003</v>
      </c>
      <c r="V100" t="str">
        <f>IF(VALUE(_xlfn.TEXTBEFORE(Table1[[#This Row],[Time_Start]],":"))&lt;12,"Morning",IF(VALUE(_xlfn.TEXTBEFORE(Table1[[#This Row],[Time_Start]],":"))&lt;18,"Afternoon","Night"))</f>
        <v>Morning</v>
      </c>
      <c r="W100" s="4">
        <f>IF(Table1[[#This Row],[Orders picked]]=0,0,Table1[[#This Row],[Errors]]/Table1[[#This Row],[Orders picked]])</f>
        <v>0.16666666666666666</v>
      </c>
      <c r="X100" s="6">
        <f>_xlfn.ISOWEEKNUM(Table1[[#This Row],[Dates]])</f>
        <v>17</v>
      </c>
      <c r="Y100" s="16">
        <f t="shared" si="9"/>
        <v>4.8611111111110938E-3</v>
      </c>
      <c r="Z100" s="7"/>
    </row>
    <row r="101" spans="1:26" x14ac:dyDescent="0.25">
      <c r="A101">
        <v>1099</v>
      </c>
      <c r="B101" t="s">
        <v>12</v>
      </c>
      <c r="C101" t="s">
        <v>15</v>
      </c>
      <c r="D101">
        <v>7</v>
      </c>
      <c r="E101" t="s">
        <v>39</v>
      </c>
      <c r="F101" t="s">
        <v>160</v>
      </c>
      <c r="G101" t="s">
        <v>204</v>
      </c>
      <c r="H101">
        <v>1</v>
      </c>
      <c r="I101">
        <v>338</v>
      </c>
      <c r="J101" s="4">
        <f t="shared" si="10"/>
        <v>8.5714285714286014</v>
      </c>
      <c r="K101" s="7">
        <v>45773</v>
      </c>
      <c r="L101">
        <f t="shared" si="11"/>
        <v>8</v>
      </c>
      <c r="M101" s="8">
        <f t="shared" si="12"/>
        <v>0.125</v>
      </c>
      <c r="N101" s="9">
        <f t="shared" si="13"/>
        <v>6.9999999999999751</v>
      </c>
      <c r="O101">
        <f t="shared" si="14"/>
        <v>7</v>
      </c>
      <c r="P101">
        <f t="shared" si="15"/>
        <v>87.5</v>
      </c>
      <c r="Q101" s="4">
        <f t="shared" si="16"/>
        <v>42.25</v>
      </c>
      <c r="R101" s="4">
        <f t="shared" si="17"/>
        <v>0.87499999999999689</v>
      </c>
      <c r="S101" s="4">
        <f>(Table1[[#This Row],[Order duration (minutes)]])/60</f>
        <v>0.11666666666666625</v>
      </c>
      <c r="T101" s="4">
        <f>Table1[[#This Row],[Orders picked]]/Table1[[#This Row],[Time worked (Hrs)]]</f>
        <v>68.571428571428811</v>
      </c>
      <c r="U101" t="str">
        <f>Table1[[#This Row],[Picker_ID]]</f>
        <v>P002</v>
      </c>
      <c r="V101" t="str">
        <f>IF(VALUE(_xlfn.TEXTBEFORE(Table1[[#This Row],[Time_Start]],":"))&lt;12,"Morning",IF(VALUE(_xlfn.TEXTBEFORE(Table1[[#This Row],[Time_Start]],":"))&lt;18,"Afternoon","Night"))</f>
        <v>Morning</v>
      </c>
      <c r="W101" s="4">
        <f>IF(Table1[[#This Row],[Orders picked]]=0,0,Table1[[#This Row],[Errors]]/Table1[[#This Row],[Orders picked]])</f>
        <v>0.125</v>
      </c>
      <c r="X101" s="6">
        <f>_xlfn.ISOWEEKNUM(Table1[[#This Row],[Dates]])</f>
        <v>17</v>
      </c>
      <c r="Y101" s="16">
        <f t="shared" si="9"/>
        <v>4.8611111111110938E-3</v>
      </c>
      <c r="Z101" s="7"/>
    </row>
    <row r="102" spans="1:26" x14ac:dyDescent="0.25">
      <c r="A102" s="2" t="s">
        <v>216</v>
      </c>
      <c r="B102" s="2"/>
      <c r="C102" s="2"/>
      <c r="D102" s="2"/>
      <c r="E102" s="2"/>
      <c r="F102" s="2"/>
      <c r="G102" s="2"/>
      <c r="H102" s="2">
        <f>SUM(Table1[Errors])</f>
        <v>17</v>
      </c>
      <c r="I102" s="2">
        <f>SUM(Table1[Distance_ft])</f>
        <v>47564</v>
      </c>
      <c r="J102" s="10"/>
      <c r="K102" s="11"/>
      <c r="L102" s="2">
        <f>SUM(Table1[Orders picked])</f>
        <v>537</v>
      </c>
      <c r="M102" s="12"/>
      <c r="N102" s="13"/>
      <c r="O102" s="2"/>
      <c r="P102" s="2"/>
      <c r="Q102" s="10"/>
      <c r="R102" s="10">
        <f>AVERAGE(Table1[Average pick time (min)])</f>
        <v>1.9524152236652264</v>
      </c>
      <c r="S102" s="2"/>
      <c r="T102" s="2"/>
      <c r="U102" s="2"/>
      <c r="V102" s="2"/>
      <c r="W102" s="2"/>
      <c r="X102" s="2"/>
      <c r="Y102" s="2"/>
      <c r="Z102" s="2"/>
    </row>
    <row r="103" spans="1:26" x14ac:dyDescent="0.25">
      <c r="L103" s="6"/>
    </row>
    <row r="104" spans="1:26" x14ac:dyDescent="0.25">
      <c r="L104" s="6"/>
    </row>
    <row r="105" spans="1:26" x14ac:dyDescent="0.25">
      <c r="L105" s="6"/>
    </row>
  </sheetData>
  <conditionalFormatting sqref="Q2:Q101">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Avg. Pick Time per Order</vt:lpstr>
      <vt:lpstr>Items Picked per Zone</vt:lpstr>
      <vt:lpstr>Distance Walked</vt:lpstr>
      <vt:lpstr>Error Rate by Zone</vt:lpstr>
      <vt:lpstr>Picker Efficiency </vt:lpstr>
      <vt:lpstr>Overall Pick Accuracy</vt:lpstr>
      <vt:lpstr>Sheet2</vt:lpstr>
      <vt:lpstr>Cycle Time Trends</vt:lpstr>
      <vt:lpstr>Sheet1</vt:lpstr>
      <vt:lpstr>Warehouse Picker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Leonard Brown</cp:lastModifiedBy>
  <cp:lastPrinted>2025-08-05T00:54:06Z</cp:lastPrinted>
  <dcterms:created xsi:type="dcterms:W3CDTF">2025-08-02T18:38:19Z</dcterms:created>
  <dcterms:modified xsi:type="dcterms:W3CDTF">2025-08-06T21:28:49Z</dcterms:modified>
</cp:coreProperties>
</file>