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AppData\Local\Microsoft\Windows\INetCache\Content.Outlook\HOZFEUZ7\"/>
    </mc:Choice>
  </mc:AlternateContent>
  <xr:revisionPtr revIDLastSave="0" documentId="13_ncr:1_{D98472D5-17AA-49DE-84A8-A44ECD4D4B02}" xr6:coauthVersionLast="47" xr6:coauthVersionMax="47" xr10:uidLastSave="{00000000-0000-0000-0000-000000000000}"/>
  <bookViews>
    <workbookView xWindow="-110" yWindow="-110" windowWidth="38620" windowHeight="21100" xr2:uid="{2C0B1710-0399-44CB-B5D3-A070F0AEB80B}"/>
  </bookViews>
  <sheets>
    <sheet name="Sheet2" sheetId="2" r:id="rId1"/>
    <sheet name="Data and KPIs" sheetId="1" r:id="rId2"/>
  </sheets>
  <definedNames>
    <definedName name="_xlnm._FilterDatabase" localSheetId="1" hidden="1">'Data and KPIs'!$B$40:$D$81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P37" i="2"/>
  <c r="P46" i="2" s="1"/>
  <c r="AP62" i="2"/>
  <c r="L45" i="2"/>
  <c r="N45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Q62" i="2"/>
  <c r="Q61" i="2"/>
  <c r="E46" i="2"/>
  <c r="S46" i="2" s="1"/>
  <c r="F46" i="2"/>
  <c r="G46" i="2"/>
  <c r="H46" i="2"/>
  <c r="I46" i="2"/>
  <c r="J46" i="2"/>
  <c r="K46" i="2"/>
  <c r="L46" i="2"/>
  <c r="M46" i="2"/>
  <c r="N46" i="2"/>
  <c r="O46" i="2"/>
  <c r="S61" i="2"/>
  <c r="S47" i="2" s="1"/>
  <c r="T61" i="2"/>
  <c r="T47" i="2" s="1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S62" i="2"/>
  <c r="S48" i="2" s="1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Z60" i="2"/>
  <c r="AD60" i="2" s="1"/>
  <c r="AH60" i="2" s="1"/>
  <c r="AL60" i="2" s="1"/>
  <c r="AP60" i="2" s="1"/>
  <c r="Y60" i="2"/>
  <c r="AC60" i="2" s="1"/>
  <c r="AG60" i="2" s="1"/>
  <c r="AK60" i="2" s="1"/>
  <c r="AO60" i="2" s="1"/>
  <c r="X60" i="2"/>
  <c r="AB60" i="2" s="1"/>
  <c r="AF60" i="2" s="1"/>
  <c r="AJ60" i="2" s="1"/>
  <c r="AN60" i="2" s="1"/>
  <c r="W60" i="2"/>
  <c r="AA60" i="2" s="1"/>
  <c r="AE60" i="2" s="1"/>
  <c r="AI60" i="2" s="1"/>
  <c r="AM60" i="2" s="1"/>
  <c r="T46" i="2" l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S50" i="2"/>
  <c r="T48" i="2"/>
  <c r="U47" i="2"/>
  <c r="U48" i="2"/>
  <c r="V48" i="2" s="1"/>
  <c r="T50" i="2"/>
  <c r="V47" i="2"/>
  <c r="U50" i="2"/>
  <c r="W48" i="2"/>
  <c r="W47" i="2" l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V50" i="2"/>
  <c r="X48" i="2"/>
  <c r="W50" i="2"/>
  <c r="Y48" i="2" l="1"/>
  <c r="X50" i="2"/>
  <c r="Z48" i="2" l="1"/>
  <c r="Y50" i="2"/>
  <c r="AA48" i="2" l="1"/>
  <c r="Z50" i="2"/>
  <c r="AB48" i="2" l="1"/>
  <c r="AA50" i="2"/>
  <c r="AC48" i="2" l="1"/>
  <c r="AB50" i="2"/>
  <c r="AD48" i="2" l="1"/>
  <c r="AC50" i="2"/>
  <c r="AE48" i="2" l="1"/>
  <c r="AD50" i="2"/>
  <c r="AF48" i="2" l="1"/>
  <c r="AE50" i="2"/>
  <c r="AG48" i="2" l="1"/>
  <c r="AF50" i="2"/>
  <c r="AH48" i="2" l="1"/>
  <c r="AG50" i="2"/>
  <c r="AI48" i="2" l="1"/>
  <c r="AH50" i="2"/>
  <c r="AJ48" i="2" l="1"/>
  <c r="AI50" i="2"/>
  <c r="AK48" i="2" l="1"/>
  <c r="AJ50" i="2"/>
  <c r="AL48" i="2" l="1"/>
  <c r="AK50" i="2"/>
  <c r="AM48" i="2" l="1"/>
  <c r="AL50" i="2"/>
  <c r="AN48" i="2" l="1"/>
  <c r="AM50" i="2"/>
  <c r="AO48" i="2" l="1"/>
  <c r="AN50" i="2"/>
  <c r="AP48" i="2" l="1"/>
  <c r="AO50" i="2"/>
  <c r="AP50" i="2" l="1"/>
  <c r="P45" i="2" l="1"/>
  <c r="O45" i="2"/>
  <c r="M45" i="2"/>
  <c r="K45" i="2"/>
  <c r="J45" i="2"/>
  <c r="I45" i="2"/>
  <c r="H45" i="2"/>
  <c r="G45" i="2"/>
  <c r="F45" i="2"/>
  <c r="E45" i="2"/>
  <c r="S45" i="2" s="1"/>
  <c r="S49" i="2" s="1"/>
  <c r="T45" i="2" l="1"/>
  <c r="T49" i="2" s="1"/>
  <c r="P51" i="2"/>
  <c r="O51" i="2"/>
  <c r="N51" i="2"/>
  <c r="M51" i="2"/>
  <c r="L51" i="2"/>
  <c r="K51" i="2"/>
  <c r="J51" i="2"/>
  <c r="I51" i="2"/>
  <c r="H51" i="2"/>
  <c r="I47" i="2"/>
  <c r="K47" i="2"/>
  <c r="G47" i="2"/>
  <c r="E47" i="2"/>
  <c r="E49" i="2" s="1"/>
  <c r="F47" i="2"/>
  <c r="H47" i="2"/>
  <c r="J47" i="2"/>
  <c r="O47" i="2"/>
  <c r="L47" i="2"/>
  <c r="M47" i="2"/>
  <c r="P47" i="2"/>
  <c r="N47" i="2"/>
  <c r="U45" i="2" l="1"/>
  <c r="V45" i="2"/>
  <c r="U49" i="2"/>
  <c r="F49" i="2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W45" i="2" l="1"/>
  <c r="V49" i="2"/>
  <c r="X45" i="2" l="1"/>
  <c r="W49" i="2"/>
  <c r="Y45" i="2" l="1"/>
  <c r="X49" i="2"/>
  <c r="Z45" i="2" l="1"/>
  <c r="Y49" i="2"/>
  <c r="AA45" i="2" l="1"/>
  <c r="Z49" i="2"/>
  <c r="AB45" i="2" l="1"/>
  <c r="AA49" i="2"/>
  <c r="AC45" i="2" l="1"/>
  <c r="AB49" i="2"/>
  <c r="AD45" i="2" l="1"/>
  <c r="AD49" i="2" s="1"/>
  <c r="AC49" i="2"/>
  <c r="D34" i="1" l="1"/>
  <c r="F17" i="1"/>
  <c r="F33" i="1"/>
  <c r="F29" i="1"/>
  <c r="F24" i="1"/>
  <c r="D26" i="1"/>
  <c r="D16" i="1"/>
  <c r="D9" i="1"/>
  <c r="D8" i="1"/>
  <c r="D7" i="1"/>
  <c r="D6" i="1"/>
  <c r="D5" i="1"/>
  <c r="D25" i="1" l="1"/>
  <c r="D22" i="1" l="1"/>
  <c r="D15" i="1"/>
  <c r="D17" i="1" s="1"/>
  <c r="D3" i="1"/>
  <c r="D29" i="1" l="1"/>
  <c r="D33" i="1" s="1"/>
  <c r="D24" i="1"/>
  <c r="D27" i="1" s="1"/>
  <c r="D10" i="1"/>
  <c r="D35" i="1" s="1"/>
  <c r="D36" i="1" l="1"/>
  <c r="D30" i="1"/>
  <c r="D31" i="1" s="1"/>
  <c r="D11" i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tc={27DBE190-DBC4-4D7C-9FDE-94FDED38B927}</author>
  </authors>
  <commentList>
    <comment ref="Q61" authorId="0" shapeId="0" xr:uid="{27DBE190-DBC4-4D7C-9FDE-94FDED38B9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Fund may not be expected to draw 100% of the capital
</t>
      </text>
    </comment>
  </commentList>
</comments>
</file>

<file path=xl/sharedStrings.xml><?xml version="1.0" encoding="utf-8"?>
<sst xmlns="http://schemas.openxmlformats.org/spreadsheetml/2006/main" count="190" uniqueCount="89">
  <si>
    <t>Commitment</t>
  </si>
  <si>
    <t>Contribution</t>
  </si>
  <si>
    <t>Expense</t>
  </si>
  <si>
    <t>Fee</t>
  </si>
  <si>
    <t>Contribution (Recalled)</t>
  </si>
  <si>
    <t>Income</t>
  </si>
  <si>
    <t>Fee Reimbursement</t>
  </si>
  <si>
    <t>Total called capital</t>
  </si>
  <si>
    <t>Total distributions</t>
  </si>
  <si>
    <t>Current NAV</t>
  </si>
  <si>
    <t>NAV</t>
  </si>
  <si>
    <t>x</t>
  </si>
  <si>
    <t>Uncalled</t>
  </si>
  <si>
    <t>% Called</t>
  </si>
  <si>
    <t>DPI</t>
  </si>
  <si>
    <t>Date</t>
  </si>
  <si>
    <t>Category</t>
  </si>
  <si>
    <t>Value</t>
  </si>
  <si>
    <t>D</t>
  </si>
  <si>
    <t>F</t>
  </si>
  <si>
    <t>A</t>
  </si>
  <si>
    <t>Multiple  (MOIC, net)</t>
  </si>
  <si>
    <t>TVPI (net)</t>
  </si>
  <si>
    <t>IRR  (net)</t>
  </si>
  <si>
    <t>Grand Total</t>
  </si>
  <si>
    <t>2022</t>
  </si>
  <si>
    <t>2023</t>
  </si>
  <si>
    <t>2024</t>
  </si>
  <si>
    <t>Qtr2</t>
  </si>
  <si>
    <t>Qtr4</t>
  </si>
  <si>
    <t>Qtr1</t>
  </si>
  <si>
    <t>Qtr3</t>
  </si>
  <si>
    <t>NAV (as of today)</t>
  </si>
  <si>
    <t>Capital calls</t>
  </si>
  <si>
    <t>Distributions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</si>
  <si>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</si>
  <si>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</si>
  <si>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</si>
  <si>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</si>
  <si>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</si>
  <si>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</si>
  <si>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</si>
  <si>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</si>
  <si>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</si>
  <si>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</si>
  <si>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</si>
  <si>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</si>
  <si>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Net</t>
  </si>
  <si>
    <t>Net (cumulative)</t>
  </si>
  <si>
    <t>Q1</t>
  </si>
  <si>
    <t>Q2</t>
  </si>
  <si>
    <t>Q3</t>
  </si>
  <si>
    <t>Q4</t>
  </si>
  <si>
    <t xml:space="preserve">Year of break-even </t>
  </si>
  <si>
    <t>Drawdown</t>
  </si>
  <si>
    <t>Distribution</t>
  </si>
  <si>
    <t>Schedule</t>
  </si>
  <si>
    <t>Qtr</t>
  </si>
  <si>
    <t>Year</t>
  </si>
  <si>
    <t>Quarterly</t>
  </si>
  <si>
    <t>Annual</t>
  </si>
  <si>
    <t>% Funded</t>
  </si>
  <si>
    <t>Source data</t>
  </si>
  <si>
    <t>Summarized</t>
  </si>
  <si>
    <t>data</t>
  </si>
  <si>
    <t>Assumptions</t>
  </si>
  <si>
    <t>for</t>
  </si>
  <si>
    <t>drawdowns</t>
  </si>
  <si>
    <t xml:space="preserve">and </t>
  </si>
  <si>
    <t>distributions</t>
  </si>
  <si>
    <t>Capital calls (actual)</t>
  </si>
  <si>
    <t>Distributions (actual)</t>
  </si>
  <si>
    <t>Capital calls (planned)</t>
  </si>
  <si>
    <t>Distributions (planned)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</si>
  <si>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</si>
  <si>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</si>
  <si>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</si>
  <si>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</si>
  <si>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</si>
  <si>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</si>
  <si>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</si>
  <si>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</si>
  <si>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Q1 2027</t>
  </si>
  <si>
    <t>Q2 2027</t>
  </si>
  <si>
    <t>Q3 2027</t>
  </si>
  <si>
    <t>Q4 2027</t>
  </si>
  <si>
    <t>Cumulative (actual)</t>
  </si>
  <si>
    <t>Cumulative (planned)</t>
  </si>
  <si>
    <t>Max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</si>
</sst>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mmm\ d\,\ yyyy"/>
    <numFmt numFmtId="165" formatCode="&quot;$&quot;#,##0.00;[Red]\-&quot;$&quot;#,##0.00"/>
    <numFmt numFmtId="166" formatCode="0.0%"/>
    <numFmt numFmtId="167" formatCode="_ * #,##0_ ;_ * \-#,##0_ ;_ * &quot;-&quot;??_ ;_ @_ "/>
    <numFmt numFmtId="168" formatCode="_(* #,##0_);_(* \(#,##0\);_(* &quot;-&quot;_);_(@_)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0070C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002060"/>
      <name val="Aptos Narrow"/>
      <family val="2"/>
      <scheme val="minor"/>
    </font>
    <font>
      <i/>
      <sz val="11"/>
      <color rgb="FF00206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4"/>
      <color rgb="FF705904"/>
      <name val="Aptos Narrow"/>
      <family val="2"/>
      <scheme val="minor"/>
    </font>
    <font>
      <b/>
      <sz val="11"/>
      <color theme="0"/>
      <name val="Calibri"/>
      <family val="2"/>
    </font>
    <font>
      <b/>
      <sz val="12"/>
      <color theme="0"/>
      <name val="Aptos Narrow"/>
      <family val="2"/>
      <scheme val="minor"/>
    </font>
    <font>
      <sz val="11"/>
      <color rgb="FF000000"/>
      <name val="Calibri"/>
      <family val="2"/>
    </font>
    <font>
      <sz val="10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70C0"/>
      <name val="Calibri"/>
      <family val="2"/>
    </font>
    <font>
      <b/>
      <sz val="11"/>
      <color rgb="FF0070C0"/>
      <name val="Calibri"/>
      <family val="2"/>
    </font>
    <font>
      <b/>
      <sz val="11"/>
      <name val="Calibri"/>
      <family val="2"/>
    </font>
    <font>
      <i/>
      <sz val="10"/>
      <color theme="1"/>
      <name val="Aptos Narrow"/>
      <family val="2"/>
      <scheme val="minor"/>
    </font>
    <font>
      <i/>
      <sz val="10"/>
      <color rgb="FFFF0000"/>
      <name val="Aptos Narrow"/>
      <family val="2"/>
      <scheme val="minor"/>
    </font>
    <font>
      <sz val="9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87">
    <xf numFmtId="0" fontId="0" fillId="0" borderId="0" xfId="0"/>
    <xf numFmtId="164" fontId="0" fillId="2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43" fontId="0" fillId="0" borderId="0" xfId="1" applyFont="1"/>
    <xf numFmtId="0" fontId="3" fillId="0" borderId="0" xfId="0" applyFont="1"/>
    <xf numFmtId="43" fontId="0" fillId="0" borderId="0" xfId="0" applyNumberFormat="1"/>
    <xf numFmtId="165" fontId="0" fillId="0" borderId="1" xfId="0" applyNumberFormat="1" applyBorder="1" applyAlignment="1">
      <alignment horizontal="right" wrapText="1"/>
    </xf>
    <xf numFmtId="0" fontId="3" fillId="4" borderId="0" xfId="0" applyFont="1" applyFill="1"/>
    <xf numFmtId="43" fontId="3" fillId="4" borderId="0" xfId="1" applyFont="1" applyFill="1"/>
    <xf numFmtId="0" fontId="3" fillId="5" borderId="0" xfId="0" applyFont="1" applyFill="1"/>
    <xf numFmtId="43" fontId="3" fillId="5" borderId="0" xfId="1" applyFont="1" applyFill="1"/>
    <xf numFmtId="0" fontId="3" fillId="2" borderId="0" xfId="0" applyFont="1" applyFill="1"/>
    <xf numFmtId="43" fontId="3" fillId="2" borderId="0" xfId="0" applyNumberFormat="1" applyFont="1" applyFill="1"/>
    <xf numFmtId="43" fontId="1" fillId="0" borderId="0" xfId="1" applyFont="1" applyBorder="1"/>
    <xf numFmtId="0" fontId="3" fillId="3" borderId="0" xfId="0" applyFont="1" applyFill="1"/>
    <xf numFmtId="166" fontId="3" fillId="3" borderId="0" xfId="2" applyNumberFormat="1" applyFont="1" applyFill="1"/>
    <xf numFmtId="43" fontId="3" fillId="3" borderId="0" xfId="0" applyNumberFormat="1" applyFont="1" applyFill="1"/>
    <xf numFmtId="43" fontId="3" fillId="4" borderId="0" xfId="0" applyNumberFormat="1" applyFont="1" applyFill="1"/>
    <xf numFmtId="0" fontId="4" fillId="0" borderId="0" xfId="0" applyFont="1" applyAlignment="1">
      <alignment horizontal="left" indent="3"/>
    </xf>
    <xf numFmtId="9" fontId="5" fillId="0" borderId="0" xfId="2" applyFont="1"/>
    <xf numFmtId="0" fontId="6" fillId="0" borderId="0" xfId="0" applyFont="1" applyAlignment="1">
      <alignment vertical="top"/>
    </xf>
    <xf numFmtId="0" fontId="6" fillId="0" borderId="0" xfId="0" applyFont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167" fontId="10" fillId="0" borderId="0" xfId="1" applyNumberFormat="1" applyFont="1"/>
    <xf numFmtId="0" fontId="12" fillId="0" borderId="0" xfId="0" applyFont="1"/>
    <xf numFmtId="168" fontId="10" fillId="0" borderId="0" xfId="1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0" fillId="0" borderId="6" xfId="0" applyFont="1" applyBorder="1" applyAlignment="1">
      <alignment horizontal="left"/>
    </xf>
    <xf numFmtId="168" fontId="10" fillId="0" borderId="6" xfId="1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168" fontId="12" fillId="0" borderId="0" xfId="0" applyNumberFormat="1" applyFont="1"/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6" fillId="7" borderId="5" xfId="3" applyFont="1" applyFill="1" applyBorder="1" applyAlignment="1">
      <alignment horizontal="center"/>
    </xf>
    <xf numFmtId="0" fontId="17" fillId="8" borderId="9" xfId="3" applyFont="1" applyFill="1" applyBorder="1" applyAlignment="1">
      <alignment horizontal="center"/>
    </xf>
    <xf numFmtId="0" fontId="17" fillId="8" borderId="0" xfId="3" applyFont="1" applyFill="1" applyAlignment="1">
      <alignment horizontal="center"/>
    </xf>
    <xf numFmtId="0" fontId="18" fillId="0" borderId="5" xfId="3" applyFont="1" applyBorder="1"/>
    <xf numFmtId="9" fontId="18" fillId="0" borderId="5" xfId="3" applyNumberFormat="1" applyFont="1" applyBorder="1" applyAlignment="1">
      <alignment horizontal="center"/>
    </xf>
    <xf numFmtId="0" fontId="19" fillId="0" borderId="0" xfId="0" applyFont="1"/>
    <xf numFmtId="0" fontId="0" fillId="9" borderId="0" xfId="0" applyFill="1"/>
    <xf numFmtId="0" fontId="1" fillId="0" borderId="0" xfId="0" applyFont="1" applyAlignment="1">
      <alignment horizontal="left" indent="1"/>
    </xf>
    <xf numFmtId="0" fontId="20" fillId="0" borderId="0" xfId="0" applyFont="1"/>
    <xf numFmtId="0" fontId="15" fillId="0" borderId="0" xfId="3" applyFont="1" applyAlignment="1">
      <alignment vertical="center"/>
    </xf>
    <xf numFmtId="9" fontId="19" fillId="0" borderId="5" xfId="2" applyFont="1" applyBorder="1"/>
    <xf numFmtId="0" fontId="21" fillId="0" borderId="0" xfId="0" applyFont="1" applyAlignment="1">
      <alignment horizontal="right" indent="1"/>
    </xf>
    <xf numFmtId="0" fontId="22" fillId="0" borderId="0" xfId="0" applyFont="1"/>
    <xf numFmtId="9" fontId="22" fillId="0" borderId="0" xfId="2" applyFont="1"/>
    <xf numFmtId="168" fontId="10" fillId="3" borderId="0" xfId="0" applyNumberFormat="1" applyFont="1" applyFill="1"/>
    <xf numFmtId="168" fontId="10" fillId="3" borderId="6" xfId="0" applyNumberFormat="1" applyFont="1" applyFill="1" applyBorder="1"/>
    <xf numFmtId="0" fontId="23" fillId="0" borderId="0" xfId="0" applyFont="1"/>
    <xf numFmtId="0" fontId="16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6" fillId="6" borderId="0" xfId="0" applyFont="1" applyFill="1" applyAlignment="1">
      <alignment horizontal="center"/>
    </xf>
    <xf numFmtId="0" fontId="24" fillId="10" borderId="0" xfId="0" applyFont="1" applyFill="1" applyAlignment="1">
      <alignment horizontal="center"/>
    </xf>
    <xf numFmtId="9" fontId="25" fillId="0" borderId="0" xfId="0" applyNumberFormat="1" applyFont="1" applyAlignment="1">
      <alignment horizontal="center"/>
    </xf>
    <xf numFmtId="9" fontId="26" fillId="0" borderId="0" xfId="0" applyNumberFormat="1" applyFont="1" applyAlignment="1">
      <alignment horizontal="center"/>
    </xf>
    <xf numFmtId="168" fontId="11" fillId="4" borderId="0" xfId="0" applyNumberFormat="1" applyFont="1" applyFill="1"/>
    <xf numFmtId="0" fontId="11" fillId="4" borderId="0" xfId="0" applyFont="1" applyFill="1"/>
    <xf numFmtId="168" fontId="11" fillId="4" borderId="6" xfId="0" applyNumberFormat="1" applyFont="1" applyFill="1" applyBorder="1"/>
    <xf numFmtId="0" fontId="11" fillId="4" borderId="6" xfId="0" applyFont="1" applyFill="1" applyBorder="1"/>
    <xf numFmtId="0" fontId="27" fillId="6" borderId="13" xfId="0" applyFont="1" applyFill="1" applyBorder="1"/>
    <xf numFmtId="0" fontId="27" fillId="6" borderId="14" xfId="0" applyFont="1" applyFill="1" applyBorder="1"/>
    <xf numFmtId="0" fontId="27" fillId="6" borderId="15" xfId="0" applyFont="1" applyFill="1" applyBorder="1"/>
    <xf numFmtId="167" fontId="10" fillId="3" borderId="0" xfId="1" applyNumberFormat="1" applyFont="1" applyFill="1"/>
    <xf numFmtId="168" fontId="11" fillId="4" borderId="9" xfId="0" applyNumberFormat="1" applyFont="1" applyFill="1" applyBorder="1"/>
    <xf numFmtId="168" fontId="11" fillId="4" borderId="10" xfId="0" applyNumberFormat="1" applyFont="1" applyFill="1" applyBorder="1"/>
    <xf numFmtId="0" fontId="11" fillId="4" borderId="9" xfId="0" applyFont="1" applyFill="1" applyBorder="1"/>
    <xf numFmtId="0" fontId="11" fillId="4" borderId="10" xfId="0" applyFont="1" applyFill="1" applyBorder="1"/>
    <xf numFmtId="168" fontId="11" fillId="4" borderId="11" xfId="0" applyNumberFormat="1" applyFont="1" applyFill="1" applyBorder="1"/>
    <xf numFmtId="168" fontId="11" fillId="4" borderId="12" xfId="0" applyNumberFormat="1" applyFont="1" applyFill="1" applyBorder="1"/>
    <xf numFmtId="0" fontId="11" fillId="4" borderId="11" xfId="0" applyFont="1" applyFill="1" applyBorder="1"/>
    <xf numFmtId="0" fontId="11" fillId="4" borderId="12" xfId="0" applyFont="1" applyFill="1" applyBorder="1"/>
    <xf numFmtId="165" fontId="0" fillId="5" borderId="1" xfId="0" applyNumberFormat="1" applyFill="1" applyBorder="1" applyAlignment="1">
      <alignment horizontal="right" wrapText="1"/>
    </xf>
    <xf numFmtId="168" fontId="10" fillId="4" borderId="0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left" wrapText="1"/>
    </xf>
    <xf numFmtId="167" fontId="3" fillId="3" borderId="0" xfId="1" applyNumberFormat="1" applyFont="1" applyFill="1"/>
  </cellXfs>
  <cellStyles count="4">
    <cellStyle name="Comma" xfId="1" builtinId="3"/>
    <cellStyle name="Normal" xfId="0" builtinId="0"/>
    <cellStyle name="Normal 2" xfId="3" xr:uid="{7AC03EF9-8536-4C9B-9FA5-A2A747D00570}"/>
    <cellStyle name="Percent" xfId="2" builtinId="5"/>
  </cellStyles>
  <dxfs count="7"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ont>
        <color theme="0" tint="-0.34998626667073579"/>
      </font>
    </dxf>
    <dxf>
      <fill>
        <patternFill>
          <bgColor rgb="FFD0CECE"/>
        </patternFill>
      </fill>
    </dxf>
    <dxf>
      <fill>
        <patternFill patternType="gray125">
          <b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Sample</a:t>
            </a:r>
            <a:r>
              <a:rPr lang="en-US" b="1" baseline="0"/>
              <a:t> J-Curve for fund 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9.9705042690906215E-2"/>
          <c:y val="0.12293870656180172"/>
          <c:w val="0.70044304674617353"/>
          <c:h val="0.77286205381986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Sheet2!$R$45</c:f>
              <c:strCache>
                <c:ptCount val="1"/>
                <c:pt idx="0">
                  <c:v>Capital calls (actual)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Sheet2!$S$44:$AP$44</c:f>
              <c:strCache>
                <c:ptCount val="24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Q4 2024</c:v>
                </c:pt>
                <c:pt idx="12">
                  <c:v>Q1 2025</c:v>
                </c:pt>
                <c:pt idx="13">
                  <c:v>Q2 2025</c:v>
                </c:pt>
                <c:pt idx="14">
                  <c:v>Q3 2025</c:v>
                </c:pt>
                <c:pt idx="15">
                  <c:v>Q4 2025</c:v>
                </c:pt>
                <c:pt idx="16">
                  <c:v>Q1 2026</c:v>
                </c:pt>
                <c:pt idx="17">
                  <c:v>Q2 2026</c:v>
                </c:pt>
                <c:pt idx="18">
                  <c:v>Q3 2026</c:v>
                </c:pt>
                <c:pt idx="19">
                  <c:v>Q4 2026</c:v>
                </c:pt>
                <c:pt idx="20">
                  <c:v>Q1 2027</c:v>
                </c:pt>
                <c:pt idx="21">
                  <c:v>Q2 2027</c:v>
                </c:pt>
                <c:pt idx="22">
                  <c:v>Q3 2027</c:v>
                </c:pt>
                <c:pt idx="23">
                  <c:v>Q4 2027</c:v>
                </c:pt>
              </c:strCache>
            </c:strRef>
          </c:cat>
          <c:val>
            <c:numRef>
              <c:f>Sheet2!$S$45:$AP$45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-242996</c:v>
                </c:pt>
                <c:pt idx="4">
                  <c:v>-347193</c:v>
                </c:pt>
                <c:pt idx="5">
                  <c:v>-530227</c:v>
                </c:pt>
                <c:pt idx="6">
                  <c:v>-530227</c:v>
                </c:pt>
                <c:pt idx="7">
                  <c:v>-547801</c:v>
                </c:pt>
                <c:pt idx="8">
                  <c:v>-595150</c:v>
                </c:pt>
                <c:pt idx="9">
                  <c:v>-607852</c:v>
                </c:pt>
                <c:pt idx="10">
                  <c:v>-664802</c:v>
                </c:pt>
                <c:pt idx="11">
                  <c:v>-679026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A-4C0C-B337-84B87B80932F}"/>
            </c:ext>
          </c:extLst>
        </c:ser>
        <c:ser>
          <c:idx val="1"/>
          <c:order val="1"/>
          <c:tx>
            <c:strRef>
              <c:f>Sheet2!$R$46</c:f>
              <c:strCache>
                <c:ptCount val="1"/>
                <c:pt idx="0">
                  <c:v>Distributions (actual)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Sheet2!$S$44:$AP$44</c:f>
              <c:strCache>
                <c:ptCount val="24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Q4 2024</c:v>
                </c:pt>
                <c:pt idx="12">
                  <c:v>Q1 2025</c:v>
                </c:pt>
                <c:pt idx="13">
                  <c:v>Q2 2025</c:v>
                </c:pt>
                <c:pt idx="14">
                  <c:v>Q3 2025</c:v>
                </c:pt>
                <c:pt idx="15">
                  <c:v>Q4 2025</c:v>
                </c:pt>
                <c:pt idx="16">
                  <c:v>Q1 2026</c:v>
                </c:pt>
                <c:pt idx="17">
                  <c:v>Q2 2026</c:v>
                </c:pt>
                <c:pt idx="18">
                  <c:v>Q3 2026</c:v>
                </c:pt>
                <c:pt idx="19">
                  <c:v>Q4 2026</c:v>
                </c:pt>
                <c:pt idx="20">
                  <c:v>Q1 2027</c:v>
                </c:pt>
                <c:pt idx="21">
                  <c:v>Q2 2027</c:v>
                </c:pt>
                <c:pt idx="22">
                  <c:v>Q3 2027</c:v>
                </c:pt>
                <c:pt idx="23">
                  <c:v>Q4 2027</c:v>
                </c:pt>
              </c:strCache>
            </c:strRef>
          </c:cat>
          <c:val>
            <c:numRef>
              <c:f>Sheet2!$S$46:$AP$46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504</c:v>
                </c:pt>
                <c:pt idx="4">
                  <c:v>504</c:v>
                </c:pt>
                <c:pt idx="5">
                  <c:v>5977</c:v>
                </c:pt>
                <c:pt idx="6">
                  <c:v>5977</c:v>
                </c:pt>
                <c:pt idx="7">
                  <c:v>10978</c:v>
                </c:pt>
                <c:pt idx="8">
                  <c:v>11693</c:v>
                </c:pt>
                <c:pt idx="9">
                  <c:v>19386</c:v>
                </c:pt>
                <c:pt idx="10">
                  <c:v>19386</c:v>
                </c:pt>
                <c:pt idx="11">
                  <c:v>169386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A-4C0C-B337-84B87B80932F}"/>
            </c:ext>
          </c:extLst>
        </c:ser>
        <c:ser>
          <c:idx val="2"/>
          <c:order val="2"/>
          <c:tx>
            <c:strRef>
              <c:f>Sheet2!$R$47</c:f>
              <c:strCache>
                <c:ptCount val="1"/>
                <c:pt idx="0">
                  <c:v>Capital calls (planned)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Sheet2!$S$44:$AP$44</c:f>
              <c:strCache>
                <c:ptCount val="24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Q4 2024</c:v>
                </c:pt>
                <c:pt idx="12">
                  <c:v>Q1 2025</c:v>
                </c:pt>
                <c:pt idx="13">
                  <c:v>Q2 2025</c:v>
                </c:pt>
                <c:pt idx="14">
                  <c:v>Q3 2025</c:v>
                </c:pt>
                <c:pt idx="15">
                  <c:v>Q4 2025</c:v>
                </c:pt>
                <c:pt idx="16">
                  <c:v>Q1 2026</c:v>
                </c:pt>
                <c:pt idx="17">
                  <c:v>Q2 2026</c:v>
                </c:pt>
                <c:pt idx="18">
                  <c:v>Q3 2026</c:v>
                </c:pt>
                <c:pt idx="19">
                  <c:v>Q4 2026</c:v>
                </c:pt>
                <c:pt idx="20">
                  <c:v>Q1 2027</c:v>
                </c:pt>
                <c:pt idx="21">
                  <c:v>Q2 2027</c:v>
                </c:pt>
                <c:pt idx="22">
                  <c:v>Q3 2027</c:v>
                </c:pt>
                <c:pt idx="23">
                  <c:v>Q4 2027</c:v>
                </c:pt>
              </c:strCache>
            </c:strRef>
          </c:cat>
          <c:val>
            <c:numRef>
              <c:f>Sheet2!$S$47:$AP$47</c:f>
              <c:numCache>
                <c:formatCode>_(* #,##0_);_(* \(#,##0\);_(* "-"_);_(@_)</c:formatCode>
                <c:ptCount val="24"/>
                <c:pt idx="0">
                  <c:v>-96250</c:v>
                </c:pt>
                <c:pt idx="1">
                  <c:v>-192500</c:v>
                </c:pt>
                <c:pt idx="2">
                  <c:v>-288750</c:v>
                </c:pt>
                <c:pt idx="3">
                  <c:v>-385000</c:v>
                </c:pt>
                <c:pt idx="4">
                  <c:v>-508750</c:v>
                </c:pt>
                <c:pt idx="5">
                  <c:v>-632500</c:v>
                </c:pt>
                <c:pt idx="6">
                  <c:v>-756250</c:v>
                </c:pt>
                <c:pt idx="7">
                  <c:v>-880000</c:v>
                </c:pt>
                <c:pt idx="8">
                  <c:v>-907500</c:v>
                </c:pt>
                <c:pt idx="9">
                  <c:v>-935000</c:v>
                </c:pt>
                <c:pt idx="10">
                  <c:v>-962500</c:v>
                </c:pt>
                <c:pt idx="11">
                  <c:v>-990000</c:v>
                </c:pt>
                <c:pt idx="12">
                  <c:v>-990000</c:v>
                </c:pt>
                <c:pt idx="13">
                  <c:v>-990000</c:v>
                </c:pt>
                <c:pt idx="14">
                  <c:v>-990000</c:v>
                </c:pt>
                <c:pt idx="15">
                  <c:v>-990000</c:v>
                </c:pt>
                <c:pt idx="16">
                  <c:v>-990000</c:v>
                </c:pt>
                <c:pt idx="17">
                  <c:v>-990000</c:v>
                </c:pt>
                <c:pt idx="18">
                  <c:v>-990000</c:v>
                </c:pt>
                <c:pt idx="19">
                  <c:v>-990000</c:v>
                </c:pt>
                <c:pt idx="20">
                  <c:v>-990000</c:v>
                </c:pt>
                <c:pt idx="21">
                  <c:v>-990000</c:v>
                </c:pt>
                <c:pt idx="22">
                  <c:v>-990000</c:v>
                </c:pt>
                <c:pt idx="23">
                  <c:v>-990000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A-4C0C-B337-84B87B80932F}"/>
            </c:ext>
          </c:extLst>
        </c:ser>
        <c:ser>
          <c:idx val="3"/>
          <c:order val="3"/>
          <c:tx>
            <c:strRef>
              <c:f>Sheet2!$R$48</c:f>
              <c:strCache>
                <c:ptCount val="1"/>
                <c:pt idx="0">
                  <c:v>Distributions (planned)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Sheet2!$S$44:$AP$44</c:f>
              <c:strCache>
                <c:ptCount val="24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Q4 2024</c:v>
                </c:pt>
                <c:pt idx="12">
                  <c:v>Q1 2025</c:v>
                </c:pt>
                <c:pt idx="13">
                  <c:v>Q2 2025</c:v>
                </c:pt>
                <c:pt idx="14">
                  <c:v>Q3 2025</c:v>
                </c:pt>
                <c:pt idx="15">
                  <c:v>Q4 2025</c:v>
                </c:pt>
                <c:pt idx="16">
                  <c:v>Q1 2026</c:v>
                </c:pt>
                <c:pt idx="17">
                  <c:v>Q2 2026</c:v>
                </c:pt>
                <c:pt idx="18">
                  <c:v>Q3 2026</c:v>
                </c:pt>
                <c:pt idx="19">
                  <c:v>Q4 2026</c:v>
                </c:pt>
                <c:pt idx="20">
                  <c:v>Q1 2027</c:v>
                </c:pt>
                <c:pt idx="21">
                  <c:v>Q2 2027</c:v>
                </c:pt>
                <c:pt idx="22">
                  <c:v>Q3 2027</c:v>
                </c:pt>
                <c:pt idx="23">
                  <c:v>Q4 2027</c:v>
                </c:pt>
              </c:strCache>
            </c:strRef>
          </c:cat>
          <c:val>
            <c:numRef>
              <c:f>Sheet2!$S$48:$AP$48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55000</c:v>
                </c:pt>
                <c:pt idx="9">
                  <c:v>110000</c:v>
                </c:pt>
                <c:pt idx="10">
                  <c:v>165000</c:v>
                </c:pt>
                <c:pt idx="11">
                  <c:v>220000</c:v>
                </c:pt>
                <c:pt idx="12">
                  <c:v>316250</c:v>
                </c:pt>
                <c:pt idx="13">
                  <c:v>412500</c:v>
                </c:pt>
                <c:pt idx="14">
                  <c:v>508750</c:v>
                </c:pt>
                <c:pt idx="15">
                  <c:v>605000</c:v>
                </c:pt>
                <c:pt idx="16">
                  <c:v>715000</c:v>
                </c:pt>
                <c:pt idx="17">
                  <c:v>825000</c:v>
                </c:pt>
                <c:pt idx="18">
                  <c:v>935000</c:v>
                </c:pt>
                <c:pt idx="19">
                  <c:v>1045000</c:v>
                </c:pt>
                <c:pt idx="20">
                  <c:v>1045000</c:v>
                </c:pt>
                <c:pt idx="21">
                  <c:v>1045000</c:v>
                </c:pt>
                <c:pt idx="22">
                  <c:v>1045000</c:v>
                </c:pt>
                <c:pt idx="23">
                  <c:v>1045000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A-4C0C-B337-84B87B80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3935631"/>
        <c:axId val="953924591"/>
      </c:barChart>
      <c:lineChart>
        <c:grouping val="standard"/>
        <c:varyColors val="0"/>
        <c:ser>
          <c:idx val="4"/>
          <c:order val="4"/>
          <c:tx>
            <c:strRef>
              <c:f>Sheet2!$R$49</c:f>
              <c:strCache>
                <c:ptCount val="1"/>
                <c:pt idx="0">
                  <c:v>Cumulative (actual)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Sheet2!$S$44:$AP$44</c:f>
              <c:strCache>
                <c:ptCount val="24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Q4 2024</c:v>
                </c:pt>
                <c:pt idx="12">
                  <c:v>Q1 2025</c:v>
                </c:pt>
                <c:pt idx="13">
                  <c:v>Q2 2025</c:v>
                </c:pt>
                <c:pt idx="14">
                  <c:v>Q3 2025</c:v>
                </c:pt>
                <c:pt idx="15">
                  <c:v>Q4 2025</c:v>
                </c:pt>
                <c:pt idx="16">
                  <c:v>Q1 2026</c:v>
                </c:pt>
                <c:pt idx="17">
                  <c:v>Q2 2026</c:v>
                </c:pt>
                <c:pt idx="18">
                  <c:v>Q3 2026</c:v>
                </c:pt>
                <c:pt idx="19">
                  <c:v>Q4 2026</c:v>
                </c:pt>
                <c:pt idx="20">
                  <c:v>Q1 2027</c:v>
                </c:pt>
                <c:pt idx="21">
                  <c:v>Q2 2027</c:v>
                </c:pt>
                <c:pt idx="22">
                  <c:v>Q3 2027</c:v>
                </c:pt>
                <c:pt idx="23">
                  <c:v>Q4 2027</c:v>
                </c:pt>
              </c:strCache>
            </c:strRef>
          </c:cat>
          <c:val>
            <c:numRef>
              <c:f>Sheet2!$S$49:$AP$49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-242492</c:v>
                </c:pt>
                <c:pt idx="4">
                  <c:v>-346689</c:v>
                </c:pt>
                <c:pt idx="5">
                  <c:v>-524250</c:v>
                </c:pt>
                <c:pt idx="6">
                  <c:v>-524250</c:v>
                </c:pt>
                <c:pt idx="7">
                  <c:v>-536823</c:v>
                </c:pt>
                <c:pt idx="8">
                  <c:v>-583457</c:v>
                </c:pt>
                <c:pt idx="9">
                  <c:v>-588466</c:v>
                </c:pt>
                <c:pt idx="10">
                  <c:v>-645416</c:v>
                </c:pt>
                <c:pt idx="11">
                  <c:v>-509640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A-4C0C-B337-84B87B80932F}"/>
            </c:ext>
          </c:extLst>
        </c:ser>
        <c:ser>
          <c:idx val="5"/>
          <c:order val="5"/>
          <c:tx>
            <c:strRef>
              <c:f>Sheet2!$R$50</c:f>
              <c:strCache>
                <c:ptCount val="1"/>
                <c:pt idx="0">
                  <c:v>Cumulative (planned)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Sheet2!$S$44:$AP$44</c:f>
              <c:strCache>
                <c:ptCount val="24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Q4 2024</c:v>
                </c:pt>
                <c:pt idx="12">
                  <c:v>Q1 2025</c:v>
                </c:pt>
                <c:pt idx="13">
                  <c:v>Q2 2025</c:v>
                </c:pt>
                <c:pt idx="14">
                  <c:v>Q3 2025</c:v>
                </c:pt>
                <c:pt idx="15">
                  <c:v>Q4 2025</c:v>
                </c:pt>
                <c:pt idx="16">
                  <c:v>Q1 2026</c:v>
                </c:pt>
                <c:pt idx="17">
                  <c:v>Q2 2026</c:v>
                </c:pt>
                <c:pt idx="18">
                  <c:v>Q3 2026</c:v>
                </c:pt>
                <c:pt idx="19">
                  <c:v>Q4 2026</c:v>
                </c:pt>
                <c:pt idx="20">
                  <c:v>Q1 2027</c:v>
                </c:pt>
                <c:pt idx="21">
                  <c:v>Q2 2027</c:v>
                </c:pt>
                <c:pt idx="22">
                  <c:v>Q3 2027</c:v>
                </c:pt>
                <c:pt idx="23">
                  <c:v>Q4 2027</c:v>
                </c:pt>
              </c:strCache>
            </c:strRef>
          </c:cat>
          <c:val>
            <c:numRef>
              <c:f>Sheet2!$S$50:$AP$50</c:f>
              <c:numCache>
                <c:formatCode>_(* #,##0_);_(* \(#,##0\);_(* "-"_);_(@_)</c:formatCode>
                <c:ptCount val="24"/>
                <c:pt idx="0">
                  <c:v>-96250</c:v>
                </c:pt>
                <c:pt idx="1">
                  <c:v>-192500</c:v>
                </c:pt>
                <c:pt idx="2">
                  <c:v>-288750</c:v>
                </c:pt>
                <c:pt idx="3">
                  <c:v>-385000</c:v>
                </c:pt>
                <c:pt idx="4">
                  <c:v>-508750</c:v>
                </c:pt>
                <c:pt idx="5">
                  <c:v>-632500</c:v>
                </c:pt>
                <c:pt idx="6">
                  <c:v>-756250</c:v>
                </c:pt>
                <c:pt idx="7">
                  <c:v>-880000</c:v>
                </c:pt>
                <c:pt idx="8">
                  <c:v>-852500</c:v>
                </c:pt>
                <c:pt idx="9">
                  <c:v>-825000</c:v>
                </c:pt>
                <c:pt idx="10">
                  <c:v>-797500</c:v>
                </c:pt>
                <c:pt idx="11">
                  <c:v>-770000</c:v>
                </c:pt>
                <c:pt idx="12">
                  <c:v>-673750</c:v>
                </c:pt>
                <c:pt idx="13">
                  <c:v>-577500</c:v>
                </c:pt>
                <c:pt idx="14">
                  <c:v>-481250</c:v>
                </c:pt>
                <c:pt idx="15">
                  <c:v>-385000</c:v>
                </c:pt>
                <c:pt idx="16">
                  <c:v>-275000</c:v>
                </c:pt>
                <c:pt idx="17">
                  <c:v>-165000</c:v>
                </c:pt>
                <c:pt idx="18">
                  <c:v>-55000</c:v>
                </c:pt>
                <c:pt idx="19">
                  <c:v>55000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A-4C0C-B337-84B87B80932F}"/>
            </c:ext>
          </c:extLst>
        </c:ser>
        <c:ser>
          <c:idx val="6"/>
          <c:order val="6"/>
          <c:tx>
            <c:strRef>
              <c:f>Sheet2!$R$51</c:f>
              <c:strCache>
                <c:ptCount val="1"/>
                <c:pt idx="0">
                  <c:v>Max drawdown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Sheet2!$S$44:$AP$44</c:f>
              <c:strCache>
                <c:ptCount val="24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Q4 2024</c:v>
                </c:pt>
                <c:pt idx="12">
                  <c:v>Q1 2025</c:v>
                </c:pt>
                <c:pt idx="13">
                  <c:v>Q2 2025</c:v>
                </c:pt>
                <c:pt idx="14">
                  <c:v>Q3 2025</c:v>
                </c:pt>
                <c:pt idx="15">
                  <c:v>Q4 2025</c:v>
                </c:pt>
                <c:pt idx="16">
                  <c:v>Q1 2026</c:v>
                </c:pt>
                <c:pt idx="17">
                  <c:v>Q2 2026</c:v>
                </c:pt>
                <c:pt idx="18">
                  <c:v>Q3 2026</c:v>
                </c:pt>
                <c:pt idx="19">
                  <c:v>Q4 2026</c:v>
                </c:pt>
                <c:pt idx="20">
                  <c:v>Q1 2027</c:v>
                </c:pt>
                <c:pt idx="21">
                  <c:v>Q2 2027</c:v>
                </c:pt>
                <c:pt idx="22">
                  <c:v>Q3 2027</c:v>
                </c:pt>
                <c:pt idx="23">
                  <c:v>Q4 2027</c:v>
                </c:pt>
              </c:strCache>
            </c:strRef>
          </c:cat>
          <c:val>
            <c:numRef>
              <c:f>Sheet2!$S$51:$AP$51</c:f>
              <c:numCache>
                <c:formatCode>_(* #,##0_);_(* \(#,##0\);_(* "-"_);_(@_)</c:formatCode>
                <c:ptCount val="24"/>
                <c:pt idx="0">
                  <c:v>-1100000</c:v>
                </c:pt>
                <c:pt idx="1">
                  <c:v>-1100000</c:v>
                </c:pt>
                <c:pt idx="2">
                  <c:v>-1100000</c:v>
                </c:pt>
                <c:pt idx="3">
                  <c:v>-1100000</c:v>
                </c:pt>
                <c:pt idx="4">
                  <c:v>-1100000</c:v>
                </c:pt>
                <c:pt idx="5">
                  <c:v>-1100000</c:v>
                </c:pt>
                <c:pt idx="6">
                  <c:v>-1100000</c:v>
                </c:pt>
                <c:pt idx="7">
                  <c:v>-1100000</c:v>
                </c:pt>
                <c:pt idx="8">
                  <c:v>-1100000</c:v>
                </c:pt>
                <c:pt idx="9">
                  <c:v>-1100000</c:v>
                </c:pt>
                <c:pt idx="10">
                  <c:v>-1100000</c:v>
                </c:pt>
                <c:pt idx="11">
                  <c:v>-1100000</c:v>
                </c:pt>
                <c:pt idx="12">
                  <c:v>-1100000</c:v>
                </c:pt>
                <c:pt idx="13">
                  <c:v>-1100000</c:v>
                </c:pt>
                <c:pt idx="14">
                  <c:v>-1100000</c:v>
                </c:pt>
                <c:pt idx="15">
                  <c:v>-1100000</c:v>
                </c:pt>
                <c:pt idx="16">
                  <c:v>-1100000</c:v>
                </c:pt>
                <c:pt idx="17">
                  <c:v>-1100000</c:v>
                </c:pt>
                <c:pt idx="18">
                  <c:v>-1100000</c:v>
                </c:pt>
                <c:pt idx="19">
                  <c:v>-1100000</c:v>
                </c:pt>
                <c:pt idx="20">
                  <c:v>-1100000</c:v>
                </c:pt>
                <c:pt idx="21">
                  <c:v>-1100000</c:v>
                </c:pt>
                <c:pt idx="22">
                  <c:v>-1100000</c:v>
                </c:pt>
                <c:pt idx="23">
                  <c:v>-1100000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2A-4C0C-B337-84B87B80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935631"/>
        <c:axId val="953924591"/>
      </c:lineChart>
      <c:catAx>
        <c:axId val="95393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53924591"/>
        <c:crosses val="autoZero"/>
        <c:auto val="1"/>
        <c:lblAlgn val="ctr"/>
        <c:lblOffset val="100"/>
        <c:noMultiLvlLbl val="0"/>
      </c:catAx>
      <c:valAx>
        <c:axId val="9539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5393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275783546653613"/>
          <c:y val="0.23869731498328522"/>
          <c:w val="0.16181466692105312"/>
          <c:h val="0.61695477460034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44174</xdr:colOff>
      <xdr:row>1</xdr:row>
      <xdr:rowOff>53007</xdr:rowOff>
    </xdr:from>
    <xdr:to>
      <xdr:col>15</xdr:col>
      <xdr:colOff>612913</xdr:colOff>
      <xdr:row>23</xdr:row>
      <xdr:rowOff>77303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E157E-195B-A727-4840-B9206496A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ase Potter" id="{0F2ED4BC-4C90-4460-9292-9A3A7AC08865}" userId="S::Chase@savair.com::aa44f525-8772-43ed-8eab-b37f3b60d5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61" dT="2024-10-17T10:08:14.55" personId="{0F2ED4BC-4C90-4460-9292-9A3A7AC08865}" id="{27DBE190-DBC4-4D7C-9FDE-94FDED38B927}">
    <text xml:space="preserve">Fund may not be expected to draw 100% of the capital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5628-825D-4799-9EE8-5A5F14841FF1}">
  <dimension ref="B26:AP66"/>
  <sheetViews>
    <sheetView tabSelected="1" zoomScale="115" zoomScaleNormal="115" workbookViewId="0"/>
  </sheetViews>
  <sheetFormatPr defaultRowHeight="14.5" outlineLevelRow="1" x14ac:dyDescent="0.35"/>
  <cols>
    <col min="1" max="1" width="4.1796875" style="27" customWidth="1"/>
    <col min="2" max="2" width="13" style="62" customWidth="1"/>
    <col min="3" max="3" width="4.1796875" style="27" customWidth="1"/>
    <col min="4" max="4" width="21.26953125" style="27" customWidth="1"/>
    <col min="5" max="5" width="10.08984375" style="27" customWidth="1"/>
    <col min="6" max="6" width="11.26953125" style="27" bestFit="1" customWidth="1"/>
    <col min="7" max="7" width="12" style="27" bestFit="1" customWidth="1"/>
    <col min="8" max="8" width="11.26953125" style="27" bestFit="1" customWidth="1"/>
    <col min="9" max="9" width="11.1796875" style="27" bestFit="1" customWidth="1"/>
    <col min="10" max="10" width="10.1796875" style="27" bestFit="1" customWidth="1"/>
    <col min="11" max="11" width="11.26953125" style="27" bestFit="1" customWidth="1"/>
    <col min="12" max="12" width="10.26953125" style="27" bestFit="1" customWidth="1"/>
    <col min="13" max="13" width="10.1796875" style="27" bestFit="1" customWidth="1"/>
    <col min="14" max="14" width="10.26953125" style="27" bestFit="1" customWidth="1"/>
    <col min="15" max="15" width="10.6328125" style="27" bestFit="1" customWidth="1"/>
    <col min="16" max="16" width="11.1796875" style="27" bestFit="1" customWidth="1"/>
    <col min="17" max="17" width="12.1796875" style="27" bestFit="1" customWidth="1"/>
    <col min="18" max="18" width="21.1796875" style="27" customWidth="1"/>
    <col min="19" max="42" width="9" style="27" customWidth="1"/>
    <col min="43" max="16384" width="8.7265625" style="27"/>
  </cols>
  <sheetData>
    <row r="26" spans="2:16" x14ac:dyDescent="0.35">
      <c r="B26" s="61"/>
      <c r="D26" s="28" t="s">
        <v>0</v>
      </c>
      <c r="E26" s="74">
        <v>1100000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2:16" x14ac:dyDescent="0.35">
      <c r="B27" s="61" t="s">
        <v>62</v>
      </c>
      <c r="D27" s="28" t="s">
        <v>32</v>
      </c>
      <c r="E27" s="29">
        <v>482478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2:16" x14ac:dyDescent="0.35">
      <c r="B28" s="61"/>
    </row>
    <row r="29" spans="2:16" ht="15" hidden="1" outlineLevel="1" thickBot="1" x14ac:dyDescent="0.4">
      <c r="B29" s="61"/>
      <c r="D29" s="30"/>
      <c r="E29" s="33" t="s">
        <v>25</v>
      </c>
      <c r="F29" s="34"/>
      <c r="G29" s="34"/>
      <c r="H29" s="34"/>
      <c r="I29" s="33" t="s">
        <v>26</v>
      </c>
      <c r="J29" s="34"/>
      <c r="K29" s="34"/>
      <c r="L29" s="35"/>
      <c r="M29" s="33" t="s">
        <v>27</v>
      </c>
      <c r="N29" s="34"/>
      <c r="O29" s="34"/>
      <c r="P29" s="35"/>
    </row>
    <row r="30" spans="2:16" hidden="1" outlineLevel="1" x14ac:dyDescent="0.35">
      <c r="B30" s="61"/>
      <c r="D30" s="30" t="s">
        <v>16</v>
      </c>
      <c r="E30" s="30" t="s">
        <v>30</v>
      </c>
      <c r="F30" s="30" t="s">
        <v>28</v>
      </c>
      <c r="G30" s="30" t="s">
        <v>31</v>
      </c>
      <c r="H30" s="30" t="s">
        <v>29</v>
      </c>
      <c r="I30" s="30" t="s">
        <v>30</v>
      </c>
      <c r="J30" s="30" t="s">
        <v>28</v>
      </c>
      <c r="K30" s="30" t="s">
        <v>31</v>
      </c>
      <c r="L30" s="30" t="s">
        <v>29</v>
      </c>
      <c r="M30" s="30" t="s">
        <v>30</v>
      </c>
      <c r="N30" s="30" t="s">
        <v>28</v>
      </c>
      <c r="O30" s="30" t="s">
        <v>31</v>
      </c>
      <c r="P30" s="30" t="s">
        <v>29</v>
      </c>
    </row>
    <row r="31" spans="2:16" hidden="1" outlineLevel="1" x14ac:dyDescent="0.35">
      <c r="B31" s="61"/>
    </row>
    <row r="32" spans="2:16" hidden="1" outlineLevel="1" x14ac:dyDescent="0.35">
      <c r="B32" s="61"/>
      <c r="D32" s="28" t="s">
        <v>1</v>
      </c>
      <c r="E32" s="31"/>
      <c r="F32" s="31"/>
      <c r="G32" s="31"/>
      <c r="H32" s="31">
        <v>-231814</v>
      </c>
      <c r="I32" s="31">
        <v>-96766</v>
      </c>
      <c r="J32" s="31">
        <v>-173383</v>
      </c>
      <c r="K32" s="31"/>
      <c r="L32" s="31">
        <v>-16695</v>
      </c>
      <c r="M32" s="31">
        <v>-43743</v>
      </c>
      <c r="N32" s="31">
        <v>-14855</v>
      </c>
      <c r="O32" s="31">
        <v>-54612</v>
      </c>
      <c r="P32" s="84"/>
    </row>
    <row r="33" spans="2:42" hidden="1" outlineLevel="1" x14ac:dyDescent="0.35">
      <c r="B33" s="61"/>
      <c r="D33" s="28" t="s">
        <v>4</v>
      </c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  <row r="34" spans="2:42" hidden="1" outlineLevel="1" x14ac:dyDescent="0.35">
      <c r="B34" s="61"/>
      <c r="D34" s="28" t="s">
        <v>2</v>
      </c>
      <c r="E34" s="31"/>
      <c r="F34" s="31"/>
      <c r="G34" s="31"/>
      <c r="H34" s="31">
        <v>-4508</v>
      </c>
      <c r="I34" s="31">
        <v>-5093</v>
      </c>
      <c r="J34" s="31">
        <v>-15908</v>
      </c>
      <c r="K34" s="31"/>
      <c r="L34" s="31"/>
      <c r="M34" s="31">
        <v>-1798</v>
      </c>
      <c r="N34" s="31"/>
      <c r="O34" s="31"/>
      <c r="P34" s="31">
        <v>-11886</v>
      </c>
    </row>
    <row r="35" spans="2:42" hidden="1" outlineLevel="1" x14ac:dyDescent="0.35">
      <c r="B35" s="61"/>
      <c r="D35" s="28" t="s">
        <v>3</v>
      </c>
      <c r="E35" s="31"/>
      <c r="F35" s="31"/>
      <c r="G35" s="31"/>
      <c r="H35" s="31">
        <v>-6674</v>
      </c>
      <c r="I35" s="31">
        <v>-2338</v>
      </c>
      <c r="J35" s="31">
        <v>-2338</v>
      </c>
      <c r="K35" s="31"/>
      <c r="L35" s="31">
        <v>-4676</v>
      </c>
      <c r="M35" s="31">
        <v>-2338</v>
      </c>
      <c r="N35" s="31">
        <v>-2338</v>
      </c>
      <c r="O35" s="31">
        <v>-2338</v>
      </c>
      <c r="P35" s="31">
        <v>-2338</v>
      </c>
    </row>
    <row r="36" spans="2:42" hidden="1" outlineLevel="1" x14ac:dyDescent="0.35">
      <c r="B36" s="61"/>
      <c r="D36" s="28" t="s">
        <v>6</v>
      </c>
      <c r="E36" s="31"/>
      <c r="F36" s="31"/>
      <c r="G36" s="31"/>
      <c r="H36" s="31"/>
      <c r="I36" s="31"/>
      <c r="J36" s="31">
        <v>8595</v>
      </c>
      <c r="K36" s="31"/>
      <c r="L36" s="31">
        <v>3797</v>
      </c>
      <c r="M36" s="31">
        <v>530</v>
      </c>
      <c r="N36" s="31">
        <v>4491</v>
      </c>
      <c r="O36" s="31"/>
      <c r="P36" s="31"/>
    </row>
    <row r="37" spans="2:42" hidden="1" outlineLevel="1" x14ac:dyDescent="0.35">
      <c r="B37" s="61"/>
      <c r="D37" s="36" t="s">
        <v>5</v>
      </c>
      <c r="E37" s="37"/>
      <c r="F37" s="37"/>
      <c r="G37" s="37"/>
      <c r="H37" s="37">
        <v>504</v>
      </c>
      <c r="I37" s="37"/>
      <c r="J37" s="37">
        <v>5473</v>
      </c>
      <c r="K37" s="37"/>
      <c r="L37" s="37">
        <v>5001</v>
      </c>
      <c r="M37" s="37">
        <v>715</v>
      </c>
      <c r="N37" s="37">
        <v>7693</v>
      </c>
      <c r="O37" s="37"/>
      <c r="P37" s="37">
        <f>'Data and KPIs'!D78</f>
        <v>150000</v>
      </c>
    </row>
    <row r="38" spans="2:42" hidden="1" outlineLevel="1" x14ac:dyDescent="0.35">
      <c r="B38" s="61"/>
      <c r="D38" s="32" t="s">
        <v>24</v>
      </c>
      <c r="E38" s="31"/>
      <c r="F38" s="31">
        <v>1100000</v>
      </c>
      <c r="G38" s="31"/>
      <c r="H38" s="31">
        <v>-196349</v>
      </c>
      <c r="I38" s="31">
        <v>-104197</v>
      </c>
      <c r="J38" s="31">
        <v>-18178</v>
      </c>
      <c r="K38" s="31"/>
      <c r="L38" s="31">
        <v>18395</v>
      </c>
      <c r="M38" s="31">
        <v>-34321</v>
      </c>
      <c r="N38" s="31">
        <v>52858</v>
      </c>
      <c r="O38" s="31">
        <v>-56950</v>
      </c>
      <c r="P38" s="31">
        <v>381305</v>
      </c>
    </row>
    <row r="39" spans="2:42" hidden="1" outlineLevel="1" x14ac:dyDescent="0.35"/>
    <row r="40" spans="2:42" hidden="1" outlineLevel="1" x14ac:dyDescent="0.35"/>
    <row r="41" spans="2:42" hidden="1" outlineLevel="1" x14ac:dyDescent="0.35"/>
    <row r="42" spans="2:42" collapsed="1" x14ac:dyDescent="0.35"/>
    <row r="43" spans="2:42" ht="15" thickBot="1" x14ac:dyDescent="0.4">
      <c r="B43" s="63"/>
    </row>
    <row r="44" spans="2:42" ht="15" thickBot="1" x14ac:dyDescent="0.4">
      <c r="B44" s="63" t="s">
        <v>63</v>
      </c>
      <c r="E44" s="38" t="s">
        <v>35</v>
      </c>
      <c r="F44" s="39" t="s">
        <v>36</v>
      </c>
      <c r="G44" s="39" t="s">
        <v>37</v>
      </c>
      <c r="H44" s="40" t="s">
        <v>38</v>
      </c>
      <c r="I44" s="38" t="s">
        <v>39</v>
      </c>
      <c r="J44" s="39" t="s">
        <v>40</v>
      </c>
      <c r="K44" s="39" t="s">
        <v>41</v>
      </c>
      <c r="L44" s="40" t="s">
        <v>42</v>
      </c>
      <c r="M44" s="38" t="s">
        <v>43</v>
      </c>
      <c r="N44" s="39" t="s">
        <v>44</v>
      </c>
      <c r="O44" s="39" t="s">
        <v>45</v>
      </c>
      <c r="P44" s="40" t="s">
        <v>46</v>
      </c>
      <c r="S44" s="71" t="s">
        <v>35</v>
      </c>
      <c r="T44" s="72" t="s">
        <v>36</v>
      </c>
      <c r="U44" s="72" t="s">
        <v>37</v>
      </c>
      <c r="V44" s="73" t="s">
        <v>38</v>
      </c>
      <c r="W44" s="71" t="s">
        <v>39</v>
      </c>
      <c r="X44" s="72" t="s">
        <v>40</v>
      </c>
      <c r="Y44" s="72" t="s">
        <v>41</v>
      </c>
      <c r="Z44" s="73" t="s">
        <v>42</v>
      </c>
      <c r="AA44" s="71" t="s">
        <v>43</v>
      </c>
      <c r="AB44" s="72" t="s">
        <v>44</v>
      </c>
      <c r="AC44" s="72" t="s">
        <v>45</v>
      </c>
      <c r="AD44" s="73" t="s">
        <v>46</v>
      </c>
      <c r="AE44" s="71" t="s">
        <v>74</v>
      </c>
      <c r="AF44" s="72" t="s">
        <v>75</v>
      </c>
      <c r="AG44" s="72" t="s">
        <v>76</v>
      </c>
      <c r="AH44" s="73" t="s">
        <v>77</v>
      </c>
      <c r="AI44" s="71" t="s">
        <v>78</v>
      </c>
      <c r="AJ44" s="72" t="s">
        <v>79</v>
      </c>
      <c r="AK44" s="72" t="s">
        <v>80</v>
      </c>
      <c r="AL44" s="73" t="s">
        <v>81</v>
      </c>
      <c r="AM44" s="71" t="s">
        <v>82</v>
      </c>
      <c r="AN44" s="72" t="s">
        <v>83</v>
      </c>
      <c r="AO44" s="72" t="s">
        <v>84</v>
      </c>
      <c r="AP44" s="73" t="s">
        <v>85</v>
      </c>
    </row>
    <row r="45" spans="2:42" x14ac:dyDescent="0.35">
      <c r="B45" s="63" t="s">
        <v>64</v>
      </c>
      <c r="D45" s="60" t="s">
        <v>33</v>
      </c>
      <c r="E45" s="58">
        <f t="shared" ref="E45:P45" si="0">SUM(E32:E36)</f>
        <v>0</v>
      </c>
      <c r="F45" s="58">
        <f t="shared" si="0"/>
        <v>0</v>
      </c>
      <c r="G45" s="58">
        <f t="shared" si="0"/>
        <v>0</v>
      </c>
      <c r="H45" s="58">
        <f t="shared" si="0"/>
        <v>-242996</v>
      </c>
      <c r="I45" s="58">
        <f t="shared" si="0"/>
        <v>-104197</v>
      </c>
      <c r="J45" s="58">
        <f t="shared" si="0"/>
        <v>-183034</v>
      </c>
      <c r="K45" s="58">
        <f t="shared" si="0"/>
        <v>0</v>
      </c>
      <c r="L45" s="58">
        <f t="shared" si="0"/>
        <v>-17574</v>
      </c>
      <c r="M45" s="58">
        <f t="shared" si="0"/>
        <v>-47349</v>
      </c>
      <c r="N45" s="58">
        <f t="shared" si="0"/>
        <v>-12702</v>
      </c>
      <c r="O45" s="58">
        <f t="shared" si="0"/>
        <v>-56950</v>
      </c>
      <c r="P45" s="58">
        <f t="shared" si="0"/>
        <v>-14224</v>
      </c>
      <c r="R45" s="60" t="s">
        <v>70</v>
      </c>
      <c r="S45" s="75">
        <f>E45</f>
        <v>0</v>
      </c>
      <c r="T45" s="67">
        <f>F45+S45</f>
        <v>0</v>
      </c>
      <c r="U45" s="67">
        <f t="shared" ref="U45:AD45" si="1">G45+T45</f>
        <v>0</v>
      </c>
      <c r="V45" s="76">
        <f t="shared" si="1"/>
        <v>-242996</v>
      </c>
      <c r="W45" s="75">
        <f t="shared" si="1"/>
        <v>-347193</v>
      </c>
      <c r="X45" s="67">
        <f t="shared" si="1"/>
        <v>-530227</v>
      </c>
      <c r="Y45" s="67">
        <f t="shared" si="1"/>
        <v>-530227</v>
      </c>
      <c r="Z45" s="76">
        <f t="shared" si="1"/>
        <v>-547801</v>
      </c>
      <c r="AA45" s="75">
        <f t="shared" si="1"/>
        <v>-595150</v>
      </c>
      <c r="AB45" s="67">
        <f t="shared" si="1"/>
        <v>-607852</v>
      </c>
      <c r="AC45" s="67">
        <f t="shared" si="1"/>
        <v>-664802</v>
      </c>
      <c r="AD45" s="76">
        <f t="shared" si="1"/>
        <v>-679026</v>
      </c>
      <c r="AE45" s="77"/>
      <c r="AF45" s="68"/>
      <c r="AG45" s="68"/>
      <c r="AH45" s="78"/>
      <c r="AI45" s="77"/>
      <c r="AJ45" s="68"/>
      <c r="AK45" s="68"/>
      <c r="AL45" s="78"/>
      <c r="AM45" s="77"/>
      <c r="AN45" s="68"/>
      <c r="AO45" s="68"/>
      <c r="AP45" s="78"/>
    </row>
    <row r="46" spans="2:42" x14ac:dyDescent="0.35">
      <c r="B46" s="63"/>
      <c r="D46" s="60" t="s">
        <v>34</v>
      </c>
      <c r="E46" s="59">
        <f t="shared" ref="E46:P46" si="2">SUM(E37,E33)</f>
        <v>0</v>
      </c>
      <c r="F46" s="59">
        <f t="shared" si="2"/>
        <v>0</v>
      </c>
      <c r="G46" s="59">
        <f t="shared" si="2"/>
        <v>0</v>
      </c>
      <c r="H46" s="59">
        <f t="shared" si="2"/>
        <v>504</v>
      </c>
      <c r="I46" s="59">
        <f t="shared" si="2"/>
        <v>0</v>
      </c>
      <c r="J46" s="59">
        <f t="shared" si="2"/>
        <v>5473</v>
      </c>
      <c r="K46" s="59">
        <f t="shared" si="2"/>
        <v>0</v>
      </c>
      <c r="L46" s="59">
        <f t="shared" si="2"/>
        <v>5001</v>
      </c>
      <c r="M46" s="59">
        <f t="shared" si="2"/>
        <v>715</v>
      </c>
      <c r="N46" s="59">
        <f t="shared" si="2"/>
        <v>7693</v>
      </c>
      <c r="O46" s="59">
        <f t="shared" si="2"/>
        <v>0</v>
      </c>
      <c r="P46" s="59">
        <f t="shared" si="2"/>
        <v>150000</v>
      </c>
      <c r="R46" s="60" t="s">
        <v>71</v>
      </c>
      <c r="S46" s="79">
        <f>E46</f>
        <v>0</v>
      </c>
      <c r="T46" s="69">
        <f>F46+S46</f>
        <v>0</v>
      </c>
      <c r="U46" s="69">
        <f t="shared" ref="U46" si="3">G46+T46</f>
        <v>0</v>
      </c>
      <c r="V46" s="80">
        <f t="shared" ref="V46" si="4">H46+U46</f>
        <v>504</v>
      </c>
      <c r="W46" s="79">
        <f t="shared" ref="W46" si="5">I46+V46</f>
        <v>504</v>
      </c>
      <c r="X46" s="69">
        <f t="shared" ref="X46" si="6">J46+W46</f>
        <v>5977</v>
      </c>
      <c r="Y46" s="69">
        <f t="shared" ref="Y46" si="7">K46+X46</f>
        <v>5977</v>
      </c>
      <c r="Z46" s="80">
        <f t="shared" ref="Z46" si="8">L46+Y46</f>
        <v>10978</v>
      </c>
      <c r="AA46" s="79">
        <f t="shared" ref="AA46" si="9">M46+Z46</f>
        <v>11693</v>
      </c>
      <c r="AB46" s="69">
        <f t="shared" ref="AB46" si="10">N46+AA46</f>
        <v>19386</v>
      </c>
      <c r="AC46" s="69">
        <f t="shared" ref="AC46" si="11">O46+AB46</f>
        <v>19386</v>
      </c>
      <c r="AD46" s="80">
        <f t="shared" ref="AD46" si="12">P46+AC46</f>
        <v>169386</v>
      </c>
      <c r="AE46" s="81"/>
      <c r="AF46" s="70"/>
      <c r="AG46" s="70"/>
      <c r="AH46" s="82"/>
      <c r="AI46" s="81"/>
      <c r="AJ46" s="70"/>
      <c r="AK46" s="70"/>
      <c r="AL46" s="82"/>
      <c r="AM46" s="81"/>
      <c r="AN46" s="70"/>
      <c r="AO46" s="70"/>
      <c r="AP46" s="82"/>
    </row>
    <row r="47" spans="2:42" x14ac:dyDescent="0.35">
      <c r="B47" s="63"/>
      <c r="D47" s="30" t="s">
        <v>47</v>
      </c>
      <c r="E47" s="41">
        <f>SUM(E45:E46)</f>
        <v>0</v>
      </c>
      <c r="F47" s="41">
        <f t="shared" ref="F47:P47" si="13">SUM(F45:F46)</f>
        <v>0</v>
      </c>
      <c r="G47" s="41">
        <f t="shared" si="13"/>
        <v>0</v>
      </c>
      <c r="H47" s="41">
        <f t="shared" si="13"/>
        <v>-242492</v>
      </c>
      <c r="I47" s="41">
        <f t="shared" si="13"/>
        <v>-104197</v>
      </c>
      <c r="J47" s="41">
        <f t="shared" si="13"/>
        <v>-177561</v>
      </c>
      <c r="K47" s="41">
        <f t="shared" si="13"/>
        <v>0</v>
      </c>
      <c r="L47" s="41">
        <f t="shared" si="13"/>
        <v>-12573</v>
      </c>
      <c r="M47" s="41">
        <f t="shared" si="13"/>
        <v>-46634</v>
      </c>
      <c r="N47" s="41">
        <f t="shared" si="13"/>
        <v>-5009</v>
      </c>
      <c r="O47" s="41">
        <f t="shared" si="13"/>
        <v>-56950</v>
      </c>
      <c r="P47" s="41">
        <f t="shared" si="13"/>
        <v>135776</v>
      </c>
      <c r="R47" s="30" t="s">
        <v>72</v>
      </c>
      <c r="S47" s="75">
        <f>S61*$E$26</f>
        <v>-96250</v>
      </c>
      <c r="T47" s="67">
        <f t="shared" ref="T47:AP47" si="14">T61*$E$26+S47</f>
        <v>-192500</v>
      </c>
      <c r="U47" s="67">
        <f t="shared" si="14"/>
        <v>-288750</v>
      </c>
      <c r="V47" s="76">
        <f t="shared" si="14"/>
        <v>-385000</v>
      </c>
      <c r="W47" s="75">
        <f t="shared" si="14"/>
        <v>-508750</v>
      </c>
      <c r="X47" s="67">
        <f t="shared" si="14"/>
        <v>-632500</v>
      </c>
      <c r="Y47" s="67">
        <f t="shared" si="14"/>
        <v>-756250</v>
      </c>
      <c r="Z47" s="76">
        <f t="shared" si="14"/>
        <v>-880000</v>
      </c>
      <c r="AA47" s="75">
        <f t="shared" si="14"/>
        <v>-907500</v>
      </c>
      <c r="AB47" s="67">
        <f t="shared" si="14"/>
        <v>-935000</v>
      </c>
      <c r="AC47" s="67">
        <f t="shared" si="14"/>
        <v>-962500</v>
      </c>
      <c r="AD47" s="76">
        <f t="shared" si="14"/>
        <v>-990000</v>
      </c>
      <c r="AE47" s="75">
        <f t="shared" si="14"/>
        <v>-990000</v>
      </c>
      <c r="AF47" s="67">
        <f t="shared" si="14"/>
        <v>-990000</v>
      </c>
      <c r="AG47" s="67">
        <f t="shared" si="14"/>
        <v>-990000</v>
      </c>
      <c r="AH47" s="76">
        <f t="shared" si="14"/>
        <v>-990000</v>
      </c>
      <c r="AI47" s="75">
        <f t="shared" si="14"/>
        <v>-990000</v>
      </c>
      <c r="AJ47" s="67">
        <f t="shared" si="14"/>
        <v>-990000</v>
      </c>
      <c r="AK47" s="67">
        <f t="shared" si="14"/>
        <v>-990000</v>
      </c>
      <c r="AL47" s="76">
        <f t="shared" si="14"/>
        <v>-990000</v>
      </c>
      <c r="AM47" s="75">
        <f t="shared" si="14"/>
        <v>-990000</v>
      </c>
      <c r="AN47" s="67">
        <f t="shared" si="14"/>
        <v>-990000</v>
      </c>
      <c r="AO47" s="67">
        <f t="shared" si="14"/>
        <v>-990000</v>
      </c>
      <c r="AP47" s="76">
        <f t="shared" si="14"/>
        <v>-990000</v>
      </c>
    </row>
    <row r="48" spans="2:42" ht="16.5" customHeight="1" x14ac:dyDescent="0.35">
      <c r="B48" s="63"/>
      <c r="R48" s="30" t="s">
        <v>73</v>
      </c>
      <c r="S48" s="79">
        <f>S62*$E$26</f>
        <v>0</v>
      </c>
      <c r="T48" s="69">
        <f t="shared" ref="T48:AP48" si="15">T62*$E$26+S48</f>
        <v>0</v>
      </c>
      <c r="U48" s="69">
        <f t="shared" si="15"/>
        <v>0</v>
      </c>
      <c r="V48" s="80">
        <f t="shared" si="15"/>
        <v>0</v>
      </c>
      <c r="W48" s="79">
        <f t="shared" si="15"/>
        <v>0</v>
      </c>
      <c r="X48" s="69">
        <f t="shared" si="15"/>
        <v>0</v>
      </c>
      <c r="Y48" s="69">
        <f t="shared" si="15"/>
        <v>0</v>
      </c>
      <c r="Z48" s="80">
        <f t="shared" si="15"/>
        <v>0</v>
      </c>
      <c r="AA48" s="79">
        <f t="shared" si="15"/>
        <v>55000</v>
      </c>
      <c r="AB48" s="69">
        <f t="shared" si="15"/>
        <v>110000</v>
      </c>
      <c r="AC48" s="69">
        <f t="shared" si="15"/>
        <v>165000</v>
      </c>
      <c r="AD48" s="80">
        <f t="shared" si="15"/>
        <v>220000</v>
      </c>
      <c r="AE48" s="79">
        <f t="shared" si="15"/>
        <v>316250</v>
      </c>
      <c r="AF48" s="69">
        <f t="shared" si="15"/>
        <v>412500</v>
      </c>
      <c r="AG48" s="69">
        <f t="shared" si="15"/>
        <v>508750</v>
      </c>
      <c r="AH48" s="80">
        <f t="shared" si="15"/>
        <v>605000</v>
      </c>
      <c r="AI48" s="79">
        <f t="shared" si="15"/>
        <v>715000</v>
      </c>
      <c r="AJ48" s="69">
        <f t="shared" si="15"/>
        <v>825000</v>
      </c>
      <c r="AK48" s="69">
        <f t="shared" si="15"/>
        <v>935000</v>
      </c>
      <c r="AL48" s="80">
        <f t="shared" si="15"/>
        <v>1045000</v>
      </c>
      <c r="AM48" s="79">
        <f t="shared" si="15"/>
        <v>1045000</v>
      </c>
      <c r="AN48" s="69">
        <f t="shared" si="15"/>
        <v>1045000</v>
      </c>
      <c r="AO48" s="69">
        <f t="shared" si="15"/>
        <v>1045000</v>
      </c>
      <c r="AP48" s="80">
        <f t="shared" si="15"/>
        <v>1045000</v>
      </c>
    </row>
    <row r="49" spans="2:42" x14ac:dyDescent="0.35">
      <c r="B49" s="63"/>
      <c r="D49" s="30" t="s">
        <v>48</v>
      </c>
      <c r="E49" s="41">
        <f>E47</f>
        <v>0</v>
      </c>
      <c r="F49" s="41">
        <f>F47+E49</f>
        <v>0</v>
      </c>
      <c r="G49" s="41">
        <f t="shared" ref="G49:P49" si="16">G47+F49</f>
        <v>0</v>
      </c>
      <c r="H49" s="41">
        <f t="shared" si="16"/>
        <v>-242492</v>
      </c>
      <c r="I49" s="41">
        <f t="shared" si="16"/>
        <v>-346689</v>
      </c>
      <c r="J49" s="41">
        <f t="shared" si="16"/>
        <v>-524250</v>
      </c>
      <c r="K49" s="41">
        <f t="shared" si="16"/>
        <v>-524250</v>
      </c>
      <c r="L49" s="41">
        <f t="shared" si="16"/>
        <v>-536823</v>
      </c>
      <c r="M49" s="41">
        <f t="shared" si="16"/>
        <v>-583457</v>
      </c>
      <c r="N49" s="41">
        <f t="shared" si="16"/>
        <v>-588466</v>
      </c>
      <c r="O49" s="41">
        <f t="shared" si="16"/>
        <v>-645416</v>
      </c>
      <c r="P49" s="41">
        <f t="shared" si="16"/>
        <v>-509640</v>
      </c>
      <c r="R49" s="27" t="s">
        <v>86</v>
      </c>
      <c r="S49" s="75">
        <f>SUM(S45:S46)</f>
        <v>0</v>
      </c>
      <c r="T49" s="67">
        <f t="shared" ref="T49:AD49" si="17">SUM(T45:T46)</f>
        <v>0</v>
      </c>
      <c r="U49" s="67">
        <f t="shared" si="17"/>
        <v>0</v>
      </c>
      <c r="V49" s="76">
        <f t="shared" si="17"/>
        <v>-242492</v>
      </c>
      <c r="W49" s="75">
        <f t="shared" si="17"/>
        <v>-346689</v>
      </c>
      <c r="X49" s="67">
        <f t="shared" si="17"/>
        <v>-524250</v>
      </c>
      <c r="Y49" s="67">
        <f t="shared" si="17"/>
        <v>-524250</v>
      </c>
      <c r="Z49" s="76">
        <f t="shared" si="17"/>
        <v>-536823</v>
      </c>
      <c r="AA49" s="75">
        <f t="shared" si="17"/>
        <v>-583457</v>
      </c>
      <c r="AB49" s="67">
        <f t="shared" si="17"/>
        <v>-588466</v>
      </c>
      <c r="AC49" s="67">
        <f t="shared" si="17"/>
        <v>-645416</v>
      </c>
      <c r="AD49" s="76">
        <f t="shared" si="17"/>
        <v>-509640</v>
      </c>
      <c r="AE49" s="75"/>
      <c r="AF49" s="67"/>
      <c r="AG49" s="67"/>
      <c r="AH49" s="76"/>
      <c r="AI49" s="75"/>
      <c r="AJ49" s="67"/>
      <c r="AK49" s="67"/>
      <c r="AL49" s="76"/>
      <c r="AM49" s="75"/>
      <c r="AN49" s="67"/>
      <c r="AO49" s="67"/>
      <c r="AP49" s="76"/>
    </row>
    <row r="50" spans="2:42" ht="15" customHeight="1" x14ac:dyDescent="0.35">
      <c r="B50" s="63"/>
      <c r="R50" s="27" t="s">
        <v>87</v>
      </c>
      <c r="S50" s="79">
        <f>SUM(S47:S48)</f>
        <v>-96250</v>
      </c>
      <c r="T50" s="69">
        <f t="shared" ref="T50:AP50" si="18">SUM(T47:T48)</f>
        <v>-192500</v>
      </c>
      <c r="U50" s="69">
        <f t="shared" si="18"/>
        <v>-288750</v>
      </c>
      <c r="V50" s="80">
        <f t="shared" si="18"/>
        <v>-385000</v>
      </c>
      <c r="W50" s="79">
        <f t="shared" si="18"/>
        <v>-508750</v>
      </c>
      <c r="X50" s="69">
        <f t="shared" si="18"/>
        <v>-632500</v>
      </c>
      <c r="Y50" s="69">
        <f t="shared" si="18"/>
        <v>-756250</v>
      </c>
      <c r="Z50" s="80">
        <f t="shared" si="18"/>
        <v>-880000</v>
      </c>
      <c r="AA50" s="79">
        <f t="shared" si="18"/>
        <v>-852500</v>
      </c>
      <c r="AB50" s="69">
        <f t="shared" si="18"/>
        <v>-825000</v>
      </c>
      <c r="AC50" s="69">
        <f t="shared" si="18"/>
        <v>-797500</v>
      </c>
      <c r="AD50" s="80">
        <f t="shared" si="18"/>
        <v>-770000</v>
      </c>
      <c r="AE50" s="79">
        <f t="shared" si="18"/>
        <v>-673750</v>
      </c>
      <c r="AF50" s="69">
        <f t="shared" si="18"/>
        <v>-577500</v>
      </c>
      <c r="AG50" s="69">
        <f t="shared" si="18"/>
        <v>-481250</v>
      </c>
      <c r="AH50" s="80">
        <f t="shared" si="18"/>
        <v>-385000</v>
      </c>
      <c r="AI50" s="79">
        <f t="shared" si="18"/>
        <v>-275000</v>
      </c>
      <c r="AJ50" s="69">
        <f t="shared" si="18"/>
        <v>-165000</v>
      </c>
      <c r="AK50" s="69">
        <f t="shared" si="18"/>
        <v>-55000</v>
      </c>
      <c r="AL50" s="80">
        <f t="shared" si="18"/>
        <v>55000</v>
      </c>
      <c r="AM50" s="79">
        <f t="shared" si="18"/>
        <v>55000</v>
      </c>
      <c r="AN50" s="69">
        <f t="shared" si="18"/>
        <v>55000</v>
      </c>
      <c r="AO50" s="69">
        <f t="shared" si="18"/>
        <v>55000</v>
      </c>
      <c r="AP50" s="80">
        <f t="shared" si="18"/>
        <v>55000</v>
      </c>
    </row>
    <row r="51" spans="2:42" x14ac:dyDescent="0.35">
      <c r="B51" s="63"/>
      <c r="D51" s="56" t="s">
        <v>61</v>
      </c>
      <c r="E51" s="56"/>
      <c r="F51" s="56"/>
      <c r="G51" s="56"/>
      <c r="H51" s="57">
        <f>-SUM($E$45:H45)/$E$26</f>
        <v>0.22090545454545454</v>
      </c>
      <c r="I51" s="57">
        <f>-SUM($E$45:I45)/$E$26</f>
        <v>0.31563000000000002</v>
      </c>
      <c r="J51" s="57">
        <f>-SUM($E$45:J45)/$E$26</f>
        <v>0.48202454545454543</v>
      </c>
      <c r="K51" s="57">
        <f>-SUM($E$45:K45)/$E$26</f>
        <v>0.48202454545454543</v>
      </c>
      <c r="L51" s="57">
        <f>-SUM($E$45:L45)/$E$26</f>
        <v>0.49800090909090911</v>
      </c>
      <c r="M51" s="57">
        <f>-SUM($E$45:M45)/$E$26</f>
        <v>0.5410454545454545</v>
      </c>
      <c r="N51" s="57">
        <f>-SUM($E$45:N45)/$E$26</f>
        <v>0.55259272727272724</v>
      </c>
      <c r="O51" s="57">
        <f>-SUM($E$45:O45)/$E$26</f>
        <v>0.60436545454545454</v>
      </c>
      <c r="P51" s="57">
        <f>-SUM($E$45:P45)/$E$26</f>
        <v>0.61729636363636364</v>
      </c>
      <c r="R51" s="27" t="s">
        <v>88</v>
      </c>
      <c r="S51" s="75">
        <f t="shared" ref="S51:AP51" si="19">-$E$26</f>
        <v>-1100000</v>
      </c>
      <c r="T51" s="67">
        <f t="shared" si="19"/>
        <v>-1100000</v>
      </c>
      <c r="U51" s="67">
        <f t="shared" si="19"/>
        <v>-1100000</v>
      </c>
      <c r="V51" s="76">
        <f t="shared" si="19"/>
        <v>-1100000</v>
      </c>
      <c r="W51" s="75">
        <f t="shared" si="19"/>
        <v>-1100000</v>
      </c>
      <c r="X51" s="67">
        <f t="shared" si="19"/>
        <v>-1100000</v>
      </c>
      <c r="Y51" s="67">
        <f t="shared" si="19"/>
        <v>-1100000</v>
      </c>
      <c r="Z51" s="76">
        <f t="shared" si="19"/>
        <v>-1100000</v>
      </c>
      <c r="AA51" s="75">
        <f t="shared" si="19"/>
        <v>-1100000</v>
      </c>
      <c r="AB51" s="67">
        <f t="shared" si="19"/>
        <v>-1100000</v>
      </c>
      <c r="AC51" s="67">
        <f t="shared" si="19"/>
        <v>-1100000</v>
      </c>
      <c r="AD51" s="76">
        <f t="shared" si="19"/>
        <v>-1100000</v>
      </c>
      <c r="AE51" s="79">
        <f t="shared" si="19"/>
        <v>-1100000</v>
      </c>
      <c r="AF51" s="69">
        <f t="shared" si="19"/>
        <v>-1100000</v>
      </c>
      <c r="AG51" s="69">
        <f t="shared" si="19"/>
        <v>-1100000</v>
      </c>
      <c r="AH51" s="80">
        <f t="shared" si="19"/>
        <v>-1100000</v>
      </c>
      <c r="AI51" s="79">
        <f t="shared" si="19"/>
        <v>-1100000</v>
      </c>
      <c r="AJ51" s="69">
        <f t="shared" si="19"/>
        <v>-1100000</v>
      </c>
      <c r="AK51" s="69">
        <f t="shared" si="19"/>
        <v>-1100000</v>
      </c>
      <c r="AL51" s="80">
        <f t="shared" si="19"/>
        <v>-1100000</v>
      </c>
      <c r="AM51" s="79">
        <f t="shared" si="19"/>
        <v>-1100000</v>
      </c>
      <c r="AN51" s="69">
        <f t="shared" si="19"/>
        <v>-1100000</v>
      </c>
      <c r="AO51" s="69">
        <f t="shared" si="19"/>
        <v>-1100000</v>
      </c>
      <c r="AP51" s="80">
        <f t="shared" si="19"/>
        <v>-1100000</v>
      </c>
    </row>
    <row r="52" spans="2:42" x14ac:dyDescent="0.35">
      <c r="B52" s="63"/>
    </row>
    <row r="57" spans="2:42" x14ac:dyDescent="0.35">
      <c r="B57" s="64"/>
      <c r="E57" s="30" t="s">
        <v>60</v>
      </c>
      <c r="S57" s="30" t="s">
        <v>59</v>
      </c>
    </row>
    <row r="58" spans="2:42" ht="18.5" x14ac:dyDescent="0.35">
      <c r="B58" s="64" t="s">
        <v>65</v>
      </c>
      <c r="D58" s="53" t="s">
        <v>56</v>
      </c>
    </row>
    <row r="59" spans="2:42" customFormat="1" x14ac:dyDescent="0.35">
      <c r="B59" s="64" t="s">
        <v>66</v>
      </c>
      <c r="R59" s="55" t="s">
        <v>57</v>
      </c>
      <c r="S59" s="42" t="s">
        <v>49</v>
      </c>
      <c r="T59" s="43" t="s">
        <v>50</v>
      </c>
      <c r="U59" s="43" t="s">
        <v>51</v>
      </c>
      <c r="V59" s="43" t="s">
        <v>52</v>
      </c>
      <c r="W59" s="42" t="s">
        <v>49</v>
      </c>
      <c r="X59" s="43" t="s">
        <v>50</v>
      </c>
      <c r="Y59" s="43" t="s">
        <v>51</v>
      </c>
      <c r="Z59" s="43" t="s">
        <v>52</v>
      </c>
      <c r="AA59" s="42" t="s">
        <v>49</v>
      </c>
      <c r="AB59" s="43" t="s">
        <v>50</v>
      </c>
      <c r="AC59" s="43" t="s">
        <v>51</v>
      </c>
      <c r="AD59" s="43" t="s">
        <v>52</v>
      </c>
      <c r="AE59" s="42" t="s">
        <v>49</v>
      </c>
      <c r="AF59" s="43" t="s">
        <v>50</v>
      </c>
      <c r="AG59" s="43" t="s">
        <v>51</v>
      </c>
      <c r="AH59" s="43" t="s">
        <v>52</v>
      </c>
      <c r="AI59" s="42" t="s">
        <v>49</v>
      </c>
      <c r="AJ59" s="43" t="s">
        <v>50</v>
      </c>
      <c r="AK59" s="43" t="s">
        <v>51</v>
      </c>
      <c r="AL59" s="43" t="s">
        <v>52</v>
      </c>
      <c r="AM59" s="42" t="s">
        <v>49</v>
      </c>
      <c r="AN59" s="43" t="s">
        <v>50</v>
      </c>
      <c r="AO59" s="43" t="s">
        <v>51</v>
      </c>
      <c r="AP59" s="43" t="s">
        <v>52</v>
      </c>
    </row>
    <row r="60" spans="2:42" customFormat="1" ht="16" x14ac:dyDescent="0.4">
      <c r="B60" s="64" t="s">
        <v>67</v>
      </c>
      <c r="D60" s="55" t="s">
        <v>58</v>
      </c>
      <c r="E60" s="44">
        <v>1</v>
      </c>
      <c r="F60" s="44">
        <v>2</v>
      </c>
      <c r="G60" s="44">
        <v>3</v>
      </c>
      <c r="H60" s="44">
        <v>4</v>
      </c>
      <c r="I60" s="44">
        <v>5</v>
      </c>
      <c r="J60" s="44">
        <v>6</v>
      </c>
      <c r="K60" s="44">
        <v>7</v>
      </c>
      <c r="L60" s="44">
        <v>8</v>
      </c>
      <c r="M60" s="44">
        <v>9</v>
      </c>
      <c r="N60" s="44">
        <v>10</v>
      </c>
      <c r="O60" s="44">
        <v>11</v>
      </c>
      <c r="P60" s="44">
        <v>12</v>
      </c>
      <c r="R60" s="55" t="s">
        <v>58</v>
      </c>
      <c r="S60" s="45">
        <v>1</v>
      </c>
      <c r="T60" s="46">
        <v>1</v>
      </c>
      <c r="U60" s="46">
        <v>1</v>
      </c>
      <c r="V60" s="46">
        <v>1</v>
      </c>
      <c r="W60" s="45">
        <f>S60+1</f>
        <v>2</v>
      </c>
      <c r="X60" s="46">
        <f t="shared" ref="X60:Z60" si="20">T60+1</f>
        <v>2</v>
      </c>
      <c r="Y60" s="46">
        <f t="shared" si="20"/>
        <v>2</v>
      </c>
      <c r="Z60" s="46">
        <f t="shared" si="20"/>
        <v>2</v>
      </c>
      <c r="AA60" s="45">
        <f>W60+1</f>
        <v>3</v>
      </c>
      <c r="AB60" s="46">
        <f t="shared" ref="AB60:AD60" si="21">X60+1</f>
        <v>3</v>
      </c>
      <c r="AC60" s="46">
        <f t="shared" si="21"/>
        <v>3</v>
      </c>
      <c r="AD60" s="46">
        <f t="shared" si="21"/>
        <v>3</v>
      </c>
      <c r="AE60" s="45">
        <f>AA60+1</f>
        <v>4</v>
      </c>
      <c r="AF60" s="46">
        <f t="shared" ref="AF60:AH60" si="22">AB60+1</f>
        <v>4</v>
      </c>
      <c r="AG60" s="46">
        <f t="shared" si="22"/>
        <v>4</v>
      </c>
      <c r="AH60" s="46">
        <f t="shared" si="22"/>
        <v>4</v>
      </c>
      <c r="AI60" s="45">
        <f>AE60+1</f>
        <v>5</v>
      </c>
      <c r="AJ60" s="46">
        <f t="shared" ref="AJ60:AL60" si="23">AF60+1</f>
        <v>5</v>
      </c>
      <c r="AK60" s="46">
        <f t="shared" si="23"/>
        <v>5</v>
      </c>
      <c r="AL60" s="46">
        <f t="shared" si="23"/>
        <v>5</v>
      </c>
      <c r="AM60" s="45">
        <f>AI60+1</f>
        <v>6</v>
      </c>
      <c r="AN60" s="46">
        <f t="shared" ref="AN60:AP60" si="24">AJ60+1</f>
        <v>6</v>
      </c>
      <c r="AO60" s="46">
        <f t="shared" si="24"/>
        <v>6</v>
      </c>
      <c r="AP60" s="46">
        <f t="shared" si="24"/>
        <v>6</v>
      </c>
    </row>
    <row r="61" spans="2:42" customFormat="1" x14ac:dyDescent="0.35">
      <c r="B61" s="64" t="s">
        <v>68</v>
      </c>
      <c r="D61" s="47" t="s">
        <v>54</v>
      </c>
      <c r="E61" s="48">
        <v>-0.35</v>
      </c>
      <c r="F61" s="48">
        <v>-0.45</v>
      </c>
      <c r="G61" s="48">
        <v>-0.1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0</v>
      </c>
      <c r="N61" s="48">
        <v>0</v>
      </c>
      <c r="O61" s="48">
        <v>0</v>
      </c>
      <c r="P61" s="48">
        <v>0</v>
      </c>
      <c r="Q61" s="66">
        <f>SUM(E61:P61)</f>
        <v>-0.9</v>
      </c>
      <c r="S61" s="54">
        <f t="shared" ref="S61:V62" si="25">$E61/4</f>
        <v>-8.7499999999999994E-2</v>
      </c>
      <c r="T61" s="54">
        <f t="shared" si="25"/>
        <v>-8.7499999999999994E-2</v>
      </c>
      <c r="U61" s="54">
        <f t="shared" si="25"/>
        <v>-8.7499999999999994E-2</v>
      </c>
      <c r="V61" s="54">
        <f t="shared" si="25"/>
        <v>-8.7499999999999994E-2</v>
      </c>
      <c r="W61" s="54">
        <f t="shared" ref="W61:Z62" si="26">$F61/4</f>
        <v>-0.1125</v>
      </c>
      <c r="X61" s="54">
        <f t="shared" si="26"/>
        <v>-0.1125</v>
      </c>
      <c r="Y61" s="54">
        <f t="shared" si="26"/>
        <v>-0.1125</v>
      </c>
      <c r="Z61" s="54">
        <f t="shared" si="26"/>
        <v>-0.1125</v>
      </c>
      <c r="AA61" s="54">
        <f t="shared" ref="AA61:AD62" si="27">$G61/4</f>
        <v>-2.5000000000000001E-2</v>
      </c>
      <c r="AB61" s="54">
        <f t="shared" si="27"/>
        <v>-2.5000000000000001E-2</v>
      </c>
      <c r="AC61" s="54">
        <f t="shared" si="27"/>
        <v>-2.5000000000000001E-2</v>
      </c>
      <c r="AD61" s="54">
        <f t="shared" si="27"/>
        <v>-2.5000000000000001E-2</v>
      </c>
      <c r="AE61" s="54">
        <f t="shared" ref="AE61:AH62" si="28">$H61/4</f>
        <v>0</v>
      </c>
      <c r="AF61" s="54">
        <f t="shared" si="28"/>
        <v>0</v>
      </c>
      <c r="AG61" s="54">
        <f t="shared" si="28"/>
        <v>0</v>
      </c>
      <c r="AH61" s="54">
        <f t="shared" si="28"/>
        <v>0</v>
      </c>
      <c r="AI61" s="54">
        <f t="shared" ref="AI61:AL62" si="29">$I61/4</f>
        <v>0</v>
      </c>
      <c r="AJ61" s="54">
        <f t="shared" si="29"/>
        <v>0</v>
      </c>
      <c r="AK61" s="54">
        <f t="shared" si="29"/>
        <v>0</v>
      </c>
      <c r="AL61" s="54">
        <f t="shared" si="29"/>
        <v>0</v>
      </c>
      <c r="AM61" s="54">
        <f t="shared" ref="AM61:AP62" si="30">$J61/4</f>
        <v>0</v>
      </c>
      <c r="AN61" s="54">
        <f t="shared" si="30"/>
        <v>0</v>
      </c>
      <c r="AO61" s="54">
        <f t="shared" si="30"/>
        <v>0</v>
      </c>
      <c r="AP61" s="54">
        <f t="shared" si="30"/>
        <v>0</v>
      </c>
    </row>
    <row r="62" spans="2:42" customFormat="1" x14ac:dyDescent="0.35">
      <c r="B62" s="64" t="s">
        <v>69</v>
      </c>
      <c r="D62" s="47" t="s">
        <v>55</v>
      </c>
      <c r="E62" s="48">
        <v>0</v>
      </c>
      <c r="F62" s="48">
        <v>0</v>
      </c>
      <c r="G62" s="48">
        <v>0.2</v>
      </c>
      <c r="H62" s="48">
        <v>0.35</v>
      </c>
      <c r="I62" s="48">
        <v>0.4</v>
      </c>
      <c r="J62" s="48">
        <v>0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48">
        <v>0</v>
      </c>
      <c r="Q62" s="65">
        <f>SUM(E62:P62)</f>
        <v>0.95000000000000007</v>
      </c>
      <c r="S62" s="54">
        <f t="shared" si="25"/>
        <v>0</v>
      </c>
      <c r="T62" s="54">
        <f t="shared" si="25"/>
        <v>0</v>
      </c>
      <c r="U62" s="54">
        <f t="shared" si="25"/>
        <v>0</v>
      </c>
      <c r="V62" s="54">
        <f t="shared" si="25"/>
        <v>0</v>
      </c>
      <c r="W62" s="54">
        <f t="shared" si="26"/>
        <v>0</v>
      </c>
      <c r="X62" s="54">
        <f t="shared" si="26"/>
        <v>0</v>
      </c>
      <c r="Y62" s="54">
        <f t="shared" si="26"/>
        <v>0</v>
      </c>
      <c r="Z62" s="54">
        <f t="shared" si="26"/>
        <v>0</v>
      </c>
      <c r="AA62" s="54">
        <f t="shared" si="27"/>
        <v>0.05</v>
      </c>
      <c r="AB62" s="54">
        <f t="shared" si="27"/>
        <v>0.05</v>
      </c>
      <c r="AC62" s="54">
        <f t="shared" si="27"/>
        <v>0.05</v>
      </c>
      <c r="AD62" s="54">
        <f t="shared" si="27"/>
        <v>0.05</v>
      </c>
      <c r="AE62" s="54">
        <f t="shared" si="28"/>
        <v>8.7499999999999994E-2</v>
      </c>
      <c r="AF62" s="54">
        <f t="shared" si="28"/>
        <v>8.7499999999999994E-2</v>
      </c>
      <c r="AG62" s="54">
        <f t="shared" si="28"/>
        <v>8.7499999999999994E-2</v>
      </c>
      <c r="AH62" s="54">
        <f t="shared" si="28"/>
        <v>8.7499999999999994E-2</v>
      </c>
      <c r="AI62" s="54">
        <f t="shared" si="29"/>
        <v>0.1</v>
      </c>
      <c r="AJ62" s="54">
        <f t="shared" si="29"/>
        <v>0.1</v>
      </c>
      <c r="AK62" s="54">
        <f t="shared" si="29"/>
        <v>0.1</v>
      </c>
      <c r="AL62" s="54">
        <f t="shared" si="29"/>
        <v>0.1</v>
      </c>
      <c r="AM62" s="54">
        <f t="shared" si="30"/>
        <v>0</v>
      </c>
      <c r="AN62" s="54">
        <f t="shared" si="30"/>
        <v>0</v>
      </c>
      <c r="AO62" s="54">
        <f t="shared" si="30"/>
        <v>0</v>
      </c>
      <c r="AP62" s="54">
        <f t="shared" si="30"/>
        <v>0</v>
      </c>
    </row>
    <row r="63" spans="2:42" customFormat="1" x14ac:dyDescent="0.35">
      <c r="B63" s="64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</row>
    <row r="64" spans="2:42" customFormat="1" x14ac:dyDescent="0.35">
      <c r="B64" s="64"/>
      <c r="E64" s="50"/>
      <c r="F64" s="51" t="s">
        <v>53</v>
      </c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</row>
    <row r="65" spans="2:42" customFormat="1" ht="17" customHeight="1" x14ac:dyDescent="0.5">
      <c r="D65" s="52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</row>
    <row r="66" spans="2:42" x14ac:dyDescent="0.35">
      <c r="B66" s="27"/>
    </row>
  </sheetData>
  <phoneticPr fontId="9" type="noConversion"/>
  <conditionalFormatting sqref="E61:P62">
    <cfRule type="cellIs" dxfId="6" priority="1" operator="lessThan">
      <formula>0</formula>
    </cfRule>
    <cfRule type="cellIs" dxfId="5" priority="2" operator="greaterThan">
      <formula>0</formula>
    </cfRule>
    <cfRule type="containsBlanks" dxfId="4" priority="14">
      <formula>LEN(TRIM(E61))=0</formula>
    </cfRule>
    <cfRule type="cellIs" dxfId="3" priority="15" operator="lessThan">
      <formula>0</formula>
    </cfRule>
  </conditionalFormatting>
  <conditionalFormatting sqref="S60:AP62">
    <cfRule type="cellIs" dxfId="2" priority="13" operator="equal">
      <formula>0</formula>
    </cfRule>
  </conditionalFormatting>
  <conditionalFormatting sqref="S61:AP61">
    <cfRule type="cellIs" dxfId="1" priority="11" operator="lessThan">
      <formula>0</formula>
    </cfRule>
  </conditionalFormatting>
  <conditionalFormatting sqref="S61:AP62">
    <cfRule type="cellIs" dxfId="0" priority="12" operator="greaterThan">
      <formula>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9202-2A94-4CFA-9396-895B261872E5}">
  <dimension ref="B3:F81"/>
  <sheetViews>
    <sheetView zoomScaleNormal="100" workbookViewId="0">
      <selection activeCell="J16" sqref="J16"/>
    </sheetView>
  </sheetViews>
  <sheetFormatPr defaultRowHeight="14.5" outlineLevelRow="1" x14ac:dyDescent="0.35"/>
  <cols>
    <col min="2" max="2" width="18.08984375" customWidth="1"/>
    <col min="3" max="3" width="24.54296875" customWidth="1"/>
    <col min="4" max="4" width="18.54296875" customWidth="1"/>
    <col min="5" max="5" width="7.1796875" customWidth="1"/>
  </cols>
  <sheetData>
    <row r="3" spans="3:6" x14ac:dyDescent="0.35">
      <c r="C3" s="8" t="s">
        <v>0</v>
      </c>
      <c r="D3" s="9">
        <f>SUMIFS($D$41:$D$80,$C$41:$C$80,C3)</f>
        <v>1100000</v>
      </c>
      <c r="F3" s="25"/>
    </row>
    <row r="4" spans="3:6" x14ac:dyDescent="0.35">
      <c r="D4" s="4"/>
      <c r="F4" s="25"/>
    </row>
    <row r="5" spans="3:6" x14ac:dyDescent="0.35">
      <c r="C5" t="s">
        <v>1</v>
      </c>
      <c r="D5" s="4">
        <f>SUMIFS($D$41:$D$80,$C$41:$C$80,C5)*-1</f>
        <v>631868</v>
      </c>
      <c r="F5" s="25"/>
    </row>
    <row r="6" spans="3:6" x14ac:dyDescent="0.35">
      <c r="C6" t="s">
        <v>2</v>
      </c>
      <c r="D6" s="4">
        <f t="shared" ref="D6:D9" si="0">SUMIFS($D$41:$D$80,$C$41:$C$80,C6)*-1</f>
        <v>39193</v>
      </c>
      <c r="F6" s="25"/>
    </row>
    <row r="7" spans="3:6" x14ac:dyDescent="0.35">
      <c r="C7" t="s">
        <v>3</v>
      </c>
      <c r="D7" s="4">
        <f t="shared" si="0"/>
        <v>25378</v>
      </c>
      <c r="F7" s="26"/>
    </row>
    <row r="8" spans="3:6" x14ac:dyDescent="0.35">
      <c r="C8" s="22" t="s">
        <v>4</v>
      </c>
      <c r="D8" s="4">
        <f t="shared" si="0"/>
        <v>0</v>
      </c>
      <c r="F8" s="26"/>
    </row>
    <row r="9" spans="3:6" x14ac:dyDescent="0.35">
      <c r="C9" t="s">
        <v>6</v>
      </c>
      <c r="D9" s="4">
        <f t="shared" si="0"/>
        <v>-17413</v>
      </c>
      <c r="F9" s="26"/>
    </row>
    <row r="10" spans="3:6" x14ac:dyDescent="0.35">
      <c r="C10" s="10" t="s">
        <v>7</v>
      </c>
      <c r="D10" s="11">
        <f>SUM(D5:D9)</f>
        <v>679026</v>
      </c>
      <c r="F10" s="26" t="s">
        <v>20</v>
      </c>
    </row>
    <row r="11" spans="3:6" x14ac:dyDescent="0.35">
      <c r="C11" s="19" t="s">
        <v>13</v>
      </c>
      <c r="D11" s="20">
        <f>D10/D3</f>
        <v>0.61729636363636364</v>
      </c>
      <c r="F11" s="26"/>
    </row>
    <row r="12" spans="3:6" x14ac:dyDescent="0.35">
      <c r="D12" s="4"/>
      <c r="F12" s="26"/>
    </row>
    <row r="13" spans="3:6" x14ac:dyDescent="0.35">
      <c r="C13" s="8" t="s">
        <v>12</v>
      </c>
      <c r="D13" s="18">
        <f>D3-D10</f>
        <v>420974</v>
      </c>
      <c r="F13" s="26"/>
    </row>
    <row r="14" spans="3:6" x14ac:dyDescent="0.35">
      <c r="D14" s="4"/>
      <c r="F14" s="26"/>
    </row>
    <row r="15" spans="3:6" x14ac:dyDescent="0.35">
      <c r="C15" t="s">
        <v>5</v>
      </c>
      <c r="D15" s="4">
        <f>SUMIFS($D$41:$D$80,$C$41:$C$80,C15)</f>
        <v>169386</v>
      </c>
      <c r="F15" s="26"/>
    </row>
    <row r="16" spans="3:6" x14ac:dyDescent="0.35">
      <c r="C16" s="21" t="s">
        <v>4</v>
      </c>
      <c r="D16" s="4">
        <f>SUMIFS($D$41:$D$80,$C$41:$C$80,C16)</f>
        <v>0</v>
      </c>
      <c r="F16" s="26"/>
    </row>
    <row r="17" spans="3:6" x14ac:dyDescent="0.35">
      <c r="C17" s="12" t="s">
        <v>8</v>
      </c>
      <c r="D17" s="13">
        <f>SUM(D15:D16)</f>
        <v>169386</v>
      </c>
      <c r="F17" s="26" t="str">
        <f>"B (E)"</f>
        <v>B (E)</v>
      </c>
    </row>
    <row r="18" spans="3:6" x14ac:dyDescent="0.35">
      <c r="F18" s="26"/>
    </row>
    <row r="19" spans="3:6" x14ac:dyDescent="0.35">
      <c r="F19" s="26"/>
    </row>
    <row r="20" spans="3:6" x14ac:dyDescent="0.35">
      <c r="C20" s="15" t="s">
        <v>10</v>
      </c>
      <c r="D20" s="86">
        <f>D81</f>
        <v>482478</v>
      </c>
      <c r="F20" s="26"/>
    </row>
    <row r="21" spans="3:6" x14ac:dyDescent="0.35">
      <c r="F21" s="26"/>
    </row>
    <row r="22" spans="3:6" x14ac:dyDescent="0.35">
      <c r="C22" s="15" t="s">
        <v>23</v>
      </c>
      <c r="D22" s="16">
        <f>XIRR($D$42:$D$81,$B$42:$B$81)</f>
        <v>-2.8503003716468817E-2</v>
      </c>
      <c r="F22" s="26"/>
    </row>
    <row r="23" spans="3:6" x14ac:dyDescent="0.35">
      <c r="F23" s="26"/>
    </row>
    <row r="24" spans="3:6" x14ac:dyDescent="0.35">
      <c r="C24" t="s">
        <v>8</v>
      </c>
      <c r="D24" s="6">
        <f>D17</f>
        <v>169386</v>
      </c>
      <c r="F24" s="26" t="str">
        <f>"B (E)"</f>
        <v>B (E)</v>
      </c>
    </row>
    <row r="25" spans="3:6" x14ac:dyDescent="0.35">
      <c r="C25" t="s">
        <v>9</v>
      </c>
      <c r="D25" s="14">
        <f>$D$81</f>
        <v>482478</v>
      </c>
      <c r="F25" s="26" t="s">
        <v>19</v>
      </c>
    </row>
    <row r="26" spans="3:6" x14ac:dyDescent="0.35">
      <c r="C26" t="s">
        <v>1</v>
      </c>
      <c r="D26" s="4">
        <f>SUMIFS($D$41:$D$80,$C$41:$C$80,C26)*-1</f>
        <v>631868</v>
      </c>
      <c r="F26" s="26" t="s">
        <v>18</v>
      </c>
    </row>
    <row r="27" spans="3:6" x14ac:dyDescent="0.35">
      <c r="C27" s="15" t="s">
        <v>21</v>
      </c>
      <c r="D27" s="17">
        <f>SUM(D24:D25)/D26</f>
        <v>1.0316458500826122</v>
      </c>
      <c r="E27" s="5" t="s">
        <v>11</v>
      </c>
      <c r="F27" s="26"/>
    </row>
    <row r="28" spans="3:6" x14ac:dyDescent="0.35">
      <c r="F28" s="26"/>
    </row>
    <row r="29" spans="3:6" x14ac:dyDescent="0.35">
      <c r="C29" t="s">
        <v>8</v>
      </c>
      <c r="D29" s="6">
        <f>D17</f>
        <v>169386</v>
      </c>
      <c r="F29" s="26" t="str">
        <f>"B (E)"</f>
        <v>B (E)</v>
      </c>
    </row>
    <row r="30" spans="3:6" x14ac:dyDescent="0.35">
      <c r="C30" t="s">
        <v>7</v>
      </c>
      <c r="D30" s="6">
        <f>D10</f>
        <v>679026</v>
      </c>
      <c r="F30" s="26" t="s">
        <v>20</v>
      </c>
    </row>
    <row r="31" spans="3:6" x14ac:dyDescent="0.35">
      <c r="C31" s="15" t="s">
        <v>14</v>
      </c>
      <c r="D31" s="17">
        <f>D29/D30</f>
        <v>0.24945436551766795</v>
      </c>
      <c r="F31" s="26"/>
    </row>
    <row r="32" spans="3:6" x14ac:dyDescent="0.35">
      <c r="F32" s="26"/>
    </row>
    <row r="33" spans="2:6" x14ac:dyDescent="0.35">
      <c r="C33" t="s">
        <v>8</v>
      </c>
      <c r="D33" s="6">
        <f>D29</f>
        <v>169386</v>
      </c>
      <c r="F33" s="26" t="str">
        <f>"B (E)"</f>
        <v>B (E)</v>
      </c>
    </row>
    <row r="34" spans="2:6" x14ac:dyDescent="0.35">
      <c r="C34" t="s">
        <v>9</v>
      </c>
      <c r="D34" s="14">
        <f>$D$81</f>
        <v>482478</v>
      </c>
      <c r="F34" s="26" t="s">
        <v>19</v>
      </c>
    </row>
    <row r="35" spans="2:6" x14ac:dyDescent="0.35">
      <c r="C35" t="s">
        <v>7</v>
      </c>
      <c r="D35" s="4">
        <f>D10</f>
        <v>679026</v>
      </c>
      <c r="F35" s="26" t="s">
        <v>20</v>
      </c>
    </row>
    <row r="36" spans="2:6" x14ac:dyDescent="0.35">
      <c r="C36" s="15" t="s">
        <v>22</v>
      </c>
      <c r="D36" s="17">
        <f>SUM(D33:D34)/D35</f>
        <v>0.95999858621024825</v>
      </c>
      <c r="F36" s="26"/>
    </row>
    <row r="37" spans="2:6" x14ac:dyDescent="0.35">
      <c r="F37" s="26"/>
    </row>
    <row r="38" spans="2:6" x14ac:dyDescent="0.35">
      <c r="F38" s="26"/>
    </row>
    <row r="39" spans="2:6" x14ac:dyDescent="0.35">
      <c r="F39" s="25"/>
    </row>
    <row r="40" spans="2:6" x14ac:dyDescent="0.35">
      <c r="B40" s="23" t="s">
        <v>15</v>
      </c>
      <c r="C40" s="23" t="s">
        <v>16</v>
      </c>
      <c r="D40" s="24" t="s">
        <v>17</v>
      </c>
      <c r="F40" s="25"/>
    </row>
    <row r="41" spans="2:6" outlineLevel="1" x14ac:dyDescent="0.35">
      <c r="B41" s="1">
        <v>44691</v>
      </c>
      <c r="C41" s="2" t="s">
        <v>0</v>
      </c>
      <c r="D41" s="7">
        <v>1100000</v>
      </c>
    </row>
    <row r="42" spans="2:6" outlineLevel="1" x14ac:dyDescent="0.35">
      <c r="B42" s="3">
        <v>44858</v>
      </c>
      <c r="C42" s="2" t="s">
        <v>1</v>
      </c>
      <c r="D42" s="7">
        <v>-231814</v>
      </c>
    </row>
    <row r="43" spans="2:6" outlineLevel="1" x14ac:dyDescent="0.35">
      <c r="B43" s="3">
        <v>44858</v>
      </c>
      <c r="C43" s="2" t="s">
        <v>2</v>
      </c>
      <c r="D43" s="7">
        <v>-4508</v>
      </c>
    </row>
    <row r="44" spans="2:6" outlineLevel="1" x14ac:dyDescent="0.35">
      <c r="B44" s="3">
        <v>44858</v>
      </c>
      <c r="C44" s="2" t="s">
        <v>3</v>
      </c>
      <c r="D44" s="7">
        <v>-6674</v>
      </c>
    </row>
    <row r="45" spans="2:6" outlineLevel="1" x14ac:dyDescent="0.35">
      <c r="B45" s="3">
        <v>44923</v>
      </c>
      <c r="C45" s="2" t="s">
        <v>4</v>
      </c>
      <c r="D45" s="83"/>
    </row>
    <row r="46" spans="2:6" outlineLevel="1" x14ac:dyDescent="0.35">
      <c r="B46" s="3">
        <v>44923</v>
      </c>
      <c r="C46" s="2" t="s">
        <v>5</v>
      </c>
      <c r="D46" s="7">
        <v>504</v>
      </c>
    </row>
    <row r="47" spans="2:6" outlineLevel="1" x14ac:dyDescent="0.35">
      <c r="B47" s="3">
        <v>45007</v>
      </c>
      <c r="C47" s="2" t="s">
        <v>1</v>
      </c>
      <c r="D47" s="7">
        <v>-96766</v>
      </c>
    </row>
    <row r="48" spans="2:6" outlineLevel="1" x14ac:dyDescent="0.35">
      <c r="B48" s="3">
        <v>45007</v>
      </c>
      <c r="C48" s="2" t="s">
        <v>2</v>
      </c>
      <c r="D48" s="7">
        <v>-5093</v>
      </c>
    </row>
    <row r="49" spans="2:4" outlineLevel="1" x14ac:dyDescent="0.35">
      <c r="B49" s="3">
        <v>45007</v>
      </c>
      <c r="C49" s="2" t="s">
        <v>3</v>
      </c>
      <c r="D49" s="7">
        <v>-2338</v>
      </c>
    </row>
    <row r="50" spans="2:4" outlineLevel="1" x14ac:dyDescent="0.35">
      <c r="B50" s="3">
        <v>45054</v>
      </c>
      <c r="C50" s="2" t="s">
        <v>1</v>
      </c>
      <c r="D50" s="7">
        <v>-173383</v>
      </c>
    </row>
    <row r="51" spans="2:4" outlineLevel="1" x14ac:dyDescent="0.35">
      <c r="B51" s="3">
        <v>45054</v>
      </c>
      <c r="C51" s="2" t="s">
        <v>2</v>
      </c>
      <c r="D51" s="7">
        <v>-15908</v>
      </c>
    </row>
    <row r="52" spans="2:4" outlineLevel="1" x14ac:dyDescent="0.35">
      <c r="B52" s="3">
        <v>45054</v>
      </c>
      <c r="C52" s="2" t="s">
        <v>3</v>
      </c>
      <c r="D52" s="7">
        <v>-2338</v>
      </c>
    </row>
    <row r="53" spans="2:4" outlineLevel="1" x14ac:dyDescent="0.35">
      <c r="B53" s="3">
        <v>45106</v>
      </c>
      <c r="C53" s="2" t="s">
        <v>4</v>
      </c>
      <c r="D53" s="83"/>
    </row>
    <row r="54" spans="2:4" outlineLevel="1" x14ac:dyDescent="0.35">
      <c r="B54" s="3">
        <v>45106</v>
      </c>
      <c r="C54" s="2" t="s">
        <v>6</v>
      </c>
      <c r="D54" s="7">
        <v>8595</v>
      </c>
    </row>
    <row r="55" spans="2:4" outlineLevel="1" x14ac:dyDescent="0.35">
      <c r="B55" s="3">
        <v>45106</v>
      </c>
      <c r="C55" s="2" t="s">
        <v>5</v>
      </c>
      <c r="D55" s="7">
        <v>5473</v>
      </c>
    </row>
    <row r="56" spans="2:4" outlineLevel="1" x14ac:dyDescent="0.35">
      <c r="B56" s="3">
        <v>45226</v>
      </c>
      <c r="C56" s="2" t="s">
        <v>1</v>
      </c>
      <c r="D56" s="7">
        <v>-16695</v>
      </c>
    </row>
    <row r="57" spans="2:4" outlineLevel="1" x14ac:dyDescent="0.35">
      <c r="B57" s="3">
        <v>45226</v>
      </c>
      <c r="C57" s="2" t="s">
        <v>6</v>
      </c>
      <c r="D57" s="7">
        <v>2460</v>
      </c>
    </row>
    <row r="58" spans="2:4" outlineLevel="1" x14ac:dyDescent="0.35">
      <c r="B58" s="3">
        <v>45226</v>
      </c>
      <c r="C58" s="2" t="s">
        <v>3</v>
      </c>
      <c r="D58" s="7">
        <v>-4676</v>
      </c>
    </row>
    <row r="59" spans="2:4" outlineLevel="1" x14ac:dyDescent="0.35">
      <c r="B59" s="3">
        <v>45226</v>
      </c>
      <c r="C59" s="2" t="s">
        <v>5</v>
      </c>
      <c r="D59" s="7">
        <v>3247</v>
      </c>
    </row>
    <row r="60" spans="2:4" outlineLevel="1" x14ac:dyDescent="0.35">
      <c r="B60" s="3">
        <v>45282</v>
      </c>
      <c r="C60" s="2" t="s">
        <v>4</v>
      </c>
      <c r="D60" s="83"/>
    </row>
    <row r="61" spans="2:4" outlineLevel="1" x14ac:dyDescent="0.35">
      <c r="B61" s="3">
        <v>45282</v>
      </c>
      <c r="C61" s="2" t="s">
        <v>6</v>
      </c>
      <c r="D61" s="7">
        <v>1337</v>
      </c>
    </row>
    <row r="62" spans="2:4" outlineLevel="1" x14ac:dyDescent="0.35">
      <c r="B62" s="3">
        <v>45282</v>
      </c>
      <c r="C62" s="2" t="s">
        <v>5</v>
      </c>
      <c r="D62" s="7">
        <v>1754</v>
      </c>
    </row>
    <row r="63" spans="2:4" outlineLevel="1" x14ac:dyDescent="0.35">
      <c r="B63" s="3">
        <v>45334</v>
      </c>
      <c r="C63" s="2" t="s">
        <v>1</v>
      </c>
      <c r="D63" s="7">
        <v>-43743</v>
      </c>
    </row>
    <row r="64" spans="2:4" outlineLevel="1" x14ac:dyDescent="0.35">
      <c r="B64" s="3">
        <v>45334</v>
      </c>
      <c r="C64" s="2" t="s">
        <v>3</v>
      </c>
      <c r="D64" s="7">
        <v>-2338</v>
      </c>
    </row>
    <row r="65" spans="2:4" outlineLevel="1" x14ac:dyDescent="0.35">
      <c r="B65" s="3">
        <v>45334</v>
      </c>
      <c r="C65" s="2" t="s">
        <v>2</v>
      </c>
      <c r="D65" s="7">
        <v>-1798</v>
      </c>
    </row>
    <row r="66" spans="2:4" outlineLevel="1" x14ac:dyDescent="0.35">
      <c r="B66" s="3">
        <v>45335</v>
      </c>
      <c r="C66" s="2" t="s">
        <v>4</v>
      </c>
      <c r="D66" s="83"/>
    </row>
    <row r="67" spans="2:4" outlineLevel="1" x14ac:dyDescent="0.35">
      <c r="B67" s="3">
        <v>45335</v>
      </c>
      <c r="C67" s="2" t="s">
        <v>6</v>
      </c>
      <c r="D67" s="7">
        <v>530</v>
      </c>
    </row>
    <row r="68" spans="2:4" outlineLevel="1" x14ac:dyDescent="0.35">
      <c r="B68" s="3">
        <v>45335</v>
      </c>
      <c r="C68" s="2" t="s">
        <v>5</v>
      </c>
      <c r="D68" s="7">
        <v>715</v>
      </c>
    </row>
    <row r="69" spans="2:4" outlineLevel="1" x14ac:dyDescent="0.35">
      <c r="B69" s="3">
        <v>45387</v>
      </c>
      <c r="C69" s="2" t="s">
        <v>4</v>
      </c>
      <c r="D69" s="83"/>
    </row>
    <row r="70" spans="2:4" outlineLevel="1" x14ac:dyDescent="0.35">
      <c r="B70" s="3">
        <v>45387</v>
      </c>
      <c r="C70" s="2" t="s">
        <v>6</v>
      </c>
      <c r="D70" s="7">
        <v>2485</v>
      </c>
    </row>
    <row r="71" spans="2:4" outlineLevel="1" x14ac:dyDescent="0.35">
      <c r="B71" s="3">
        <v>45387</v>
      </c>
      <c r="C71" s="2" t="s">
        <v>3</v>
      </c>
      <c r="D71" s="7">
        <v>-2338</v>
      </c>
    </row>
    <row r="72" spans="2:4" outlineLevel="1" x14ac:dyDescent="0.35">
      <c r="B72" s="3">
        <v>45387</v>
      </c>
      <c r="C72" s="2" t="s">
        <v>5</v>
      </c>
      <c r="D72" s="7">
        <v>3946</v>
      </c>
    </row>
    <row r="73" spans="2:4" outlineLevel="1" x14ac:dyDescent="0.35">
      <c r="B73" s="3">
        <v>45468</v>
      </c>
      <c r="C73" s="2" t="s">
        <v>1</v>
      </c>
      <c r="D73" s="7">
        <v>-14855</v>
      </c>
    </row>
    <row r="74" spans="2:4" outlineLevel="1" x14ac:dyDescent="0.35">
      <c r="B74" s="3">
        <v>45468</v>
      </c>
      <c r="C74" s="2" t="s">
        <v>6</v>
      </c>
      <c r="D74" s="7">
        <v>2006</v>
      </c>
    </row>
    <row r="75" spans="2:4" outlineLevel="1" x14ac:dyDescent="0.35">
      <c r="B75" s="3">
        <v>45468</v>
      </c>
      <c r="C75" s="2" t="s">
        <v>5</v>
      </c>
      <c r="D75" s="7">
        <v>3747</v>
      </c>
    </row>
    <row r="76" spans="2:4" outlineLevel="1" x14ac:dyDescent="0.35">
      <c r="B76" s="3">
        <v>45509</v>
      </c>
      <c r="C76" s="2" t="s">
        <v>1</v>
      </c>
      <c r="D76" s="7">
        <v>-54612</v>
      </c>
    </row>
    <row r="77" spans="2:4" outlineLevel="1" x14ac:dyDescent="0.35">
      <c r="B77" s="3">
        <v>45509</v>
      </c>
      <c r="C77" s="2" t="s">
        <v>3</v>
      </c>
      <c r="D77" s="7">
        <v>-2338</v>
      </c>
    </row>
    <row r="78" spans="2:4" outlineLevel="1" x14ac:dyDescent="0.35">
      <c r="B78" s="3">
        <v>45587</v>
      </c>
      <c r="C78" s="85" t="s">
        <v>5</v>
      </c>
      <c r="D78" s="83">
        <v>150000</v>
      </c>
    </row>
    <row r="79" spans="2:4" outlineLevel="1" x14ac:dyDescent="0.35">
      <c r="B79" s="3">
        <v>45587</v>
      </c>
      <c r="C79" s="2" t="s">
        <v>2</v>
      </c>
      <c r="D79" s="7">
        <v>-11886</v>
      </c>
    </row>
    <row r="80" spans="2:4" outlineLevel="1" x14ac:dyDescent="0.35">
      <c r="B80" s="3">
        <v>45587</v>
      </c>
      <c r="C80" s="2" t="s">
        <v>3</v>
      </c>
      <c r="D80" s="7">
        <v>-2338</v>
      </c>
    </row>
    <row r="81" spans="2:4" outlineLevel="1" x14ac:dyDescent="0.35">
      <c r="B81" s="3">
        <v>45582</v>
      </c>
      <c r="C81" s="2" t="s">
        <v>10</v>
      </c>
      <c r="D81" s="7">
        <v>482478</v>
      </c>
    </row>
  </sheetData>
  <autoFilter ref="B40:D81" xr:uid="{264B9202-2A94-4CFA-9396-895B261872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 and 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Potter</dc:creator>
  <cp:lastModifiedBy>Chase Potter</cp:lastModifiedBy>
  <dcterms:created xsi:type="dcterms:W3CDTF">2024-10-17T08:18:23Z</dcterms:created>
  <dcterms:modified xsi:type="dcterms:W3CDTF">2024-10-17T10:45:57Z</dcterms:modified>
</cp:coreProperties>
</file>