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905" yWindow="-15" windowWidth="23940" windowHeight="13335" tabRatio="499"/>
  </bookViews>
  <sheets>
    <sheet name="Sheet1" sheetId="1" r:id="rId1"/>
    <sheet name="IOT" sheetId="2" r:id="rId2"/>
    <sheet name="ArchiMate" sheetId="3" r:id="rId3"/>
  </sheets>
  <calcPr calcId="125725"/>
</workbook>
</file>

<file path=xl/calcChain.xml><?xml version="1.0" encoding="utf-8"?>
<calcChain xmlns="http://schemas.openxmlformats.org/spreadsheetml/2006/main">
  <c r="I67" i="3"/>
  <c r="H67"/>
  <c r="U43" i="2"/>
  <c r="U38"/>
  <c r="C14" i="1"/>
  <c r="V39" i="2"/>
  <c r="G126" i="3"/>
  <c r="F126"/>
  <c r="Q17" i="2"/>
  <c r="Q18" s="1"/>
  <c r="U40" s="1"/>
  <c r="J27" i="1" l="1"/>
  <c r="J26"/>
  <c r="J18"/>
  <c r="J17"/>
  <c r="F121" i="3"/>
  <c r="E4" i="1"/>
  <c r="F31" i="2"/>
  <c r="G31" s="1"/>
  <c r="V42"/>
  <c r="V41"/>
  <c r="K157" i="3"/>
  <c r="K156"/>
  <c r="K155"/>
  <c r="J155"/>
  <c r="K154"/>
  <c r="G33" i="2" l="1"/>
  <c r="G34" s="1"/>
  <c r="C49"/>
  <c r="H122" i="3"/>
  <c r="I122" s="1"/>
  <c r="J122" s="1"/>
  <c r="C133"/>
  <c r="C138"/>
  <c r="E132"/>
  <c r="Q9" i="2" l="1"/>
  <c r="V40" l="1"/>
  <c r="L2"/>
  <c r="F18" s="1"/>
  <c r="F24"/>
  <c r="F21"/>
  <c r="F10" l="1"/>
  <c r="F12"/>
  <c r="F15"/>
  <c r="F25"/>
  <c r="F9"/>
  <c r="F11"/>
  <c r="F14"/>
  <c r="E138" i="3"/>
  <c r="H3" i="2"/>
  <c r="H12"/>
  <c r="F4"/>
  <c r="F5"/>
  <c r="F2"/>
  <c r="E134" i="3"/>
  <c r="E40" i="2"/>
  <c r="H7"/>
  <c r="F2" i="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9"/>
  <c r="H71" s="1"/>
  <c r="I71" s="1"/>
  <c r="J71" s="1"/>
  <c r="F70"/>
  <c r="F71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2"/>
  <c r="F113"/>
  <c r="F114"/>
  <c r="F115"/>
  <c r="F116"/>
  <c r="F117"/>
  <c r="F118"/>
  <c r="F119"/>
  <c r="F28" i="2"/>
  <c r="F6"/>
  <c r="F8"/>
  <c r="F27"/>
  <c r="F26"/>
  <c r="H25"/>
  <c r="F23"/>
  <c r="F22"/>
  <c r="F20"/>
  <c r="F19"/>
  <c r="H18"/>
  <c r="F17"/>
  <c r="F16"/>
  <c r="H15"/>
  <c r="H14"/>
  <c r="F13"/>
  <c r="H11"/>
  <c r="H10"/>
  <c r="H9"/>
  <c r="H119" i="3" l="1"/>
  <c r="I119" s="1"/>
  <c r="J119" s="1"/>
  <c r="H110"/>
  <c r="I110" s="1"/>
  <c r="J110" s="1"/>
  <c r="L1" i="2"/>
  <c r="V43" l="1"/>
  <c r="V38"/>
  <c r="H123" i="3"/>
  <c r="C23" i="1"/>
  <c r="G128" i="3"/>
  <c r="G129" s="1"/>
  <c r="J158" s="1"/>
  <c r="C27" i="1"/>
  <c r="C18"/>
  <c r="G35" i="2"/>
  <c r="J67" i="3" l="1"/>
  <c r="J123" s="1"/>
  <c r="I123"/>
  <c r="K158"/>
  <c r="J153"/>
  <c r="K153" s="1"/>
</calcChain>
</file>

<file path=xl/sharedStrings.xml><?xml version="1.0" encoding="utf-8"?>
<sst xmlns="http://schemas.openxmlformats.org/spreadsheetml/2006/main" count="424" uniqueCount="372">
  <si>
    <t>day</t>
  </si>
  <si>
    <t>year</t>
  </si>
  <si>
    <t>in sec</t>
  </si>
  <si>
    <t>starts</t>
  </si>
  <si>
    <t>Thingsee Purpose</t>
  </si>
  <si>
    <t>Poll unit</t>
  </si>
  <si>
    <t>Acceleration</t>
  </si>
  <si>
    <t>Message</t>
  </si>
  <si>
    <t>Action</t>
  </si>
  <si>
    <t>PollTrigger</t>
  </si>
  <si>
    <t>Trigger</t>
  </si>
  <si>
    <t>Transition name</t>
  </si>
  <si>
    <t>Direction</t>
  </si>
  <si>
    <t>Geofence value</t>
  </si>
  <si>
    <t>Start state</t>
  </si>
  <si>
    <t>Send event to</t>
  </si>
  <si>
    <t>Charger</t>
  </si>
  <si>
    <t>Profile name</t>
  </si>
  <si>
    <t>Purpose</t>
  </si>
  <si>
    <t>Thingsee Profile</t>
  </si>
  <si>
    <t>Host</t>
  </si>
  <si>
    <t>Port</t>
  </si>
  <si>
    <t>API</t>
  </si>
  <si>
    <t>Cloud URL</t>
  </si>
  <si>
    <t>Text shown</t>
  </si>
  <si>
    <t>Display</t>
  </si>
  <si>
    <t>Always active</t>
  </si>
  <si>
    <t>Comment</t>
  </si>
  <si>
    <t>State in other purpose</t>
  </si>
  <si>
    <t>Other Purpose</t>
  </si>
  <si>
    <t>Graph_Thingsee_app_sysadmin_3617045505</t>
  </si>
  <si>
    <t>Property_Poll_unit_sysadmin_3617045506</t>
  </si>
  <si>
    <t>Object_Acceleration_sysadmin_3617137273</t>
  </si>
  <si>
    <t>Property_Message_sysadmin_3617137576</t>
  </si>
  <si>
    <t>Role_Action_sysadmin_3617137642</t>
  </si>
  <si>
    <t>Role_Trigger_sysadmin_3617137662</t>
  </si>
  <si>
    <t>Role_Trigger_sysadmin_3617554342</t>
  </si>
  <si>
    <t>Property_Transition_name_sysadmin_3617561676</t>
  </si>
  <si>
    <t>Property_Direction_sysadmin_3617630524</t>
  </si>
  <si>
    <t>Property_Geofence_value_user_3617823697</t>
  </si>
  <si>
    <t>Property_Start_state_user_3617998082</t>
  </si>
  <si>
    <t>Property_Trigger_user_3618152092</t>
  </si>
  <si>
    <t>Property_Send_event_to_user_3618160282</t>
  </si>
  <si>
    <t>Object_Charger_user_3618919938</t>
  </si>
  <si>
    <t>Property_Application_collection_user_3619123093</t>
  </si>
  <si>
    <t>Object_Application_user_3619123114</t>
  </si>
  <si>
    <t>Graph_Thingsee_applications_user_3619123129</t>
  </si>
  <si>
    <t>Property_Host_user_3619379981</t>
  </si>
  <si>
    <t>Property_Port_user_3619380035</t>
  </si>
  <si>
    <t>Property_API_user_3619380069</t>
  </si>
  <si>
    <t>Object_Cloud_URL_user_3619380096</t>
  </si>
  <si>
    <t>Property_Cloud_URL_user_3619380314</t>
  </si>
  <si>
    <t>Property_Text_shown_user_3619381484</t>
  </si>
  <si>
    <t>Object_Display_user_3619381486</t>
  </si>
  <si>
    <t>Property_Always_active_user_3619465820</t>
  </si>
  <si>
    <t>Object_Comment_user_3619467787</t>
  </si>
  <si>
    <t>Property_State_in_other_purpose_user_3619469216</t>
  </si>
  <si>
    <t>Object_Other_Purpose_user_3619469252</t>
  </si>
  <si>
    <t>IOT</t>
  </si>
  <si>
    <t>ArchiModel</t>
  </si>
  <si>
    <t>Graph__ArchiMate_user_3670601790</t>
  </si>
  <si>
    <t>_Element</t>
  </si>
  <si>
    <t>Object__Element_user_3670602570</t>
  </si>
  <si>
    <t>_Behavior Element</t>
  </si>
  <si>
    <t>Object__Behavior_Element_user_3670602592</t>
  </si>
  <si>
    <t>_Structure Element</t>
  </si>
  <si>
    <t>Object__Structure_Element_user_3670602603</t>
  </si>
  <si>
    <t>_Motivation Element</t>
  </si>
  <si>
    <t>Object__Motivation_Element_user_3670602614</t>
  </si>
  <si>
    <t>_Composite Element</t>
  </si>
  <si>
    <t>Object__Composite_Element_user_3670602624</t>
  </si>
  <si>
    <t>_Relationship</t>
  </si>
  <si>
    <t>Relationship__Relationship_user_3670603634</t>
  </si>
  <si>
    <t>Capability</t>
  </si>
  <si>
    <t>Object_Capability_user_3670604910</t>
  </si>
  <si>
    <t>Course of Action</t>
  </si>
  <si>
    <t>Object_Course_of_Action_user_3670604924</t>
  </si>
  <si>
    <t>_External Behavior Element</t>
  </si>
  <si>
    <t>Object__External_Behavior_Element_user_3670604950</t>
  </si>
  <si>
    <t>_Internal Behavior Element</t>
  </si>
  <si>
    <t>Object__Internal_Behavior_Element_user_3670604961</t>
  </si>
  <si>
    <t>_Event</t>
  </si>
  <si>
    <t>Object__Event_user_3670604971</t>
  </si>
  <si>
    <t>Resource</t>
  </si>
  <si>
    <t>Object_Resource_user_3670604985</t>
  </si>
  <si>
    <t>_Active Structure Element</t>
  </si>
  <si>
    <t>Object__Active_Structure_Element_user_3670605073</t>
  </si>
  <si>
    <t>_External Active Structure Element</t>
  </si>
  <si>
    <t>Object__External_Active_Structure_Element_user_3670605086</t>
  </si>
  <si>
    <t>_Internal Active Structure Element</t>
  </si>
  <si>
    <t>Object__Internal_Active_Structure_Element_user_3670605097</t>
  </si>
  <si>
    <t>_Passive Structure Element</t>
  </si>
  <si>
    <t>Object__Passive_Structure_Element_user_3670605123</t>
  </si>
  <si>
    <t>_Process</t>
  </si>
  <si>
    <t>Object__Process_user_3670608525</t>
  </si>
  <si>
    <t>_Function</t>
  </si>
  <si>
    <t>Object__Function_user_3670608579</t>
  </si>
  <si>
    <t>_Interaction</t>
  </si>
  <si>
    <t>Object__Interaction_user_3670608615</t>
  </si>
  <si>
    <t>_Collaboration</t>
  </si>
  <si>
    <t>Object__Collaboration_user_3670608725</t>
  </si>
  <si>
    <t>Stakeholder</t>
  </si>
  <si>
    <t>Object_Stakeholder_user_3670610825</t>
  </si>
  <si>
    <t>Value</t>
  </si>
  <si>
    <t>Object_Value_user_3670610850</t>
  </si>
  <si>
    <t>Meaning</t>
  </si>
  <si>
    <t>Object_Meaning_user_3670610881</t>
  </si>
  <si>
    <t>Driver</t>
  </si>
  <si>
    <t>Object_Driver_user_3670610889</t>
  </si>
  <si>
    <t>Assessment</t>
  </si>
  <si>
    <t>Object_Assessment_user_3670610901</t>
  </si>
  <si>
    <t>Goal</t>
  </si>
  <si>
    <t>Object_Goal_user_3670610909</t>
  </si>
  <si>
    <t>Outcome</t>
  </si>
  <si>
    <t>Object_Outcome_user_3670610919</t>
  </si>
  <si>
    <t>Principle</t>
  </si>
  <si>
    <t>Object_Principle_user_3670610936</t>
  </si>
  <si>
    <t>Requirement</t>
  </si>
  <si>
    <t>Object_Requirement_user_3670610949</t>
  </si>
  <si>
    <t>Constraint</t>
  </si>
  <si>
    <t>Object_Constraint_user_3670610956</t>
  </si>
  <si>
    <t>Grouping</t>
  </si>
  <si>
    <t>Object_Grouping_user_3670611098</t>
  </si>
  <si>
    <t>Location</t>
  </si>
  <si>
    <t>Object_Location_user_3670611108</t>
  </si>
  <si>
    <t>_Structural relationship</t>
  </si>
  <si>
    <t>Relationship__Structural_relationship_user_3670612490</t>
  </si>
  <si>
    <t>_Dependency relationship</t>
  </si>
  <si>
    <t>Relationship__Dependency_relationship_user_3670612504</t>
  </si>
  <si>
    <t>_Dynamic relationship</t>
  </si>
  <si>
    <t>Relationship__Dynamic_relationship_user_3670612526</t>
  </si>
  <si>
    <t>_Other relationship</t>
  </si>
  <si>
    <t>Relationship__Other_relationship_user_3670612551</t>
  </si>
  <si>
    <t>Realization</t>
  </si>
  <si>
    <t>Relationship_Realization_user_3670612566</t>
  </si>
  <si>
    <t>Assignment</t>
  </si>
  <si>
    <t>Relationship_Assignment_user_3670612575</t>
  </si>
  <si>
    <t>Aggregation</t>
  </si>
  <si>
    <t>Relationship_Aggregation_user_3670612588</t>
  </si>
  <si>
    <t>Composition</t>
  </si>
  <si>
    <t>Relationship_Composition_user_3670612599</t>
  </si>
  <si>
    <t>Influence</t>
  </si>
  <si>
    <t>Relationship_Influence_user_3670612622</t>
  </si>
  <si>
    <t>Access</t>
  </si>
  <si>
    <t>Relationship_Access_user_3670612632</t>
  </si>
  <si>
    <t>Serving</t>
  </si>
  <si>
    <t>Relationship_Serving_user_3670612641</t>
  </si>
  <si>
    <t>Triggering</t>
  </si>
  <si>
    <t>Relationship_Triggering_user_3670612653</t>
  </si>
  <si>
    <t>Flow</t>
  </si>
  <si>
    <t>Relationship_Flow_user_3670612660</t>
  </si>
  <si>
    <t>Specialization</t>
  </si>
  <si>
    <t>Relationship_Specialization_user_3670612670</t>
  </si>
  <si>
    <t>Association</t>
  </si>
  <si>
    <t>Relationship_Association_user_3670612683</t>
  </si>
  <si>
    <t>_Relationship Connector</t>
  </si>
  <si>
    <t>Object__Relationship_Connector_user_3670612716</t>
  </si>
  <si>
    <t>Junction</t>
  </si>
  <si>
    <t>Object_Junction_user_3670612726</t>
  </si>
  <si>
    <t>Or Junction</t>
  </si>
  <si>
    <t>Object_Or_Junction_user_3670612742</t>
  </si>
  <si>
    <t>Whole</t>
  </si>
  <si>
    <t>Role_Whole_user_3670613405</t>
  </si>
  <si>
    <t>Part</t>
  </si>
  <si>
    <t>Role_Part_user_3670613461</t>
  </si>
  <si>
    <t>Whole aggregation</t>
  </si>
  <si>
    <t>Role_Whole_user_3670613687</t>
  </si>
  <si>
    <t>Part aggregation</t>
  </si>
  <si>
    <t>Role_Part_aggregation_user_3670613738</t>
  </si>
  <si>
    <t>Realize</t>
  </si>
  <si>
    <t>Role_Realize_user_3670613958</t>
  </si>
  <si>
    <t>Realized</t>
  </si>
  <si>
    <t>Role_Realized_user_3670613984</t>
  </si>
  <si>
    <t>Serves</t>
  </si>
  <si>
    <t>Role_Serves_user_3670614502</t>
  </si>
  <si>
    <t>Served</t>
  </si>
  <si>
    <t>Role_Served_user_3670614508</t>
  </si>
  <si>
    <t>Active</t>
  </si>
  <si>
    <t>Role_Active_user_3670614731</t>
  </si>
  <si>
    <t>Passive</t>
  </si>
  <si>
    <t>Role_Passive_user_3670614779</t>
  </si>
  <si>
    <t>Sign</t>
  </si>
  <si>
    <t>Property_Sign_user_3670615050</t>
  </si>
  <si>
    <t>Flow from</t>
  </si>
  <si>
    <t>Role_Flow_from_user_3670615307</t>
  </si>
  <si>
    <t>Flow to</t>
  </si>
  <si>
    <t>Role_Flow_to_user_3670615321</t>
  </si>
  <si>
    <t>Role_Specialization_user_3670615470</t>
  </si>
  <si>
    <t>Generalization</t>
  </si>
  <si>
    <t>Role_Generalization_user_3670615478</t>
  </si>
  <si>
    <t>Association end</t>
  </si>
  <si>
    <t>Role_Association_end_user_3670615534</t>
  </si>
  <si>
    <t>_Business Internal Active Structure Element</t>
  </si>
  <si>
    <t>Object__Business_Internal_Active_Structure_Element_user_3670703269</t>
  </si>
  <si>
    <t>Business Role</t>
  </si>
  <si>
    <t>Object_Business_Role_user_3670703448</t>
  </si>
  <si>
    <t>Business Actor</t>
  </si>
  <si>
    <t>Object_Business_Actor_user_3670703603</t>
  </si>
  <si>
    <t>Business Collaboration</t>
  </si>
  <si>
    <t>Object_Business_Collaboration_user_3670703822</t>
  </si>
  <si>
    <t>Name</t>
  </si>
  <si>
    <t>Property_Name_user_3670770098</t>
  </si>
  <si>
    <t>Description</t>
  </si>
  <si>
    <t>Property_Description_user_3670770121</t>
  </si>
  <si>
    <t>Business Interface</t>
  </si>
  <si>
    <t>Object_Business_Interface_user_3670772732</t>
  </si>
  <si>
    <t>Business Process</t>
  </si>
  <si>
    <t>Object_Business_Process_user_3670774130</t>
  </si>
  <si>
    <t>Business Function</t>
  </si>
  <si>
    <t>Object_Business_Function_user_3670774406</t>
  </si>
  <si>
    <t>Business Interaction</t>
  </si>
  <si>
    <t>Object_Business_Interaction_user_3670774525</t>
  </si>
  <si>
    <t>Business Event</t>
  </si>
  <si>
    <t>Object_Business_Event_user_3670774613</t>
  </si>
  <si>
    <t>Business Service</t>
  </si>
  <si>
    <t>Object_Business_Service_user_3670775022</t>
  </si>
  <si>
    <t>Business Object</t>
  </si>
  <si>
    <t>Object_Business_Object_user_3670775298</t>
  </si>
  <si>
    <t>Contract</t>
  </si>
  <si>
    <t>Object_Contract_user_3670775450</t>
  </si>
  <si>
    <t>Representation</t>
  </si>
  <si>
    <t>Object_Representation_user_3670775649</t>
  </si>
  <si>
    <t>Product</t>
  </si>
  <si>
    <t>Object__Product_user_3670776764</t>
  </si>
  <si>
    <t>Application Component</t>
  </si>
  <si>
    <t>Object_Application_component_user_3670777239</t>
  </si>
  <si>
    <t>Application Collaboration</t>
  </si>
  <si>
    <t>Object_Application_Collaboration_user_3670777736</t>
  </si>
  <si>
    <t>Application Interface</t>
  </si>
  <si>
    <t>Object_Application_Interface_user_3670777929</t>
  </si>
  <si>
    <t>Application Function</t>
  </si>
  <si>
    <t>Object_Application_Function_user_3670778085</t>
  </si>
  <si>
    <t>Application Interaction</t>
  </si>
  <si>
    <t>Object_Application_Interaction_user_3670778161</t>
  </si>
  <si>
    <t>Application Process</t>
  </si>
  <si>
    <t>Object_Application_Process_user_3670778367</t>
  </si>
  <si>
    <t>Application Event</t>
  </si>
  <si>
    <t>Object_Application_Event_user_3670778479</t>
  </si>
  <si>
    <t>Application Service</t>
  </si>
  <si>
    <t>Object_Application_Service_user_3670778603</t>
  </si>
  <si>
    <t>Data Object</t>
  </si>
  <si>
    <t>Object_Data_Object_user_3670778769</t>
  </si>
  <si>
    <t>Node</t>
  </si>
  <si>
    <t>Object_Node_user_3670779477</t>
  </si>
  <si>
    <t>Device</t>
  </si>
  <si>
    <t>Object_Device_user_3670780896</t>
  </si>
  <si>
    <t>System Software</t>
  </si>
  <si>
    <t>Object_System_Software_user_3670781180</t>
  </si>
  <si>
    <t>Path</t>
  </si>
  <si>
    <t>Object_Technology_Collaboration_user_3670781458</t>
  </si>
  <si>
    <t>Technology Collaboration</t>
  </si>
  <si>
    <t>Object_Technology_Collaboration_user_3670781570</t>
  </si>
  <si>
    <t>Technology Interface</t>
  </si>
  <si>
    <t>Object_Technology_Interface_user_3670781717</t>
  </si>
  <si>
    <t>Communication Network</t>
  </si>
  <si>
    <t>Object_Communication_Network_user_3670782045</t>
  </si>
  <si>
    <t>Technology Function</t>
  </si>
  <si>
    <t>Object_Technology_Function_user_3670782277</t>
  </si>
  <si>
    <t>Technology Process</t>
  </si>
  <si>
    <t>Object_Technology_Process_user_3670782362</t>
  </si>
  <si>
    <t>Technology Interaction</t>
  </si>
  <si>
    <t>Object_Technology_Interaction_user_3670782432</t>
  </si>
  <si>
    <t>Technology Event</t>
  </si>
  <si>
    <t>Object_Technology_Event_user_3670782517</t>
  </si>
  <si>
    <t>Technology Service</t>
  </si>
  <si>
    <t>Object_Technology_Service_user_3670782612</t>
  </si>
  <si>
    <t>_Technology Object</t>
  </si>
  <si>
    <t>Object_Technology_Object_user_3670782692</t>
  </si>
  <si>
    <t>Artifact</t>
  </si>
  <si>
    <t>Object_Artifact_user_3670782814</t>
  </si>
  <si>
    <t>Equipment</t>
  </si>
  <si>
    <t>Object_Equipment_user_3670783222</t>
  </si>
  <si>
    <t>Facility</t>
  </si>
  <si>
    <t>Object_Facility_user_3670783751</t>
  </si>
  <si>
    <t xml:space="preserve">Distribution Network </t>
  </si>
  <si>
    <t>Object_Distribution_Network__user_3670784074</t>
  </si>
  <si>
    <t>Material</t>
  </si>
  <si>
    <t>Object_Material_user_3670784235</t>
  </si>
  <si>
    <t>Assigned from</t>
  </si>
  <si>
    <t>Role_Assigned_from_user_3670861439</t>
  </si>
  <si>
    <t>Assigned to</t>
  </si>
  <si>
    <t>Role_Assigned_to_user_3670861484</t>
  </si>
  <si>
    <t>Role_Trigger_user_3670866321</t>
  </si>
  <si>
    <t>Triggered</t>
  </si>
  <si>
    <t>Role_Triggered_user_3670866342</t>
  </si>
  <si>
    <t>Work Package</t>
  </si>
  <si>
    <t>Object_Work_Package_user_3670873530</t>
  </si>
  <si>
    <t>Deliverable</t>
  </si>
  <si>
    <t>Object_Deliverable_user_3670874316</t>
  </si>
  <si>
    <t>Implementation Event</t>
  </si>
  <si>
    <t>Object_Implementation_Event_user_3670874424</t>
  </si>
  <si>
    <t>Plateau</t>
  </si>
  <si>
    <t>Object_Plateau_user_3670874553</t>
  </si>
  <si>
    <t>Gap</t>
  </si>
  <si>
    <t>Object_Gap_user_3670874716</t>
  </si>
  <si>
    <t>Influence from</t>
  </si>
  <si>
    <t>Role_Influence_from_user_3670963259</t>
  </si>
  <si>
    <t>Influence to</t>
  </si>
  <si>
    <t>Role_Influence_to_user_3670963277</t>
  </si>
  <si>
    <t>Label</t>
  </si>
  <si>
    <t>Property_Label_user_3671215655</t>
  </si>
  <si>
    <t>Archimate</t>
  </si>
  <si>
    <t>First</t>
  </si>
  <si>
    <t>Last</t>
  </si>
  <si>
    <t>IoT</t>
  </si>
  <si>
    <t>Difference in sec</t>
  </si>
  <si>
    <t>in days</t>
  </si>
  <si>
    <t>days</t>
  </si>
  <si>
    <t>break</t>
  </si>
  <si>
    <t>start</t>
  </si>
  <si>
    <t>stop</t>
  </si>
  <si>
    <t>effort in sec</t>
  </si>
  <si>
    <t>minutes</t>
  </si>
  <si>
    <t>hours</t>
  </si>
  <si>
    <t>break 1d</t>
  </si>
  <si>
    <t>non-props</t>
  </si>
  <si>
    <t>props</t>
  </si>
  <si>
    <t>total</t>
  </si>
  <si>
    <t>Notation</t>
  </si>
  <si>
    <t>Generator</t>
  </si>
  <si>
    <t>2d</t>
  </si>
  <si>
    <t>Calendar time calculation</t>
  </si>
  <si>
    <t>constraints</t>
  </si>
  <si>
    <t>decomp</t>
  </si>
  <si>
    <t>reqexp</t>
  </si>
  <si>
    <t>- mand</t>
  </si>
  <si>
    <t>-  value</t>
  </si>
  <si>
    <t>binding</t>
  </si>
  <si>
    <t>- binding cardinality</t>
  </si>
  <si>
    <t>non-prop link</t>
  </si>
  <si>
    <t>prop list</t>
  </si>
  <si>
    <t>as n-ary optional</t>
  </si>
  <si>
    <t>MERL reps</t>
  </si>
  <si>
    <t>- checks that legal group role</t>
  </si>
  <si>
    <t>- checks that has just one part role</t>
  </si>
  <si>
    <t>- checks that junction has connections of the same type: rel and object</t>
  </si>
  <si>
    <t>- unconnected state</t>
  </si>
  <si>
    <t>- one start state only</t>
  </si>
  <si>
    <t>- only one trigger of a kind</t>
  </si>
  <si>
    <t>- disconnected element</t>
  </si>
  <si>
    <t>Notational elements</t>
  </si>
  <si>
    <t>direct</t>
  </si>
  <si>
    <t>for reps</t>
  </si>
  <si>
    <t>basic, aka roles non text</t>
  </si>
  <si>
    <t>Prop avg</t>
  </si>
  <si>
    <t>Generators</t>
  </si>
  <si>
    <t>min</t>
  </si>
  <si>
    <t>direct: obj+ rel+ role</t>
  </si>
  <si>
    <t>non-props (g, o, rel, role)</t>
  </si>
  <si>
    <t>icons, obj+rel (abstract also for browsers)</t>
  </si>
  <si>
    <t>in min</t>
  </si>
  <si>
    <t>in h</t>
  </si>
  <si>
    <t>size of generators</t>
  </si>
  <si>
    <t>json</t>
  </si>
  <si>
    <t>check</t>
  </si>
  <si>
    <t>- modules</t>
  </si>
  <si>
    <t>-lines</t>
  </si>
  <si>
    <t>577 loc</t>
  </si>
  <si>
    <t>icons</t>
  </si>
  <si>
    <t>symbol library</t>
  </si>
  <si>
    <t>5h, including conditioanl symbols</t>
  </si>
  <si>
    <t>Constraints were rather small and typical for languages like state machines, 1h</t>
  </si>
  <si>
    <t>Tooling</t>
  </si>
  <si>
    <t>Effort</t>
  </si>
  <si>
    <t>Plain metamodel</t>
  </si>
  <si>
    <t>Constraints</t>
  </si>
  <si>
    <t>Days</t>
  </si>
  <si>
    <t>Hours</t>
  </si>
  <si>
    <t>Types get unique name using time from 1.1.1900 as part of the name.</t>
  </si>
  <si>
    <t>This naming information can be used to track when the types were created: first and last as follows:</t>
  </si>
  <si>
    <t>= April 2016</t>
  </si>
  <si>
    <t>=August 2014</t>
  </si>
</sst>
</file>

<file path=xl/styles.xml><?xml version="1.0" encoding="utf-8"?>
<styleSheet xmlns="http://schemas.openxmlformats.org/spreadsheetml/2006/main">
  <numFmts count="1">
    <numFmt numFmtId="164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0" xfId="0" quotePrefix="1"/>
    <xf numFmtId="16" fontId="0" fillId="0" borderId="0" xfId="0" applyNumberFormat="1"/>
    <xf numFmtId="0" fontId="0" fillId="0" borderId="0" xfId="0" quotePrefix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86024300087489125"/>
          <c:y val="0.86178861788618"/>
        </c:manualLayout>
      </c:layout>
      <c:txPr>
        <a:bodyPr/>
        <a:lstStyle/>
        <a:p>
          <a:pPr>
            <a:defRPr sz="1000" b="0">
              <a:latin typeface="Linux Libertine" pitchFamily="2" charset="0"/>
              <a:ea typeface="Linux Libertine" pitchFamily="2" charset="0"/>
              <a:cs typeface="Linux Libertine" pitchFamily="2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338888888888889"/>
          <c:y val="0.17018970189701896"/>
          <c:w val="0.71957633420822398"/>
          <c:h val="0.59208672086720726"/>
        </c:manualLayout>
      </c:layout>
      <c:barChart>
        <c:barDir val="bar"/>
        <c:grouping val="clustered"/>
        <c:ser>
          <c:idx val="0"/>
          <c:order val="0"/>
          <c:tx>
            <c:strRef>
              <c:f>IOT!$V$37</c:f>
              <c:strCache>
                <c:ptCount val="1"/>
                <c:pt idx="0">
                  <c:v>Days</c:v>
                </c:pt>
              </c:strCache>
            </c:strRef>
          </c:tx>
          <c:cat>
            <c:strRef>
              <c:f>IOT!$Q$39:$Q$43</c:f>
              <c:strCache>
                <c:ptCount val="5"/>
                <c:pt idx="0">
                  <c:v>Tooling</c:v>
                </c:pt>
                <c:pt idx="1">
                  <c:v>Generators</c:v>
                </c:pt>
                <c:pt idx="2">
                  <c:v>Notation</c:v>
                </c:pt>
                <c:pt idx="3">
                  <c:v>Constraints</c:v>
                </c:pt>
                <c:pt idx="4">
                  <c:v>Plain metamodel</c:v>
                </c:pt>
              </c:strCache>
            </c:strRef>
          </c:cat>
          <c:val>
            <c:numRef>
              <c:f>IOT!$V$39:$V$43</c:f>
              <c:numCache>
                <c:formatCode>0.00</c:formatCode>
                <c:ptCount val="5"/>
                <c:pt idx="0">
                  <c:v>0.125</c:v>
                </c:pt>
                <c:pt idx="1">
                  <c:v>2.1229166666666668</c:v>
                </c:pt>
                <c:pt idx="2">
                  <c:v>0.625</c:v>
                </c:pt>
                <c:pt idx="3">
                  <c:v>0.25</c:v>
                </c:pt>
                <c:pt idx="4">
                  <c:v>0.72746527777777781</c:v>
                </c:pt>
              </c:numCache>
            </c:numRef>
          </c:val>
        </c:ser>
        <c:axId val="227295232"/>
        <c:axId val="227296768"/>
      </c:barChart>
      <c:catAx>
        <c:axId val="227295232"/>
        <c:scaling>
          <c:orientation val="minMax"/>
        </c:scaling>
        <c:axPos val="l"/>
        <c:tickLblPos val="nextTo"/>
        <c:txPr>
          <a:bodyPr/>
          <a:lstStyle/>
          <a:p>
            <a:pPr>
              <a:defRPr baseline="0">
                <a:latin typeface="Linux Libertine" pitchFamily="2" charset="0"/>
              </a:defRPr>
            </a:pPr>
            <a:endParaRPr lang="en-US"/>
          </a:p>
        </c:txPr>
        <c:crossAx val="227296768"/>
        <c:crosses val="autoZero"/>
        <c:auto val="1"/>
        <c:lblAlgn val="ctr"/>
        <c:lblOffset val="100"/>
      </c:catAx>
      <c:valAx>
        <c:axId val="227296768"/>
        <c:scaling>
          <c:orientation val="minMax"/>
          <c:max val="2.2000000000000002"/>
          <c:min val="0"/>
        </c:scaling>
        <c:axPos val="b"/>
        <c:majorGridlines/>
        <c:numFmt formatCode="0.0" sourceLinked="0"/>
        <c:tickLblPos val="nextTo"/>
        <c:txPr>
          <a:bodyPr/>
          <a:lstStyle/>
          <a:p>
            <a:pPr>
              <a:defRPr baseline="0">
                <a:latin typeface="Linux Libertine" pitchFamily="2" charset="0"/>
              </a:defRPr>
            </a:pPr>
            <a:endParaRPr lang="en-US"/>
          </a:p>
        </c:txPr>
        <c:crossAx val="227295232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84350000000000014"/>
          <c:y val="0.77777777777777835"/>
        </c:manualLayout>
      </c:layout>
      <c:txPr>
        <a:bodyPr/>
        <a:lstStyle/>
        <a:p>
          <a:pPr>
            <a:defRPr sz="1000" b="0" i="0" baseline="0">
              <a:latin typeface="Linux Libertine" pitchFamily="2" charset="0"/>
              <a:ea typeface="Linux Libertine" pitchFamily="2" charset="0"/>
              <a:cs typeface="Linux Libertine" pitchFamily="2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444444444444473"/>
          <c:y val="0.1453703703703704"/>
          <c:w val="0.54092366579177598"/>
          <c:h val="0.5442053076698754"/>
        </c:manualLayout>
      </c:layout>
      <c:barChart>
        <c:barDir val="bar"/>
        <c:grouping val="clustered"/>
        <c:ser>
          <c:idx val="0"/>
          <c:order val="0"/>
          <c:tx>
            <c:strRef>
              <c:f>IOT!$U$37</c:f>
              <c:strCache>
                <c:ptCount val="1"/>
                <c:pt idx="0">
                  <c:v>Hours</c:v>
                </c:pt>
              </c:strCache>
            </c:strRef>
          </c:tx>
          <c:cat>
            <c:strRef>
              <c:f>IOT!$Q$39:$Q$43</c:f>
              <c:strCache>
                <c:ptCount val="5"/>
                <c:pt idx="0">
                  <c:v>Tooling</c:v>
                </c:pt>
                <c:pt idx="1">
                  <c:v>Generators</c:v>
                </c:pt>
                <c:pt idx="2">
                  <c:v>Notation</c:v>
                </c:pt>
                <c:pt idx="3">
                  <c:v>Constraints</c:v>
                </c:pt>
                <c:pt idx="4">
                  <c:v>Plain metamodel</c:v>
                </c:pt>
              </c:strCache>
            </c:strRef>
          </c:cat>
          <c:val>
            <c:numRef>
              <c:f>IOT!$U$39:$U$43</c:f>
              <c:numCache>
                <c:formatCode>0.00</c:formatCode>
                <c:ptCount val="5"/>
                <c:pt idx="0">
                  <c:v>1</c:v>
                </c:pt>
                <c:pt idx="1">
                  <c:v>16.983333333333334</c:v>
                </c:pt>
                <c:pt idx="2">
                  <c:v>5</c:v>
                </c:pt>
                <c:pt idx="3">
                  <c:v>2</c:v>
                </c:pt>
                <c:pt idx="4">
                  <c:v>5.8197222222222225</c:v>
                </c:pt>
              </c:numCache>
            </c:numRef>
          </c:val>
        </c:ser>
        <c:axId val="227341440"/>
        <c:axId val="227342976"/>
      </c:barChart>
      <c:catAx>
        <c:axId val="227341440"/>
        <c:scaling>
          <c:orientation val="minMax"/>
        </c:scaling>
        <c:axPos val="l"/>
        <c:tickLblPos val="nextTo"/>
        <c:txPr>
          <a:bodyPr/>
          <a:lstStyle/>
          <a:p>
            <a:pPr>
              <a:defRPr baseline="0">
                <a:latin typeface="Linux Libertine" pitchFamily="2" charset="0"/>
              </a:defRPr>
            </a:pPr>
            <a:endParaRPr lang="en-US"/>
          </a:p>
        </c:txPr>
        <c:crossAx val="227342976"/>
        <c:crosses val="autoZero"/>
        <c:auto val="1"/>
        <c:lblAlgn val="ctr"/>
        <c:lblOffset val="100"/>
      </c:catAx>
      <c:valAx>
        <c:axId val="227342976"/>
        <c:scaling>
          <c:orientation val="minMax"/>
          <c:max val="17"/>
          <c:min val="0"/>
        </c:scaling>
        <c:axPos val="b"/>
        <c:majorGridlines/>
        <c:numFmt formatCode="0" sourceLinked="0"/>
        <c:tickLblPos val="nextTo"/>
        <c:crossAx val="227341440"/>
        <c:crosses val="autoZero"/>
        <c:crossBetween val="between"/>
        <c:majorUnit val="5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ArchiMate!$F$154:$F$158</c:f>
              <c:strCache>
                <c:ptCount val="5"/>
                <c:pt idx="0">
                  <c:v>Tooling</c:v>
                </c:pt>
                <c:pt idx="1">
                  <c:v>Generators</c:v>
                </c:pt>
                <c:pt idx="2">
                  <c:v>Notation</c:v>
                </c:pt>
                <c:pt idx="3">
                  <c:v>Constraints</c:v>
                </c:pt>
                <c:pt idx="4">
                  <c:v>Plain metamodel</c:v>
                </c:pt>
              </c:strCache>
            </c:strRef>
          </c:cat>
          <c:val>
            <c:numRef>
              <c:f>ArchiMate!$J$154:$J$158</c:f>
              <c:numCache>
                <c:formatCode>0.00</c:formatCode>
                <c:ptCount val="5"/>
                <c:pt idx="0">
                  <c:v>1.5</c:v>
                </c:pt>
                <c:pt idx="1">
                  <c:v>0</c:v>
                </c:pt>
                <c:pt idx="2">
                  <c:v>8</c:v>
                </c:pt>
                <c:pt idx="3">
                  <c:v>6</c:v>
                </c:pt>
                <c:pt idx="4">
                  <c:v>12.100277777777778</c:v>
                </c:pt>
              </c:numCache>
            </c:numRef>
          </c:val>
        </c:ser>
        <c:axId val="94123136"/>
        <c:axId val="94124672"/>
      </c:barChart>
      <c:catAx>
        <c:axId val="94123136"/>
        <c:scaling>
          <c:orientation val="minMax"/>
        </c:scaling>
        <c:axPos val="l"/>
        <c:tickLblPos val="nextTo"/>
        <c:crossAx val="94124672"/>
        <c:crosses val="autoZero"/>
        <c:auto val="1"/>
        <c:lblAlgn val="ctr"/>
        <c:lblOffset val="100"/>
      </c:catAx>
      <c:valAx>
        <c:axId val="94124672"/>
        <c:scaling>
          <c:orientation val="minMax"/>
        </c:scaling>
        <c:axPos val="b"/>
        <c:majorGridlines/>
        <c:numFmt formatCode="0.00" sourceLinked="1"/>
        <c:tickLblPos val="nextTo"/>
        <c:crossAx val="94123136"/>
        <c:crosses val="autoZero"/>
        <c:crossBetween val="between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89079855643044692"/>
          <c:y val="0.8657407407407407"/>
        </c:manualLayout>
      </c:layout>
      <c:txPr>
        <a:bodyPr/>
        <a:lstStyle/>
        <a:p>
          <a:pPr>
            <a:defRPr sz="1000" b="0">
              <a:latin typeface="Linux Libertine" pitchFamily="2" charset="0"/>
              <a:ea typeface="Linux Libertine" pitchFamily="2" charset="0"/>
              <a:cs typeface="Linux Libertine" pitchFamily="2" charset="0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3202777777777778"/>
          <c:y val="0.1453703703703704"/>
          <c:w val="0.71495144356955476"/>
          <c:h val="0.6376851851851858"/>
        </c:manualLayout>
      </c:layout>
      <c:barChart>
        <c:barDir val="bar"/>
        <c:grouping val="clustered"/>
        <c:ser>
          <c:idx val="0"/>
          <c:order val="0"/>
          <c:tx>
            <c:strRef>
              <c:f>ArchiMate!$K$152</c:f>
              <c:strCache>
                <c:ptCount val="1"/>
                <c:pt idx="0">
                  <c:v>Days</c:v>
                </c:pt>
              </c:strCache>
            </c:strRef>
          </c:tx>
          <c:cat>
            <c:strRef>
              <c:f>ArchiMate!$F$154:$F$158</c:f>
              <c:strCache>
                <c:ptCount val="5"/>
                <c:pt idx="0">
                  <c:v>Tooling</c:v>
                </c:pt>
                <c:pt idx="1">
                  <c:v>Generators</c:v>
                </c:pt>
                <c:pt idx="2">
                  <c:v>Notation</c:v>
                </c:pt>
                <c:pt idx="3">
                  <c:v>Constraints</c:v>
                </c:pt>
                <c:pt idx="4">
                  <c:v>Plain metamodel</c:v>
                </c:pt>
              </c:strCache>
            </c:strRef>
          </c:cat>
          <c:val>
            <c:numRef>
              <c:f>ArchiMate!$K$154:$K$158</c:f>
              <c:numCache>
                <c:formatCode>0.00</c:formatCode>
                <c:ptCount val="5"/>
                <c:pt idx="0">
                  <c:v>0.1875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1.5125347222222223</c:v>
                </c:pt>
              </c:numCache>
            </c:numRef>
          </c:val>
        </c:ser>
        <c:axId val="94132864"/>
        <c:axId val="94167424"/>
      </c:barChart>
      <c:catAx>
        <c:axId val="94132864"/>
        <c:scaling>
          <c:orientation val="minMax"/>
        </c:scaling>
        <c:axPos val="l"/>
        <c:tickLblPos val="nextTo"/>
        <c:txPr>
          <a:bodyPr/>
          <a:lstStyle/>
          <a:p>
            <a:pPr>
              <a:defRPr baseline="0">
                <a:latin typeface="Linux Libertine" pitchFamily="2" charset="0"/>
              </a:defRPr>
            </a:pPr>
            <a:endParaRPr lang="en-US"/>
          </a:p>
        </c:txPr>
        <c:crossAx val="94167424"/>
        <c:crosses val="autoZero"/>
        <c:auto val="1"/>
        <c:lblAlgn val="ctr"/>
        <c:lblOffset val="100"/>
      </c:catAx>
      <c:valAx>
        <c:axId val="94167424"/>
        <c:scaling>
          <c:orientation val="minMax"/>
          <c:max val="1.5"/>
        </c:scaling>
        <c:axPos val="b"/>
        <c:majorGridlines/>
        <c:numFmt formatCode="0.00" sourceLinked="1"/>
        <c:tickLblPos val="nextTo"/>
        <c:txPr>
          <a:bodyPr/>
          <a:lstStyle/>
          <a:p>
            <a:pPr>
              <a:defRPr baseline="0">
                <a:latin typeface="Linux Libertine" pitchFamily="2" charset="0"/>
              </a:defRPr>
            </a:pPr>
            <a:endParaRPr lang="en-US"/>
          </a:p>
        </c:txPr>
        <c:crossAx val="94132864"/>
        <c:crosses val="autoZero"/>
        <c:crossBetween val="between"/>
        <c:majorUnit val="0.5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45</xdr:row>
      <xdr:rowOff>57150</xdr:rowOff>
    </xdr:from>
    <xdr:to>
      <xdr:col>14</xdr:col>
      <xdr:colOff>457200</xdr:colOff>
      <xdr:row>58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45</xdr:row>
      <xdr:rowOff>28575</xdr:rowOff>
    </xdr:from>
    <xdr:to>
      <xdr:col>22</xdr:col>
      <xdr:colOff>495300</xdr:colOff>
      <xdr:row>59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149</xdr:row>
      <xdr:rowOff>161925</xdr:rowOff>
    </xdr:from>
    <xdr:to>
      <xdr:col>3</xdr:col>
      <xdr:colOff>457200</xdr:colOff>
      <xdr:row>164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134</xdr:row>
      <xdr:rowOff>171450</xdr:rowOff>
    </xdr:from>
    <xdr:to>
      <xdr:col>16</xdr:col>
      <xdr:colOff>371475</xdr:colOff>
      <xdr:row>149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tabSelected="1" workbookViewId="0">
      <selection activeCell="P8" sqref="P8"/>
    </sheetView>
  </sheetViews>
  <sheetFormatPr defaultRowHeight="15"/>
  <cols>
    <col min="1" max="1" width="15.42578125" customWidth="1"/>
    <col min="3" max="3" width="15" customWidth="1"/>
    <col min="4" max="4" width="10.5703125" customWidth="1"/>
    <col min="5" max="5" width="19.140625" customWidth="1"/>
  </cols>
  <sheetData>
    <row r="1" spans="1:6">
      <c r="E1" s="1">
        <v>1</v>
      </c>
      <c r="F1" t="s">
        <v>3</v>
      </c>
    </row>
    <row r="2" spans="1:6">
      <c r="E2" t="s">
        <v>2</v>
      </c>
    </row>
    <row r="3" spans="1:6">
      <c r="E3">
        <v>86400</v>
      </c>
      <c r="F3" t="s">
        <v>0</v>
      </c>
    </row>
    <row r="4" spans="1:6">
      <c r="E4">
        <f>365*E3</f>
        <v>31536000</v>
      </c>
      <c r="F4" t="s">
        <v>1</v>
      </c>
    </row>
    <row r="6" spans="1:6">
      <c r="A6" t="s">
        <v>368</v>
      </c>
    </row>
    <row r="7" spans="1:6">
      <c r="A7" t="s">
        <v>369</v>
      </c>
    </row>
    <row r="12" spans="1:6">
      <c r="A12" s="4" t="s">
        <v>321</v>
      </c>
    </row>
    <row r="13" spans="1:6">
      <c r="A13" t="s">
        <v>301</v>
      </c>
      <c r="B13" t="s">
        <v>302</v>
      </c>
      <c r="C13">
        <v>3670601790</v>
      </c>
    </row>
    <row r="14" spans="1:6">
      <c r="C14">
        <f>C13/$E$4</f>
        <v>116.39401921613394</v>
      </c>
      <c r="D14" s="5"/>
      <c r="E14" s="5" t="s">
        <v>370</v>
      </c>
    </row>
    <row r="17" spans="1:10">
      <c r="B17" t="s">
        <v>303</v>
      </c>
      <c r="C17">
        <v>3670963277</v>
      </c>
      <c r="H17" t="s">
        <v>305</v>
      </c>
      <c r="J17">
        <f>C17-C13</f>
        <v>361487</v>
      </c>
    </row>
    <row r="18" spans="1:10">
      <c r="C18">
        <f>C17/$E$4</f>
        <v>116.40548189370878</v>
      </c>
      <c r="I18" t="s">
        <v>306</v>
      </c>
      <c r="J18">
        <f>J17/E3</f>
        <v>4.183877314814815</v>
      </c>
    </row>
    <row r="22" spans="1:10">
      <c r="A22" t="s">
        <v>304</v>
      </c>
      <c r="B22" t="s">
        <v>302</v>
      </c>
      <c r="C22">
        <v>3617045505</v>
      </c>
    </row>
    <row r="23" spans="1:10">
      <c r="C23">
        <f>C22/$E$4</f>
        <v>114.69576055936074</v>
      </c>
      <c r="E23" s="5" t="s">
        <v>371</v>
      </c>
    </row>
    <row r="26" spans="1:10">
      <c r="B26" t="s">
        <v>303</v>
      </c>
      <c r="C26">
        <v>3619469252</v>
      </c>
      <c r="H26" t="s">
        <v>305</v>
      </c>
      <c r="J26">
        <f>C26-C22</f>
        <v>2423747</v>
      </c>
    </row>
    <row r="27" spans="1:10">
      <c r="C27">
        <f>C26/$E$4</f>
        <v>114.77261707255201</v>
      </c>
      <c r="I27" t="s">
        <v>306</v>
      </c>
      <c r="J27">
        <f>J26/E3</f>
        <v>28.052627314814814</v>
      </c>
    </row>
    <row r="35" spans="5:7">
      <c r="E35" s="3"/>
    </row>
    <row r="36" spans="5:7">
      <c r="G3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8"/>
  <sheetViews>
    <sheetView topLeftCell="C1" workbookViewId="0">
      <selection activeCell="N39" sqref="N39"/>
    </sheetView>
  </sheetViews>
  <sheetFormatPr defaultRowHeight="15"/>
  <cols>
    <col min="2" max="2" width="34" style="2" customWidth="1"/>
    <col min="3" max="3" width="21" bestFit="1" customWidth="1"/>
    <col min="4" max="4" width="48.28515625" bestFit="1" customWidth="1"/>
    <col min="15" max="15" width="9.5703125" bestFit="1" customWidth="1"/>
    <col min="21" max="21" width="9.5703125" bestFit="1" customWidth="1"/>
    <col min="22" max="22" width="9.28515625" bestFit="1" customWidth="1"/>
  </cols>
  <sheetData>
    <row r="1" spans="1:20">
      <c r="A1" t="s">
        <v>58</v>
      </c>
      <c r="B1" s="2">
        <v>3617045505</v>
      </c>
      <c r="C1" t="s">
        <v>4</v>
      </c>
      <c r="D1" t="s">
        <v>30</v>
      </c>
      <c r="F1">
        <v>0</v>
      </c>
      <c r="K1" t="s">
        <v>344</v>
      </c>
      <c r="L1">
        <f>AVERAGE(F27,F23,F22,F20,F19,F4,F2)</f>
        <v>458.42857142857144</v>
      </c>
      <c r="N1" t="s">
        <v>345</v>
      </c>
      <c r="Q1" t="s">
        <v>346</v>
      </c>
    </row>
    <row r="2" spans="1:20">
      <c r="B2" s="2">
        <v>3617045506</v>
      </c>
      <c r="C2" t="s">
        <v>5</v>
      </c>
      <c r="D2" t="s">
        <v>31</v>
      </c>
      <c r="F2">
        <f>B2-B1</f>
        <v>1</v>
      </c>
      <c r="L2">
        <f>458</f>
        <v>458</v>
      </c>
      <c r="N2" s="6">
        <v>43333</v>
      </c>
      <c r="Q2">
        <v>80</v>
      </c>
      <c r="T2" s="6"/>
    </row>
    <row r="3" spans="1:20">
      <c r="B3" s="2">
        <v>3617137273</v>
      </c>
      <c r="C3" t="s">
        <v>6</v>
      </c>
      <c r="D3" t="s">
        <v>32</v>
      </c>
      <c r="G3" t="s">
        <v>314</v>
      </c>
      <c r="H3">
        <f>B3-B2</f>
        <v>91767</v>
      </c>
      <c r="N3" s="6">
        <v>43336</v>
      </c>
      <c r="Q3">
        <v>30</v>
      </c>
      <c r="T3" s="6"/>
    </row>
    <row r="4" spans="1:20">
      <c r="B4" s="2">
        <v>3617137576</v>
      </c>
      <c r="C4" t="s">
        <v>7</v>
      </c>
      <c r="D4" t="s">
        <v>33</v>
      </c>
      <c r="F4">
        <f>B4-B3</f>
        <v>303</v>
      </c>
      <c r="N4" s="6">
        <v>43337</v>
      </c>
      <c r="Q4">
        <v>193</v>
      </c>
      <c r="T4" s="6"/>
    </row>
    <row r="5" spans="1:20">
      <c r="B5" s="2">
        <v>3617137642</v>
      </c>
      <c r="C5" t="s">
        <v>8</v>
      </c>
      <c r="D5" t="s">
        <v>34</v>
      </c>
      <c r="F5">
        <f>B5-B4</f>
        <v>66</v>
      </c>
      <c r="N5" s="6">
        <v>43338</v>
      </c>
      <c r="Q5">
        <v>177</v>
      </c>
      <c r="T5" s="6"/>
    </row>
    <row r="6" spans="1:20">
      <c r="B6" s="2">
        <v>3617137662</v>
      </c>
      <c r="C6" t="s">
        <v>9</v>
      </c>
      <c r="D6" t="s">
        <v>35</v>
      </c>
      <c r="F6">
        <f t="shared" ref="F6" si="0">B6-B5</f>
        <v>20</v>
      </c>
      <c r="N6" s="6">
        <v>43339</v>
      </c>
      <c r="Q6">
        <v>151</v>
      </c>
      <c r="T6" s="6"/>
    </row>
    <row r="7" spans="1:20">
      <c r="B7" s="2">
        <v>3617554342</v>
      </c>
      <c r="C7" t="s">
        <v>10</v>
      </c>
      <c r="D7" t="s">
        <v>36</v>
      </c>
      <c r="G7" t="s">
        <v>308</v>
      </c>
      <c r="H7">
        <f>B7-B6</f>
        <v>416680</v>
      </c>
      <c r="N7" s="6">
        <v>43340</v>
      </c>
      <c r="Q7">
        <v>65</v>
      </c>
      <c r="T7" s="6"/>
    </row>
    <row r="8" spans="1:20">
      <c r="B8" s="2">
        <v>3617561676</v>
      </c>
      <c r="C8" t="s">
        <v>11</v>
      </c>
      <c r="D8" t="s">
        <v>37</v>
      </c>
      <c r="F8">
        <f>B8-B7</f>
        <v>7334</v>
      </c>
      <c r="N8" s="6">
        <v>43341</v>
      </c>
      <c r="Q8">
        <v>15</v>
      </c>
      <c r="T8" s="6"/>
    </row>
    <row r="9" spans="1:20">
      <c r="B9" s="2">
        <v>3617630524</v>
      </c>
      <c r="C9" t="s">
        <v>12</v>
      </c>
      <c r="D9" t="s">
        <v>38</v>
      </c>
      <c r="F9">
        <f>$L$2</f>
        <v>458</v>
      </c>
      <c r="G9" t="s">
        <v>314</v>
      </c>
      <c r="H9">
        <f>B9-B8</f>
        <v>68848</v>
      </c>
      <c r="N9" s="6">
        <v>43348</v>
      </c>
      <c r="Q9">
        <f>30+135</f>
        <v>165</v>
      </c>
      <c r="T9" s="6"/>
    </row>
    <row r="10" spans="1:20">
      <c r="B10" s="2">
        <v>3617823697</v>
      </c>
      <c r="C10" t="s">
        <v>13</v>
      </c>
      <c r="D10" t="s">
        <v>39</v>
      </c>
      <c r="F10">
        <f>$L$2</f>
        <v>458</v>
      </c>
      <c r="G10" t="s">
        <v>308</v>
      </c>
      <c r="H10">
        <f>B10-B9</f>
        <v>193173</v>
      </c>
      <c r="N10" s="6">
        <v>43350</v>
      </c>
      <c r="Q10">
        <v>10</v>
      </c>
      <c r="T10" s="6"/>
    </row>
    <row r="11" spans="1:20">
      <c r="B11" s="2">
        <v>3617998082</v>
      </c>
      <c r="C11" t="s">
        <v>14</v>
      </c>
      <c r="D11" t="s">
        <v>40</v>
      </c>
      <c r="F11">
        <f>$L$2</f>
        <v>458</v>
      </c>
      <c r="G11" t="s">
        <v>308</v>
      </c>
      <c r="H11">
        <f>B11-B10</f>
        <v>174385</v>
      </c>
      <c r="N11" s="6">
        <v>43353</v>
      </c>
      <c r="Q11">
        <v>20</v>
      </c>
      <c r="T11" s="6"/>
    </row>
    <row r="12" spans="1:20">
      <c r="B12" s="2">
        <v>3618152092</v>
      </c>
      <c r="C12" t="s">
        <v>10</v>
      </c>
      <c r="D12" t="s">
        <v>41</v>
      </c>
      <c r="F12">
        <f>$L$2</f>
        <v>458</v>
      </c>
      <c r="G12" t="s">
        <v>308</v>
      </c>
      <c r="H12">
        <f>B12-B11</f>
        <v>154010</v>
      </c>
      <c r="N12" s="6">
        <v>43354</v>
      </c>
      <c r="Q12">
        <v>10</v>
      </c>
    </row>
    <row r="13" spans="1:20">
      <c r="B13" s="2">
        <v>3618160282</v>
      </c>
      <c r="C13" t="s">
        <v>15</v>
      </c>
      <c r="D13" t="s">
        <v>42</v>
      </c>
      <c r="F13">
        <f>B13-B12</f>
        <v>8190</v>
      </c>
      <c r="N13" s="6">
        <v>43355</v>
      </c>
      <c r="Q13">
        <v>100</v>
      </c>
    </row>
    <row r="14" spans="1:20">
      <c r="B14" s="2">
        <v>3618919938</v>
      </c>
      <c r="C14" t="s">
        <v>16</v>
      </c>
      <c r="D14" t="s">
        <v>43</v>
      </c>
      <c r="F14">
        <f>$L$2</f>
        <v>458</v>
      </c>
      <c r="G14" t="s">
        <v>308</v>
      </c>
      <c r="H14">
        <f>B14-B13</f>
        <v>759656</v>
      </c>
      <c r="N14" s="6">
        <v>43358</v>
      </c>
      <c r="Q14">
        <v>2</v>
      </c>
    </row>
    <row r="15" spans="1:20">
      <c r="B15" s="2">
        <v>3619123093</v>
      </c>
      <c r="C15" t="s">
        <v>17</v>
      </c>
      <c r="D15" t="s">
        <v>44</v>
      </c>
      <c r="F15">
        <f>$L$2</f>
        <v>458</v>
      </c>
      <c r="G15" t="s">
        <v>308</v>
      </c>
      <c r="H15">
        <f>B15-B14</f>
        <v>203155</v>
      </c>
      <c r="N15" s="6">
        <v>43364</v>
      </c>
      <c r="Q15">
        <v>1</v>
      </c>
    </row>
    <row r="16" spans="1:20">
      <c r="B16" s="2">
        <v>3619123114</v>
      </c>
      <c r="C16" t="s">
        <v>18</v>
      </c>
      <c r="D16" t="s">
        <v>45</v>
      </c>
      <c r="F16">
        <f>B16-B15</f>
        <v>21</v>
      </c>
      <c r="N16" s="6"/>
    </row>
    <row r="17" spans="2:20">
      <c r="B17" s="2">
        <v>3619123129</v>
      </c>
      <c r="C17" t="s">
        <v>19</v>
      </c>
      <c r="D17" t="s">
        <v>46</v>
      </c>
      <c r="F17">
        <f>B17-B16</f>
        <v>15</v>
      </c>
      <c r="Q17">
        <f>SUM(Q2:Q16)</f>
        <v>1019</v>
      </c>
      <c r="T17" s="6"/>
    </row>
    <row r="18" spans="2:20">
      <c r="B18" s="2">
        <v>3619379981</v>
      </c>
      <c r="C18" t="s">
        <v>20</v>
      </c>
      <c r="D18" t="s">
        <v>47</v>
      </c>
      <c r="F18">
        <f>$L$2</f>
        <v>458</v>
      </c>
      <c r="G18" t="s">
        <v>308</v>
      </c>
      <c r="H18">
        <f>B18-B17</f>
        <v>256852</v>
      </c>
      <c r="Q18">
        <f>Q17/60</f>
        <v>16.983333333333334</v>
      </c>
      <c r="T18" s="6"/>
    </row>
    <row r="19" spans="2:20">
      <c r="B19" s="2">
        <v>3619380035</v>
      </c>
      <c r="C19" t="s">
        <v>21</v>
      </c>
      <c r="D19" t="s">
        <v>48</v>
      </c>
      <c r="F19">
        <f t="shared" ref="F19:F23" si="1">B19-B18</f>
        <v>54</v>
      </c>
      <c r="T19" s="6"/>
    </row>
    <row r="20" spans="2:20">
      <c r="B20" s="2">
        <v>3619380069</v>
      </c>
      <c r="C20" t="s">
        <v>22</v>
      </c>
      <c r="D20" t="s">
        <v>49</v>
      </c>
      <c r="F20">
        <f t="shared" si="1"/>
        <v>34</v>
      </c>
      <c r="T20" s="6"/>
    </row>
    <row r="21" spans="2:20">
      <c r="B21" s="2">
        <v>3619380096</v>
      </c>
      <c r="C21" t="s">
        <v>23</v>
      </c>
      <c r="D21" t="s">
        <v>50</v>
      </c>
      <c r="F21">
        <f>B21-B20</f>
        <v>27</v>
      </c>
      <c r="T21" s="6"/>
    </row>
    <row r="22" spans="2:20">
      <c r="B22" s="2">
        <v>3619380314</v>
      </c>
      <c r="C22" t="s">
        <v>23</v>
      </c>
      <c r="D22" t="s">
        <v>51</v>
      </c>
      <c r="F22">
        <f t="shared" si="1"/>
        <v>218</v>
      </c>
      <c r="T22" s="6"/>
    </row>
    <row r="23" spans="2:20">
      <c r="B23" s="2">
        <v>3619381484</v>
      </c>
      <c r="C23" t="s">
        <v>24</v>
      </c>
      <c r="D23" t="s">
        <v>52</v>
      </c>
      <c r="F23">
        <f t="shared" si="1"/>
        <v>1170</v>
      </c>
      <c r="T23" s="6"/>
    </row>
    <row r="24" spans="2:20">
      <c r="B24" s="2">
        <v>3619381486</v>
      </c>
      <c r="C24" t="s">
        <v>25</v>
      </c>
      <c r="D24" t="s">
        <v>53</v>
      </c>
      <c r="F24">
        <f>B24-B23</f>
        <v>2</v>
      </c>
      <c r="T24" s="6"/>
    </row>
    <row r="25" spans="2:20">
      <c r="B25" s="2">
        <v>3619465820</v>
      </c>
      <c r="C25" t="s">
        <v>26</v>
      </c>
      <c r="D25" t="s">
        <v>54</v>
      </c>
      <c r="F25">
        <f>$L$2</f>
        <v>458</v>
      </c>
      <c r="G25" t="s">
        <v>308</v>
      </c>
      <c r="H25">
        <f>B25-B24</f>
        <v>84334</v>
      </c>
      <c r="T25" s="6"/>
    </row>
    <row r="26" spans="2:20">
      <c r="B26" s="2">
        <v>3619467787</v>
      </c>
      <c r="C26" t="s">
        <v>27</v>
      </c>
      <c r="D26" t="s">
        <v>55</v>
      </c>
      <c r="F26">
        <f>B26-B25</f>
        <v>1967</v>
      </c>
      <c r="T26" s="6"/>
    </row>
    <row r="27" spans="2:20">
      <c r="B27" s="2">
        <v>3619469216</v>
      </c>
      <c r="C27" t="s">
        <v>28</v>
      </c>
      <c r="D27" t="s">
        <v>56</v>
      </c>
      <c r="F27">
        <f>B27-B26</f>
        <v>1429</v>
      </c>
    </row>
    <row r="28" spans="2:20">
      <c r="B28" s="2">
        <v>3619469252</v>
      </c>
      <c r="C28" t="s">
        <v>29</v>
      </c>
      <c r="D28" t="s">
        <v>57</v>
      </c>
      <c r="F28">
        <f>B28-B27</f>
        <v>36</v>
      </c>
    </row>
    <row r="31" spans="2:20">
      <c r="F31">
        <f>SUM(F1:F28)</f>
        <v>24551</v>
      </c>
      <c r="G31">
        <f>F31/Sheet1!E3</f>
        <v>0.28415509259259258</v>
      </c>
      <c r="H31" t="s">
        <v>307</v>
      </c>
    </row>
    <row r="33" spans="2:22">
      <c r="G33">
        <f>F31/60</f>
        <v>409.18333333333334</v>
      </c>
      <c r="H33" t="s">
        <v>312</v>
      </c>
      <c r="K33" t="s">
        <v>318</v>
      </c>
      <c r="L33" t="s">
        <v>360</v>
      </c>
    </row>
    <row r="34" spans="2:22">
      <c r="G34">
        <f>G33/60</f>
        <v>6.8197222222222225</v>
      </c>
      <c r="H34" t="s">
        <v>313</v>
      </c>
      <c r="K34" t="s">
        <v>361</v>
      </c>
    </row>
    <row r="35" spans="2:22">
      <c r="G35">
        <f>G34/24</f>
        <v>0.28415509259259258</v>
      </c>
      <c r="H35" t="s">
        <v>307</v>
      </c>
    </row>
    <row r="36" spans="2:22">
      <c r="K36" t="s">
        <v>319</v>
      </c>
      <c r="L36" t="s">
        <v>320</v>
      </c>
    </row>
    <row r="37" spans="2:22">
      <c r="U37" t="s">
        <v>367</v>
      </c>
      <c r="V37" t="s">
        <v>366</v>
      </c>
    </row>
    <row r="38" spans="2:22">
      <c r="B38" s="2" t="s">
        <v>340</v>
      </c>
      <c r="D38" t="s">
        <v>315</v>
      </c>
      <c r="E38">
        <v>30</v>
      </c>
      <c r="Q38" t="s">
        <v>363</v>
      </c>
      <c r="U38" s="8">
        <f>SUM(U39:U43)</f>
        <v>30.803055555555556</v>
      </c>
      <c r="V38" s="8">
        <f>U38/8</f>
        <v>3.8503819444444445</v>
      </c>
    </row>
    <row r="39" spans="2:22">
      <c r="B39" s="2" t="s">
        <v>341</v>
      </c>
      <c r="C39">
        <v>22</v>
      </c>
      <c r="D39" t="s">
        <v>316</v>
      </c>
      <c r="E39">
        <v>44</v>
      </c>
      <c r="Q39" t="s">
        <v>362</v>
      </c>
      <c r="U39" s="8">
        <v>1</v>
      </c>
      <c r="V39" s="8">
        <f>U39/8</f>
        <v>0.125</v>
      </c>
    </row>
    <row r="40" spans="2:22">
      <c r="B40" s="2" t="s">
        <v>342</v>
      </c>
      <c r="C40">
        <v>30</v>
      </c>
      <c r="D40" t="s">
        <v>317</v>
      </c>
      <c r="E40">
        <f>E38+E39</f>
        <v>74</v>
      </c>
      <c r="Q40" t="s">
        <v>345</v>
      </c>
      <c r="U40" s="8">
        <f>Q18</f>
        <v>16.983333333333334</v>
      </c>
      <c r="V40" s="8">
        <f t="shared" ref="V40:V43" si="2">U40/8</f>
        <v>2.1229166666666668</v>
      </c>
    </row>
    <row r="41" spans="2:22">
      <c r="B41" s="2" t="s">
        <v>343</v>
      </c>
      <c r="C41">
        <v>2</v>
      </c>
      <c r="Q41" t="s">
        <v>318</v>
      </c>
      <c r="U41" s="8">
        <v>5</v>
      </c>
      <c r="V41" s="8">
        <f>U41/8</f>
        <v>0.625</v>
      </c>
    </row>
    <row r="42" spans="2:22">
      <c r="Q42" t="s">
        <v>365</v>
      </c>
      <c r="U42" s="8">
        <v>2</v>
      </c>
      <c r="V42" s="8">
        <f>U42/8</f>
        <v>0.25</v>
      </c>
    </row>
    <row r="43" spans="2:22">
      <c r="B43" s="2" t="s">
        <v>358</v>
      </c>
      <c r="C43">
        <v>9</v>
      </c>
      <c r="Q43" t="s">
        <v>364</v>
      </c>
      <c r="U43" s="8">
        <f>G34-1</f>
        <v>5.8197222222222225</v>
      </c>
      <c r="V43" s="8">
        <f t="shared" si="2"/>
        <v>0.72746527777777781</v>
      </c>
    </row>
    <row r="44" spans="2:22">
      <c r="D44" t="s">
        <v>322</v>
      </c>
      <c r="E44">
        <v>1</v>
      </c>
    </row>
    <row r="45" spans="2:22">
      <c r="D45" t="s">
        <v>327</v>
      </c>
      <c r="E45">
        <v>1</v>
      </c>
    </row>
    <row r="46" spans="2:22">
      <c r="B46" s="2" t="s">
        <v>352</v>
      </c>
      <c r="C46" t="s">
        <v>357</v>
      </c>
      <c r="D46" s="5" t="s">
        <v>328</v>
      </c>
      <c r="E46">
        <v>6</v>
      </c>
    </row>
    <row r="47" spans="2:22">
      <c r="B47" s="2" t="s">
        <v>353</v>
      </c>
      <c r="D47" t="s">
        <v>323</v>
      </c>
      <c r="E47">
        <v>1</v>
      </c>
    </row>
    <row r="48" spans="2:22">
      <c r="B48" s="7" t="s">
        <v>355</v>
      </c>
      <c r="C48">
        <v>28</v>
      </c>
      <c r="D48" t="s">
        <v>329</v>
      </c>
      <c r="E48">
        <v>1</v>
      </c>
    </row>
    <row r="49" spans="2:5">
      <c r="B49" s="7" t="s">
        <v>356</v>
      </c>
      <c r="C49">
        <f>577-21</f>
        <v>556</v>
      </c>
      <c r="D49" t="s">
        <v>324</v>
      </c>
    </row>
    <row r="50" spans="2:5">
      <c r="B50" s="2" t="s">
        <v>354</v>
      </c>
      <c r="D50" s="5" t="s">
        <v>326</v>
      </c>
      <c r="E50">
        <v>18</v>
      </c>
    </row>
    <row r="51" spans="2:5">
      <c r="B51" s="7" t="s">
        <v>355</v>
      </c>
      <c r="C51">
        <v>1</v>
      </c>
      <c r="D51" s="5" t="s">
        <v>325</v>
      </c>
      <c r="E51">
        <v>5</v>
      </c>
    </row>
    <row r="52" spans="2:5">
      <c r="B52" s="7" t="s">
        <v>356</v>
      </c>
      <c r="C52">
        <v>21</v>
      </c>
      <c r="D52" t="s">
        <v>330</v>
      </c>
      <c r="E52">
        <v>6</v>
      </c>
    </row>
    <row r="54" spans="2:5">
      <c r="D54" t="s">
        <v>332</v>
      </c>
    </row>
    <row r="55" spans="2:5">
      <c r="D55" s="5" t="s">
        <v>337</v>
      </c>
      <c r="E55">
        <v>1</v>
      </c>
    </row>
    <row r="56" spans="2:5">
      <c r="D56" s="5" t="s">
        <v>336</v>
      </c>
      <c r="E56">
        <v>1</v>
      </c>
    </row>
    <row r="57" spans="2:5">
      <c r="D57" s="5" t="s">
        <v>338</v>
      </c>
      <c r="E57">
        <v>1</v>
      </c>
    </row>
    <row r="58" spans="2:5">
      <c r="D58" s="5" t="s">
        <v>339</v>
      </c>
      <c r="E58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8"/>
  <sheetViews>
    <sheetView zoomScaleNormal="100" workbookViewId="0">
      <selection activeCell="A43" sqref="A43"/>
    </sheetView>
  </sheetViews>
  <sheetFormatPr defaultRowHeight="15"/>
  <cols>
    <col min="1" max="1" width="13.85546875" customWidth="1"/>
    <col min="2" max="2" width="22.42578125" style="2" customWidth="1"/>
    <col min="3" max="3" width="40.5703125" bestFit="1" customWidth="1"/>
    <col min="4" max="4" width="66.42578125" bestFit="1" customWidth="1"/>
  </cols>
  <sheetData>
    <row r="1" spans="1:10">
      <c r="A1" t="s">
        <v>301</v>
      </c>
      <c r="B1" s="2">
        <v>3670601790</v>
      </c>
      <c r="C1" t="s">
        <v>59</v>
      </c>
      <c r="D1" t="s">
        <v>60</v>
      </c>
      <c r="F1">
        <v>0</v>
      </c>
      <c r="G1" t="s">
        <v>309</v>
      </c>
      <c r="H1" t="s">
        <v>311</v>
      </c>
      <c r="I1" t="s">
        <v>350</v>
      </c>
      <c r="J1" t="s">
        <v>351</v>
      </c>
    </row>
    <row r="2" spans="1:10">
      <c r="B2" s="2">
        <v>3670602570</v>
      </c>
      <c r="C2" t="s">
        <v>61</v>
      </c>
      <c r="D2" t="s">
        <v>62</v>
      </c>
      <c r="F2">
        <f t="shared" ref="F2:F65" si="0">B2-B1</f>
        <v>780</v>
      </c>
    </row>
    <row r="3" spans="1:10">
      <c r="B3" s="2">
        <v>3670602592</v>
      </c>
      <c r="C3" t="s">
        <v>63</v>
      </c>
      <c r="D3" t="s">
        <v>64</v>
      </c>
      <c r="F3">
        <f t="shared" si="0"/>
        <v>22</v>
      </c>
    </row>
    <row r="4" spans="1:10">
      <c r="B4" s="2">
        <v>3670602603</v>
      </c>
      <c r="C4" t="s">
        <v>65</v>
      </c>
      <c r="D4" t="s">
        <v>66</v>
      </c>
      <c r="F4">
        <f t="shared" si="0"/>
        <v>11</v>
      </c>
    </row>
    <row r="5" spans="1:10">
      <c r="B5" s="2">
        <v>3670602614</v>
      </c>
      <c r="C5" t="s">
        <v>67</v>
      </c>
      <c r="D5" t="s">
        <v>68</v>
      </c>
      <c r="F5">
        <f t="shared" si="0"/>
        <v>11</v>
      </c>
    </row>
    <row r="6" spans="1:10">
      <c r="B6" s="2">
        <v>3670602624</v>
      </c>
      <c r="C6" t="s">
        <v>69</v>
      </c>
      <c r="D6" t="s">
        <v>70</v>
      </c>
      <c r="F6">
        <f t="shared" si="0"/>
        <v>10</v>
      </c>
    </row>
    <row r="7" spans="1:10">
      <c r="B7" s="2">
        <v>3670603634</v>
      </c>
      <c r="C7" t="s">
        <v>71</v>
      </c>
      <c r="D7" t="s">
        <v>72</v>
      </c>
      <c r="F7">
        <f t="shared" si="0"/>
        <v>1010</v>
      </c>
    </row>
    <row r="8" spans="1:10">
      <c r="B8" s="2">
        <v>3670604910</v>
      </c>
      <c r="C8" t="s">
        <v>73</v>
      </c>
      <c r="D8" t="s">
        <v>74</v>
      </c>
      <c r="F8">
        <f t="shared" si="0"/>
        <v>1276</v>
      </c>
    </row>
    <row r="9" spans="1:10">
      <c r="B9" s="2">
        <v>3670604924</v>
      </c>
      <c r="C9" t="s">
        <v>75</v>
      </c>
      <c r="D9" t="s">
        <v>76</v>
      </c>
      <c r="F9">
        <f t="shared" si="0"/>
        <v>14</v>
      </c>
    </row>
    <row r="10" spans="1:10">
      <c r="B10" s="2">
        <v>3670604950</v>
      </c>
      <c r="C10" t="s">
        <v>77</v>
      </c>
      <c r="D10" t="s">
        <v>78</v>
      </c>
      <c r="F10">
        <f t="shared" si="0"/>
        <v>26</v>
      </c>
    </row>
    <row r="11" spans="1:10">
      <c r="B11" s="2">
        <v>3670604961</v>
      </c>
      <c r="C11" t="s">
        <v>79</v>
      </c>
      <c r="D11" t="s">
        <v>80</v>
      </c>
      <c r="F11">
        <f t="shared" si="0"/>
        <v>11</v>
      </c>
    </row>
    <row r="12" spans="1:10">
      <c r="B12" s="2">
        <v>3670604971</v>
      </c>
      <c r="C12" t="s">
        <v>81</v>
      </c>
      <c r="D12" t="s">
        <v>82</v>
      </c>
      <c r="F12">
        <f t="shared" si="0"/>
        <v>10</v>
      </c>
    </row>
    <row r="13" spans="1:10">
      <c r="B13" s="2">
        <v>3670604985</v>
      </c>
      <c r="C13" t="s">
        <v>83</v>
      </c>
      <c r="D13" t="s">
        <v>84</v>
      </c>
      <c r="F13">
        <f t="shared" si="0"/>
        <v>14</v>
      </c>
    </row>
    <row r="14" spans="1:10">
      <c r="B14" s="2">
        <v>3670605073</v>
      </c>
      <c r="C14" t="s">
        <v>85</v>
      </c>
      <c r="D14" t="s">
        <v>86</v>
      </c>
      <c r="F14">
        <f t="shared" si="0"/>
        <v>88</v>
      </c>
    </row>
    <row r="15" spans="1:10">
      <c r="B15" s="2">
        <v>3670605086</v>
      </c>
      <c r="C15" t="s">
        <v>87</v>
      </c>
      <c r="D15" t="s">
        <v>88</v>
      </c>
      <c r="F15">
        <f t="shared" si="0"/>
        <v>13</v>
      </c>
    </row>
    <row r="16" spans="1:10">
      <c r="B16" s="2">
        <v>3670605097</v>
      </c>
      <c r="C16" t="s">
        <v>89</v>
      </c>
      <c r="D16" t="s">
        <v>90</v>
      </c>
      <c r="F16">
        <f t="shared" si="0"/>
        <v>11</v>
      </c>
    </row>
    <row r="17" spans="2:6">
      <c r="B17" s="2">
        <v>3670605123</v>
      </c>
      <c r="C17" t="s">
        <v>91</v>
      </c>
      <c r="D17" t="s">
        <v>92</v>
      </c>
      <c r="F17">
        <f t="shared" si="0"/>
        <v>26</v>
      </c>
    </row>
    <row r="18" spans="2:6">
      <c r="B18" s="2">
        <v>3670608525</v>
      </c>
      <c r="C18" t="s">
        <v>93</v>
      </c>
      <c r="D18" t="s">
        <v>94</v>
      </c>
      <c r="F18">
        <f t="shared" si="0"/>
        <v>3402</v>
      </c>
    </row>
    <row r="19" spans="2:6">
      <c r="B19" s="2">
        <v>3670608579</v>
      </c>
      <c r="C19" t="s">
        <v>95</v>
      </c>
      <c r="D19" t="s">
        <v>96</v>
      </c>
      <c r="F19">
        <f t="shared" si="0"/>
        <v>54</v>
      </c>
    </row>
    <row r="20" spans="2:6">
      <c r="B20" s="2">
        <v>3670608615</v>
      </c>
      <c r="C20" t="s">
        <v>97</v>
      </c>
      <c r="D20" t="s">
        <v>98</v>
      </c>
      <c r="F20">
        <f t="shared" si="0"/>
        <v>36</v>
      </c>
    </row>
    <row r="21" spans="2:6">
      <c r="B21" s="2">
        <v>3670608725</v>
      </c>
      <c r="C21" t="s">
        <v>99</v>
      </c>
      <c r="D21" t="s">
        <v>100</v>
      </c>
      <c r="F21">
        <f t="shared" si="0"/>
        <v>110</v>
      </c>
    </row>
    <row r="22" spans="2:6">
      <c r="B22" s="2">
        <v>3670610825</v>
      </c>
      <c r="C22" t="s">
        <v>101</v>
      </c>
      <c r="D22" t="s">
        <v>102</v>
      </c>
      <c r="F22">
        <f t="shared" si="0"/>
        <v>2100</v>
      </c>
    </row>
    <row r="23" spans="2:6">
      <c r="B23" s="2">
        <v>3670610850</v>
      </c>
      <c r="C23" t="s">
        <v>103</v>
      </c>
      <c r="D23" t="s">
        <v>104</v>
      </c>
      <c r="F23">
        <f t="shared" si="0"/>
        <v>25</v>
      </c>
    </row>
    <row r="24" spans="2:6">
      <c r="B24" s="2">
        <v>3670610881</v>
      </c>
      <c r="C24" t="s">
        <v>105</v>
      </c>
      <c r="D24" t="s">
        <v>106</v>
      </c>
      <c r="F24">
        <f t="shared" si="0"/>
        <v>31</v>
      </c>
    </row>
    <row r="25" spans="2:6">
      <c r="B25" s="2">
        <v>3670610889</v>
      </c>
      <c r="C25" t="s">
        <v>107</v>
      </c>
      <c r="D25" t="s">
        <v>108</v>
      </c>
      <c r="F25">
        <f t="shared" si="0"/>
        <v>8</v>
      </c>
    </row>
    <row r="26" spans="2:6">
      <c r="B26" s="2">
        <v>3670610901</v>
      </c>
      <c r="C26" t="s">
        <v>109</v>
      </c>
      <c r="D26" t="s">
        <v>110</v>
      </c>
      <c r="F26">
        <f t="shared" si="0"/>
        <v>12</v>
      </c>
    </row>
    <row r="27" spans="2:6">
      <c r="B27" s="2">
        <v>3670610909</v>
      </c>
      <c r="C27" t="s">
        <v>111</v>
      </c>
      <c r="D27" t="s">
        <v>112</v>
      </c>
      <c r="F27">
        <f t="shared" si="0"/>
        <v>8</v>
      </c>
    </row>
    <row r="28" spans="2:6">
      <c r="B28" s="2">
        <v>3670610919</v>
      </c>
      <c r="C28" t="s">
        <v>113</v>
      </c>
      <c r="D28" t="s">
        <v>114</v>
      </c>
      <c r="F28">
        <f t="shared" si="0"/>
        <v>10</v>
      </c>
    </row>
    <row r="29" spans="2:6">
      <c r="B29" s="2">
        <v>3670610936</v>
      </c>
      <c r="C29" t="s">
        <v>115</v>
      </c>
      <c r="D29" t="s">
        <v>116</v>
      </c>
      <c r="F29">
        <f t="shared" si="0"/>
        <v>17</v>
      </c>
    </row>
    <row r="30" spans="2:6">
      <c r="B30" s="2">
        <v>3670610949</v>
      </c>
      <c r="C30" t="s">
        <v>117</v>
      </c>
      <c r="D30" t="s">
        <v>118</v>
      </c>
      <c r="F30">
        <f t="shared" si="0"/>
        <v>13</v>
      </c>
    </row>
    <row r="31" spans="2:6">
      <c r="B31" s="2">
        <v>3670610956</v>
      </c>
      <c r="C31" t="s">
        <v>119</v>
      </c>
      <c r="D31" t="s">
        <v>120</v>
      </c>
      <c r="F31">
        <f t="shared" si="0"/>
        <v>7</v>
      </c>
    </row>
    <row r="32" spans="2:6">
      <c r="B32" s="2">
        <v>3670611098</v>
      </c>
      <c r="C32" t="s">
        <v>121</v>
      </c>
      <c r="D32" t="s">
        <v>122</v>
      </c>
      <c r="F32">
        <f t="shared" si="0"/>
        <v>142</v>
      </c>
    </row>
    <row r="33" spans="2:6">
      <c r="B33" s="2">
        <v>3670611108</v>
      </c>
      <c r="C33" t="s">
        <v>123</v>
      </c>
      <c r="D33" t="s">
        <v>124</v>
      </c>
      <c r="F33">
        <f t="shared" si="0"/>
        <v>10</v>
      </c>
    </row>
    <row r="34" spans="2:6">
      <c r="B34" s="2">
        <v>3670612490</v>
      </c>
      <c r="C34" t="s">
        <v>125</v>
      </c>
      <c r="D34" t="s">
        <v>126</v>
      </c>
      <c r="F34">
        <f t="shared" si="0"/>
        <v>1382</v>
      </c>
    </row>
    <row r="35" spans="2:6">
      <c r="B35" s="2">
        <v>3670612504</v>
      </c>
      <c r="C35" t="s">
        <v>127</v>
      </c>
      <c r="D35" t="s">
        <v>128</v>
      </c>
      <c r="F35">
        <f t="shared" si="0"/>
        <v>14</v>
      </c>
    </row>
    <row r="36" spans="2:6">
      <c r="B36" s="2">
        <v>3670612526</v>
      </c>
      <c r="C36" t="s">
        <v>129</v>
      </c>
      <c r="D36" t="s">
        <v>130</v>
      </c>
      <c r="F36">
        <f t="shared" si="0"/>
        <v>22</v>
      </c>
    </row>
    <row r="37" spans="2:6">
      <c r="B37" s="2">
        <v>3670612551</v>
      </c>
      <c r="C37" t="s">
        <v>131</v>
      </c>
      <c r="D37" t="s">
        <v>132</v>
      </c>
      <c r="F37">
        <f t="shared" si="0"/>
        <v>25</v>
      </c>
    </row>
    <row r="38" spans="2:6">
      <c r="B38" s="2">
        <v>3670612566</v>
      </c>
      <c r="C38" t="s">
        <v>133</v>
      </c>
      <c r="D38" t="s">
        <v>134</v>
      </c>
      <c r="F38">
        <f t="shared" si="0"/>
        <v>15</v>
      </c>
    </row>
    <row r="39" spans="2:6">
      <c r="B39" s="2">
        <v>3670612575</v>
      </c>
      <c r="C39" t="s">
        <v>135</v>
      </c>
      <c r="D39" t="s">
        <v>136</v>
      </c>
      <c r="F39">
        <f t="shared" si="0"/>
        <v>9</v>
      </c>
    </row>
    <row r="40" spans="2:6">
      <c r="B40" s="2">
        <v>3670612588</v>
      </c>
      <c r="C40" t="s">
        <v>137</v>
      </c>
      <c r="D40" t="s">
        <v>138</v>
      </c>
      <c r="F40">
        <f t="shared" si="0"/>
        <v>13</v>
      </c>
    </row>
    <row r="41" spans="2:6">
      <c r="B41" s="2">
        <v>3670612599</v>
      </c>
      <c r="C41" t="s">
        <v>139</v>
      </c>
      <c r="D41" t="s">
        <v>140</v>
      </c>
      <c r="F41">
        <f t="shared" si="0"/>
        <v>11</v>
      </c>
    </row>
    <row r="42" spans="2:6">
      <c r="B42" s="2">
        <v>3670612622</v>
      </c>
      <c r="C42" t="s">
        <v>141</v>
      </c>
      <c r="D42" t="s">
        <v>142</v>
      </c>
      <c r="F42">
        <f t="shared" si="0"/>
        <v>23</v>
      </c>
    </row>
    <row r="43" spans="2:6">
      <c r="B43" s="2">
        <v>3670612632</v>
      </c>
      <c r="C43" t="s">
        <v>143</v>
      </c>
      <c r="D43" t="s">
        <v>144</v>
      </c>
      <c r="F43">
        <f t="shared" si="0"/>
        <v>10</v>
      </c>
    </row>
    <row r="44" spans="2:6">
      <c r="B44" s="2">
        <v>3670612641</v>
      </c>
      <c r="C44" t="s">
        <v>145</v>
      </c>
      <c r="D44" t="s">
        <v>146</v>
      </c>
      <c r="F44">
        <f t="shared" si="0"/>
        <v>9</v>
      </c>
    </row>
    <row r="45" spans="2:6">
      <c r="B45" s="2">
        <v>3670612653</v>
      </c>
      <c r="C45" t="s">
        <v>147</v>
      </c>
      <c r="D45" t="s">
        <v>148</v>
      </c>
      <c r="F45">
        <f t="shared" si="0"/>
        <v>12</v>
      </c>
    </row>
    <row r="46" spans="2:6">
      <c r="B46" s="2">
        <v>3670612660</v>
      </c>
      <c r="C46" t="s">
        <v>149</v>
      </c>
      <c r="D46" t="s">
        <v>150</v>
      </c>
      <c r="F46">
        <f t="shared" si="0"/>
        <v>7</v>
      </c>
    </row>
    <row r="47" spans="2:6">
      <c r="B47" s="2">
        <v>3670612670</v>
      </c>
      <c r="C47" t="s">
        <v>151</v>
      </c>
      <c r="D47" t="s">
        <v>152</v>
      </c>
      <c r="F47">
        <f t="shared" si="0"/>
        <v>10</v>
      </c>
    </row>
    <row r="48" spans="2:6">
      <c r="B48" s="2">
        <v>3670612683</v>
      </c>
      <c r="C48" t="s">
        <v>153</v>
      </c>
      <c r="D48" t="s">
        <v>154</v>
      </c>
      <c r="F48">
        <f t="shared" si="0"/>
        <v>13</v>
      </c>
    </row>
    <row r="49" spans="2:6">
      <c r="B49" s="2">
        <v>3670612716</v>
      </c>
      <c r="C49" t="s">
        <v>155</v>
      </c>
      <c r="D49" t="s">
        <v>156</v>
      </c>
      <c r="F49">
        <f t="shared" si="0"/>
        <v>33</v>
      </c>
    </row>
    <row r="50" spans="2:6">
      <c r="B50" s="2">
        <v>3670612726</v>
      </c>
      <c r="C50" t="s">
        <v>157</v>
      </c>
      <c r="D50" t="s">
        <v>158</v>
      </c>
      <c r="F50">
        <f t="shared" si="0"/>
        <v>10</v>
      </c>
    </row>
    <row r="51" spans="2:6">
      <c r="B51" s="2">
        <v>3670612742</v>
      </c>
      <c r="C51" t="s">
        <v>159</v>
      </c>
      <c r="D51" t="s">
        <v>160</v>
      </c>
      <c r="F51">
        <f t="shared" si="0"/>
        <v>16</v>
      </c>
    </row>
    <row r="52" spans="2:6">
      <c r="B52" s="2">
        <v>3670613405</v>
      </c>
      <c r="C52" t="s">
        <v>161</v>
      </c>
      <c r="D52" t="s">
        <v>162</v>
      </c>
      <c r="F52">
        <f t="shared" si="0"/>
        <v>663</v>
      </c>
    </row>
    <row r="53" spans="2:6">
      <c r="B53" s="2">
        <v>3670613461</v>
      </c>
      <c r="C53" t="s">
        <v>163</v>
      </c>
      <c r="D53" t="s">
        <v>164</v>
      </c>
      <c r="F53">
        <f t="shared" si="0"/>
        <v>56</v>
      </c>
    </row>
    <row r="54" spans="2:6">
      <c r="B54" s="2">
        <v>3670613687</v>
      </c>
      <c r="C54" t="s">
        <v>165</v>
      </c>
      <c r="D54" t="s">
        <v>166</v>
      </c>
      <c r="F54">
        <f t="shared" si="0"/>
        <v>226</v>
      </c>
    </row>
    <row r="55" spans="2:6">
      <c r="B55" s="2">
        <v>3670613738</v>
      </c>
      <c r="C55" t="s">
        <v>167</v>
      </c>
      <c r="D55" t="s">
        <v>168</v>
      </c>
      <c r="F55">
        <f t="shared" si="0"/>
        <v>51</v>
      </c>
    </row>
    <row r="56" spans="2:6">
      <c r="B56" s="2">
        <v>3670613958</v>
      </c>
      <c r="C56" t="s">
        <v>169</v>
      </c>
      <c r="D56" t="s">
        <v>170</v>
      </c>
      <c r="F56">
        <f t="shared" si="0"/>
        <v>220</v>
      </c>
    </row>
    <row r="57" spans="2:6">
      <c r="B57" s="2">
        <v>3670613984</v>
      </c>
      <c r="C57" t="s">
        <v>171</v>
      </c>
      <c r="D57" t="s">
        <v>172</v>
      </c>
      <c r="F57">
        <f t="shared" si="0"/>
        <v>26</v>
      </c>
    </row>
    <row r="58" spans="2:6">
      <c r="B58" s="2">
        <v>3670614502</v>
      </c>
      <c r="C58" t="s">
        <v>173</v>
      </c>
      <c r="D58" t="s">
        <v>174</v>
      </c>
      <c r="F58">
        <f t="shared" si="0"/>
        <v>518</v>
      </c>
    </row>
    <row r="59" spans="2:6">
      <c r="B59" s="2">
        <v>3670614508</v>
      </c>
      <c r="C59" t="s">
        <v>175</v>
      </c>
      <c r="D59" t="s">
        <v>176</v>
      </c>
      <c r="F59">
        <f t="shared" si="0"/>
        <v>6</v>
      </c>
    </row>
    <row r="60" spans="2:6">
      <c r="B60" s="2">
        <v>3670614731</v>
      </c>
      <c r="C60" t="s">
        <v>177</v>
      </c>
      <c r="D60" t="s">
        <v>178</v>
      </c>
      <c r="F60">
        <f t="shared" si="0"/>
        <v>223</v>
      </c>
    </row>
    <row r="61" spans="2:6">
      <c r="B61" s="2">
        <v>3670614779</v>
      </c>
      <c r="C61" t="s">
        <v>179</v>
      </c>
      <c r="D61" t="s">
        <v>180</v>
      </c>
      <c r="F61">
        <f t="shared" si="0"/>
        <v>48</v>
      </c>
    </row>
    <row r="62" spans="2:6">
      <c r="B62" s="2">
        <v>3670615050</v>
      </c>
      <c r="C62" t="s">
        <v>181</v>
      </c>
      <c r="D62" t="s">
        <v>182</v>
      </c>
      <c r="F62">
        <f t="shared" si="0"/>
        <v>271</v>
      </c>
    </row>
    <row r="63" spans="2:6">
      <c r="B63" s="2">
        <v>3670615307</v>
      </c>
      <c r="C63" t="s">
        <v>183</v>
      </c>
      <c r="D63" t="s">
        <v>184</v>
      </c>
      <c r="F63">
        <f t="shared" si="0"/>
        <v>257</v>
      </c>
    </row>
    <row r="64" spans="2:6">
      <c r="B64" s="2">
        <v>3670615321</v>
      </c>
      <c r="C64" t="s">
        <v>185</v>
      </c>
      <c r="D64" t="s">
        <v>186</v>
      </c>
      <c r="F64">
        <f t="shared" si="0"/>
        <v>14</v>
      </c>
    </row>
    <row r="65" spans="2:10">
      <c r="B65" s="2">
        <v>3670615470</v>
      </c>
      <c r="C65" t="s">
        <v>151</v>
      </c>
      <c r="D65" t="s">
        <v>187</v>
      </c>
      <c r="F65">
        <f t="shared" si="0"/>
        <v>149</v>
      </c>
    </row>
    <row r="66" spans="2:10">
      <c r="B66" s="2">
        <v>3670615478</v>
      </c>
      <c r="C66" t="s">
        <v>188</v>
      </c>
      <c r="D66" t="s">
        <v>189</v>
      </c>
      <c r="F66">
        <f t="shared" ref="F66:F119" si="1">B66-B65</f>
        <v>8</v>
      </c>
    </row>
    <row r="67" spans="2:10">
      <c r="B67" s="2">
        <v>3670615534</v>
      </c>
      <c r="C67" t="s">
        <v>190</v>
      </c>
      <c r="D67" t="s">
        <v>191</v>
      </c>
      <c r="F67">
        <f t="shared" si="1"/>
        <v>56</v>
      </c>
      <c r="H67">
        <f>SUM(F1:F67)</f>
        <v>13744</v>
      </c>
      <c r="I67">
        <f>H67/60</f>
        <v>229.06666666666666</v>
      </c>
      <c r="J67">
        <f>I67/60</f>
        <v>3.8177777777777777</v>
      </c>
    </row>
    <row r="68" spans="2:10">
      <c r="B68" s="2">
        <v>3670703269</v>
      </c>
      <c r="C68" t="s">
        <v>192</v>
      </c>
      <c r="D68" t="s">
        <v>193</v>
      </c>
      <c r="F68">
        <v>458</v>
      </c>
      <c r="G68" t="s">
        <v>308</v>
      </c>
    </row>
    <row r="69" spans="2:10">
      <c r="B69" s="2">
        <v>3670703448</v>
      </c>
      <c r="C69" t="s">
        <v>194</v>
      </c>
      <c r="D69" t="s">
        <v>195</v>
      </c>
      <c r="F69">
        <f t="shared" si="1"/>
        <v>179</v>
      </c>
    </row>
    <row r="70" spans="2:10">
      <c r="B70" s="2">
        <v>3670703603</v>
      </c>
      <c r="C70" t="s">
        <v>196</v>
      </c>
      <c r="D70" t="s">
        <v>197</v>
      </c>
      <c r="F70">
        <f t="shared" si="1"/>
        <v>155</v>
      </c>
    </row>
    <row r="71" spans="2:10">
      <c r="B71" s="2">
        <v>3670703822</v>
      </c>
      <c r="C71" t="s">
        <v>198</v>
      </c>
      <c r="D71" t="s">
        <v>199</v>
      </c>
      <c r="F71">
        <f t="shared" si="1"/>
        <v>219</v>
      </c>
      <c r="H71">
        <f>SUM(F68:F71)</f>
        <v>1011</v>
      </c>
      <c r="I71">
        <f>H71/60</f>
        <v>16.850000000000001</v>
      </c>
      <c r="J71">
        <f>I71/60</f>
        <v>0.28083333333333338</v>
      </c>
    </row>
    <row r="72" spans="2:10">
      <c r="B72" s="2">
        <v>3670770098</v>
      </c>
      <c r="C72" t="s">
        <v>200</v>
      </c>
      <c r="D72" t="s">
        <v>201</v>
      </c>
      <c r="F72">
        <v>458</v>
      </c>
      <c r="G72" t="s">
        <v>308</v>
      </c>
    </row>
    <row r="73" spans="2:10">
      <c r="B73" s="2">
        <v>3670770121</v>
      </c>
      <c r="C73" t="s">
        <v>202</v>
      </c>
      <c r="D73" t="s">
        <v>203</v>
      </c>
      <c r="F73">
        <f t="shared" si="1"/>
        <v>23</v>
      </c>
    </row>
    <row r="74" spans="2:10">
      <c r="B74" s="2">
        <v>3670772732</v>
      </c>
      <c r="C74" t="s">
        <v>204</v>
      </c>
      <c r="D74" t="s">
        <v>205</v>
      </c>
      <c r="F74">
        <f t="shared" si="1"/>
        <v>2611</v>
      </c>
    </row>
    <row r="75" spans="2:10">
      <c r="B75" s="2">
        <v>3670774130</v>
      </c>
      <c r="C75" t="s">
        <v>206</v>
      </c>
      <c r="D75" t="s">
        <v>207</v>
      </c>
      <c r="F75">
        <f t="shared" si="1"/>
        <v>1398</v>
      </c>
    </row>
    <row r="76" spans="2:10">
      <c r="B76" s="2">
        <v>3670774406</v>
      </c>
      <c r="C76" t="s">
        <v>208</v>
      </c>
      <c r="D76" t="s">
        <v>209</v>
      </c>
      <c r="F76">
        <f t="shared" si="1"/>
        <v>276</v>
      </c>
    </row>
    <row r="77" spans="2:10">
      <c r="B77" s="2">
        <v>3670774525</v>
      </c>
      <c r="C77" t="s">
        <v>210</v>
      </c>
      <c r="D77" t="s">
        <v>211</v>
      </c>
      <c r="F77">
        <f t="shared" si="1"/>
        <v>119</v>
      </c>
    </row>
    <row r="78" spans="2:10">
      <c r="B78" s="2">
        <v>3670774613</v>
      </c>
      <c r="C78" t="s">
        <v>212</v>
      </c>
      <c r="D78" t="s">
        <v>213</v>
      </c>
      <c r="F78">
        <f t="shared" si="1"/>
        <v>88</v>
      </c>
    </row>
    <row r="79" spans="2:10">
      <c r="B79" s="2">
        <v>3670775022</v>
      </c>
      <c r="C79" t="s">
        <v>214</v>
      </c>
      <c r="D79" t="s">
        <v>215</v>
      </c>
      <c r="F79">
        <f t="shared" si="1"/>
        <v>409</v>
      </c>
    </row>
    <row r="80" spans="2:10">
      <c r="B80" s="2">
        <v>3670775298</v>
      </c>
      <c r="C80" t="s">
        <v>216</v>
      </c>
      <c r="D80" t="s">
        <v>217</v>
      </c>
      <c r="F80">
        <f t="shared" si="1"/>
        <v>276</v>
      </c>
    </row>
    <row r="81" spans="2:6">
      <c r="B81" s="2">
        <v>3670775450</v>
      </c>
      <c r="C81" t="s">
        <v>218</v>
      </c>
      <c r="D81" t="s">
        <v>219</v>
      </c>
      <c r="F81">
        <f t="shared" si="1"/>
        <v>152</v>
      </c>
    </row>
    <row r="82" spans="2:6">
      <c r="B82" s="2">
        <v>3670775649</v>
      </c>
      <c r="C82" t="s">
        <v>220</v>
      </c>
      <c r="D82" t="s">
        <v>221</v>
      </c>
      <c r="F82">
        <f t="shared" si="1"/>
        <v>199</v>
      </c>
    </row>
    <row r="83" spans="2:6">
      <c r="B83" s="2">
        <v>3670776764</v>
      </c>
      <c r="C83" t="s">
        <v>222</v>
      </c>
      <c r="D83" t="s">
        <v>223</v>
      </c>
      <c r="F83">
        <f t="shared" si="1"/>
        <v>1115</v>
      </c>
    </row>
    <row r="84" spans="2:6">
      <c r="B84" s="2">
        <v>3670777239</v>
      </c>
      <c r="C84" t="s">
        <v>224</v>
      </c>
      <c r="D84" t="s">
        <v>225</v>
      </c>
      <c r="F84">
        <f t="shared" si="1"/>
        <v>475</v>
      </c>
    </row>
    <row r="85" spans="2:6">
      <c r="B85" s="2">
        <v>3670777736</v>
      </c>
      <c r="C85" t="s">
        <v>226</v>
      </c>
      <c r="D85" t="s">
        <v>227</v>
      </c>
      <c r="F85">
        <f t="shared" si="1"/>
        <v>497</v>
      </c>
    </row>
    <row r="86" spans="2:6">
      <c r="B86" s="2">
        <v>3670777929</v>
      </c>
      <c r="C86" t="s">
        <v>228</v>
      </c>
      <c r="D86" t="s">
        <v>229</v>
      </c>
      <c r="F86">
        <f t="shared" si="1"/>
        <v>193</v>
      </c>
    </row>
    <row r="87" spans="2:6">
      <c r="B87" s="2">
        <v>3670778085</v>
      </c>
      <c r="C87" t="s">
        <v>230</v>
      </c>
      <c r="D87" t="s">
        <v>231</v>
      </c>
      <c r="F87">
        <f t="shared" si="1"/>
        <v>156</v>
      </c>
    </row>
    <row r="88" spans="2:6">
      <c r="B88" s="2">
        <v>3670778161</v>
      </c>
      <c r="C88" t="s">
        <v>232</v>
      </c>
      <c r="D88" t="s">
        <v>233</v>
      </c>
      <c r="F88">
        <f t="shared" si="1"/>
        <v>76</v>
      </c>
    </row>
    <row r="89" spans="2:6">
      <c r="B89" s="2">
        <v>3670778367</v>
      </c>
      <c r="C89" t="s">
        <v>234</v>
      </c>
      <c r="D89" t="s">
        <v>235</v>
      </c>
      <c r="F89">
        <f t="shared" si="1"/>
        <v>206</v>
      </c>
    </row>
    <row r="90" spans="2:6">
      <c r="B90" s="2">
        <v>3670778479</v>
      </c>
      <c r="C90" t="s">
        <v>236</v>
      </c>
      <c r="D90" t="s">
        <v>237</v>
      </c>
      <c r="F90">
        <f t="shared" si="1"/>
        <v>112</v>
      </c>
    </row>
    <row r="91" spans="2:6">
      <c r="B91" s="2">
        <v>3670778603</v>
      </c>
      <c r="C91" t="s">
        <v>238</v>
      </c>
      <c r="D91" t="s">
        <v>239</v>
      </c>
      <c r="F91">
        <f t="shared" si="1"/>
        <v>124</v>
      </c>
    </row>
    <row r="92" spans="2:6">
      <c r="B92" s="2">
        <v>3670778769</v>
      </c>
      <c r="C92" t="s">
        <v>240</v>
      </c>
      <c r="D92" t="s">
        <v>241</v>
      </c>
      <c r="F92">
        <f t="shared" si="1"/>
        <v>166</v>
      </c>
    </row>
    <row r="93" spans="2:6">
      <c r="B93" s="2">
        <v>3670779477</v>
      </c>
      <c r="C93" t="s">
        <v>242</v>
      </c>
      <c r="D93" t="s">
        <v>243</v>
      </c>
      <c r="F93">
        <f t="shared" si="1"/>
        <v>708</v>
      </c>
    </row>
    <row r="94" spans="2:6">
      <c r="B94" s="2">
        <v>3670780896</v>
      </c>
      <c r="C94" t="s">
        <v>244</v>
      </c>
      <c r="D94" t="s">
        <v>245</v>
      </c>
      <c r="F94">
        <f t="shared" si="1"/>
        <v>1419</v>
      </c>
    </row>
    <row r="95" spans="2:6">
      <c r="B95" s="2">
        <v>3670781180</v>
      </c>
      <c r="C95" t="s">
        <v>246</v>
      </c>
      <c r="D95" t="s">
        <v>247</v>
      </c>
      <c r="F95">
        <f t="shared" si="1"/>
        <v>284</v>
      </c>
    </row>
    <row r="96" spans="2:6">
      <c r="B96" s="2">
        <v>3670781458</v>
      </c>
      <c r="C96" t="s">
        <v>248</v>
      </c>
      <c r="D96" t="s">
        <v>249</v>
      </c>
      <c r="F96">
        <f t="shared" si="1"/>
        <v>278</v>
      </c>
    </row>
    <row r="97" spans="2:10">
      <c r="B97" s="2">
        <v>3670781570</v>
      </c>
      <c r="C97" t="s">
        <v>250</v>
      </c>
      <c r="D97" t="s">
        <v>251</v>
      </c>
      <c r="F97">
        <f t="shared" si="1"/>
        <v>112</v>
      </c>
    </row>
    <row r="98" spans="2:10">
      <c r="B98" s="2">
        <v>3670781717</v>
      </c>
      <c r="C98" t="s">
        <v>252</v>
      </c>
      <c r="D98" t="s">
        <v>253</v>
      </c>
      <c r="F98">
        <f t="shared" si="1"/>
        <v>147</v>
      </c>
    </row>
    <row r="99" spans="2:10">
      <c r="B99" s="2">
        <v>3670782045</v>
      </c>
      <c r="C99" t="s">
        <v>254</v>
      </c>
      <c r="D99" t="s">
        <v>255</v>
      </c>
      <c r="F99">
        <f t="shared" si="1"/>
        <v>328</v>
      </c>
    </row>
    <row r="100" spans="2:10">
      <c r="B100" s="2">
        <v>3670782277</v>
      </c>
      <c r="C100" t="s">
        <v>256</v>
      </c>
      <c r="D100" t="s">
        <v>257</v>
      </c>
      <c r="F100">
        <f t="shared" si="1"/>
        <v>232</v>
      </c>
    </row>
    <row r="101" spans="2:10">
      <c r="B101" s="2">
        <v>3670782362</v>
      </c>
      <c r="C101" t="s">
        <v>258</v>
      </c>
      <c r="D101" t="s">
        <v>259</v>
      </c>
      <c r="F101">
        <f t="shared" si="1"/>
        <v>85</v>
      </c>
    </row>
    <row r="102" spans="2:10">
      <c r="B102" s="2">
        <v>3670782432</v>
      </c>
      <c r="C102" t="s">
        <v>260</v>
      </c>
      <c r="D102" t="s">
        <v>261</v>
      </c>
      <c r="F102">
        <f t="shared" si="1"/>
        <v>70</v>
      </c>
    </row>
    <row r="103" spans="2:10">
      <c r="B103" s="2">
        <v>3670782517</v>
      </c>
      <c r="C103" t="s">
        <v>262</v>
      </c>
      <c r="D103" t="s">
        <v>263</v>
      </c>
      <c r="F103">
        <f t="shared" si="1"/>
        <v>85</v>
      </c>
    </row>
    <row r="104" spans="2:10">
      <c r="B104" s="2">
        <v>3670782612</v>
      </c>
      <c r="C104" t="s">
        <v>264</v>
      </c>
      <c r="D104" t="s">
        <v>265</v>
      </c>
      <c r="F104">
        <f t="shared" si="1"/>
        <v>95</v>
      </c>
    </row>
    <row r="105" spans="2:10">
      <c r="B105" s="2">
        <v>3670782692</v>
      </c>
      <c r="C105" t="s">
        <v>266</v>
      </c>
      <c r="D105" t="s">
        <v>267</v>
      </c>
      <c r="F105">
        <f t="shared" si="1"/>
        <v>80</v>
      </c>
    </row>
    <row r="106" spans="2:10">
      <c r="B106" s="2">
        <v>3670782814</v>
      </c>
      <c r="C106" t="s">
        <v>268</v>
      </c>
      <c r="D106" t="s">
        <v>269</v>
      </c>
      <c r="F106">
        <f t="shared" si="1"/>
        <v>122</v>
      </c>
    </row>
    <row r="107" spans="2:10">
      <c r="B107" s="2">
        <v>3670783222</v>
      </c>
      <c r="C107" t="s">
        <v>270</v>
      </c>
      <c r="D107" t="s">
        <v>271</v>
      </c>
      <c r="F107">
        <f t="shared" si="1"/>
        <v>408</v>
      </c>
    </row>
    <row r="108" spans="2:10">
      <c r="B108" s="2">
        <v>3670783751</v>
      </c>
      <c r="C108" t="s">
        <v>272</v>
      </c>
      <c r="D108" t="s">
        <v>273</v>
      </c>
      <c r="F108">
        <f t="shared" si="1"/>
        <v>529</v>
      </c>
    </row>
    <row r="109" spans="2:10">
      <c r="B109" s="2">
        <v>3670784074</v>
      </c>
      <c r="C109" t="s">
        <v>274</v>
      </c>
      <c r="D109" t="s">
        <v>275</v>
      </c>
      <c r="F109">
        <f t="shared" si="1"/>
        <v>323</v>
      </c>
    </row>
    <row r="110" spans="2:10">
      <c r="B110" s="2">
        <v>3670784235</v>
      </c>
      <c r="C110" t="s">
        <v>276</v>
      </c>
      <c r="D110" t="s">
        <v>277</v>
      </c>
      <c r="F110">
        <f t="shared" si="1"/>
        <v>161</v>
      </c>
      <c r="H110">
        <f>SUM(F72:F110)</f>
        <v>14595</v>
      </c>
      <c r="I110">
        <f>H110/60</f>
        <v>243.25</v>
      </c>
      <c r="J110">
        <f>I110/60</f>
        <v>4.0541666666666663</v>
      </c>
    </row>
    <row r="111" spans="2:10">
      <c r="B111" s="2">
        <v>3670861439</v>
      </c>
      <c r="C111" t="s">
        <v>278</v>
      </c>
      <c r="D111" t="s">
        <v>279</v>
      </c>
      <c r="F111">
        <v>458</v>
      </c>
      <c r="G111" t="s">
        <v>308</v>
      </c>
    </row>
    <row r="112" spans="2:10">
      <c r="B112" s="2">
        <v>3670861484</v>
      </c>
      <c r="C112" t="s">
        <v>280</v>
      </c>
      <c r="D112" t="s">
        <v>281</v>
      </c>
      <c r="F112">
        <f t="shared" si="1"/>
        <v>45</v>
      </c>
    </row>
    <row r="113" spans="2:10">
      <c r="B113" s="2">
        <v>3670866321</v>
      </c>
      <c r="C113" t="s">
        <v>10</v>
      </c>
      <c r="D113" t="s">
        <v>282</v>
      </c>
      <c r="F113">
        <f t="shared" si="1"/>
        <v>4837</v>
      </c>
    </row>
    <row r="114" spans="2:10">
      <c r="B114" s="2">
        <v>3670866342</v>
      </c>
      <c r="C114" t="s">
        <v>283</v>
      </c>
      <c r="D114" t="s">
        <v>284</v>
      </c>
      <c r="F114">
        <f t="shared" si="1"/>
        <v>21</v>
      </c>
    </row>
    <row r="115" spans="2:10">
      <c r="B115" s="2">
        <v>3670873530</v>
      </c>
      <c r="C115" t="s">
        <v>285</v>
      </c>
      <c r="D115" t="s">
        <v>286</v>
      </c>
      <c r="F115">
        <f t="shared" si="1"/>
        <v>7188</v>
      </c>
    </row>
    <row r="116" spans="2:10">
      <c r="B116" s="2">
        <v>3670874316</v>
      </c>
      <c r="C116" t="s">
        <v>287</v>
      </c>
      <c r="D116" t="s">
        <v>288</v>
      </c>
      <c r="F116">
        <f t="shared" si="1"/>
        <v>786</v>
      </c>
    </row>
    <row r="117" spans="2:10">
      <c r="B117" s="2">
        <v>3670874424</v>
      </c>
      <c r="C117" t="s">
        <v>289</v>
      </c>
      <c r="D117" t="s">
        <v>290</v>
      </c>
      <c r="F117">
        <f t="shared" si="1"/>
        <v>108</v>
      </c>
    </row>
    <row r="118" spans="2:10">
      <c r="B118" s="2">
        <v>3670874553</v>
      </c>
      <c r="C118" t="s">
        <v>291</v>
      </c>
      <c r="D118" t="s">
        <v>292</v>
      </c>
      <c r="F118">
        <f t="shared" si="1"/>
        <v>129</v>
      </c>
    </row>
    <row r="119" spans="2:10">
      <c r="B119" s="2">
        <v>3670874716</v>
      </c>
      <c r="C119" t="s">
        <v>293</v>
      </c>
      <c r="D119" t="s">
        <v>294</v>
      </c>
      <c r="F119">
        <f t="shared" si="1"/>
        <v>163</v>
      </c>
      <c r="H119">
        <f>SUM(F111:F119)</f>
        <v>13735</v>
      </c>
      <c r="I119">
        <f>H119/60</f>
        <v>228.91666666666666</v>
      </c>
      <c r="J119">
        <f>I119/60</f>
        <v>3.8152777777777778</v>
      </c>
    </row>
    <row r="120" spans="2:10">
      <c r="B120" s="2">
        <v>3670963259</v>
      </c>
      <c r="C120" t="s">
        <v>295</v>
      </c>
      <c r="D120" t="s">
        <v>296</v>
      </c>
      <c r="F120">
        <v>458</v>
      </c>
      <c r="G120" t="s">
        <v>308</v>
      </c>
    </row>
    <row r="121" spans="2:10">
      <c r="B121" s="2">
        <v>3670963277</v>
      </c>
      <c r="C121" t="s">
        <v>297</v>
      </c>
      <c r="D121" t="s">
        <v>298</v>
      </c>
      <c r="F121">
        <f>B121-B120</f>
        <v>18</v>
      </c>
    </row>
    <row r="122" spans="2:10">
      <c r="B122" s="2">
        <v>3671215655</v>
      </c>
      <c r="C122" t="s">
        <v>299</v>
      </c>
      <c r="D122" t="s">
        <v>300</v>
      </c>
      <c r="G122" t="s">
        <v>310</v>
      </c>
      <c r="H122">
        <f>SUM(F120:F122)</f>
        <v>476</v>
      </c>
      <c r="I122">
        <f>H122/60</f>
        <v>7.9333333333333336</v>
      </c>
      <c r="J122">
        <f>I122/60</f>
        <v>0.13222222222222221</v>
      </c>
    </row>
    <row r="123" spans="2:10">
      <c r="H123">
        <f>SUM(H2:H122)</f>
        <v>43561</v>
      </c>
      <c r="I123">
        <f>SUM(I2:I122)</f>
        <v>726.01666666666654</v>
      </c>
      <c r="J123">
        <f>SUM(J2:J122)</f>
        <v>12.100277777777778</v>
      </c>
    </row>
    <row r="126" spans="2:10">
      <c r="F126">
        <f>SUM(F2:F122)</f>
        <v>43561</v>
      </c>
      <c r="G126">
        <f>F126/Sheet1!E3</f>
        <v>0.50417824074074069</v>
      </c>
      <c r="H126" t="s">
        <v>307</v>
      </c>
    </row>
    <row r="128" spans="2:10">
      <c r="G128">
        <f>F126/60</f>
        <v>726.01666666666665</v>
      </c>
      <c r="H128" t="s">
        <v>312</v>
      </c>
    </row>
    <row r="129" spans="2:12">
      <c r="G129">
        <f>G128/60</f>
        <v>12.100277777777778</v>
      </c>
      <c r="H129" t="s">
        <v>313</v>
      </c>
    </row>
    <row r="132" spans="2:12">
      <c r="B132" s="2" t="s">
        <v>340</v>
      </c>
      <c r="D132" t="s">
        <v>348</v>
      </c>
      <c r="E132">
        <f>1+82+16+21</f>
        <v>120</v>
      </c>
      <c r="J132" s="2"/>
    </row>
    <row r="133" spans="2:12">
      <c r="B133" s="2" t="s">
        <v>347</v>
      </c>
      <c r="C133">
        <f>70+12</f>
        <v>82</v>
      </c>
      <c r="D133" t="s">
        <v>316</v>
      </c>
      <c r="E133">
        <v>5</v>
      </c>
      <c r="J133" s="2"/>
    </row>
    <row r="134" spans="2:12">
      <c r="B134" s="2" t="s">
        <v>342</v>
      </c>
      <c r="C134">
        <v>5</v>
      </c>
      <c r="D134" t="s">
        <v>317</v>
      </c>
      <c r="E134">
        <f>E132+E133</f>
        <v>125</v>
      </c>
      <c r="J134" s="2"/>
    </row>
    <row r="135" spans="2:12">
      <c r="B135" s="2" t="s">
        <v>343</v>
      </c>
      <c r="C135">
        <v>2</v>
      </c>
      <c r="J135" s="2"/>
    </row>
    <row r="136" spans="2:12">
      <c r="D136" t="s">
        <v>322</v>
      </c>
      <c r="E136">
        <v>1</v>
      </c>
      <c r="J136" s="2"/>
    </row>
    <row r="137" spans="2:12">
      <c r="D137" t="s">
        <v>327</v>
      </c>
      <c r="E137">
        <v>7024</v>
      </c>
      <c r="J137" s="2"/>
    </row>
    <row r="138" spans="2:12">
      <c r="B138" s="2" t="s">
        <v>349</v>
      </c>
      <c r="C138">
        <f>66+11</f>
        <v>77</v>
      </c>
      <c r="D138" s="5" t="s">
        <v>328</v>
      </c>
      <c r="E138">
        <f>E137</f>
        <v>7024</v>
      </c>
      <c r="F138" t="s">
        <v>331</v>
      </c>
      <c r="J138" s="2"/>
    </row>
    <row r="139" spans="2:12">
      <c r="D139" t="s">
        <v>323</v>
      </c>
      <c r="E139">
        <v>4</v>
      </c>
      <c r="J139" s="2"/>
      <c r="L139" s="5"/>
    </row>
    <row r="140" spans="2:12">
      <c r="B140" s="2" t="s">
        <v>359</v>
      </c>
      <c r="C140">
        <v>38</v>
      </c>
      <c r="D140" t="s">
        <v>329</v>
      </c>
      <c r="E140">
        <v>0</v>
      </c>
      <c r="J140" s="2"/>
    </row>
    <row r="141" spans="2:12">
      <c r="D141" t="s">
        <v>324</v>
      </c>
      <c r="E141">
        <v>0</v>
      </c>
      <c r="J141" s="2"/>
    </row>
    <row r="142" spans="2:12">
      <c r="D142" s="5" t="s">
        <v>326</v>
      </c>
      <c r="E142">
        <v>0</v>
      </c>
      <c r="J142" s="2"/>
    </row>
    <row r="143" spans="2:12">
      <c r="D143" s="5" t="s">
        <v>325</v>
      </c>
      <c r="E143">
        <v>0</v>
      </c>
      <c r="J143" s="2"/>
      <c r="L143" s="5"/>
    </row>
    <row r="144" spans="2:12">
      <c r="D144" t="s">
        <v>330</v>
      </c>
      <c r="E144">
        <v>0</v>
      </c>
      <c r="J144" s="2"/>
      <c r="L144" s="5"/>
    </row>
    <row r="145" spans="4:12">
      <c r="D145" t="s">
        <v>332</v>
      </c>
      <c r="J145" s="2"/>
    </row>
    <row r="146" spans="4:12">
      <c r="D146" s="5" t="s">
        <v>333</v>
      </c>
      <c r="E146">
        <v>1</v>
      </c>
      <c r="J146" s="2"/>
    </row>
    <row r="147" spans="4:12">
      <c r="D147" s="5" t="s">
        <v>334</v>
      </c>
      <c r="E147">
        <v>1</v>
      </c>
      <c r="J147" s="2"/>
    </row>
    <row r="148" spans="4:12">
      <c r="D148" s="5" t="s">
        <v>335</v>
      </c>
      <c r="E148">
        <v>1</v>
      </c>
      <c r="J148" s="2"/>
      <c r="L148" s="5"/>
    </row>
    <row r="149" spans="4:12">
      <c r="J149" s="2"/>
      <c r="L149" s="5"/>
    </row>
    <row r="150" spans="4:12">
      <c r="J150" s="2"/>
      <c r="L150" s="5"/>
    </row>
    <row r="151" spans="4:12">
      <c r="J151" s="2"/>
      <c r="L151" s="5"/>
    </row>
    <row r="152" spans="4:12">
      <c r="J152" t="s">
        <v>367</v>
      </c>
      <c r="K152" t="s">
        <v>366</v>
      </c>
    </row>
    <row r="153" spans="4:12">
      <c r="F153" t="s">
        <v>363</v>
      </c>
      <c r="J153" s="8">
        <f>SUM(J154:J158)</f>
        <v>27.600277777777777</v>
      </c>
      <c r="K153" s="8">
        <f>J153/8</f>
        <v>3.4500347222222221</v>
      </c>
    </row>
    <row r="154" spans="4:12">
      <c r="F154" t="s">
        <v>362</v>
      </c>
      <c r="J154" s="8">
        <v>1.5</v>
      </c>
      <c r="K154" s="8">
        <f t="shared" ref="K154:K158" si="2">J154/8</f>
        <v>0.1875</v>
      </c>
    </row>
    <row r="155" spans="4:12">
      <c r="F155" t="s">
        <v>345</v>
      </c>
      <c r="J155" s="8">
        <f>F133</f>
        <v>0</v>
      </c>
      <c r="K155" s="8">
        <f t="shared" si="2"/>
        <v>0</v>
      </c>
    </row>
    <row r="156" spans="4:12">
      <c r="F156" t="s">
        <v>318</v>
      </c>
      <c r="J156" s="8">
        <v>8</v>
      </c>
      <c r="K156" s="8">
        <f t="shared" si="2"/>
        <v>1</v>
      </c>
    </row>
    <row r="157" spans="4:12">
      <c r="F157" t="s">
        <v>365</v>
      </c>
      <c r="J157" s="8">
        <v>6</v>
      </c>
      <c r="K157" s="8">
        <f t="shared" si="2"/>
        <v>0.75</v>
      </c>
    </row>
    <row r="158" spans="4:12">
      <c r="F158" t="s">
        <v>364</v>
      </c>
      <c r="J158" s="8">
        <f>G129</f>
        <v>12.100277777777778</v>
      </c>
      <c r="K158" s="8">
        <f t="shared" si="2"/>
        <v>1.5125347222222223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IOT</vt:lpstr>
      <vt:lpstr>ArchiMate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Juha-Pekka Tolvanen</dc:creator>
  <cp:lastModifiedBy>Juha-Pekka Tolvanen</cp:lastModifiedBy>
  <dcterms:created xsi:type="dcterms:W3CDTF">2018-01-18T10:49:50Z</dcterms:created>
  <dcterms:modified xsi:type="dcterms:W3CDTF">2018-07-11T08:58:32Z</dcterms:modified>
</cp:coreProperties>
</file>