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urielmejia/Downloads/"/>
    </mc:Choice>
  </mc:AlternateContent>
  <xr:revisionPtr revIDLastSave="0" documentId="13_ncr:1_{03598A5A-FF94-0F40-98BA-D44FCD990F8C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standardized" sheetId="1" r:id="rId1"/>
    <sheet name="Discounted Cash Flow" sheetId="2" r:id="rId2"/>
    <sheet name="Test Templ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B10" i="2"/>
  <c r="B8" i="2"/>
  <c r="B7" i="2"/>
  <c r="B44" i="2"/>
  <c r="B40" i="2"/>
  <c r="B34" i="2"/>
  <c r="B33" i="2"/>
  <c r="B32" i="2"/>
  <c r="B31" i="2"/>
  <c r="C19" i="2"/>
  <c r="C18" i="3"/>
  <c r="D18" i="3"/>
  <c r="E18" i="3"/>
  <c r="F18" i="3"/>
  <c r="G18" i="3"/>
  <c r="H18" i="3"/>
  <c r="I18" i="3"/>
  <c r="J18" i="3"/>
  <c r="K18" i="3"/>
  <c r="B18" i="3"/>
  <c r="F15" i="3"/>
  <c r="E15" i="3"/>
  <c r="D15" i="3"/>
  <c r="C15" i="3"/>
  <c r="B15" i="3"/>
  <c r="F14" i="3"/>
  <c r="E14" i="3"/>
  <c r="D14" i="3"/>
  <c r="C14" i="3"/>
  <c r="B14" i="3"/>
  <c r="F13" i="3"/>
  <c r="F11" i="3"/>
  <c r="E11" i="3"/>
  <c r="D11" i="3"/>
  <c r="C11" i="3"/>
  <c r="B11" i="3"/>
  <c r="C9" i="3"/>
  <c r="B9" i="3"/>
  <c r="F7" i="3"/>
  <c r="F9" i="3" s="1"/>
  <c r="E7" i="3"/>
  <c r="E13" i="3" s="1"/>
  <c r="D7" i="3"/>
  <c r="D13" i="3" s="1"/>
  <c r="C7" i="3"/>
  <c r="C13" i="3" s="1"/>
  <c r="B7" i="3"/>
  <c r="B13" i="3" s="1"/>
  <c r="F6" i="3"/>
  <c r="E6" i="3"/>
  <c r="D6" i="3"/>
  <c r="C6" i="3"/>
  <c r="B6" i="3"/>
  <c r="F5" i="3"/>
  <c r="E5" i="3"/>
  <c r="D5" i="3"/>
  <c r="C5" i="3"/>
  <c r="B5" i="3"/>
  <c r="D4" i="3"/>
  <c r="D8" i="3" s="1"/>
  <c r="C4" i="3"/>
  <c r="C8" i="3" s="1"/>
  <c r="C10" i="3" s="1"/>
  <c r="C12" i="3" s="1"/>
  <c r="F3" i="3"/>
  <c r="E3" i="3"/>
  <c r="D3" i="3"/>
  <c r="C3" i="3"/>
  <c r="B3" i="3"/>
  <c r="B4" i="3" s="1"/>
  <c r="B8" i="3" s="1"/>
  <c r="B10" i="3" s="1"/>
  <c r="B12" i="3" s="1"/>
  <c r="B16" i="3" s="1"/>
  <c r="F2" i="3"/>
  <c r="F4" i="3" s="1"/>
  <c r="F8" i="3" s="1"/>
  <c r="F10" i="3" s="1"/>
  <c r="F12" i="3" s="1"/>
  <c r="F16" i="3" s="1"/>
  <c r="E2" i="3"/>
  <c r="E4" i="3" s="1"/>
  <c r="E8" i="3" s="1"/>
  <c r="D2" i="3"/>
  <c r="C2" i="3"/>
  <c r="B2" i="3"/>
  <c r="A7" i="3"/>
  <c r="A6" i="3"/>
  <c r="A5" i="3"/>
  <c r="A3" i="3"/>
  <c r="A2" i="3"/>
  <c r="F26" i="2"/>
  <c r="E26" i="2"/>
  <c r="D26" i="2"/>
  <c r="C26" i="2"/>
  <c r="B26" i="2"/>
  <c r="C16" i="3" l="1"/>
  <c r="D9" i="3"/>
  <c r="D10" i="3" s="1"/>
  <c r="D12" i="3" s="1"/>
  <c r="D16" i="3" s="1"/>
  <c r="E9" i="3"/>
  <c r="E10" i="3" s="1"/>
  <c r="E12" i="3" s="1"/>
  <c r="E16" i="3" s="1"/>
  <c r="B39" i="2"/>
  <c r="B36" i="2"/>
  <c r="B35" i="2"/>
  <c r="H14" i="2"/>
  <c r="I14" i="2"/>
  <c r="J14" i="2"/>
  <c r="K14" i="2"/>
  <c r="G14" i="2"/>
  <c r="H15" i="2"/>
  <c r="I15" i="2"/>
  <c r="J15" i="2"/>
  <c r="K15" i="2"/>
  <c r="G15" i="2"/>
  <c r="G13" i="2"/>
  <c r="H13" i="2"/>
  <c r="I13" i="2"/>
  <c r="J13" i="2"/>
  <c r="K13" i="2"/>
  <c r="J11" i="2"/>
  <c r="J12" i="2" s="1"/>
  <c r="J16" i="2" s="1"/>
  <c r="K11" i="2"/>
  <c r="K12" i="2" s="1"/>
  <c r="K16" i="2" s="1"/>
  <c r="G11" i="2"/>
  <c r="G12" i="2" s="1"/>
  <c r="G16" i="2" s="1"/>
  <c r="G10" i="2"/>
  <c r="H10" i="2"/>
  <c r="I10" i="2"/>
  <c r="J10" i="2"/>
  <c r="K10" i="2"/>
  <c r="G9" i="2"/>
  <c r="H9" i="2"/>
  <c r="I9" i="2"/>
  <c r="J9" i="2"/>
  <c r="K9" i="2"/>
  <c r="G8" i="2"/>
  <c r="H8" i="2"/>
  <c r="I8" i="2"/>
  <c r="J8" i="2"/>
  <c r="K8" i="2"/>
  <c r="H7" i="2"/>
  <c r="I7" i="2"/>
  <c r="J7" i="2"/>
  <c r="K7" i="2"/>
  <c r="G7" i="2"/>
  <c r="H6" i="2"/>
  <c r="I6" i="2"/>
  <c r="J6" i="2"/>
  <c r="K6" i="2"/>
  <c r="G6" i="2"/>
  <c r="H5" i="2"/>
  <c r="I5" i="2"/>
  <c r="J5" i="2"/>
  <c r="K5" i="2"/>
  <c r="G5" i="2"/>
  <c r="G4" i="2"/>
  <c r="H4" i="2"/>
  <c r="I4" i="2"/>
  <c r="J4" i="2"/>
  <c r="K4" i="2"/>
  <c r="H3" i="2"/>
  <c r="I3" i="2"/>
  <c r="J3" i="2"/>
  <c r="K3" i="2"/>
  <c r="G3" i="2"/>
  <c r="H2" i="2"/>
  <c r="I2" i="2"/>
  <c r="J2" i="2" s="1"/>
  <c r="K2" i="2" s="1"/>
  <c r="G2" i="2"/>
  <c r="G20" i="2"/>
  <c r="H20" i="2"/>
  <c r="I20" i="2" s="1"/>
  <c r="J20" i="2" s="1"/>
  <c r="K20" i="2" s="1"/>
  <c r="G21" i="2"/>
  <c r="H21" i="2"/>
  <c r="I21" i="2" s="1"/>
  <c r="J21" i="2" s="1"/>
  <c r="K21" i="2" s="1"/>
  <c r="G22" i="2"/>
  <c r="H22" i="2"/>
  <c r="I22" i="2"/>
  <c r="J22" i="2"/>
  <c r="K22" i="2"/>
  <c r="G23" i="2"/>
  <c r="H23" i="2"/>
  <c r="I23" i="2"/>
  <c r="J23" i="2" s="1"/>
  <c r="K23" i="2" s="1"/>
  <c r="G24" i="2"/>
  <c r="H24" i="2"/>
  <c r="I24" i="2"/>
  <c r="J24" i="2" s="1"/>
  <c r="K24" i="2" s="1"/>
  <c r="G25" i="2"/>
  <c r="H25" i="2" s="1"/>
  <c r="I25" i="2" s="1"/>
  <c r="J25" i="2" s="1"/>
  <c r="K25" i="2" s="1"/>
  <c r="G26" i="2"/>
  <c r="H26" i="2" s="1"/>
  <c r="I26" i="2" s="1"/>
  <c r="J26" i="2" s="1"/>
  <c r="K26" i="2" s="1"/>
  <c r="H19" i="2"/>
  <c r="I19" i="2"/>
  <c r="J19" i="2" s="1"/>
  <c r="K19" i="2" s="1"/>
  <c r="G19" i="2"/>
  <c r="C25" i="2"/>
  <c r="D25" i="2"/>
  <c r="E25" i="2"/>
  <c r="F25" i="2"/>
  <c r="B25" i="2"/>
  <c r="C24" i="2"/>
  <c r="D24" i="2"/>
  <c r="E24" i="2"/>
  <c r="F24" i="2"/>
  <c r="B24" i="2"/>
  <c r="C23" i="2"/>
  <c r="D23" i="2"/>
  <c r="E23" i="2"/>
  <c r="F23" i="2"/>
  <c r="B23" i="2"/>
  <c r="C22" i="2"/>
  <c r="D22" i="2"/>
  <c r="E22" i="2"/>
  <c r="F22" i="2"/>
  <c r="B22" i="2"/>
  <c r="C21" i="2"/>
  <c r="D21" i="2"/>
  <c r="E21" i="2"/>
  <c r="F21" i="2"/>
  <c r="B21" i="2"/>
  <c r="C20" i="2"/>
  <c r="D20" i="2"/>
  <c r="E20" i="2"/>
  <c r="F20" i="2"/>
  <c r="B20" i="2"/>
  <c r="D19" i="2"/>
  <c r="E19" i="2"/>
  <c r="F19" i="2"/>
  <c r="C18" i="2"/>
  <c r="D18" i="2"/>
  <c r="E18" i="2"/>
  <c r="F18" i="2"/>
  <c r="G18" i="2"/>
  <c r="H18" i="2"/>
  <c r="I18" i="2"/>
  <c r="J18" i="2"/>
  <c r="K18" i="2"/>
  <c r="B18" i="2"/>
  <c r="C16" i="2"/>
  <c r="D16" i="2"/>
  <c r="E16" i="2"/>
  <c r="F16" i="2"/>
  <c r="F15" i="2"/>
  <c r="E15" i="2"/>
  <c r="D15" i="2"/>
  <c r="C15" i="2"/>
  <c r="B15" i="2"/>
  <c r="F14" i="2"/>
  <c r="E14" i="2"/>
  <c r="D14" i="2"/>
  <c r="C14" i="2"/>
  <c r="B14" i="2"/>
  <c r="C13" i="2"/>
  <c r="D13" i="2"/>
  <c r="E13" i="2"/>
  <c r="F13" i="2"/>
  <c r="B13" i="2"/>
  <c r="C12" i="2"/>
  <c r="D12" i="2"/>
  <c r="E12" i="2"/>
  <c r="F12" i="2"/>
  <c r="F11" i="2"/>
  <c r="E11" i="2"/>
  <c r="D11" i="2"/>
  <c r="C11" i="2"/>
  <c r="B11" i="2"/>
  <c r="C10" i="2"/>
  <c r="D10" i="2"/>
  <c r="E10" i="2"/>
  <c r="F10" i="2"/>
  <c r="C9" i="2"/>
  <c r="D9" i="2"/>
  <c r="E9" i="2"/>
  <c r="F9" i="2"/>
  <c r="B9" i="2"/>
  <c r="C8" i="2"/>
  <c r="D8" i="2"/>
  <c r="E8" i="2"/>
  <c r="F8" i="2"/>
  <c r="B12" i="2"/>
  <c r="F7" i="2"/>
  <c r="E7" i="2"/>
  <c r="D7" i="2"/>
  <c r="C7" i="2"/>
  <c r="A7" i="2"/>
  <c r="F6" i="2"/>
  <c r="E6" i="2"/>
  <c r="D6" i="2"/>
  <c r="C6" i="2"/>
  <c r="B6" i="2"/>
  <c r="A6" i="2"/>
  <c r="F5" i="2"/>
  <c r="E5" i="2"/>
  <c r="D5" i="2"/>
  <c r="C5" i="2"/>
  <c r="B5" i="2"/>
  <c r="A5" i="2"/>
  <c r="C4" i="2"/>
  <c r="D4" i="2"/>
  <c r="E4" i="2"/>
  <c r="F4" i="2"/>
  <c r="B4" i="2"/>
  <c r="B3" i="2"/>
  <c r="C3" i="2"/>
  <c r="D3" i="2"/>
  <c r="E3" i="2"/>
  <c r="F3" i="2"/>
  <c r="F2" i="2"/>
  <c r="E2" i="2"/>
  <c r="D2" i="2"/>
  <c r="C2" i="2"/>
  <c r="B2" i="2"/>
  <c r="A3" i="2"/>
  <c r="A2" i="2"/>
  <c r="I11" i="2" l="1"/>
  <c r="I12" i="2" s="1"/>
  <c r="I16" i="2" s="1"/>
  <c r="H11" i="2"/>
  <c r="H12" i="2" s="1"/>
  <c r="H16" i="2" s="1"/>
  <c r="B37" i="2" s="1"/>
  <c r="B42" i="2" s="1"/>
  <c r="B43" i="2" s="1"/>
</calcChain>
</file>

<file path=xl/sharedStrings.xml><?xml version="1.0" encoding="utf-8"?>
<sst xmlns="http://schemas.openxmlformats.org/spreadsheetml/2006/main" count="410" uniqueCount="181">
  <si>
    <t>Powered by Clearbit</t>
  </si>
  <si>
    <t>PayPal Holdings Inc (NMS: PYPL)</t>
  </si>
  <si>
    <t xml:space="preserve">Exchange rate used is that of the Year End reported date </t>
  </si>
  <si>
    <t xml:space="preserve">Standardized Annual Balance Sheet </t>
  </si>
  <si>
    <t>Report Date</t>
  </si>
  <si>
    <t>12/31/2020</t>
  </si>
  <si>
    <t>12/31/2019</t>
  </si>
  <si>
    <t>12/31/2018</t>
  </si>
  <si>
    <t>12/31/2017</t>
  </si>
  <si>
    <t>12/31/2016</t>
  </si>
  <si>
    <t>Currency</t>
  </si>
  <si>
    <t>USD</t>
  </si>
  <si>
    <t>Audit Status</t>
  </si>
  <si>
    <t>Not Qualified</t>
  </si>
  <si>
    <t>Consolidated</t>
  </si>
  <si>
    <t>Yes</t>
  </si>
  <si>
    <t>Scale</t>
  </si>
  <si>
    <t>Millions</t>
  </si>
  <si>
    <t>Cash &amp; Equivalents</t>
  </si>
  <si>
    <t>Short Term Investments</t>
  </si>
  <si>
    <t>Cash &amp; Equivs &amp; ST Investments</t>
  </si>
  <si>
    <t>Receivables (ST)</t>
  </si>
  <si>
    <t>Other Current Assets</t>
  </si>
  <si>
    <t>Total Current Assets</t>
  </si>
  <si>
    <t>Gross Property Plant &amp; Equip</t>
  </si>
  <si>
    <t>Accumulated Depreciation</t>
  </si>
  <si>
    <t>Net Property Plant &amp; Equip</t>
  </si>
  <si>
    <t>Long Term Investments</t>
  </si>
  <si>
    <t>Intangible Assets</t>
  </si>
  <si>
    <t>Other Assets</t>
  </si>
  <si>
    <t>Total Assets</t>
  </si>
  <si>
    <t>Accounts Payable &amp; Accrued Exps</t>
  </si>
  <si>
    <t>Accounts Payable</t>
  </si>
  <si>
    <t>Other Current Liabilities</t>
  </si>
  <si>
    <t>Total Current Liabilities</t>
  </si>
  <si>
    <t>LT Debt &amp; Leases</t>
  </si>
  <si>
    <t>-</t>
  </si>
  <si>
    <t>Minority Interests</t>
  </si>
  <si>
    <t>Other Liabilities</t>
  </si>
  <si>
    <t>Total Liabilities</t>
  </si>
  <si>
    <t>Additional Paid-In Capital</t>
  </si>
  <si>
    <t>Retained Earnings</t>
  </si>
  <si>
    <t>Accum Other Comprehensive Income</t>
  </si>
  <si>
    <t>Treasury Stock</t>
  </si>
  <si>
    <t>For Curr Trans (BS)</t>
  </si>
  <si>
    <t>Other Equity</t>
  </si>
  <si>
    <t>Total Equity</t>
  </si>
  <si>
    <t>Total Liabilities &amp; Equity</t>
  </si>
  <si>
    <t xml:space="preserve">Standardized Annual Income Statement </t>
  </si>
  <si>
    <t>Total Revenue</t>
  </si>
  <si>
    <t>Direct Costs</t>
  </si>
  <si>
    <t>Gross Profit</t>
  </si>
  <si>
    <t>Selling General &amp; Admin</t>
  </si>
  <si>
    <t>Depreciation &amp; Amortization</t>
  </si>
  <si>
    <t>Research &amp; Development</t>
  </si>
  <si>
    <t>Restruct Remediation &amp; Impair</t>
  </si>
  <si>
    <t>Other Operating Expense</t>
  </si>
  <si>
    <t>Total Indirect Operating Costs</t>
  </si>
  <si>
    <t>Operating Income</t>
  </si>
  <si>
    <t>Interest Income</t>
  </si>
  <si>
    <t>Other Non-Operating Income</t>
  </si>
  <si>
    <t>Total Non-Operating Income</t>
  </si>
  <si>
    <t>Earnings Before Tax</t>
  </si>
  <si>
    <t>Taxation</t>
  </si>
  <si>
    <t>Extraordinary Items</t>
  </si>
  <si>
    <t>Accounting Changes</t>
  </si>
  <si>
    <t>Net Income</t>
  </si>
  <si>
    <t>Preference Dividends &amp; Similar</t>
  </si>
  <si>
    <t>Net Income to Common</t>
  </si>
  <si>
    <t>Average Shares Basic</t>
  </si>
  <si>
    <t>EPS Net Basic</t>
  </si>
  <si>
    <t>EPS Continuing Basic</t>
  </si>
  <si>
    <t>Average Shares Diluted</t>
  </si>
  <si>
    <t>EPS Net Diluted</t>
  </si>
  <si>
    <t>EPS Continuing Diluted</t>
  </si>
  <si>
    <t>Shares Outstanding</t>
  </si>
  <si>
    <t xml:space="preserve">Standardized Annual Retained Earnings </t>
  </si>
  <si>
    <t>Retained Earnings at Start</t>
  </si>
  <si>
    <t>Retained Earnings at End</t>
  </si>
  <si>
    <t xml:space="preserve">Standardized Annual Cash Flows </t>
  </si>
  <si>
    <t>Adjustments from Inc to Cash</t>
  </si>
  <si>
    <t>Change in Working Capital</t>
  </si>
  <si>
    <t>Cash Flow from Operations</t>
  </si>
  <si>
    <t>Purchase of Pty Plant &amp; Equip</t>
  </si>
  <si>
    <t>Purchase of Investments</t>
  </si>
  <si>
    <t>Proceeds from Pty Plant &amp; Equip</t>
  </si>
  <si>
    <t>Disposal of Investments</t>
  </si>
  <si>
    <t>Change in Business Activities</t>
  </si>
  <si>
    <t>Other Investing Cash Flows</t>
  </si>
  <si>
    <t>Cash Flow from Investing</t>
  </si>
  <si>
    <t>Change in LT Debt</t>
  </si>
  <si>
    <t>Change in Equity</t>
  </si>
  <si>
    <t>Other Financing Cash Flows</t>
  </si>
  <si>
    <t>Cash Flow from Financing</t>
  </si>
  <si>
    <t>Effect of Exchange Rate</t>
  </si>
  <si>
    <t>Change in Cash</t>
  </si>
  <si>
    <t>Opening Cash</t>
  </si>
  <si>
    <t>Closing Cash</t>
  </si>
  <si>
    <t>Depn &amp; Amortn (CF)</t>
  </si>
  <si>
    <t>Net Purch of Pty Plant &amp; Equip</t>
  </si>
  <si>
    <t xml:space="preserve">Standardized Annual CS Balance Sheet </t>
  </si>
  <si>
    <t>Cash &amp; Equivalents %TA</t>
  </si>
  <si>
    <t>Short Term Investments %TA</t>
  </si>
  <si>
    <t>Cash &amp; Equivs &amp; ST Investments %TA</t>
  </si>
  <si>
    <t>Receivables (ST) %TA</t>
  </si>
  <si>
    <t>Other Current Assets %TA</t>
  </si>
  <si>
    <t>Total Current Assets %TA</t>
  </si>
  <si>
    <t>Gross Property Plant &amp; Equip %TA</t>
  </si>
  <si>
    <t>Accumulated Depreciation %TA</t>
  </si>
  <si>
    <t>Net Property Plant &amp; Equip %TA</t>
  </si>
  <si>
    <t>LT Investments %TA</t>
  </si>
  <si>
    <t>Intangible Assets %TA</t>
  </si>
  <si>
    <t>Other Assets %TA</t>
  </si>
  <si>
    <t>Total Assets as 100%</t>
  </si>
  <si>
    <t>Accounts Payable &amp; Accrued Exps %TA</t>
  </si>
  <si>
    <t>Accounts Payable %TA</t>
  </si>
  <si>
    <t>Other Current Liabilities %TA</t>
  </si>
  <si>
    <t>Total Current Liabilities %TA</t>
  </si>
  <si>
    <t>LT Debt &amp; Lease %TA</t>
  </si>
  <si>
    <t>Minority Interests %TA</t>
  </si>
  <si>
    <t>Other Liabilities %TA</t>
  </si>
  <si>
    <t>Total Liabilities %TA</t>
  </si>
  <si>
    <t>Additional Paid-In Capital %TA</t>
  </si>
  <si>
    <t>Retained Earnings %TA</t>
  </si>
  <si>
    <t>Accum Other Comprehens Income %TA</t>
  </si>
  <si>
    <t>Other Equity %TA</t>
  </si>
  <si>
    <t>Total Equity %TA</t>
  </si>
  <si>
    <t>Total Liabilities &amp; Equity %TA</t>
  </si>
  <si>
    <t xml:space="preserve">Standardized Annual CS Income Statement </t>
  </si>
  <si>
    <t>Total Revenue (100% TR)</t>
  </si>
  <si>
    <t>Direct Costs %TR</t>
  </si>
  <si>
    <t>Gross Profit %TR</t>
  </si>
  <si>
    <t>Selling General &amp; Admin %TR</t>
  </si>
  <si>
    <t>Depreciation &amp; Amortization %TR</t>
  </si>
  <si>
    <t>Research &amp; Development %TR</t>
  </si>
  <si>
    <t>Restruct Remediation &amp; Impair %TR</t>
  </si>
  <si>
    <t>Other Operating Expense %TR</t>
  </si>
  <si>
    <t>Total Indirect Operating Costs %TR</t>
  </si>
  <si>
    <t>Operating Income %TR</t>
  </si>
  <si>
    <t>Interest Income %TR</t>
  </si>
  <si>
    <t>Other Non-Operating Income %TR</t>
  </si>
  <si>
    <t>Total Non-Operating Income %TR</t>
  </si>
  <si>
    <t>Earnings Before Tax %TR</t>
  </si>
  <si>
    <t>Taxation %TR</t>
  </si>
  <si>
    <t>Extraordinary Items %TR</t>
  </si>
  <si>
    <t>Accounting Changes %TR</t>
  </si>
  <si>
    <t>Net Income %TR</t>
  </si>
  <si>
    <t>Preference Dividends &amp; Similar %TR</t>
  </si>
  <si>
    <t>Net Income to Common %TR</t>
  </si>
  <si>
    <t>EBITDA</t>
  </si>
  <si>
    <t>less: Depreciation &amp; Amortization</t>
  </si>
  <si>
    <t>EBIT</t>
  </si>
  <si>
    <t>Taxes</t>
  </si>
  <si>
    <t>Tax Effected EBIT</t>
  </si>
  <si>
    <t>add: Depreciation &amp; Amortization</t>
  </si>
  <si>
    <t>less: CAPEX</t>
  </si>
  <si>
    <t>Working Capital</t>
  </si>
  <si>
    <t>Unlevered  Free Cash Flow</t>
  </si>
  <si>
    <t>Value Drivers</t>
  </si>
  <si>
    <t>Revenue Growth</t>
  </si>
  <si>
    <t>Direct Cost as a % of Revenue</t>
  </si>
  <si>
    <t>SG&amp;A as a % of Revenue</t>
  </si>
  <si>
    <t>R&amp;D as a % of Revenue</t>
  </si>
  <si>
    <t>Depreciation &amp; Amortization as a % of Revenue</t>
  </si>
  <si>
    <t>CAPEX as a % of Revenue</t>
  </si>
  <si>
    <t>Tax Rate</t>
  </si>
  <si>
    <t>WACC</t>
  </si>
  <si>
    <t>Terminal Growth of Unlevered Free Cash Flow</t>
  </si>
  <si>
    <t>NPV</t>
  </si>
  <si>
    <t>Terminal Value</t>
  </si>
  <si>
    <t>PV of Terminal Value</t>
  </si>
  <si>
    <t>Enterprise value</t>
  </si>
  <si>
    <t>add: Cash</t>
  </si>
  <si>
    <t>less: Debt</t>
  </si>
  <si>
    <t>Equity Value</t>
  </si>
  <si>
    <t>DWASO</t>
  </si>
  <si>
    <t>Intrinsic Value</t>
  </si>
  <si>
    <t>Current stock Price</t>
  </si>
  <si>
    <t>Upside</t>
  </si>
  <si>
    <t>Safety of Margin</t>
  </si>
  <si>
    <t>Safety of Margin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</si>
</sst>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[$$-409]* #,##0.00_);_([$$-409]* \(#,##0.00\);_([$$-409]* &quot;-&quot;??_);_(@_)"/>
  </numFmts>
  <fonts count="8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7" fillId="0" borderId="0" xfId="0" applyFont="1"/>
    <xf numFmtId="9" fontId="0" fillId="0" borderId="0" xfId="2" applyFont="1"/>
    <xf numFmtId="9" fontId="0" fillId="0" borderId="0" xfId="0" applyNumberForma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9070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76"/>
  <sheetViews>
    <sheetView topLeftCell="A46" workbookViewId="0">
      <selection activeCell="A46" sqref="A46"/>
    </sheetView>
  </sheetViews>
  <sheetFormatPr baseColWidth="10" defaultColWidth="8.83203125" defaultRowHeight="13" x14ac:dyDescent="0.15"/>
  <cols>
    <col min="1" max="1" width="50" customWidth="1"/>
    <col min="2" max="200" width="12" customWidth="1"/>
  </cols>
  <sheetData>
    <row r="4" spans="1:11" x14ac:dyDescent="0.15">
      <c r="A4" s="1" t="s">
        <v>0</v>
      </c>
    </row>
    <row r="5" spans="1:11" ht="20" x14ac:dyDescent="0.2">
      <c r="A5" s="2" t="s">
        <v>1</v>
      </c>
    </row>
    <row r="7" spans="1:11" ht="14" x14ac:dyDescent="0.15">
      <c r="A7" s="3" t="s">
        <v>2</v>
      </c>
    </row>
    <row r="10" spans="1:11" ht="14" x14ac:dyDescent="0.15">
      <c r="A10" s="4" t="s">
        <v>3</v>
      </c>
    </row>
    <row r="11" spans="1:11" ht="14" x14ac:dyDescent="0.15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11" ht="14" x14ac:dyDescent="0.15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11" ht="14" x14ac:dyDescent="0.15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11" ht="14" x14ac:dyDescent="0.15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11" ht="14" x14ac:dyDescent="0.15">
      <c r="A15" s="5" t="s">
        <v>16</v>
      </c>
      <c r="B15" s="6" t="s">
        <v>17</v>
      </c>
      <c r="C15" s="5"/>
      <c r="D15" s="6" t="s">
        <v>17</v>
      </c>
      <c r="E15" s="5"/>
      <c r="F15" s="6" t="s">
        <v>17</v>
      </c>
      <c r="G15" s="5"/>
      <c r="H15" s="6" t="s">
        <v>17</v>
      </c>
      <c r="I15" s="5"/>
      <c r="J15" s="6" t="s">
        <v>17</v>
      </c>
      <c r="K15" s="5"/>
    </row>
    <row r="16" spans="1:11" x14ac:dyDescent="0.15">
      <c r="A16" s="7" t="s">
        <v>18</v>
      </c>
      <c r="B16" s="8">
        <v>4794</v>
      </c>
      <c r="C16" s="7"/>
      <c r="D16" s="8">
        <v>7349</v>
      </c>
      <c r="E16" s="7"/>
      <c r="F16" s="8">
        <v>7575</v>
      </c>
      <c r="G16" s="7"/>
      <c r="H16" s="8">
        <v>2883</v>
      </c>
      <c r="I16" s="7"/>
      <c r="J16" s="8">
        <v>1590</v>
      </c>
      <c r="K16" s="7"/>
    </row>
    <row r="17" spans="1:11" x14ac:dyDescent="0.15">
      <c r="A17" s="7" t="s">
        <v>19</v>
      </c>
      <c r="B17" s="8">
        <v>8289</v>
      </c>
      <c r="C17" s="7"/>
      <c r="D17" s="8">
        <v>3412</v>
      </c>
      <c r="E17" s="7"/>
      <c r="F17" s="8">
        <v>1534</v>
      </c>
      <c r="G17" s="7"/>
      <c r="H17" s="8">
        <v>2812</v>
      </c>
      <c r="I17" s="7"/>
      <c r="J17" s="8">
        <v>3385</v>
      </c>
      <c r="K17" s="7"/>
    </row>
    <row r="18" spans="1:11" x14ac:dyDescent="0.15">
      <c r="A18" s="7" t="s">
        <v>20</v>
      </c>
      <c r="B18" s="8">
        <v>13083</v>
      </c>
      <c r="C18" s="7"/>
      <c r="D18" s="8">
        <v>10761</v>
      </c>
      <c r="E18" s="7"/>
      <c r="F18" s="8">
        <v>9109</v>
      </c>
      <c r="G18" s="7"/>
      <c r="H18" s="8">
        <v>5695</v>
      </c>
      <c r="I18" s="7"/>
      <c r="J18" s="8">
        <v>4975</v>
      </c>
      <c r="K18" s="7"/>
    </row>
    <row r="19" spans="1:11" x14ac:dyDescent="0.15">
      <c r="A19" s="7" t="s">
        <v>21</v>
      </c>
      <c r="B19" s="8">
        <v>36764</v>
      </c>
      <c r="C19" s="7"/>
      <c r="D19" s="8">
        <v>26934</v>
      </c>
      <c r="E19" s="7"/>
      <c r="F19" s="8">
        <v>22907</v>
      </c>
      <c r="G19" s="7"/>
      <c r="H19" s="8">
        <v>26237</v>
      </c>
      <c r="I19" s="7"/>
      <c r="J19" s="8">
        <v>19925</v>
      </c>
      <c r="K19" s="7"/>
    </row>
    <row r="20" spans="1:11" x14ac:dyDescent="0.15">
      <c r="A20" s="7" t="s">
        <v>22</v>
      </c>
      <c r="B20" s="8">
        <v>1148</v>
      </c>
      <c r="C20" s="7"/>
      <c r="D20" s="8">
        <v>800</v>
      </c>
      <c r="E20" s="7"/>
      <c r="F20" s="8">
        <v>947</v>
      </c>
      <c r="G20" s="7"/>
      <c r="H20" s="8">
        <v>713</v>
      </c>
      <c r="I20" s="7"/>
      <c r="J20" s="8">
        <v>833</v>
      </c>
      <c r="K20" s="7"/>
    </row>
    <row r="21" spans="1:11" x14ac:dyDescent="0.15">
      <c r="A21" s="7" t="s">
        <v>23</v>
      </c>
      <c r="B21" s="8">
        <v>50995</v>
      </c>
      <c r="C21" s="7"/>
      <c r="D21" s="8">
        <v>38495</v>
      </c>
      <c r="E21" s="7"/>
      <c r="F21" s="8">
        <v>32963</v>
      </c>
      <c r="G21" s="7"/>
      <c r="H21" s="8">
        <v>32645</v>
      </c>
      <c r="I21" s="7"/>
      <c r="J21" s="8">
        <v>25733</v>
      </c>
      <c r="K21" s="7"/>
    </row>
    <row r="22" spans="1:11" x14ac:dyDescent="0.15">
      <c r="A22" s="7" t="s">
        <v>24</v>
      </c>
      <c r="B22" s="8">
        <v>7009</v>
      </c>
      <c r="C22" s="7"/>
      <c r="D22" s="8">
        <v>6416</v>
      </c>
      <c r="E22" s="7"/>
      <c r="F22" s="8">
        <v>5907</v>
      </c>
      <c r="G22" s="7"/>
      <c r="H22" s="8">
        <v>5158</v>
      </c>
      <c r="I22" s="7"/>
      <c r="J22" s="8">
        <v>4500</v>
      </c>
      <c r="K22" s="7"/>
    </row>
    <row r="23" spans="1:11" x14ac:dyDescent="0.15">
      <c r="A23" s="7" t="s">
        <v>25</v>
      </c>
      <c r="B23" s="8">
        <v>5202</v>
      </c>
      <c r="C23" s="7"/>
      <c r="D23" s="8">
        <v>4723</v>
      </c>
      <c r="E23" s="7"/>
      <c r="F23" s="8">
        <v>4183</v>
      </c>
      <c r="G23" s="7"/>
      <c r="H23" s="8">
        <v>3630</v>
      </c>
      <c r="I23" s="7"/>
      <c r="J23" s="8">
        <v>3018</v>
      </c>
      <c r="K23" s="7"/>
    </row>
    <row r="24" spans="1:11" x14ac:dyDescent="0.15">
      <c r="A24" s="7" t="s">
        <v>26</v>
      </c>
      <c r="B24" s="8">
        <v>1807</v>
      </c>
      <c r="C24" s="7"/>
      <c r="D24" s="8">
        <v>1693</v>
      </c>
      <c r="E24" s="7"/>
      <c r="F24" s="8">
        <v>1724</v>
      </c>
      <c r="G24" s="7"/>
      <c r="H24" s="8">
        <v>1528</v>
      </c>
      <c r="I24" s="7"/>
      <c r="J24" s="8">
        <v>1482</v>
      </c>
      <c r="K24" s="7"/>
    </row>
    <row r="25" spans="1:11" x14ac:dyDescent="0.15">
      <c r="A25" s="7" t="s">
        <v>27</v>
      </c>
      <c r="B25" s="8">
        <v>6089</v>
      </c>
      <c r="C25" s="7"/>
      <c r="D25" s="8">
        <v>2863</v>
      </c>
      <c r="E25" s="7"/>
      <c r="F25" s="8">
        <v>971</v>
      </c>
      <c r="G25" s="7"/>
      <c r="H25" s="8">
        <v>1961</v>
      </c>
      <c r="I25" s="7"/>
      <c r="J25" s="8">
        <v>1539</v>
      </c>
      <c r="K25" s="7"/>
    </row>
    <row r="26" spans="1:11" x14ac:dyDescent="0.15">
      <c r="A26" s="7" t="s">
        <v>28</v>
      </c>
      <c r="B26" s="8">
        <v>10183</v>
      </c>
      <c r="C26" s="7"/>
      <c r="D26" s="8">
        <v>6990</v>
      </c>
      <c r="E26" s="7"/>
      <c r="F26" s="8">
        <v>7109</v>
      </c>
      <c r="G26" s="7"/>
      <c r="H26" s="8">
        <v>4507</v>
      </c>
      <c r="I26" s="7"/>
      <c r="J26" s="8">
        <v>4270</v>
      </c>
      <c r="K26" s="7"/>
    </row>
    <row r="27" spans="1:11" x14ac:dyDescent="0.15">
      <c r="A27" s="7" t="s">
        <v>29</v>
      </c>
      <c r="B27" s="8">
        <v>1305</v>
      </c>
      <c r="C27" s="7"/>
      <c r="D27" s="8">
        <v>1292</v>
      </c>
      <c r="E27" s="7"/>
      <c r="F27" s="8">
        <v>565</v>
      </c>
      <c r="G27" s="7"/>
      <c r="H27" s="8">
        <v>133</v>
      </c>
      <c r="I27" s="7"/>
      <c r="J27" s="8">
        <v>79</v>
      </c>
      <c r="K27" s="7"/>
    </row>
    <row r="28" spans="1:11" x14ac:dyDescent="0.15">
      <c r="A28" s="7" t="s">
        <v>30</v>
      </c>
      <c r="B28" s="8">
        <v>70379</v>
      </c>
      <c r="C28" s="7"/>
      <c r="D28" s="8">
        <v>51333</v>
      </c>
      <c r="E28" s="7"/>
      <c r="F28" s="8">
        <v>43332</v>
      </c>
      <c r="G28" s="7"/>
      <c r="H28" s="8">
        <v>40774</v>
      </c>
      <c r="I28" s="7"/>
      <c r="J28" s="8">
        <v>33103</v>
      </c>
      <c r="K28" s="7"/>
    </row>
    <row r="29" spans="1:11" x14ac:dyDescent="0.15">
      <c r="A29" s="7" t="s">
        <v>31</v>
      </c>
      <c r="B29" s="8">
        <v>252</v>
      </c>
      <c r="C29" s="7"/>
      <c r="D29" s="8">
        <v>232</v>
      </c>
      <c r="E29" s="7"/>
      <c r="F29" s="8">
        <v>281</v>
      </c>
      <c r="G29" s="7"/>
      <c r="H29" s="8">
        <v>257</v>
      </c>
      <c r="I29" s="7"/>
      <c r="J29" s="8">
        <v>192</v>
      </c>
      <c r="K29" s="7"/>
    </row>
    <row r="30" spans="1:11" x14ac:dyDescent="0.15">
      <c r="A30" s="7" t="s">
        <v>32</v>
      </c>
      <c r="B30" s="8">
        <v>252</v>
      </c>
      <c r="C30" s="7"/>
      <c r="D30" s="8">
        <v>232</v>
      </c>
      <c r="E30" s="7"/>
      <c r="F30" s="8">
        <v>281</v>
      </c>
      <c r="G30" s="7"/>
      <c r="H30" s="8">
        <v>257</v>
      </c>
      <c r="I30" s="7"/>
      <c r="J30" s="8">
        <v>192</v>
      </c>
      <c r="K30" s="7"/>
    </row>
    <row r="31" spans="1:11" x14ac:dyDescent="0.15">
      <c r="A31" s="7" t="s">
        <v>33</v>
      </c>
      <c r="B31" s="8">
        <v>38195</v>
      </c>
      <c r="C31" s="7"/>
      <c r="D31" s="8">
        <v>26687</v>
      </c>
      <c r="E31" s="7"/>
      <c r="F31" s="8">
        <v>25623</v>
      </c>
      <c r="G31" s="7"/>
      <c r="H31" s="8">
        <v>22606</v>
      </c>
      <c r="I31" s="7"/>
      <c r="J31" s="8">
        <v>16686</v>
      </c>
      <c r="K31" s="7"/>
    </row>
    <row r="32" spans="1:11" x14ac:dyDescent="0.15">
      <c r="A32" s="7" t="s">
        <v>34</v>
      </c>
      <c r="B32" s="8">
        <v>38447</v>
      </c>
      <c r="C32" s="7"/>
      <c r="D32" s="8">
        <v>26919</v>
      </c>
      <c r="E32" s="7"/>
      <c r="F32" s="8">
        <v>25904</v>
      </c>
      <c r="G32" s="7"/>
      <c r="H32" s="8">
        <v>22863</v>
      </c>
      <c r="I32" s="7"/>
      <c r="J32" s="8">
        <v>16878</v>
      </c>
      <c r="K32" s="7"/>
    </row>
    <row r="33" spans="1:11" x14ac:dyDescent="0.15">
      <c r="A33" s="7" t="s">
        <v>35</v>
      </c>
      <c r="B33" s="8">
        <v>8939</v>
      </c>
      <c r="C33" s="7"/>
      <c r="D33" s="8">
        <v>4965</v>
      </c>
      <c r="E33" s="7"/>
      <c r="F33" s="9" t="s">
        <v>36</v>
      </c>
      <c r="G33" s="7"/>
      <c r="H33" s="9" t="s">
        <v>36</v>
      </c>
      <c r="I33" s="7"/>
      <c r="J33" s="9" t="s">
        <v>36</v>
      </c>
      <c r="K33" s="7"/>
    </row>
    <row r="34" spans="1:11" x14ac:dyDescent="0.15">
      <c r="A34" s="7" t="s">
        <v>37</v>
      </c>
      <c r="B34" s="8">
        <v>44</v>
      </c>
      <c r="C34" s="7"/>
      <c r="D34" s="8">
        <v>44</v>
      </c>
      <c r="E34" s="7"/>
      <c r="F34" s="8">
        <v>0</v>
      </c>
      <c r="G34" s="7"/>
      <c r="H34" s="8">
        <v>0</v>
      </c>
      <c r="I34" s="7"/>
      <c r="J34" s="8">
        <v>0</v>
      </c>
      <c r="K34" s="7"/>
    </row>
    <row r="35" spans="1:11" x14ac:dyDescent="0.15">
      <c r="A35" s="7" t="s">
        <v>38</v>
      </c>
      <c r="B35" s="8">
        <v>2930</v>
      </c>
      <c r="C35" s="7"/>
      <c r="D35" s="8">
        <v>2520</v>
      </c>
      <c r="E35" s="7"/>
      <c r="F35" s="8">
        <v>2042</v>
      </c>
      <c r="G35" s="7"/>
      <c r="H35" s="8">
        <v>1917</v>
      </c>
      <c r="I35" s="7"/>
      <c r="J35" s="8">
        <v>1513</v>
      </c>
      <c r="K35" s="7"/>
    </row>
    <row r="36" spans="1:11" x14ac:dyDescent="0.15">
      <c r="A36" s="7" t="s">
        <v>39</v>
      </c>
      <c r="B36" s="8">
        <v>50360</v>
      </c>
      <c r="C36" s="7"/>
      <c r="D36" s="8">
        <v>34448</v>
      </c>
      <c r="E36" s="7"/>
      <c r="F36" s="8">
        <v>27946</v>
      </c>
      <c r="G36" s="7"/>
      <c r="H36" s="8">
        <v>24780</v>
      </c>
      <c r="I36" s="7"/>
      <c r="J36" s="8">
        <v>18391</v>
      </c>
      <c r="K36" s="7"/>
    </row>
    <row r="37" spans="1:11" x14ac:dyDescent="0.15">
      <c r="A37" s="7" t="s">
        <v>40</v>
      </c>
      <c r="B37" s="8">
        <v>16644</v>
      </c>
      <c r="C37" s="7"/>
      <c r="D37" s="8">
        <v>15588</v>
      </c>
      <c r="E37" s="7"/>
      <c r="F37" s="8">
        <v>14939</v>
      </c>
      <c r="G37" s="7"/>
      <c r="H37" s="8">
        <v>14314</v>
      </c>
      <c r="I37" s="7"/>
      <c r="J37" s="8">
        <v>13579</v>
      </c>
      <c r="K37" s="7"/>
    </row>
    <row r="38" spans="1:11" x14ac:dyDescent="0.15">
      <c r="A38" s="7" t="s">
        <v>41</v>
      </c>
      <c r="B38" s="8">
        <v>12366</v>
      </c>
      <c r="C38" s="7"/>
      <c r="D38" s="8">
        <v>8342</v>
      </c>
      <c r="E38" s="7"/>
      <c r="F38" s="8">
        <v>5880</v>
      </c>
      <c r="G38" s="7"/>
      <c r="H38" s="8">
        <v>3823</v>
      </c>
      <c r="I38" s="7"/>
      <c r="J38" s="8">
        <v>2069</v>
      </c>
      <c r="K38" s="7"/>
    </row>
    <row r="39" spans="1:11" x14ac:dyDescent="0.15">
      <c r="A39" s="7" t="s">
        <v>42</v>
      </c>
      <c r="B39" s="8">
        <v>-484</v>
      </c>
      <c r="C39" s="7"/>
      <c r="D39" s="8">
        <v>-173</v>
      </c>
      <c r="E39" s="7"/>
      <c r="F39" s="8">
        <v>78</v>
      </c>
      <c r="G39" s="7"/>
      <c r="H39" s="8">
        <v>-142</v>
      </c>
      <c r="I39" s="7"/>
      <c r="J39" s="8">
        <v>59</v>
      </c>
      <c r="K39" s="7"/>
    </row>
    <row r="40" spans="1:11" x14ac:dyDescent="0.15">
      <c r="A40" s="7" t="s">
        <v>43</v>
      </c>
      <c r="B40" s="8">
        <v>8507</v>
      </c>
      <c r="C40" s="7"/>
      <c r="D40" s="8">
        <v>6872</v>
      </c>
      <c r="E40" s="7"/>
      <c r="F40" s="8">
        <v>5511</v>
      </c>
      <c r="G40" s="7"/>
      <c r="H40" s="8">
        <v>2001</v>
      </c>
      <c r="I40" s="7"/>
      <c r="J40" s="8">
        <v>995</v>
      </c>
      <c r="K40" s="7"/>
    </row>
    <row r="41" spans="1:11" x14ac:dyDescent="0.15">
      <c r="A41" s="7" t="s">
        <v>44</v>
      </c>
      <c r="B41" s="8">
        <v>-198</v>
      </c>
      <c r="C41" s="7"/>
      <c r="D41" s="8">
        <v>-150</v>
      </c>
      <c r="E41" s="7"/>
      <c r="F41" s="8">
        <v>-93</v>
      </c>
      <c r="G41" s="7"/>
      <c r="H41" s="8">
        <v>-25</v>
      </c>
      <c r="I41" s="7"/>
      <c r="J41" s="8">
        <v>-68</v>
      </c>
      <c r="K41" s="7"/>
    </row>
    <row r="42" spans="1:11" x14ac:dyDescent="0.15">
      <c r="A42" s="7" t="s">
        <v>45</v>
      </c>
      <c r="B42" s="8">
        <v>198</v>
      </c>
      <c r="C42" s="7"/>
      <c r="D42" s="8">
        <v>150</v>
      </c>
      <c r="E42" s="7"/>
      <c r="F42" s="8">
        <v>93</v>
      </c>
      <c r="G42" s="7"/>
      <c r="H42" s="8">
        <v>25</v>
      </c>
      <c r="I42" s="7"/>
      <c r="J42" s="8">
        <v>68</v>
      </c>
      <c r="K42" s="7"/>
    </row>
    <row r="43" spans="1:11" x14ac:dyDescent="0.15">
      <c r="A43" s="7" t="s">
        <v>46</v>
      </c>
      <c r="B43" s="8">
        <v>20019</v>
      </c>
      <c r="C43" s="7"/>
      <c r="D43" s="8">
        <v>16885</v>
      </c>
      <c r="E43" s="7"/>
      <c r="F43" s="8">
        <v>15386</v>
      </c>
      <c r="G43" s="7"/>
      <c r="H43" s="8">
        <v>15994</v>
      </c>
      <c r="I43" s="7"/>
      <c r="J43" s="8">
        <v>14712</v>
      </c>
      <c r="K43" s="7"/>
    </row>
    <row r="44" spans="1:11" x14ac:dyDescent="0.15">
      <c r="A44" s="7" t="s">
        <v>47</v>
      </c>
      <c r="B44" s="8">
        <v>70379</v>
      </c>
      <c r="C44" s="7"/>
      <c r="D44" s="8">
        <v>51333</v>
      </c>
      <c r="E44" s="7"/>
      <c r="F44" s="8">
        <v>43332</v>
      </c>
      <c r="G44" s="7"/>
      <c r="H44" s="8">
        <v>40774</v>
      </c>
      <c r="I44" s="7"/>
      <c r="J44" s="8">
        <v>33103</v>
      </c>
      <c r="K44" s="7"/>
    </row>
    <row r="46" spans="1:11" ht="14" x14ac:dyDescent="0.15">
      <c r="A46" s="4" t="s">
        <v>48</v>
      </c>
    </row>
    <row r="47" spans="1:11" ht="14" x14ac:dyDescent="0.15">
      <c r="A47" s="5" t="s">
        <v>4</v>
      </c>
      <c r="B47" s="6" t="s">
        <v>5</v>
      </c>
      <c r="C47" s="5"/>
      <c r="D47" s="6" t="s">
        <v>6</v>
      </c>
      <c r="E47" s="5"/>
      <c r="F47" s="6" t="s">
        <v>7</v>
      </c>
      <c r="G47" s="5"/>
      <c r="H47" s="6" t="s">
        <v>8</v>
      </c>
      <c r="I47" s="5"/>
      <c r="J47" s="6" t="s">
        <v>9</v>
      </c>
      <c r="K47" s="5"/>
    </row>
    <row r="48" spans="1:11" ht="14" x14ac:dyDescent="0.15">
      <c r="A48" s="5" t="s">
        <v>10</v>
      </c>
      <c r="B48" s="6" t="s">
        <v>11</v>
      </c>
      <c r="C48" s="5"/>
      <c r="D48" s="6" t="s">
        <v>11</v>
      </c>
      <c r="E48" s="5"/>
      <c r="F48" s="6" t="s">
        <v>11</v>
      </c>
      <c r="G48" s="5"/>
      <c r="H48" s="6" t="s">
        <v>11</v>
      </c>
      <c r="I48" s="5"/>
      <c r="J48" s="6" t="s">
        <v>11</v>
      </c>
      <c r="K48" s="5"/>
    </row>
    <row r="49" spans="1:11" ht="14" x14ac:dyDescent="0.15">
      <c r="A49" s="5" t="s">
        <v>12</v>
      </c>
      <c r="B49" s="6" t="s">
        <v>13</v>
      </c>
      <c r="C49" s="5"/>
      <c r="D49" s="6" t="s">
        <v>13</v>
      </c>
      <c r="E49" s="5"/>
      <c r="F49" s="6" t="s">
        <v>13</v>
      </c>
      <c r="G49" s="5"/>
      <c r="H49" s="6" t="s">
        <v>13</v>
      </c>
      <c r="I49" s="5"/>
      <c r="J49" s="6" t="s">
        <v>13</v>
      </c>
      <c r="K49" s="5"/>
    </row>
    <row r="50" spans="1:11" ht="14" x14ac:dyDescent="0.15">
      <c r="A50" s="5" t="s">
        <v>14</v>
      </c>
      <c r="B50" s="6" t="s">
        <v>15</v>
      </c>
      <c r="C50" s="5"/>
      <c r="D50" s="6" t="s">
        <v>15</v>
      </c>
      <c r="E50" s="5"/>
      <c r="F50" s="6" t="s">
        <v>15</v>
      </c>
      <c r="G50" s="5"/>
      <c r="H50" s="6" t="s">
        <v>15</v>
      </c>
      <c r="I50" s="5"/>
      <c r="J50" s="6" t="s">
        <v>15</v>
      </c>
      <c r="K50" s="5"/>
    </row>
    <row r="51" spans="1:11" ht="14" x14ac:dyDescent="0.15">
      <c r="A51" s="5" t="s">
        <v>16</v>
      </c>
      <c r="B51" s="6" t="s">
        <v>17</v>
      </c>
      <c r="C51" s="5"/>
      <c r="D51" s="6" t="s">
        <v>17</v>
      </c>
      <c r="E51" s="5"/>
      <c r="F51" s="6" t="s">
        <v>17</v>
      </c>
      <c r="G51" s="5"/>
      <c r="H51" s="6" t="s">
        <v>17</v>
      </c>
      <c r="I51" s="5"/>
      <c r="J51" s="6" t="s">
        <v>17</v>
      </c>
      <c r="K51" s="5"/>
    </row>
    <row r="52" spans="1:11" x14ac:dyDescent="0.15">
      <c r="A52" s="7" t="s">
        <v>49</v>
      </c>
      <c r="B52" s="8">
        <v>21454</v>
      </c>
      <c r="C52" s="7"/>
      <c r="D52" s="8">
        <v>17772</v>
      </c>
      <c r="E52" s="7"/>
      <c r="F52" s="8">
        <v>15451</v>
      </c>
      <c r="G52" s="7"/>
      <c r="H52" s="8">
        <v>13094</v>
      </c>
      <c r="I52" s="7"/>
      <c r="J52" s="8">
        <v>10842</v>
      </c>
      <c r="K52" s="7"/>
    </row>
    <row r="53" spans="1:11" x14ac:dyDescent="0.15">
      <c r="A53" s="7" t="s">
        <v>50</v>
      </c>
      <c r="B53" s="8">
        <v>9675</v>
      </c>
      <c r="C53" s="7"/>
      <c r="D53" s="8">
        <v>8170</v>
      </c>
      <c r="E53" s="7"/>
      <c r="F53" s="8">
        <v>6855</v>
      </c>
      <c r="G53" s="7"/>
      <c r="H53" s="8">
        <v>5430</v>
      </c>
      <c r="I53" s="7"/>
      <c r="J53" s="8">
        <v>4434</v>
      </c>
      <c r="K53" s="7"/>
    </row>
    <row r="54" spans="1:11" x14ac:dyDescent="0.15">
      <c r="A54" s="7" t="s">
        <v>51</v>
      </c>
      <c r="B54" s="8">
        <v>11779</v>
      </c>
      <c r="C54" s="7"/>
      <c r="D54" s="8">
        <v>9602</v>
      </c>
      <c r="E54" s="7"/>
      <c r="F54" s="8">
        <v>8596</v>
      </c>
      <c r="G54" s="7"/>
      <c r="H54" s="8">
        <v>7664</v>
      </c>
      <c r="I54" s="7"/>
      <c r="J54" s="8">
        <v>6408</v>
      </c>
      <c r="K54" s="7"/>
    </row>
    <row r="55" spans="1:11" x14ac:dyDescent="0.15">
      <c r="A55" s="7" t="s">
        <v>52</v>
      </c>
      <c r="B55" s="8">
        <v>5709</v>
      </c>
      <c r="C55" s="7"/>
      <c r="D55" s="8">
        <v>4727</v>
      </c>
      <c r="E55" s="7"/>
      <c r="F55" s="8">
        <v>4246</v>
      </c>
      <c r="G55" s="7"/>
      <c r="H55" s="8">
        <v>3647</v>
      </c>
      <c r="I55" s="7"/>
      <c r="J55" s="8">
        <v>3264</v>
      </c>
      <c r="K55" s="7"/>
    </row>
    <row r="56" spans="1:11" x14ac:dyDescent="0.15">
      <c r="A56" s="7" t="s">
        <v>53</v>
      </c>
      <c r="B56" s="9" t="s">
        <v>36</v>
      </c>
      <c r="C56" s="7"/>
      <c r="D56" s="9" t="s">
        <v>36</v>
      </c>
      <c r="E56" s="7"/>
      <c r="F56" s="8">
        <v>776</v>
      </c>
      <c r="G56" s="7"/>
      <c r="H56" s="8">
        <v>805</v>
      </c>
      <c r="I56" s="7"/>
      <c r="J56" s="8">
        <v>724</v>
      </c>
      <c r="K56" s="7"/>
    </row>
    <row r="57" spans="1:11" x14ac:dyDescent="0.15">
      <c r="A57" s="7" t="s">
        <v>54</v>
      </c>
      <c r="B57" s="8">
        <v>2642</v>
      </c>
      <c r="C57" s="7"/>
      <c r="D57" s="8">
        <v>2085</v>
      </c>
      <c r="E57" s="7"/>
      <c r="F57" s="8">
        <v>1071</v>
      </c>
      <c r="G57" s="7"/>
      <c r="H57" s="8">
        <v>953</v>
      </c>
      <c r="I57" s="7"/>
      <c r="J57" s="8">
        <v>834</v>
      </c>
      <c r="K57" s="7"/>
    </row>
    <row r="58" spans="1:11" x14ac:dyDescent="0.15">
      <c r="A58" s="7" t="s">
        <v>55</v>
      </c>
      <c r="B58" s="8">
        <v>139</v>
      </c>
      <c r="C58" s="7"/>
      <c r="D58" s="8">
        <v>71</v>
      </c>
      <c r="E58" s="7"/>
      <c r="F58" s="8">
        <v>309</v>
      </c>
      <c r="G58" s="7"/>
      <c r="H58" s="8">
        <v>132</v>
      </c>
      <c r="I58" s="7"/>
      <c r="J58" s="9" t="s">
        <v>36</v>
      </c>
      <c r="K58" s="7"/>
    </row>
    <row r="59" spans="1:11" x14ac:dyDescent="0.15">
      <c r="A59" s="7" t="s">
        <v>56</v>
      </c>
      <c r="B59" s="8">
        <v>0</v>
      </c>
      <c r="C59" s="7"/>
      <c r="D59" s="8">
        <v>0</v>
      </c>
      <c r="E59" s="7"/>
      <c r="F59" s="8">
        <v>0</v>
      </c>
      <c r="G59" s="7"/>
      <c r="H59" s="8">
        <v>0</v>
      </c>
      <c r="I59" s="7"/>
      <c r="J59" s="8">
        <v>0</v>
      </c>
      <c r="K59" s="7"/>
    </row>
    <row r="60" spans="1:11" x14ac:dyDescent="0.15">
      <c r="A60" s="7" t="s">
        <v>57</v>
      </c>
      <c r="B60" s="8">
        <v>8490</v>
      </c>
      <c r="C60" s="7"/>
      <c r="D60" s="8">
        <v>6883</v>
      </c>
      <c r="E60" s="7"/>
      <c r="F60" s="8">
        <v>6402</v>
      </c>
      <c r="G60" s="7"/>
      <c r="H60" s="8">
        <v>5537</v>
      </c>
      <c r="I60" s="7"/>
      <c r="J60" s="8">
        <v>4822</v>
      </c>
      <c r="K60" s="7"/>
    </row>
    <row r="61" spans="1:11" x14ac:dyDescent="0.15">
      <c r="A61" s="7" t="s">
        <v>58</v>
      </c>
      <c r="B61" s="8">
        <v>3289</v>
      </c>
      <c r="C61" s="7"/>
      <c r="D61" s="8">
        <v>2719</v>
      </c>
      <c r="E61" s="7"/>
      <c r="F61" s="8">
        <v>2194</v>
      </c>
      <c r="G61" s="7"/>
      <c r="H61" s="8">
        <v>2127</v>
      </c>
      <c r="I61" s="7"/>
      <c r="J61" s="8">
        <v>1586</v>
      </c>
      <c r="K61" s="7"/>
    </row>
    <row r="62" spans="1:11" x14ac:dyDescent="0.15">
      <c r="A62" s="7" t="s">
        <v>59</v>
      </c>
      <c r="B62" s="8">
        <v>-121</v>
      </c>
      <c r="C62" s="7"/>
      <c r="D62" s="8">
        <v>82</v>
      </c>
      <c r="E62" s="7"/>
      <c r="F62" s="9" t="s">
        <v>36</v>
      </c>
      <c r="G62" s="7"/>
      <c r="H62" s="9" t="s">
        <v>36</v>
      </c>
      <c r="I62" s="7"/>
      <c r="J62" s="9" t="s">
        <v>36</v>
      </c>
      <c r="K62" s="7"/>
    </row>
    <row r="63" spans="1:11" x14ac:dyDescent="0.15">
      <c r="A63" s="7" t="s">
        <v>60</v>
      </c>
      <c r="B63" s="8">
        <v>1897</v>
      </c>
      <c r="C63" s="7"/>
      <c r="D63" s="8">
        <v>197</v>
      </c>
      <c r="E63" s="7"/>
      <c r="F63" s="9" t="s">
        <v>36</v>
      </c>
      <c r="G63" s="7"/>
      <c r="H63" s="9" t="s">
        <v>36</v>
      </c>
      <c r="I63" s="7"/>
      <c r="J63" s="9" t="s">
        <v>36</v>
      </c>
      <c r="K63" s="7"/>
    </row>
    <row r="64" spans="1:11" x14ac:dyDescent="0.15">
      <c r="A64" s="7" t="s">
        <v>61</v>
      </c>
      <c r="B64" s="8">
        <v>1776</v>
      </c>
      <c r="C64" s="7"/>
      <c r="D64" s="8">
        <v>279</v>
      </c>
      <c r="E64" s="7"/>
      <c r="F64" s="8">
        <v>182</v>
      </c>
      <c r="G64" s="7"/>
      <c r="H64" s="8">
        <v>73</v>
      </c>
      <c r="I64" s="7"/>
      <c r="J64" s="8">
        <v>45</v>
      </c>
      <c r="K64" s="7"/>
    </row>
    <row r="65" spans="1:11" x14ac:dyDescent="0.15">
      <c r="A65" s="7" t="s">
        <v>62</v>
      </c>
      <c r="B65" s="8">
        <v>5065</v>
      </c>
      <c r="C65" s="7"/>
      <c r="D65" s="8">
        <v>2998</v>
      </c>
      <c r="E65" s="7"/>
      <c r="F65" s="8">
        <v>2376</v>
      </c>
      <c r="G65" s="7"/>
      <c r="H65" s="8">
        <v>2200</v>
      </c>
      <c r="I65" s="7"/>
      <c r="J65" s="8">
        <v>1631</v>
      </c>
      <c r="K65" s="7"/>
    </row>
    <row r="66" spans="1:11" x14ac:dyDescent="0.15">
      <c r="A66" s="7" t="s">
        <v>63</v>
      </c>
      <c r="B66" s="8">
        <v>863</v>
      </c>
      <c r="C66" s="7"/>
      <c r="D66" s="8">
        <v>539</v>
      </c>
      <c r="E66" s="7"/>
      <c r="F66" s="8">
        <v>319</v>
      </c>
      <c r="G66" s="7"/>
      <c r="H66" s="8">
        <v>405</v>
      </c>
      <c r="I66" s="7"/>
      <c r="J66" s="8">
        <v>230</v>
      </c>
      <c r="K66" s="7"/>
    </row>
    <row r="67" spans="1:11" x14ac:dyDescent="0.15">
      <c r="A67" s="7" t="s">
        <v>64</v>
      </c>
      <c r="B67" s="8">
        <v>0</v>
      </c>
      <c r="C67" s="7"/>
      <c r="D67" s="8">
        <v>0</v>
      </c>
      <c r="E67" s="7"/>
      <c r="F67" s="8">
        <v>0</v>
      </c>
      <c r="G67" s="7"/>
      <c r="H67" s="8">
        <v>0</v>
      </c>
      <c r="I67" s="7"/>
      <c r="J67" s="8">
        <v>0</v>
      </c>
      <c r="K67" s="7"/>
    </row>
    <row r="68" spans="1:11" x14ac:dyDescent="0.15">
      <c r="A68" s="7" t="s">
        <v>65</v>
      </c>
      <c r="B68" s="8">
        <v>0</v>
      </c>
      <c r="C68" s="7"/>
      <c r="D68" s="8">
        <v>0</v>
      </c>
      <c r="E68" s="7"/>
      <c r="F68" s="8">
        <v>0</v>
      </c>
      <c r="G68" s="7"/>
      <c r="H68" s="8">
        <v>0</v>
      </c>
      <c r="I68" s="7"/>
      <c r="J68" s="8">
        <v>0</v>
      </c>
      <c r="K68" s="7"/>
    </row>
    <row r="69" spans="1:11" x14ac:dyDescent="0.15">
      <c r="A69" s="7" t="s">
        <v>66</v>
      </c>
      <c r="B69" s="8">
        <v>4202</v>
      </c>
      <c r="C69" s="7"/>
      <c r="D69" s="8">
        <v>2459</v>
      </c>
      <c r="E69" s="7"/>
      <c r="F69" s="8">
        <v>2057</v>
      </c>
      <c r="G69" s="7"/>
      <c r="H69" s="8">
        <v>1795</v>
      </c>
      <c r="I69" s="7"/>
      <c r="J69" s="8">
        <v>1401</v>
      </c>
      <c r="K69" s="7"/>
    </row>
    <row r="70" spans="1:11" x14ac:dyDescent="0.15">
      <c r="A70" s="7" t="s">
        <v>67</v>
      </c>
      <c r="B70" s="8">
        <v>0</v>
      </c>
      <c r="C70" s="7"/>
      <c r="D70" s="8">
        <v>0</v>
      </c>
      <c r="E70" s="7"/>
      <c r="F70" s="8">
        <v>0</v>
      </c>
      <c r="G70" s="7"/>
      <c r="H70" s="8">
        <v>0</v>
      </c>
      <c r="I70" s="7"/>
      <c r="J70" s="8">
        <v>0</v>
      </c>
      <c r="K70" s="7"/>
    </row>
    <row r="71" spans="1:11" x14ac:dyDescent="0.15">
      <c r="A71" s="7" t="s">
        <v>68</v>
      </c>
      <c r="B71" s="8">
        <v>4202</v>
      </c>
      <c r="C71" s="7"/>
      <c r="D71" s="8">
        <v>2459</v>
      </c>
      <c r="E71" s="7"/>
      <c r="F71" s="8">
        <v>2057</v>
      </c>
      <c r="G71" s="7"/>
      <c r="H71" s="8">
        <v>1795</v>
      </c>
      <c r="I71" s="7"/>
      <c r="J71" s="8">
        <v>1401</v>
      </c>
      <c r="K71" s="7"/>
    </row>
    <row r="72" spans="1:11" x14ac:dyDescent="0.15">
      <c r="A72" s="7" t="s">
        <v>69</v>
      </c>
      <c r="B72" s="8">
        <v>1173</v>
      </c>
      <c r="C72" s="7"/>
      <c r="D72" s="8">
        <v>1174</v>
      </c>
      <c r="E72" s="7"/>
      <c r="F72" s="8">
        <v>1184</v>
      </c>
      <c r="G72" s="7"/>
      <c r="H72" s="8">
        <v>1203</v>
      </c>
      <c r="I72" s="7"/>
      <c r="J72" s="8">
        <v>1210</v>
      </c>
      <c r="K72" s="7"/>
    </row>
    <row r="73" spans="1:11" x14ac:dyDescent="0.15">
      <c r="A73" s="7" t="s">
        <v>70</v>
      </c>
      <c r="B73" s="10">
        <v>3.58</v>
      </c>
      <c r="C73" s="7"/>
      <c r="D73" s="10">
        <v>2.09</v>
      </c>
      <c r="E73" s="7"/>
      <c r="F73" s="10">
        <v>1.74</v>
      </c>
      <c r="G73" s="7"/>
      <c r="H73" s="10">
        <v>1.49</v>
      </c>
      <c r="I73" s="7"/>
      <c r="J73" s="10">
        <v>1.1599999999999999</v>
      </c>
      <c r="K73" s="7"/>
    </row>
    <row r="74" spans="1:11" x14ac:dyDescent="0.15">
      <c r="A74" s="7" t="s">
        <v>71</v>
      </c>
      <c r="B74" s="10">
        <v>3.58</v>
      </c>
      <c r="C74" s="7"/>
      <c r="D74" s="10">
        <v>2.09</v>
      </c>
      <c r="E74" s="7"/>
      <c r="F74" s="10">
        <v>1.74</v>
      </c>
      <c r="G74" s="7"/>
      <c r="H74" s="10">
        <v>1.49</v>
      </c>
      <c r="I74" s="7"/>
      <c r="J74" s="10">
        <v>1.1599999999999999</v>
      </c>
      <c r="K74" s="7"/>
    </row>
    <row r="75" spans="1:11" x14ac:dyDescent="0.15">
      <c r="A75" s="7" t="s">
        <v>72</v>
      </c>
      <c r="B75" s="8">
        <v>1187</v>
      </c>
      <c r="C75" s="7"/>
      <c r="D75" s="8">
        <v>1188</v>
      </c>
      <c r="E75" s="7"/>
      <c r="F75" s="8">
        <v>1203</v>
      </c>
      <c r="G75" s="7"/>
      <c r="H75" s="8">
        <v>1221</v>
      </c>
      <c r="I75" s="7"/>
      <c r="J75" s="8">
        <v>1218</v>
      </c>
      <c r="K75" s="7"/>
    </row>
    <row r="76" spans="1:11" x14ac:dyDescent="0.15">
      <c r="A76" s="7" t="s">
        <v>73</v>
      </c>
      <c r="B76" s="10">
        <v>3.54</v>
      </c>
      <c r="C76" s="7"/>
      <c r="D76" s="10">
        <v>2.0699999999999998</v>
      </c>
      <c r="E76" s="7"/>
      <c r="F76" s="10">
        <v>1.71</v>
      </c>
      <c r="G76" s="7"/>
      <c r="H76" s="10">
        <v>1.47</v>
      </c>
      <c r="I76" s="7"/>
      <c r="J76" s="10">
        <v>1.1499999999999999</v>
      </c>
      <c r="K76" s="7"/>
    </row>
    <row r="77" spans="1:11" x14ac:dyDescent="0.15">
      <c r="A77" s="7" t="s">
        <v>74</v>
      </c>
      <c r="B77" s="10">
        <v>3.54</v>
      </c>
      <c r="C77" s="7"/>
      <c r="D77" s="10">
        <v>2.0699999999999998</v>
      </c>
      <c r="E77" s="7"/>
      <c r="F77" s="10">
        <v>1.71</v>
      </c>
      <c r="G77" s="7"/>
      <c r="H77" s="10">
        <v>1.47</v>
      </c>
      <c r="I77" s="7"/>
      <c r="J77" s="10">
        <v>1.1499999999999999</v>
      </c>
      <c r="K77" s="7"/>
    </row>
    <row r="78" spans="1:11" x14ac:dyDescent="0.15">
      <c r="A78" s="7" t="s">
        <v>75</v>
      </c>
      <c r="B78" s="8">
        <v>1172</v>
      </c>
      <c r="C78" s="7"/>
      <c r="D78" s="8">
        <v>1173</v>
      </c>
      <c r="E78" s="7"/>
      <c r="F78" s="8">
        <v>1174</v>
      </c>
      <c r="G78" s="7"/>
      <c r="H78" s="8">
        <v>1200</v>
      </c>
      <c r="I78" s="7"/>
      <c r="J78" s="8">
        <v>1207</v>
      </c>
      <c r="K78" s="7"/>
    </row>
    <row r="80" spans="1:11" ht="14" x14ac:dyDescent="0.15">
      <c r="A80" s="4" t="s">
        <v>76</v>
      </c>
    </row>
    <row r="81" spans="1:11" ht="14" x14ac:dyDescent="0.15">
      <c r="A81" s="5" t="s">
        <v>4</v>
      </c>
      <c r="B81" s="6" t="s">
        <v>5</v>
      </c>
      <c r="C81" s="5"/>
      <c r="D81" s="6" t="s">
        <v>6</v>
      </c>
      <c r="E81" s="5"/>
      <c r="F81" s="6" t="s">
        <v>7</v>
      </c>
      <c r="G81" s="5"/>
      <c r="H81" s="6" t="s">
        <v>8</v>
      </c>
      <c r="I81" s="5"/>
      <c r="J81" s="6" t="s">
        <v>9</v>
      </c>
      <c r="K81" s="5"/>
    </row>
    <row r="82" spans="1:11" ht="14" x14ac:dyDescent="0.15">
      <c r="A82" s="5" t="s">
        <v>10</v>
      </c>
      <c r="B82" s="6" t="s">
        <v>11</v>
      </c>
      <c r="C82" s="5"/>
      <c r="D82" s="6" t="s">
        <v>11</v>
      </c>
      <c r="E82" s="5"/>
      <c r="F82" s="6" t="s">
        <v>11</v>
      </c>
      <c r="G82" s="5"/>
      <c r="H82" s="6" t="s">
        <v>11</v>
      </c>
      <c r="I82" s="5"/>
      <c r="J82" s="6" t="s">
        <v>11</v>
      </c>
      <c r="K82" s="5"/>
    </row>
    <row r="83" spans="1:11" ht="14" x14ac:dyDescent="0.15">
      <c r="A83" s="5" t="s">
        <v>12</v>
      </c>
      <c r="B83" s="6" t="s">
        <v>13</v>
      </c>
      <c r="C83" s="5"/>
      <c r="D83" s="6" t="s">
        <v>13</v>
      </c>
      <c r="E83" s="5"/>
      <c r="F83" s="6" t="s">
        <v>13</v>
      </c>
      <c r="G83" s="5"/>
      <c r="H83" s="6" t="s">
        <v>13</v>
      </c>
      <c r="I83" s="5"/>
      <c r="J83" s="6" t="s">
        <v>13</v>
      </c>
      <c r="K83" s="5"/>
    </row>
    <row r="84" spans="1:11" ht="14" x14ac:dyDescent="0.15">
      <c r="A84" s="5" t="s">
        <v>14</v>
      </c>
      <c r="B84" s="6" t="s">
        <v>15</v>
      </c>
      <c r="C84" s="5"/>
      <c r="D84" s="6" t="s">
        <v>15</v>
      </c>
      <c r="E84" s="5"/>
      <c r="F84" s="6" t="s">
        <v>15</v>
      </c>
      <c r="G84" s="5"/>
      <c r="H84" s="6" t="s">
        <v>15</v>
      </c>
      <c r="I84" s="5"/>
      <c r="J84" s="6" t="s">
        <v>15</v>
      </c>
      <c r="K84" s="5"/>
    </row>
    <row r="85" spans="1:11" ht="14" x14ac:dyDescent="0.15">
      <c r="A85" s="5" t="s">
        <v>16</v>
      </c>
      <c r="B85" s="6" t="s">
        <v>17</v>
      </c>
      <c r="C85" s="5"/>
      <c r="D85" s="6" t="s">
        <v>17</v>
      </c>
      <c r="E85" s="5"/>
      <c r="F85" s="6" t="s">
        <v>17</v>
      </c>
      <c r="G85" s="5"/>
      <c r="H85" s="6" t="s">
        <v>17</v>
      </c>
      <c r="I85" s="5"/>
      <c r="J85" s="6" t="s">
        <v>17</v>
      </c>
      <c r="K85" s="5"/>
    </row>
    <row r="86" spans="1:11" x14ac:dyDescent="0.15">
      <c r="A86" s="7" t="s">
        <v>77</v>
      </c>
      <c r="B86" s="8">
        <v>8342</v>
      </c>
      <c r="C86" s="7"/>
      <c r="D86" s="8">
        <v>5880</v>
      </c>
      <c r="E86" s="7"/>
      <c r="F86" s="8">
        <v>3823</v>
      </c>
      <c r="G86" s="7"/>
      <c r="H86" s="8">
        <v>2069</v>
      </c>
      <c r="I86" s="7"/>
      <c r="J86" s="8">
        <v>668</v>
      </c>
      <c r="K86" s="7"/>
    </row>
    <row r="87" spans="1:11" x14ac:dyDescent="0.15">
      <c r="A87" s="7" t="s">
        <v>78</v>
      </c>
      <c r="B87" s="8">
        <v>12366</v>
      </c>
      <c r="C87" s="7"/>
      <c r="D87" s="8">
        <v>8342</v>
      </c>
      <c r="E87" s="7"/>
      <c r="F87" s="8">
        <v>5880</v>
      </c>
      <c r="G87" s="7"/>
      <c r="H87" s="8">
        <v>3823</v>
      </c>
      <c r="I87" s="7"/>
      <c r="J87" s="8">
        <v>2069</v>
      </c>
      <c r="K87" s="7"/>
    </row>
    <row r="89" spans="1:11" ht="14" x14ac:dyDescent="0.15">
      <c r="A89" s="4" t="s">
        <v>79</v>
      </c>
    </row>
    <row r="90" spans="1:11" ht="14" x14ac:dyDescent="0.15">
      <c r="A90" s="5" t="s">
        <v>4</v>
      </c>
      <c r="B90" s="6" t="s">
        <v>5</v>
      </c>
      <c r="C90" s="5"/>
      <c r="D90" s="6" t="s">
        <v>6</v>
      </c>
      <c r="E90" s="5"/>
      <c r="F90" s="6" t="s">
        <v>7</v>
      </c>
      <c r="G90" s="5"/>
      <c r="H90" s="6" t="s">
        <v>8</v>
      </c>
      <c r="I90" s="5"/>
      <c r="J90" s="6" t="s">
        <v>9</v>
      </c>
      <c r="K90" s="5"/>
    </row>
    <row r="91" spans="1:11" ht="14" x14ac:dyDescent="0.15">
      <c r="A91" s="5" t="s">
        <v>10</v>
      </c>
      <c r="B91" s="6" t="s">
        <v>11</v>
      </c>
      <c r="C91" s="5"/>
      <c r="D91" s="6" t="s">
        <v>11</v>
      </c>
      <c r="E91" s="5"/>
      <c r="F91" s="6" t="s">
        <v>11</v>
      </c>
      <c r="G91" s="5"/>
      <c r="H91" s="6" t="s">
        <v>11</v>
      </c>
      <c r="I91" s="5"/>
      <c r="J91" s="6" t="s">
        <v>11</v>
      </c>
      <c r="K91" s="5"/>
    </row>
    <row r="92" spans="1:11" ht="14" x14ac:dyDescent="0.15">
      <c r="A92" s="5" t="s">
        <v>12</v>
      </c>
      <c r="B92" s="6" t="s">
        <v>13</v>
      </c>
      <c r="C92" s="5"/>
      <c r="D92" s="6" t="s">
        <v>13</v>
      </c>
      <c r="E92" s="5"/>
      <c r="F92" s="6" t="s">
        <v>13</v>
      </c>
      <c r="G92" s="5"/>
      <c r="H92" s="6" t="s">
        <v>13</v>
      </c>
      <c r="I92" s="5"/>
      <c r="J92" s="6" t="s">
        <v>13</v>
      </c>
      <c r="K92" s="5"/>
    </row>
    <row r="93" spans="1:11" ht="14" x14ac:dyDescent="0.15">
      <c r="A93" s="5" t="s">
        <v>14</v>
      </c>
      <c r="B93" s="6" t="s">
        <v>15</v>
      </c>
      <c r="C93" s="5"/>
      <c r="D93" s="6" t="s">
        <v>15</v>
      </c>
      <c r="E93" s="5"/>
      <c r="F93" s="6" t="s">
        <v>15</v>
      </c>
      <c r="G93" s="5"/>
      <c r="H93" s="6" t="s">
        <v>15</v>
      </c>
      <c r="I93" s="5"/>
      <c r="J93" s="6" t="s">
        <v>15</v>
      </c>
      <c r="K93" s="5"/>
    </row>
    <row r="94" spans="1:11" ht="14" x14ac:dyDescent="0.15">
      <c r="A94" s="5" t="s">
        <v>16</v>
      </c>
      <c r="B94" s="6" t="s">
        <v>17</v>
      </c>
      <c r="C94" s="5"/>
      <c r="D94" s="6" t="s">
        <v>17</v>
      </c>
      <c r="E94" s="5"/>
      <c r="F94" s="6" t="s">
        <v>17</v>
      </c>
      <c r="G94" s="5"/>
      <c r="H94" s="6" t="s">
        <v>17</v>
      </c>
      <c r="I94" s="5"/>
      <c r="J94" s="6" t="s">
        <v>17</v>
      </c>
      <c r="K94" s="5"/>
    </row>
    <row r="95" spans="1:11" x14ac:dyDescent="0.15">
      <c r="A95" s="7" t="s">
        <v>66</v>
      </c>
      <c r="B95" s="8">
        <v>4202</v>
      </c>
      <c r="C95" s="7"/>
      <c r="D95" s="8">
        <v>2459</v>
      </c>
      <c r="E95" s="7"/>
      <c r="F95" s="8">
        <v>2057</v>
      </c>
      <c r="G95" s="7"/>
      <c r="H95" s="8">
        <v>1795</v>
      </c>
      <c r="I95" s="7"/>
      <c r="J95" s="8">
        <v>1401</v>
      </c>
      <c r="K95" s="7"/>
    </row>
    <row r="96" spans="1:11" x14ac:dyDescent="0.15">
      <c r="A96" s="7" t="s">
        <v>80</v>
      </c>
      <c r="B96" s="8">
        <v>2604</v>
      </c>
      <c r="C96" s="7"/>
      <c r="D96" s="8">
        <v>2687</v>
      </c>
      <c r="E96" s="7"/>
      <c r="F96" s="8">
        <v>2804</v>
      </c>
      <c r="G96" s="7"/>
      <c r="H96" s="8">
        <v>1317</v>
      </c>
      <c r="I96" s="7"/>
      <c r="J96" s="8">
        <v>2238</v>
      </c>
      <c r="K96" s="7"/>
    </row>
    <row r="97" spans="1:11" x14ac:dyDescent="0.15">
      <c r="A97" s="7" t="s">
        <v>81</v>
      </c>
      <c r="B97" s="8">
        <v>-952</v>
      </c>
      <c r="C97" s="7"/>
      <c r="D97" s="8">
        <v>-585</v>
      </c>
      <c r="E97" s="7"/>
      <c r="F97" s="8">
        <v>622</v>
      </c>
      <c r="G97" s="7"/>
      <c r="H97" s="8">
        <v>-581</v>
      </c>
      <c r="I97" s="7"/>
      <c r="J97" s="8">
        <v>-481</v>
      </c>
      <c r="K97" s="7"/>
    </row>
    <row r="98" spans="1:11" x14ac:dyDescent="0.15">
      <c r="A98" s="7" t="s">
        <v>82</v>
      </c>
      <c r="B98" s="8">
        <v>5854</v>
      </c>
      <c r="C98" s="7"/>
      <c r="D98" s="8">
        <v>4561</v>
      </c>
      <c r="E98" s="7"/>
      <c r="F98" s="8">
        <v>5483</v>
      </c>
      <c r="G98" s="7"/>
      <c r="H98" s="8">
        <v>2531</v>
      </c>
      <c r="I98" s="7"/>
      <c r="J98" s="8">
        <v>3158</v>
      </c>
      <c r="K98" s="7"/>
    </row>
    <row r="99" spans="1:11" x14ac:dyDescent="0.15">
      <c r="A99" s="7" t="s">
        <v>83</v>
      </c>
      <c r="B99" s="8">
        <v>-866</v>
      </c>
      <c r="C99" s="7"/>
      <c r="D99" s="8">
        <v>-704</v>
      </c>
      <c r="E99" s="7"/>
      <c r="F99" s="8">
        <v>-823</v>
      </c>
      <c r="G99" s="7"/>
      <c r="H99" s="8">
        <v>-667</v>
      </c>
      <c r="I99" s="7"/>
      <c r="J99" s="8">
        <v>-669</v>
      </c>
      <c r="K99" s="7"/>
    </row>
    <row r="100" spans="1:11" x14ac:dyDescent="0.15">
      <c r="A100" s="7" t="s">
        <v>84</v>
      </c>
      <c r="B100" s="8">
        <v>-41513</v>
      </c>
      <c r="C100" s="7"/>
      <c r="D100" s="8">
        <v>-27881</v>
      </c>
      <c r="E100" s="7"/>
      <c r="F100" s="8">
        <v>-22381</v>
      </c>
      <c r="G100" s="7"/>
      <c r="H100" s="8">
        <v>-19418</v>
      </c>
      <c r="I100" s="7"/>
      <c r="J100" s="8">
        <v>-21041</v>
      </c>
      <c r="K100" s="7"/>
    </row>
    <row r="101" spans="1:11" x14ac:dyDescent="0.15">
      <c r="A101" s="7" t="s">
        <v>85</v>
      </c>
      <c r="B101" s="8">
        <v>120</v>
      </c>
      <c r="C101" s="7"/>
      <c r="D101" s="8">
        <v>17</v>
      </c>
      <c r="E101" s="7"/>
      <c r="F101" s="8">
        <v>3</v>
      </c>
      <c r="G101" s="7"/>
      <c r="H101" s="9" t="s">
        <v>36</v>
      </c>
      <c r="I101" s="7"/>
      <c r="J101" s="9" t="s">
        <v>36</v>
      </c>
      <c r="K101" s="7"/>
    </row>
    <row r="102" spans="1:11" x14ac:dyDescent="0.15">
      <c r="A102" s="7" t="s">
        <v>86</v>
      </c>
      <c r="B102" s="8">
        <v>30908</v>
      </c>
      <c r="C102" s="7"/>
      <c r="D102" s="8">
        <v>24878</v>
      </c>
      <c r="E102" s="7"/>
      <c r="F102" s="8">
        <v>21898</v>
      </c>
      <c r="G102" s="7"/>
      <c r="H102" s="8">
        <v>18450</v>
      </c>
      <c r="I102" s="7"/>
      <c r="J102" s="8">
        <v>18429</v>
      </c>
      <c r="K102" s="7"/>
    </row>
    <row r="103" spans="1:11" x14ac:dyDescent="0.15">
      <c r="A103" s="7" t="s">
        <v>87</v>
      </c>
      <c r="B103" s="8">
        <v>-3609</v>
      </c>
      <c r="C103" s="7"/>
      <c r="D103" s="8">
        <v>-70</v>
      </c>
      <c r="E103" s="7"/>
      <c r="F103" s="8">
        <v>-2124</v>
      </c>
      <c r="G103" s="7"/>
      <c r="H103" s="8">
        <v>-323</v>
      </c>
      <c r="I103" s="7"/>
      <c r="J103" s="8">
        <v>-19</v>
      </c>
      <c r="K103" s="7"/>
    </row>
    <row r="104" spans="1:11" x14ac:dyDescent="0.15">
      <c r="A104" s="7" t="s">
        <v>88</v>
      </c>
      <c r="B104" s="8">
        <v>-1258</v>
      </c>
      <c r="C104" s="7"/>
      <c r="D104" s="8">
        <v>-1973</v>
      </c>
      <c r="E104" s="7"/>
      <c r="F104" s="8">
        <v>4267</v>
      </c>
      <c r="G104" s="7"/>
      <c r="H104" s="8">
        <v>-3400</v>
      </c>
      <c r="I104" s="7"/>
      <c r="J104" s="8">
        <v>-1699</v>
      </c>
      <c r="K104" s="7"/>
    </row>
    <row r="105" spans="1:11" x14ac:dyDescent="0.15">
      <c r="A105" s="7" t="s">
        <v>89</v>
      </c>
      <c r="B105" s="8">
        <v>-16218</v>
      </c>
      <c r="C105" s="7"/>
      <c r="D105" s="8">
        <v>-5733</v>
      </c>
      <c r="E105" s="7"/>
      <c r="F105" s="8">
        <v>840</v>
      </c>
      <c r="G105" s="7"/>
      <c r="H105" s="8">
        <v>-5358</v>
      </c>
      <c r="I105" s="7"/>
      <c r="J105" s="8">
        <v>-4999</v>
      </c>
      <c r="K105" s="7"/>
    </row>
    <row r="106" spans="1:11" x14ac:dyDescent="0.15">
      <c r="A106" s="7" t="s">
        <v>90</v>
      </c>
      <c r="B106" s="8">
        <v>6966</v>
      </c>
      <c r="C106" s="7"/>
      <c r="D106" s="8">
        <v>5471</v>
      </c>
      <c r="E106" s="7"/>
      <c r="F106" s="8">
        <v>2075</v>
      </c>
      <c r="G106" s="7"/>
      <c r="H106" s="8">
        <v>820</v>
      </c>
      <c r="I106" s="7"/>
      <c r="J106" s="8">
        <v>-21</v>
      </c>
      <c r="K106" s="7"/>
    </row>
    <row r="107" spans="1:11" x14ac:dyDescent="0.15">
      <c r="A107" s="7" t="s">
        <v>91</v>
      </c>
      <c r="B107" s="8">
        <v>-1498</v>
      </c>
      <c r="C107" s="7"/>
      <c r="D107" s="8">
        <v>-1273</v>
      </c>
      <c r="E107" s="7"/>
      <c r="F107" s="8">
        <v>-3376</v>
      </c>
      <c r="G107" s="7"/>
      <c r="H107" s="8">
        <v>-862</v>
      </c>
      <c r="I107" s="7"/>
      <c r="J107" s="8">
        <v>-886</v>
      </c>
      <c r="K107" s="7"/>
    </row>
    <row r="108" spans="1:11" x14ac:dyDescent="0.15">
      <c r="A108" s="7" t="s">
        <v>92</v>
      </c>
      <c r="B108" s="8">
        <v>7024</v>
      </c>
      <c r="C108" s="7"/>
      <c r="D108" s="8">
        <v>-510</v>
      </c>
      <c r="E108" s="7"/>
      <c r="F108" s="8">
        <v>39</v>
      </c>
      <c r="G108" s="7"/>
      <c r="H108" s="8">
        <v>4126</v>
      </c>
      <c r="I108" s="7"/>
      <c r="J108" s="8">
        <v>2945</v>
      </c>
      <c r="K108" s="7"/>
    </row>
    <row r="109" spans="1:11" x14ac:dyDescent="0.15">
      <c r="A109" s="7" t="s">
        <v>93</v>
      </c>
      <c r="B109" s="8">
        <v>12492</v>
      </c>
      <c r="C109" s="7"/>
      <c r="D109" s="8">
        <v>3688</v>
      </c>
      <c r="E109" s="7"/>
      <c r="F109" s="8">
        <v>-1262</v>
      </c>
      <c r="G109" s="7"/>
      <c r="H109" s="8">
        <v>4084</v>
      </c>
      <c r="I109" s="7"/>
      <c r="J109" s="8">
        <v>2038</v>
      </c>
      <c r="K109" s="7"/>
    </row>
    <row r="110" spans="1:11" x14ac:dyDescent="0.15">
      <c r="A110" s="7" t="s">
        <v>94</v>
      </c>
      <c r="B110" s="8">
        <v>169</v>
      </c>
      <c r="C110" s="7"/>
      <c r="D110" s="8">
        <v>-6</v>
      </c>
      <c r="E110" s="7"/>
      <c r="F110" s="8">
        <v>-113</v>
      </c>
      <c r="G110" s="7"/>
      <c r="H110" s="8">
        <v>36</v>
      </c>
      <c r="I110" s="7"/>
      <c r="J110" s="9" t="s">
        <v>36</v>
      </c>
      <c r="K110" s="7"/>
    </row>
    <row r="111" spans="1:11" x14ac:dyDescent="0.15">
      <c r="A111" s="7" t="s">
        <v>95</v>
      </c>
      <c r="B111" s="8">
        <v>2297</v>
      </c>
      <c r="C111" s="7"/>
      <c r="D111" s="8">
        <v>2510</v>
      </c>
      <c r="E111" s="7"/>
      <c r="F111" s="8">
        <v>4948</v>
      </c>
      <c r="G111" s="7"/>
      <c r="H111" s="8">
        <v>1293</v>
      </c>
      <c r="I111" s="7"/>
      <c r="J111" s="8">
        <v>197</v>
      </c>
      <c r="K111" s="7"/>
    </row>
    <row r="112" spans="1:11" x14ac:dyDescent="0.15">
      <c r="A112" s="7" t="s">
        <v>96</v>
      </c>
      <c r="B112" s="8">
        <v>15743</v>
      </c>
      <c r="C112" s="7"/>
      <c r="D112" s="8">
        <v>13233</v>
      </c>
      <c r="E112" s="7"/>
      <c r="F112" s="8">
        <v>8285</v>
      </c>
      <c r="G112" s="7"/>
      <c r="H112" s="8">
        <v>1590</v>
      </c>
      <c r="I112" s="7"/>
      <c r="J112" s="8">
        <v>1393</v>
      </c>
      <c r="K112" s="7"/>
    </row>
    <row r="113" spans="1:11" x14ac:dyDescent="0.15">
      <c r="A113" s="7" t="s">
        <v>97</v>
      </c>
      <c r="B113" s="8">
        <v>18040</v>
      </c>
      <c r="C113" s="7"/>
      <c r="D113" s="8">
        <v>15743</v>
      </c>
      <c r="E113" s="7"/>
      <c r="F113" s="8">
        <v>13233</v>
      </c>
      <c r="G113" s="7"/>
      <c r="H113" s="8">
        <v>2883</v>
      </c>
      <c r="I113" s="7"/>
      <c r="J113" s="8">
        <v>1590</v>
      </c>
      <c r="K113" s="7"/>
    </row>
    <row r="114" spans="1:11" x14ac:dyDescent="0.15">
      <c r="A114" s="7" t="s">
        <v>98</v>
      </c>
      <c r="B114" s="8">
        <v>1189</v>
      </c>
      <c r="C114" s="7"/>
      <c r="D114" s="8">
        <v>912</v>
      </c>
      <c r="E114" s="7"/>
      <c r="F114" s="8">
        <v>776</v>
      </c>
      <c r="G114" s="7"/>
      <c r="H114" s="8">
        <v>805</v>
      </c>
      <c r="I114" s="7"/>
      <c r="J114" s="8">
        <v>724</v>
      </c>
      <c r="K114" s="7"/>
    </row>
    <row r="115" spans="1:11" x14ac:dyDescent="0.15">
      <c r="A115" s="7" t="s">
        <v>99</v>
      </c>
      <c r="B115" s="8">
        <v>-746</v>
      </c>
      <c r="C115" s="7"/>
      <c r="D115" s="8">
        <v>-687</v>
      </c>
      <c r="E115" s="7"/>
      <c r="F115" s="8">
        <v>-820</v>
      </c>
      <c r="G115" s="7"/>
      <c r="H115" s="8">
        <v>-667</v>
      </c>
      <c r="I115" s="7"/>
      <c r="J115" s="8">
        <v>-669</v>
      </c>
      <c r="K115" s="7"/>
    </row>
    <row r="117" spans="1:11" ht="14" x14ac:dyDescent="0.15">
      <c r="A117" s="4" t="s">
        <v>100</v>
      </c>
    </row>
    <row r="118" spans="1:11" ht="14" x14ac:dyDescent="0.15">
      <c r="A118" s="5" t="s">
        <v>4</v>
      </c>
      <c r="B118" s="6" t="s">
        <v>5</v>
      </c>
      <c r="C118" s="5"/>
      <c r="D118" s="6" t="s">
        <v>6</v>
      </c>
      <c r="E118" s="5"/>
      <c r="F118" s="6" t="s">
        <v>7</v>
      </c>
      <c r="G118" s="5"/>
      <c r="H118" s="6" t="s">
        <v>8</v>
      </c>
      <c r="I118" s="5"/>
      <c r="J118" s="6" t="s">
        <v>9</v>
      </c>
      <c r="K118" s="5"/>
    </row>
    <row r="119" spans="1:11" ht="14" x14ac:dyDescent="0.15">
      <c r="A119" s="5" t="s">
        <v>10</v>
      </c>
      <c r="B119" s="6" t="s">
        <v>11</v>
      </c>
      <c r="C119" s="5"/>
      <c r="D119" s="6" t="s">
        <v>11</v>
      </c>
      <c r="E119" s="5"/>
      <c r="F119" s="6" t="s">
        <v>11</v>
      </c>
      <c r="G119" s="5"/>
      <c r="H119" s="6" t="s">
        <v>11</v>
      </c>
      <c r="I119" s="5"/>
      <c r="J119" s="6" t="s">
        <v>11</v>
      </c>
      <c r="K119" s="5"/>
    </row>
    <row r="120" spans="1:11" ht="14" x14ac:dyDescent="0.15">
      <c r="A120" s="5" t="s">
        <v>12</v>
      </c>
      <c r="B120" s="6" t="s">
        <v>13</v>
      </c>
      <c r="C120" s="5"/>
      <c r="D120" s="6" t="s">
        <v>13</v>
      </c>
      <c r="E120" s="5"/>
      <c r="F120" s="6" t="s">
        <v>13</v>
      </c>
      <c r="G120" s="5"/>
      <c r="H120" s="6" t="s">
        <v>13</v>
      </c>
      <c r="I120" s="5"/>
      <c r="J120" s="6" t="s">
        <v>13</v>
      </c>
      <c r="K120" s="5"/>
    </row>
    <row r="121" spans="1:11" ht="14" x14ac:dyDescent="0.15">
      <c r="A121" s="5" t="s">
        <v>14</v>
      </c>
      <c r="B121" s="6" t="s">
        <v>15</v>
      </c>
      <c r="C121" s="5"/>
      <c r="D121" s="6" t="s">
        <v>15</v>
      </c>
      <c r="E121" s="5"/>
      <c r="F121" s="6" t="s">
        <v>15</v>
      </c>
      <c r="G121" s="5"/>
      <c r="H121" s="6" t="s">
        <v>15</v>
      </c>
      <c r="I121" s="5"/>
      <c r="J121" s="6" t="s">
        <v>15</v>
      </c>
      <c r="K121" s="5"/>
    </row>
    <row r="122" spans="1:11" ht="14" x14ac:dyDescent="0.15">
      <c r="A122" s="5" t="s">
        <v>16</v>
      </c>
      <c r="B122" s="6" t="s">
        <v>17</v>
      </c>
      <c r="C122" s="5"/>
      <c r="D122" s="6" t="s">
        <v>17</v>
      </c>
      <c r="E122" s="5"/>
      <c r="F122" s="6" t="s">
        <v>17</v>
      </c>
      <c r="G122" s="5"/>
      <c r="H122" s="6" t="s">
        <v>17</v>
      </c>
      <c r="I122" s="5"/>
      <c r="J122" s="6" t="s">
        <v>17</v>
      </c>
      <c r="K122" s="5"/>
    </row>
    <row r="123" spans="1:11" x14ac:dyDescent="0.15">
      <c r="A123" s="7" t="s">
        <v>101</v>
      </c>
      <c r="B123" s="11">
        <v>6.8120000000000003</v>
      </c>
      <c r="C123" s="7"/>
      <c r="D123" s="11">
        <v>14.316000000000001</v>
      </c>
      <c r="E123" s="7"/>
      <c r="F123" s="11">
        <v>17.481000000000002</v>
      </c>
      <c r="G123" s="7"/>
      <c r="H123" s="11">
        <v>7.0709999999999997</v>
      </c>
      <c r="I123" s="7"/>
      <c r="J123" s="11">
        <v>4.8029999999999999</v>
      </c>
      <c r="K123" s="7"/>
    </row>
    <row r="124" spans="1:11" x14ac:dyDescent="0.15">
      <c r="A124" s="7" t="s">
        <v>102</v>
      </c>
      <c r="B124" s="11">
        <v>11.778</v>
      </c>
      <c r="C124" s="7"/>
      <c r="D124" s="11">
        <v>6.6470000000000002</v>
      </c>
      <c r="E124" s="7"/>
      <c r="F124" s="11">
        <v>3.54</v>
      </c>
      <c r="G124" s="7"/>
      <c r="H124" s="11">
        <v>6.8970000000000002</v>
      </c>
      <c r="I124" s="7"/>
      <c r="J124" s="11">
        <v>10.226000000000001</v>
      </c>
      <c r="K124" s="7"/>
    </row>
    <row r="125" spans="1:11" x14ac:dyDescent="0.15">
      <c r="A125" s="7" t="s">
        <v>103</v>
      </c>
      <c r="B125" s="11">
        <v>18.588999999999999</v>
      </c>
      <c r="C125" s="7"/>
      <c r="D125" s="11">
        <v>20.963000000000001</v>
      </c>
      <c r="E125" s="7"/>
      <c r="F125" s="11">
        <v>21.021000000000001</v>
      </c>
      <c r="G125" s="7"/>
      <c r="H125" s="11">
        <v>13.967000000000001</v>
      </c>
      <c r="I125" s="7"/>
      <c r="J125" s="11">
        <v>15.029</v>
      </c>
      <c r="K125" s="7"/>
    </row>
    <row r="126" spans="1:11" x14ac:dyDescent="0.15">
      <c r="A126" s="7" t="s">
        <v>104</v>
      </c>
      <c r="B126" s="11">
        <v>52.237000000000002</v>
      </c>
      <c r="C126" s="7"/>
      <c r="D126" s="11">
        <v>52.469000000000001</v>
      </c>
      <c r="E126" s="7"/>
      <c r="F126" s="11">
        <v>52.863999999999997</v>
      </c>
      <c r="G126" s="7"/>
      <c r="H126" s="11">
        <v>64.346999999999994</v>
      </c>
      <c r="I126" s="7"/>
      <c r="J126" s="11">
        <v>60.191000000000003</v>
      </c>
      <c r="K126" s="7"/>
    </row>
    <row r="127" spans="1:11" x14ac:dyDescent="0.15">
      <c r="A127" s="7" t="s">
        <v>105</v>
      </c>
      <c r="B127" s="11">
        <v>1.631</v>
      </c>
      <c r="C127" s="7"/>
      <c r="D127" s="11">
        <v>1.5580000000000001</v>
      </c>
      <c r="E127" s="7"/>
      <c r="F127" s="11">
        <v>2.1850000000000001</v>
      </c>
      <c r="G127" s="7"/>
      <c r="H127" s="11">
        <v>1.7490000000000001</v>
      </c>
      <c r="I127" s="7"/>
      <c r="J127" s="11">
        <v>2.516</v>
      </c>
      <c r="K127" s="7"/>
    </row>
    <row r="128" spans="1:11" x14ac:dyDescent="0.15">
      <c r="A128" s="7" t="s">
        <v>106</v>
      </c>
      <c r="B128" s="11">
        <v>72.457999999999998</v>
      </c>
      <c r="C128" s="7"/>
      <c r="D128" s="11">
        <v>74.991</v>
      </c>
      <c r="E128" s="7"/>
      <c r="F128" s="11">
        <v>76.070999999999998</v>
      </c>
      <c r="G128" s="7"/>
      <c r="H128" s="11">
        <v>80.063000000000002</v>
      </c>
      <c r="I128" s="7"/>
      <c r="J128" s="11">
        <v>77.736000000000004</v>
      </c>
      <c r="K128" s="7"/>
    </row>
    <row r="129" spans="1:11" x14ac:dyDescent="0.15">
      <c r="A129" s="7" t="s">
        <v>107</v>
      </c>
      <c r="B129" s="11">
        <v>9.9589999999999996</v>
      </c>
      <c r="C129" s="7"/>
      <c r="D129" s="11">
        <v>12.499000000000001</v>
      </c>
      <c r="E129" s="7"/>
      <c r="F129" s="11">
        <v>13.632</v>
      </c>
      <c r="G129" s="7"/>
      <c r="H129" s="11">
        <v>12.65</v>
      </c>
      <c r="I129" s="7"/>
      <c r="J129" s="11">
        <v>13.593999999999999</v>
      </c>
      <c r="K129" s="7"/>
    </row>
    <row r="130" spans="1:11" x14ac:dyDescent="0.15">
      <c r="A130" s="7" t="s">
        <v>108</v>
      </c>
      <c r="B130" s="11">
        <v>7.391</v>
      </c>
      <c r="C130" s="7"/>
      <c r="D130" s="11">
        <v>9.2010000000000005</v>
      </c>
      <c r="E130" s="7"/>
      <c r="F130" s="11">
        <v>9.6530000000000005</v>
      </c>
      <c r="G130" s="7"/>
      <c r="H130" s="11">
        <v>8.9030000000000005</v>
      </c>
      <c r="I130" s="7"/>
      <c r="J130" s="11">
        <v>9.1170000000000009</v>
      </c>
      <c r="K130" s="7"/>
    </row>
    <row r="131" spans="1:11" x14ac:dyDescent="0.15">
      <c r="A131" s="7" t="s">
        <v>109</v>
      </c>
      <c r="B131" s="11">
        <v>2.5680000000000001</v>
      </c>
      <c r="C131" s="7"/>
      <c r="D131" s="11">
        <v>3.298</v>
      </c>
      <c r="E131" s="7"/>
      <c r="F131" s="11">
        <v>3.9790000000000001</v>
      </c>
      <c r="G131" s="7"/>
      <c r="H131" s="11">
        <v>3.7469999999999999</v>
      </c>
      <c r="I131" s="7"/>
      <c r="J131" s="11">
        <v>4.4770000000000003</v>
      </c>
      <c r="K131" s="7"/>
    </row>
    <row r="132" spans="1:11" x14ac:dyDescent="0.15">
      <c r="A132" s="7" t="s">
        <v>110</v>
      </c>
      <c r="B132" s="11">
        <v>8.6519999999999992</v>
      </c>
      <c r="C132" s="7"/>
      <c r="D132" s="11">
        <v>5.577</v>
      </c>
      <c r="E132" s="7"/>
      <c r="F132" s="11">
        <v>2.2410000000000001</v>
      </c>
      <c r="G132" s="7"/>
      <c r="H132" s="11">
        <v>4.8090000000000002</v>
      </c>
      <c r="I132" s="7"/>
      <c r="J132" s="11">
        <v>4.649</v>
      </c>
      <c r="K132" s="7"/>
    </row>
    <row r="133" spans="1:11" x14ac:dyDescent="0.15">
      <c r="A133" s="7" t="s">
        <v>111</v>
      </c>
      <c r="B133" s="11">
        <v>14.468999999999999</v>
      </c>
      <c r="C133" s="7"/>
      <c r="D133" s="11">
        <v>13.617000000000001</v>
      </c>
      <c r="E133" s="7"/>
      <c r="F133" s="11">
        <v>16.405999999999999</v>
      </c>
      <c r="G133" s="7"/>
      <c r="H133" s="11">
        <v>11.054</v>
      </c>
      <c r="I133" s="7"/>
      <c r="J133" s="11">
        <v>12.898999999999999</v>
      </c>
      <c r="K133" s="7"/>
    </row>
    <row r="134" spans="1:11" x14ac:dyDescent="0.15">
      <c r="A134" s="7" t="s">
        <v>112</v>
      </c>
      <c r="B134" s="11">
        <v>1.8540000000000001</v>
      </c>
      <c r="C134" s="7"/>
      <c r="D134" s="11">
        <v>2.5169999999999999</v>
      </c>
      <c r="E134" s="7"/>
      <c r="F134" s="11">
        <v>1.304</v>
      </c>
      <c r="G134" s="7"/>
      <c r="H134" s="11">
        <v>0.32600000000000001</v>
      </c>
      <c r="I134" s="7"/>
      <c r="J134" s="11">
        <v>0.23899999999999999</v>
      </c>
      <c r="K134" s="7"/>
    </row>
    <row r="135" spans="1:11" x14ac:dyDescent="0.15">
      <c r="A135" s="7" t="s">
        <v>113</v>
      </c>
      <c r="B135" s="8">
        <v>100</v>
      </c>
      <c r="C135" s="7"/>
      <c r="D135" s="8">
        <v>100</v>
      </c>
      <c r="E135" s="7"/>
      <c r="F135" s="8">
        <v>100</v>
      </c>
      <c r="G135" s="7"/>
      <c r="H135" s="8">
        <v>100</v>
      </c>
      <c r="I135" s="7"/>
      <c r="J135" s="8">
        <v>100</v>
      </c>
      <c r="K135" s="7"/>
    </row>
    <row r="136" spans="1:11" x14ac:dyDescent="0.15">
      <c r="A136" s="7" t="s">
        <v>114</v>
      </c>
      <c r="B136" s="11">
        <v>0.35799999999999998</v>
      </c>
      <c r="C136" s="7"/>
      <c r="D136" s="11">
        <v>0.45200000000000001</v>
      </c>
      <c r="E136" s="7"/>
      <c r="F136" s="11">
        <v>0.64800000000000002</v>
      </c>
      <c r="G136" s="7"/>
      <c r="H136" s="11">
        <v>0.63</v>
      </c>
      <c r="I136" s="7"/>
      <c r="J136" s="11">
        <v>0.57999999999999996</v>
      </c>
      <c r="K136" s="7"/>
    </row>
    <row r="137" spans="1:11" x14ac:dyDescent="0.15">
      <c r="A137" s="7" t="s">
        <v>115</v>
      </c>
      <c r="B137" s="11">
        <v>0.35799999999999998</v>
      </c>
      <c r="C137" s="7"/>
      <c r="D137" s="11">
        <v>0.45200000000000001</v>
      </c>
      <c r="E137" s="7"/>
      <c r="F137" s="11">
        <v>0.64800000000000002</v>
      </c>
      <c r="G137" s="7"/>
      <c r="H137" s="11">
        <v>0.63</v>
      </c>
      <c r="I137" s="7"/>
      <c r="J137" s="11">
        <v>0.57999999999999996</v>
      </c>
      <c r="K137" s="7"/>
    </row>
    <row r="138" spans="1:11" x14ac:dyDescent="0.15">
      <c r="A138" s="7" t="s">
        <v>116</v>
      </c>
      <c r="B138" s="11">
        <v>54.27</v>
      </c>
      <c r="C138" s="7"/>
      <c r="D138" s="11">
        <v>51.988</v>
      </c>
      <c r="E138" s="7"/>
      <c r="F138" s="11">
        <v>59.131999999999998</v>
      </c>
      <c r="G138" s="7"/>
      <c r="H138" s="11">
        <v>55.442</v>
      </c>
      <c r="I138" s="7"/>
      <c r="J138" s="11">
        <v>50.405999999999999</v>
      </c>
      <c r="K138" s="7"/>
    </row>
    <row r="139" spans="1:11" x14ac:dyDescent="0.15">
      <c r="A139" s="7" t="s">
        <v>117</v>
      </c>
      <c r="B139" s="11">
        <v>54.628999999999998</v>
      </c>
      <c r="C139" s="7"/>
      <c r="D139" s="11">
        <v>52.44</v>
      </c>
      <c r="E139" s="7"/>
      <c r="F139" s="11">
        <v>59.78</v>
      </c>
      <c r="G139" s="7"/>
      <c r="H139" s="11">
        <v>56.072000000000003</v>
      </c>
      <c r="I139" s="7"/>
      <c r="J139" s="11">
        <v>50.985999999999997</v>
      </c>
      <c r="K139" s="7"/>
    </row>
    <row r="140" spans="1:11" x14ac:dyDescent="0.15">
      <c r="A140" s="7" t="s">
        <v>118</v>
      </c>
      <c r="B140" s="11">
        <v>12.701000000000001</v>
      </c>
      <c r="C140" s="7"/>
      <c r="D140" s="11">
        <v>9.6720000000000006</v>
      </c>
      <c r="E140" s="7"/>
      <c r="F140" s="9" t="s">
        <v>36</v>
      </c>
      <c r="G140" s="7"/>
      <c r="H140" s="9" t="s">
        <v>36</v>
      </c>
      <c r="I140" s="7"/>
      <c r="J140" s="9" t="s">
        <v>36</v>
      </c>
      <c r="K140" s="7"/>
    </row>
    <row r="141" spans="1:11" x14ac:dyDescent="0.15">
      <c r="A141" s="7" t="s">
        <v>119</v>
      </c>
      <c r="B141" s="11">
        <v>6.3E-2</v>
      </c>
      <c r="C141" s="7"/>
      <c r="D141" s="11">
        <v>8.5999999999999993E-2</v>
      </c>
      <c r="E141" s="7"/>
      <c r="F141" s="8">
        <v>0</v>
      </c>
      <c r="G141" s="7"/>
      <c r="H141" s="8">
        <v>0</v>
      </c>
      <c r="I141" s="7"/>
      <c r="J141" s="8">
        <v>0</v>
      </c>
      <c r="K141" s="7"/>
    </row>
    <row r="142" spans="1:11" x14ac:dyDescent="0.15">
      <c r="A142" s="7" t="s">
        <v>120</v>
      </c>
      <c r="B142" s="11">
        <v>4.1630000000000003</v>
      </c>
      <c r="C142" s="7"/>
      <c r="D142" s="11">
        <v>4.9089999999999998</v>
      </c>
      <c r="E142" s="7"/>
      <c r="F142" s="11">
        <v>4.7119999999999997</v>
      </c>
      <c r="G142" s="7"/>
      <c r="H142" s="11">
        <v>4.702</v>
      </c>
      <c r="I142" s="7"/>
      <c r="J142" s="11">
        <v>4.5709999999999997</v>
      </c>
      <c r="K142" s="7"/>
    </row>
    <row r="143" spans="1:11" x14ac:dyDescent="0.15">
      <c r="A143" s="7" t="s">
        <v>121</v>
      </c>
      <c r="B143" s="11">
        <v>71.555000000000007</v>
      </c>
      <c r="C143" s="7"/>
      <c r="D143" s="11">
        <v>67.106999999999999</v>
      </c>
      <c r="E143" s="7"/>
      <c r="F143" s="11">
        <v>64.492999999999995</v>
      </c>
      <c r="G143" s="7"/>
      <c r="H143" s="11">
        <v>60.774000000000001</v>
      </c>
      <c r="I143" s="7"/>
      <c r="J143" s="11">
        <v>55.557000000000002</v>
      </c>
      <c r="K143" s="7"/>
    </row>
    <row r="144" spans="1:11" x14ac:dyDescent="0.15">
      <c r="A144" s="7" t="s">
        <v>122</v>
      </c>
      <c r="B144" s="11">
        <v>23.649000000000001</v>
      </c>
      <c r="C144" s="7"/>
      <c r="D144" s="11">
        <v>30.366</v>
      </c>
      <c r="E144" s="7"/>
      <c r="F144" s="11">
        <v>34.475999999999999</v>
      </c>
      <c r="G144" s="7"/>
      <c r="H144" s="11">
        <v>35.106000000000002</v>
      </c>
      <c r="I144" s="7"/>
      <c r="J144" s="11">
        <v>41.02</v>
      </c>
      <c r="K144" s="7"/>
    </row>
    <row r="145" spans="1:11" x14ac:dyDescent="0.15">
      <c r="A145" s="7" t="s">
        <v>123</v>
      </c>
      <c r="B145" s="11">
        <v>17.571000000000002</v>
      </c>
      <c r="C145" s="7"/>
      <c r="D145" s="11">
        <v>16.251000000000001</v>
      </c>
      <c r="E145" s="7"/>
      <c r="F145" s="11">
        <v>13.57</v>
      </c>
      <c r="G145" s="7"/>
      <c r="H145" s="11">
        <v>9.3759999999999994</v>
      </c>
      <c r="I145" s="7"/>
      <c r="J145" s="11">
        <v>6.25</v>
      </c>
      <c r="K145" s="7"/>
    </row>
    <row r="146" spans="1:11" x14ac:dyDescent="0.15">
      <c r="A146" s="7" t="s">
        <v>124</v>
      </c>
      <c r="B146" s="11">
        <v>-0.68799999999999994</v>
      </c>
      <c r="C146" s="7"/>
      <c r="D146" s="11">
        <v>-0.33700000000000002</v>
      </c>
      <c r="E146" s="7"/>
      <c r="F146" s="11">
        <v>0.18</v>
      </c>
      <c r="G146" s="7"/>
      <c r="H146" s="11">
        <v>-0.34799999999999998</v>
      </c>
      <c r="I146" s="7"/>
      <c r="J146" s="11">
        <v>0.17799999999999999</v>
      </c>
      <c r="K146" s="7"/>
    </row>
    <row r="147" spans="1:11" x14ac:dyDescent="0.15">
      <c r="A147" s="7" t="s">
        <v>125</v>
      </c>
      <c r="B147" s="11">
        <v>0.28100000000000003</v>
      </c>
      <c r="C147" s="7"/>
      <c r="D147" s="11">
        <v>0.29199999999999998</v>
      </c>
      <c r="E147" s="7"/>
      <c r="F147" s="11">
        <v>0.215</v>
      </c>
      <c r="G147" s="7"/>
      <c r="H147" s="11">
        <v>6.0999999999999999E-2</v>
      </c>
      <c r="I147" s="7"/>
      <c r="J147" s="11">
        <v>0.20499999999999999</v>
      </c>
      <c r="K147" s="7"/>
    </row>
    <row r="148" spans="1:11" x14ac:dyDescent="0.15">
      <c r="A148" s="7" t="s">
        <v>126</v>
      </c>
      <c r="B148" s="11">
        <v>28.445</v>
      </c>
      <c r="C148" s="7"/>
      <c r="D148" s="11">
        <v>32.893000000000001</v>
      </c>
      <c r="E148" s="7"/>
      <c r="F148" s="11">
        <v>35.506999999999998</v>
      </c>
      <c r="G148" s="7"/>
      <c r="H148" s="11">
        <v>39.225999999999999</v>
      </c>
      <c r="I148" s="7"/>
      <c r="J148" s="11">
        <v>44.442999999999998</v>
      </c>
      <c r="K148" s="7"/>
    </row>
    <row r="149" spans="1:11" x14ac:dyDescent="0.15">
      <c r="A149" s="7" t="s">
        <v>127</v>
      </c>
      <c r="B149" s="8">
        <v>100</v>
      </c>
      <c r="C149" s="7"/>
      <c r="D149" s="8">
        <v>100</v>
      </c>
      <c r="E149" s="7"/>
      <c r="F149" s="8">
        <v>100</v>
      </c>
      <c r="G149" s="7"/>
      <c r="H149" s="8">
        <v>100</v>
      </c>
      <c r="I149" s="7"/>
      <c r="J149" s="8">
        <v>100</v>
      </c>
      <c r="K149" s="7"/>
    </row>
    <row r="151" spans="1:11" ht="14" x14ac:dyDescent="0.15">
      <c r="A151" s="4" t="s">
        <v>128</v>
      </c>
    </row>
    <row r="152" spans="1:11" ht="14" x14ac:dyDescent="0.15">
      <c r="A152" s="5" t="s">
        <v>4</v>
      </c>
      <c r="B152" s="6" t="s">
        <v>5</v>
      </c>
      <c r="C152" s="5"/>
      <c r="D152" s="6" t="s">
        <v>6</v>
      </c>
      <c r="E152" s="5"/>
      <c r="F152" s="6" t="s">
        <v>7</v>
      </c>
      <c r="G152" s="5"/>
      <c r="H152" s="6" t="s">
        <v>8</v>
      </c>
      <c r="I152" s="5"/>
      <c r="J152" s="6" t="s">
        <v>9</v>
      </c>
      <c r="K152" s="5"/>
    </row>
    <row r="153" spans="1:11" ht="14" x14ac:dyDescent="0.15">
      <c r="A153" s="5" t="s">
        <v>10</v>
      </c>
      <c r="B153" s="6" t="s">
        <v>11</v>
      </c>
      <c r="C153" s="5"/>
      <c r="D153" s="6" t="s">
        <v>11</v>
      </c>
      <c r="E153" s="5"/>
      <c r="F153" s="6" t="s">
        <v>11</v>
      </c>
      <c r="G153" s="5"/>
      <c r="H153" s="6" t="s">
        <v>11</v>
      </c>
      <c r="I153" s="5"/>
      <c r="J153" s="6" t="s">
        <v>11</v>
      </c>
      <c r="K153" s="5"/>
    </row>
    <row r="154" spans="1:11" ht="14" x14ac:dyDescent="0.15">
      <c r="A154" s="5" t="s">
        <v>12</v>
      </c>
      <c r="B154" s="6" t="s">
        <v>13</v>
      </c>
      <c r="C154" s="5"/>
      <c r="D154" s="6" t="s">
        <v>13</v>
      </c>
      <c r="E154" s="5"/>
      <c r="F154" s="6" t="s">
        <v>13</v>
      </c>
      <c r="G154" s="5"/>
      <c r="H154" s="6" t="s">
        <v>13</v>
      </c>
      <c r="I154" s="5"/>
      <c r="J154" s="6" t="s">
        <v>13</v>
      </c>
      <c r="K154" s="5"/>
    </row>
    <row r="155" spans="1:11" ht="14" x14ac:dyDescent="0.15">
      <c r="A155" s="5" t="s">
        <v>14</v>
      </c>
      <c r="B155" s="6" t="s">
        <v>15</v>
      </c>
      <c r="C155" s="5"/>
      <c r="D155" s="6" t="s">
        <v>15</v>
      </c>
      <c r="E155" s="5"/>
      <c r="F155" s="6" t="s">
        <v>15</v>
      </c>
      <c r="G155" s="5"/>
      <c r="H155" s="6" t="s">
        <v>15</v>
      </c>
      <c r="I155" s="5"/>
      <c r="J155" s="6" t="s">
        <v>15</v>
      </c>
      <c r="K155" s="5"/>
    </row>
    <row r="156" spans="1:11" ht="14" x14ac:dyDescent="0.15">
      <c r="A156" s="5" t="s">
        <v>16</v>
      </c>
      <c r="B156" s="6" t="s">
        <v>17</v>
      </c>
      <c r="C156" s="5"/>
      <c r="D156" s="6" t="s">
        <v>17</v>
      </c>
      <c r="E156" s="5"/>
      <c r="F156" s="6" t="s">
        <v>17</v>
      </c>
      <c r="G156" s="5"/>
      <c r="H156" s="6" t="s">
        <v>17</v>
      </c>
      <c r="I156" s="5"/>
      <c r="J156" s="6" t="s">
        <v>17</v>
      </c>
      <c r="K156" s="5"/>
    </row>
    <row r="157" spans="1:11" x14ac:dyDescent="0.15">
      <c r="A157" s="7" t="s">
        <v>129</v>
      </c>
      <c r="B157" s="8">
        <v>100</v>
      </c>
      <c r="C157" s="7"/>
      <c r="D157" s="8">
        <v>100</v>
      </c>
      <c r="E157" s="7"/>
      <c r="F157" s="8">
        <v>100</v>
      </c>
      <c r="G157" s="7"/>
      <c r="H157" s="8">
        <v>100</v>
      </c>
      <c r="I157" s="7"/>
      <c r="J157" s="8">
        <v>100</v>
      </c>
      <c r="K157" s="7"/>
    </row>
    <row r="158" spans="1:11" x14ac:dyDescent="0.15">
      <c r="A158" s="7" t="s">
        <v>130</v>
      </c>
      <c r="B158" s="11">
        <v>45.095999999999997</v>
      </c>
      <c r="C158" s="7"/>
      <c r="D158" s="11">
        <v>45.970999999999997</v>
      </c>
      <c r="E158" s="7"/>
      <c r="F158" s="11">
        <v>44.366</v>
      </c>
      <c r="G158" s="7"/>
      <c r="H158" s="11">
        <v>41.469000000000001</v>
      </c>
      <c r="I158" s="7"/>
      <c r="J158" s="11">
        <v>40.896999999999998</v>
      </c>
      <c r="K158" s="7"/>
    </row>
    <row r="159" spans="1:11" x14ac:dyDescent="0.15">
      <c r="A159" s="7" t="s">
        <v>131</v>
      </c>
      <c r="B159" s="11">
        <v>54.904000000000003</v>
      </c>
      <c r="C159" s="7"/>
      <c r="D159" s="11">
        <v>54.029000000000003</v>
      </c>
      <c r="E159" s="7"/>
      <c r="F159" s="11">
        <v>55.634</v>
      </c>
      <c r="G159" s="7"/>
      <c r="H159" s="11">
        <v>58.530999999999999</v>
      </c>
      <c r="I159" s="7"/>
      <c r="J159" s="11">
        <v>59.103000000000002</v>
      </c>
      <c r="K159" s="7"/>
    </row>
    <row r="160" spans="1:11" x14ac:dyDescent="0.15">
      <c r="A160" s="7" t="s">
        <v>132</v>
      </c>
      <c r="B160" s="11">
        <v>26.61</v>
      </c>
      <c r="C160" s="7"/>
      <c r="D160" s="11">
        <v>26.597999999999999</v>
      </c>
      <c r="E160" s="7"/>
      <c r="F160" s="11">
        <v>27.48</v>
      </c>
      <c r="G160" s="7"/>
      <c r="H160" s="11">
        <v>27.852</v>
      </c>
      <c r="I160" s="7"/>
      <c r="J160" s="11">
        <v>30.105</v>
      </c>
      <c r="K160" s="7"/>
    </row>
    <row r="161" spans="1:11" x14ac:dyDescent="0.15">
      <c r="A161" s="7" t="s">
        <v>133</v>
      </c>
      <c r="B161" s="9" t="s">
        <v>36</v>
      </c>
      <c r="C161" s="7"/>
      <c r="D161" s="9" t="s">
        <v>36</v>
      </c>
      <c r="E161" s="7"/>
      <c r="F161" s="11">
        <v>5.0220000000000002</v>
      </c>
      <c r="G161" s="7"/>
      <c r="H161" s="11">
        <v>6.1479999999999997</v>
      </c>
      <c r="I161" s="7"/>
      <c r="J161" s="11">
        <v>6.6779999999999999</v>
      </c>
      <c r="K161" s="7"/>
    </row>
    <row r="162" spans="1:11" x14ac:dyDescent="0.15">
      <c r="A162" s="7" t="s">
        <v>134</v>
      </c>
      <c r="B162" s="11">
        <v>12.315</v>
      </c>
      <c r="C162" s="7"/>
      <c r="D162" s="11">
        <v>11.731999999999999</v>
      </c>
      <c r="E162" s="7"/>
      <c r="F162" s="11">
        <v>6.9320000000000004</v>
      </c>
      <c r="G162" s="7"/>
      <c r="H162" s="11">
        <v>7.2779999999999996</v>
      </c>
      <c r="I162" s="7"/>
      <c r="J162" s="11">
        <v>7.6920000000000002</v>
      </c>
      <c r="K162" s="7"/>
    </row>
    <row r="163" spans="1:11" x14ac:dyDescent="0.15">
      <c r="A163" s="7" t="s">
        <v>135</v>
      </c>
      <c r="B163" s="11">
        <v>0.64800000000000002</v>
      </c>
      <c r="C163" s="7"/>
      <c r="D163" s="11">
        <v>0.4</v>
      </c>
      <c r="E163" s="7"/>
      <c r="F163" s="8">
        <v>2</v>
      </c>
      <c r="G163" s="7"/>
      <c r="H163" s="11">
        <v>1.008</v>
      </c>
      <c r="I163" s="7"/>
      <c r="J163" s="9" t="s">
        <v>36</v>
      </c>
      <c r="K163" s="7"/>
    </row>
    <row r="164" spans="1:11" x14ac:dyDescent="0.15">
      <c r="A164" s="7" t="s">
        <v>136</v>
      </c>
      <c r="B164" s="8">
        <v>0</v>
      </c>
      <c r="C164" s="7"/>
      <c r="D164" s="8">
        <v>0</v>
      </c>
      <c r="E164" s="7"/>
      <c r="F164" s="8">
        <v>0</v>
      </c>
      <c r="G164" s="7"/>
      <c r="H164" s="8">
        <v>0</v>
      </c>
      <c r="I164" s="7"/>
      <c r="J164" s="8">
        <v>0</v>
      </c>
      <c r="K164" s="7"/>
    </row>
    <row r="165" spans="1:11" x14ac:dyDescent="0.15">
      <c r="A165" s="7" t="s">
        <v>137</v>
      </c>
      <c r="B165" s="11">
        <v>39.573</v>
      </c>
      <c r="C165" s="7"/>
      <c r="D165" s="11">
        <v>38.728999999999999</v>
      </c>
      <c r="E165" s="7"/>
      <c r="F165" s="11">
        <v>41.433999999999997</v>
      </c>
      <c r="G165" s="7"/>
      <c r="H165" s="11">
        <v>42.286999999999999</v>
      </c>
      <c r="I165" s="7"/>
      <c r="J165" s="11">
        <v>44.475000000000001</v>
      </c>
      <c r="K165" s="7"/>
    </row>
    <row r="166" spans="1:11" x14ac:dyDescent="0.15">
      <c r="A166" s="7" t="s">
        <v>138</v>
      </c>
      <c r="B166" s="11">
        <v>15.33</v>
      </c>
      <c r="C166" s="7"/>
      <c r="D166" s="11">
        <v>15.298999999999999</v>
      </c>
      <c r="E166" s="7"/>
      <c r="F166" s="11">
        <v>14.2</v>
      </c>
      <c r="G166" s="7"/>
      <c r="H166" s="11">
        <v>16.244</v>
      </c>
      <c r="I166" s="7"/>
      <c r="J166" s="11">
        <v>14.628</v>
      </c>
      <c r="K166" s="7"/>
    </row>
    <row r="167" spans="1:11" x14ac:dyDescent="0.15">
      <c r="A167" s="7" t="s">
        <v>139</v>
      </c>
      <c r="B167" s="11">
        <v>-0.56399999999999995</v>
      </c>
      <c r="C167" s="7"/>
      <c r="D167" s="11">
        <v>0.46100000000000002</v>
      </c>
      <c r="E167" s="7"/>
      <c r="F167" s="9" t="s">
        <v>36</v>
      </c>
      <c r="G167" s="7"/>
      <c r="H167" s="9" t="s">
        <v>36</v>
      </c>
      <c r="I167" s="7"/>
      <c r="J167" s="9" t="s">
        <v>36</v>
      </c>
      <c r="K167" s="7"/>
    </row>
    <row r="168" spans="1:11" x14ac:dyDescent="0.15">
      <c r="A168" s="7" t="s">
        <v>140</v>
      </c>
      <c r="B168" s="11">
        <v>8.8420000000000005</v>
      </c>
      <c r="C168" s="7"/>
      <c r="D168" s="11">
        <v>1.1080000000000001</v>
      </c>
      <c r="E168" s="7"/>
      <c r="F168" s="9" t="s">
        <v>36</v>
      </c>
      <c r="G168" s="7"/>
      <c r="H168" s="9" t="s">
        <v>36</v>
      </c>
      <c r="I168" s="7"/>
      <c r="J168" s="9" t="s">
        <v>36</v>
      </c>
      <c r="K168" s="7"/>
    </row>
    <row r="169" spans="1:11" x14ac:dyDescent="0.15">
      <c r="A169" s="7" t="s">
        <v>141</v>
      </c>
      <c r="B169" s="11">
        <v>8.2780000000000005</v>
      </c>
      <c r="C169" s="7"/>
      <c r="D169" s="11">
        <v>1.57</v>
      </c>
      <c r="E169" s="7"/>
      <c r="F169" s="11">
        <v>1.1779999999999999</v>
      </c>
      <c r="G169" s="7"/>
      <c r="H169" s="11">
        <v>0.55800000000000005</v>
      </c>
      <c r="I169" s="7"/>
      <c r="J169" s="11">
        <v>0.41499999999999998</v>
      </c>
      <c r="K169" s="7"/>
    </row>
    <row r="170" spans="1:11" x14ac:dyDescent="0.15">
      <c r="A170" s="7" t="s">
        <v>142</v>
      </c>
      <c r="B170" s="11">
        <v>23.609000000000002</v>
      </c>
      <c r="C170" s="7"/>
      <c r="D170" s="11">
        <v>16.869</v>
      </c>
      <c r="E170" s="7"/>
      <c r="F170" s="11">
        <v>15.378</v>
      </c>
      <c r="G170" s="7"/>
      <c r="H170" s="11">
        <v>16.802</v>
      </c>
      <c r="I170" s="7"/>
      <c r="J170" s="11">
        <v>15.042999999999999</v>
      </c>
      <c r="K170" s="7"/>
    </row>
    <row r="171" spans="1:11" x14ac:dyDescent="0.15">
      <c r="A171" s="7" t="s">
        <v>143</v>
      </c>
      <c r="B171" s="11">
        <v>4.0229999999999997</v>
      </c>
      <c r="C171" s="7"/>
      <c r="D171" s="11">
        <v>3.0329999999999999</v>
      </c>
      <c r="E171" s="7"/>
      <c r="F171" s="11">
        <v>2.0649999999999999</v>
      </c>
      <c r="G171" s="7"/>
      <c r="H171" s="11">
        <v>3.093</v>
      </c>
      <c r="I171" s="7"/>
      <c r="J171" s="11">
        <v>2.121</v>
      </c>
      <c r="K171" s="7"/>
    </row>
    <row r="172" spans="1:11" x14ac:dyDescent="0.15">
      <c r="A172" s="7" t="s">
        <v>144</v>
      </c>
      <c r="B172" s="8">
        <v>0</v>
      </c>
      <c r="C172" s="7"/>
      <c r="D172" s="8">
        <v>0</v>
      </c>
      <c r="E172" s="7"/>
      <c r="F172" s="8">
        <v>0</v>
      </c>
      <c r="G172" s="7"/>
      <c r="H172" s="8">
        <v>0</v>
      </c>
      <c r="I172" s="7"/>
      <c r="J172" s="8">
        <v>0</v>
      </c>
      <c r="K172" s="7"/>
    </row>
    <row r="173" spans="1:11" x14ac:dyDescent="0.15">
      <c r="A173" s="7" t="s">
        <v>145</v>
      </c>
      <c r="B173" s="8">
        <v>0</v>
      </c>
      <c r="C173" s="7"/>
      <c r="D173" s="8">
        <v>0</v>
      </c>
      <c r="E173" s="7"/>
      <c r="F173" s="8">
        <v>0</v>
      </c>
      <c r="G173" s="7"/>
      <c r="H173" s="8">
        <v>0</v>
      </c>
      <c r="I173" s="7"/>
      <c r="J173" s="8">
        <v>0</v>
      </c>
      <c r="K173" s="7"/>
    </row>
    <row r="174" spans="1:11" x14ac:dyDescent="0.15">
      <c r="A174" s="7" t="s">
        <v>146</v>
      </c>
      <c r="B174" s="11">
        <v>19.585999999999999</v>
      </c>
      <c r="C174" s="7"/>
      <c r="D174" s="11">
        <v>13.836</v>
      </c>
      <c r="E174" s="7"/>
      <c r="F174" s="11">
        <v>13.313000000000001</v>
      </c>
      <c r="G174" s="7"/>
      <c r="H174" s="11">
        <v>13.709</v>
      </c>
      <c r="I174" s="7"/>
      <c r="J174" s="11">
        <v>12.922000000000001</v>
      </c>
      <c r="K174" s="7"/>
    </row>
    <row r="175" spans="1:11" x14ac:dyDescent="0.15">
      <c r="A175" s="7" t="s">
        <v>147</v>
      </c>
      <c r="B175" s="8">
        <v>0</v>
      </c>
      <c r="C175" s="7"/>
      <c r="D175" s="8">
        <v>0</v>
      </c>
      <c r="E175" s="7"/>
      <c r="F175" s="8">
        <v>0</v>
      </c>
      <c r="G175" s="7"/>
      <c r="H175" s="8">
        <v>0</v>
      </c>
      <c r="I175" s="7"/>
      <c r="J175" s="8">
        <v>0</v>
      </c>
      <c r="K175" s="7"/>
    </row>
    <row r="176" spans="1:11" x14ac:dyDescent="0.15">
      <c r="A176" s="7" t="s">
        <v>148</v>
      </c>
      <c r="B176" s="11">
        <v>19.585999999999999</v>
      </c>
      <c r="C176" s="7"/>
      <c r="D176" s="11">
        <v>13.836</v>
      </c>
      <c r="E176" s="7"/>
      <c r="F176" s="11">
        <v>13.313000000000001</v>
      </c>
      <c r="G176" s="7"/>
      <c r="H176" s="11">
        <v>13.709</v>
      </c>
      <c r="I176" s="7"/>
      <c r="J176" s="11">
        <v>12.922000000000001</v>
      </c>
      <c r="K176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8F5E-A0CD-4CB7-9380-9E85ED0B8D65}">
  <dimension ref="A1:K44"/>
  <sheetViews>
    <sheetView tabSelected="1" workbookViewId="0">
      <selection activeCell="K18" sqref="K18"/>
    </sheetView>
  </sheetViews>
  <sheetFormatPr baseColWidth="10" defaultColWidth="8.83203125" defaultRowHeight="13" x14ac:dyDescent="0.15"/>
  <cols>
    <col min="1" max="1" width="38.5" bestFit="1" customWidth="1"/>
    <col min="2" max="2" width="12" bestFit="1" customWidth="1"/>
    <col min="3" max="11" width="11" bestFit="1" customWidth="1"/>
  </cols>
  <sheetData>
    <row r="1" spans="1:11" x14ac:dyDescent="0.1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</row>
    <row r="2" spans="1:11" x14ac:dyDescent="0.15">
      <c r="A2" t="str">
        <f>standardized!A52</f>
        <v>Total Revenue</v>
      </c>
      <c r="B2" s="12">
        <f>standardized!J52</f>
        <v>10842</v>
      </c>
      <c r="C2" s="12">
        <f>standardized!H52</f>
        <v>13094</v>
      </c>
      <c r="D2" s="12">
        <f>standardized!F52</f>
        <v>15451</v>
      </c>
      <c r="E2" s="12">
        <f>standardized!D52</f>
        <v>17772</v>
      </c>
      <c r="F2" s="12">
        <f>standardized!B52</f>
        <v>21454</v>
      </c>
      <c r="G2" s="12">
        <f>F2*(1+G19)</f>
        <v>25898.836146747693</v>
      </c>
      <c r="H2" s="12">
        <f t="shared" ref="H2:K2" si="0">G2*(1+H19)</f>
        <v>31264.552706072755</v>
      </c>
      <c r="I2" s="12">
        <f t="shared" si="0"/>
        <v>37741.937528476526</v>
      </c>
      <c r="J2" s="12">
        <f t="shared" si="0"/>
        <v>45561.305859550717</v>
      </c>
      <c r="K2" s="12">
        <f t="shared" si="0"/>
        <v>55000.689619108773</v>
      </c>
    </row>
    <row r="3" spans="1:11" x14ac:dyDescent="0.15">
      <c r="A3" t="str">
        <f>standardized!A53</f>
        <v>Direct Costs</v>
      </c>
      <c r="B3" s="12">
        <f>standardized!J53</f>
        <v>4434</v>
      </c>
      <c r="C3" s="12">
        <f>standardized!H53</f>
        <v>5430</v>
      </c>
      <c r="D3" s="12">
        <f>standardized!F53</f>
        <v>6855</v>
      </c>
      <c r="E3" s="12">
        <f>standardized!D53</f>
        <v>8170</v>
      </c>
      <c r="F3" s="12">
        <f>standardized!B53</f>
        <v>9675</v>
      </c>
      <c r="G3" s="12">
        <f>G2*G20</f>
        <v>11679.464888588793</v>
      </c>
      <c r="H3" s="12">
        <f t="shared" ref="H3:K3" si="1">H2*H20</f>
        <v>14099.214478943502</v>
      </c>
      <c r="I3" s="12">
        <f t="shared" si="1"/>
        <v>17020.287386408614</v>
      </c>
      <c r="J3" s="12">
        <f t="shared" si="1"/>
        <v>20546.547692325588</v>
      </c>
      <c r="K3" s="12">
        <f t="shared" si="1"/>
        <v>24803.378021109227</v>
      </c>
    </row>
    <row r="4" spans="1:11" x14ac:dyDescent="0.15">
      <c r="A4" t="s">
        <v>51</v>
      </c>
      <c r="B4" s="12">
        <f>B2-B3</f>
        <v>6408</v>
      </c>
      <c r="C4" s="12">
        <f t="shared" ref="C4:F4" si="2">C2-C3</f>
        <v>7664</v>
      </c>
      <c r="D4" s="12">
        <f t="shared" si="2"/>
        <v>8596</v>
      </c>
      <c r="E4" s="12">
        <f t="shared" si="2"/>
        <v>9602</v>
      </c>
      <c r="F4" s="12">
        <f t="shared" si="2"/>
        <v>11779</v>
      </c>
      <c r="G4" s="12">
        <f t="shared" ref="G4" si="3">G2-G3</f>
        <v>14219.371258158901</v>
      </c>
      <c r="H4" s="12">
        <f t="shared" ref="H4" si="4">H2-H3</f>
        <v>17165.33822712925</v>
      </c>
      <c r="I4" s="12">
        <f t="shared" ref="I4" si="5">I2-I3</f>
        <v>20721.650142067912</v>
      </c>
      <c r="J4" s="12">
        <f t="shared" ref="J4" si="6">J2-J3</f>
        <v>25014.758167225129</v>
      </c>
      <c r="K4" s="12">
        <f t="shared" ref="K4" si="7">K2-K3</f>
        <v>30197.311597999545</v>
      </c>
    </row>
    <row r="5" spans="1:11" x14ac:dyDescent="0.15">
      <c r="A5" t="str">
        <f>standardized!A55</f>
        <v>Selling General &amp; Admin</v>
      </c>
      <c r="B5" s="12">
        <f>standardized!J55</f>
        <v>3264</v>
      </c>
      <c r="C5" s="12">
        <f>standardized!H55</f>
        <v>3647</v>
      </c>
      <c r="D5" s="12">
        <f>standardized!F55</f>
        <v>4246</v>
      </c>
      <c r="E5" s="12">
        <f>standardized!D55</f>
        <v>4727</v>
      </c>
      <c r="F5" s="12">
        <f>standardized!B55</f>
        <v>5709</v>
      </c>
      <c r="G5" s="12">
        <f>G21*G2</f>
        <v>6891.7896691424712</v>
      </c>
      <c r="H5" s="12">
        <f t="shared" ref="H5:K5" si="8">H21*H2</f>
        <v>8319.6295049393757</v>
      </c>
      <c r="I5" s="12">
        <f t="shared" si="8"/>
        <v>10043.288960104059</v>
      </c>
      <c r="J5" s="12">
        <f t="shared" si="8"/>
        <v>12124.055894107161</v>
      </c>
      <c r="K5" s="12">
        <f t="shared" si="8"/>
        <v>14635.9157749367</v>
      </c>
    </row>
    <row r="6" spans="1:11" x14ac:dyDescent="0.15">
      <c r="A6" t="str">
        <f>standardized!A57</f>
        <v>Research &amp; Development</v>
      </c>
      <c r="B6" s="12">
        <f>standardized!J57</f>
        <v>834</v>
      </c>
      <c r="C6" s="12">
        <f>standardized!H57</f>
        <v>953</v>
      </c>
      <c r="D6" s="12">
        <f>standardized!F57</f>
        <v>1071</v>
      </c>
      <c r="E6" s="12">
        <f>standardized!D57</f>
        <v>2085</v>
      </c>
      <c r="F6" s="12">
        <f>standardized!B57</f>
        <v>2642</v>
      </c>
      <c r="G6" s="12">
        <f>G22*G2</f>
        <v>3189.3691199639884</v>
      </c>
      <c r="H6" s="12">
        <f t="shared" ref="H6:K6" si="9">H22*H2</f>
        <v>3850.1420830355282</v>
      </c>
      <c r="I6" s="12">
        <f t="shared" si="9"/>
        <v>4647.8138785417632</v>
      </c>
      <c r="J6" s="12">
        <f t="shared" si="9"/>
        <v>5610.7471837854482</v>
      </c>
      <c r="K6" s="12">
        <f t="shared" si="9"/>
        <v>6773.1808508290005</v>
      </c>
    </row>
    <row r="7" spans="1:11" x14ac:dyDescent="0.15">
      <c r="A7" t="str">
        <f>standardized!A56</f>
        <v>Depreciation &amp; Amortization</v>
      </c>
      <c r="B7" s="12">
        <f>standardized!J56</f>
        <v>724</v>
      </c>
      <c r="C7" s="12">
        <f>standardized!H56</f>
        <v>805</v>
      </c>
      <c r="D7" s="12">
        <f>standardized!F56</f>
        <v>776</v>
      </c>
      <c r="E7" s="12">
        <f>standardized!D114</f>
        <v>912</v>
      </c>
      <c r="F7" s="12">
        <f>standardized!B114</f>
        <v>1189</v>
      </c>
      <c r="G7" s="12">
        <f>G23*G2</f>
        <v>1435.3368219671395</v>
      </c>
      <c r="H7" s="12">
        <f t="shared" ref="H7:K7" si="10">H23*H2</f>
        <v>1732.7096656810154</v>
      </c>
      <c r="I7" s="12">
        <f t="shared" si="10"/>
        <v>2091.6921656268569</v>
      </c>
      <c r="J7" s="12">
        <f t="shared" si="10"/>
        <v>2525.0486001214599</v>
      </c>
      <c r="K7" s="12">
        <f t="shared" si="10"/>
        <v>3048.1877485373511</v>
      </c>
    </row>
    <row r="8" spans="1:11" x14ac:dyDescent="0.15">
      <c r="A8" s="13" t="s">
        <v>149</v>
      </c>
      <c r="B8" s="14">
        <f>B4-B5-B6+B7</f>
        <v>3034</v>
      </c>
      <c r="C8" s="14">
        <f t="shared" ref="C8:F8" si="11">C4-C5-C6+C7</f>
        <v>3869</v>
      </c>
      <c r="D8" s="14">
        <f t="shared" si="11"/>
        <v>4055</v>
      </c>
      <c r="E8" s="14">
        <f t="shared" si="11"/>
        <v>3702</v>
      </c>
      <c r="F8" s="14">
        <f t="shared" si="11"/>
        <v>4617</v>
      </c>
      <c r="G8" s="14">
        <f t="shared" ref="G8" si="12">G4-G5-G6+G7</f>
        <v>5573.5492910195808</v>
      </c>
      <c r="H8" s="14">
        <f t="shared" ref="H8" si="13">H4-H5-H6+H7</f>
        <v>6728.2763048353618</v>
      </c>
      <c r="I8" s="14">
        <f t="shared" ref="I8" si="14">I4-I5-I6+I7</f>
        <v>8122.2394690489473</v>
      </c>
      <c r="J8" s="14">
        <f t="shared" ref="J8" si="15">J4-J5-J6+J7</f>
        <v>9805.003689453979</v>
      </c>
      <c r="K8" s="14">
        <f t="shared" ref="K8" si="16">K4-K5-K6+K7</f>
        <v>11836.402720771195</v>
      </c>
    </row>
    <row r="9" spans="1:11" x14ac:dyDescent="0.15">
      <c r="A9" s="15" t="s">
        <v>150</v>
      </c>
      <c r="B9" s="12">
        <f>B7</f>
        <v>724</v>
      </c>
      <c r="C9" s="12">
        <f t="shared" ref="C9:K9" si="17">C7</f>
        <v>805</v>
      </c>
      <c r="D9" s="12">
        <f t="shared" si="17"/>
        <v>776</v>
      </c>
      <c r="E9" s="12">
        <f t="shared" si="17"/>
        <v>912</v>
      </c>
      <c r="F9" s="12">
        <f t="shared" si="17"/>
        <v>1189</v>
      </c>
      <c r="G9" s="12">
        <f t="shared" si="17"/>
        <v>1435.3368219671395</v>
      </c>
      <c r="H9" s="12">
        <f t="shared" si="17"/>
        <v>1732.7096656810154</v>
      </c>
      <c r="I9" s="12">
        <f t="shared" si="17"/>
        <v>2091.6921656268569</v>
      </c>
      <c r="J9" s="12">
        <f t="shared" si="17"/>
        <v>2525.0486001214599</v>
      </c>
      <c r="K9" s="12">
        <f t="shared" si="17"/>
        <v>3048.1877485373511</v>
      </c>
    </row>
    <row r="10" spans="1:11" x14ac:dyDescent="0.15">
      <c r="A10" s="13" t="s">
        <v>151</v>
      </c>
      <c r="B10" s="14">
        <f>B8-B9</f>
        <v>2310</v>
      </c>
      <c r="C10" s="14">
        <f t="shared" ref="C10:F10" si="18">C8-C9</f>
        <v>3064</v>
      </c>
      <c r="D10" s="14">
        <f t="shared" si="18"/>
        <v>3279</v>
      </c>
      <c r="E10" s="14">
        <f t="shared" si="18"/>
        <v>2790</v>
      </c>
      <c r="F10" s="14">
        <f t="shared" si="18"/>
        <v>3428</v>
      </c>
      <c r="G10" s="14">
        <f t="shared" ref="G10" si="19">G8-G9</f>
        <v>4138.2124690524415</v>
      </c>
      <c r="H10" s="14">
        <f t="shared" ref="H10" si="20">H8-H9</f>
        <v>4995.5666391543464</v>
      </c>
      <c r="I10" s="14">
        <f t="shared" ref="I10" si="21">I8-I9</f>
        <v>6030.5473034220904</v>
      </c>
      <c r="J10" s="14">
        <f t="shared" ref="J10" si="22">J8-J9</f>
        <v>7279.9550893325195</v>
      </c>
      <c r="K10" s="14">
        <f t="shared" ref="K10" si="23">K8-K9</f>
        <v>8788.2149722338436</v>
      </c>
    </row>
    <row r="11" spans="1:11" x14ac:dyDescent="0.15">
      <c r="A11" s="15" t="s">
        <v>152</v>
      </c>
      <c r="B11" s="16">
        <f>standardized!J66</f>
        <v>230</v>
      </c>
      <c r="C11" s="12">
        <f>standardized!H66</f>
        <v>405</v>
      </c>
      <c r="D11" s="12">
        <f>standardized!F66</f>
        <v>319</v>
      </c>
      <c r="E11" s="12">
        <f>standardized!D66</f>
        <v>539</v>
      </c>
      <c r="F11" s="12">
        <f>standardized!B66</f>
        <v>863</v>
      </c>
      <c r="G11" s="12">
        <f>G10*'Discounted Cash Flow'!G26</f>
        <v>705.08931111396987</v>
      </c>
      <c r="H11" s="12">
        <f>H10*'Discounted Cash Flow'!H26</f>
        <v>851.16959715502492</v>
      </c>
      <c r="I11" s="12">
        <f>I10*'Discounted Cash Flow'!I26</f>
        <v>1027.5147725277916</v>
      </c>
      <c r="J11" s="12">
        <f>J10*'Discounted Cash Flow'!J26</f>
        <v>1240.3951119632704</v>
      </c>
      <c r="K11" s="12">
        <f>K10*'Discounted Cash Flow'!K26</f>
        <v>1497.379964666892</v>
      </c>
    </row>
    <row r="12" spans="1:11" x14ac:dyDescent="0.15">
      <c r="A12" s="13" t="s">
        <v>153</v>
      </c>
      <c r="B12" s="14">
        <f>B10-B11</f>
        <v>2080</v>
      </c>
      <c r="C12" s="14">
        <f t="shared" ref="C12:F12" si="24">C10-C11</f>
        <v>2659</v>
      </c>
      <c r="D12" s="14">
        <f t="shared" si="24"/>
        <v>2960</v>
      </c>
      <c r="E12" s="14">
        <f t="shared" si="24"/>
        <v>2251</v>
      </c>
      <c r="F12" s="14">
        <f t="shared" si="24"/>
        <v>2565</v>
      </c>
      <c r="G12" s="14">
        <f t="shared" ref="G12" si="25">G10-G11</f>
        <v>3433.1231579384716</v>
      </c>
      <c r="H12" s="14">
        <f t="shared" ref="H12" si="26">H10-H11</f>
        <v>4144.3970419993211</v>
      </c>
      <c r="I12" s="14">
        <f t="shared" ref="I12" si="27">I10-I11</f>
        <v>5003.0325308942993</v>
      </c>
      <c r="J12" s="14">
        <f t="shared" ref="J12" si="28">J10-J11</f>
        <v>6039.5599773692493</v>
      </c>
      <c r="K12" s="14">
        <f t="shared" ref="K12" si="29">K10-K11</f>
        <v>7290.8350075669514</v>
      </c>
    </row>
    <row r="13" spans="1:11" x14ac:dyDescent="0.15">
      <c r="A13" s="15" t="s">
        <v>154</v>
      </c>
      <c r="B13" s="12">
        <f>B7</f>
        <v>724</v>
      </c>
      <c r="C13" s="12">
        <f t="shared" ref="C13:K13" si="30">C7</f>
        <v>805</v>
      </c>
      <c r="D13" s="12">
        <f t="shared" si="30"/>
        <v>776</v>
      </c>
      <c r="E13" s="12">
        <f t="shared" si="30"/>
        <v>912</v>
      </c>
      <c r="F13" s="12">
        <f t="shared" si="30"/>
        <v>1189</v>
      </c>
      <c r="G13" s="12">
        <f t="shared" si="30"/>
        <v>1435.3368219671395</v>
      </c>
      <c r="H13" s="12">
        <f t="shared" si="30"/>
        <v>1732.7096656810154</v>
      </c>
      <c r="I13" s="12">
        <f t="shared" si="30"/>
        <v>2091.6921656268569</v>
      </c>
      <c r="J13" s="12">
        <f t="shared" si="30"/>
        <v>2525.0486001214599</v>
      </c>
      <c r="K13" s="12">
        <f t="shared" si="30"/>
        <v>3048.1877485373511</v>
      </c>
    </row>
    <row r="14" spans="1:11" x14ac:dyDescent="0.15">
      <c r="A14" s="15" t="s">
        <v>155</v>
      </c>
      <c r="B14" s="12">
        <f>standardized!J115</f>
        <v>-669</v>
      </c>
      <c r="C14" s="12">
        <f>standardized!H115</f>
        <v>-667</v>
      </c>
      <c r="D14" s="12">
        <f>standardized!F115</f>
        <v>-820</v>
      </c>
      <c r="E14" s="12">
        <f>standardized!D115</f>
        <v>-687</v>
      </c>
      <c r="F14" s="12">
        <f>standardized!B115</f>
        <v>-746</v>
      </c>
      <c r="G14" s="12">
        <f>G24*G2</f>
        <v>-900.55615575061904</v>
      </c>
      <c r="H14" s="12">
        <f t="shared" ref="H14:K14" si="31">H24*H2</f>
        <v>-1087.133230107685</v>
      </c>
      <c r="I14" s="12">
        <f t="shared" si="31"/>
        <v>-1312.3653116548658</v>
      </c>
      <c r="J14" s="12">
        <f t="shared" si="31"/>
        <v>-1584.2609383436579</v>
      </c>
      <c r="K14" s="12">
        <f t="shared" si="31"/>
        <v>-1912.4878556844944</v>
      </c>
    </row>
    <row r="15" spans="1:11" x14ac:dyDescent="0.15">
      <c r="A15" s="15" t="s">
        <v>156</v>
      </c>
      <c r="B15" s="16">
        <f>standardized!J21-standardized!J32</f>
        <v>8855</v>
      </c>
      <c r="C15" s="12">
        <f>standardized!H21-standardized!H32</f>
        <v>9782</v>
      </c>
      <c r="D15" s="12">
        <f>standardized!F21-standardized!F32</f>
        <v>7059</v>
      </c>
      <c r="E15" s="12">
        <f>standardized!D21-standardized!D32</f>
        <v>11576</v>
      </c>
      <c r="F15" s="12">
        <f>standardized!B21-standardized!B32</f>
        <v>12548</v>
      </c>
      <c r="G15" s="12">
        <f>G25*G2</f>
        <v>15147.692550078775</v>
      </c>
      <c r="H15" s="12">
        <f t="shared" ref="H15:K15" si="32">H25*H2</f>
        <v>18285.988969693339</v>
      </c>
      <c r="I15" s="12">
        <f t="shared" si="32"/>
        <v>22074.477118827417</v>
      </c>
      <c r="J15" s="12">
        <f t="shared" si="32"/>
        <v>26647.863611710749</v>
      </c>
      <c r="K15" s="12">
        <f t="shared" si="32"/>
        <v>32168.763556473237</v>
      </c>
    </row>
    <row r="16" spans="1:11" x14ac:dyDescent="0.15">
      <c r="A16" s="13" t="s">
        <v>157</v>
      </c>
      <c r="B16" s="14">
        <f>SUM(B12:B15)</f>
        <v>10990</v>
      </c>
      <c r="C16" s="14">
        <f t="shared" ref="C16:F16" si="33">SUM(C12:C15)</f>
        <v>12579</v>
      </c>
      <c r="D16" s="14">
        <f t="shared" si="33"/>
        <v>9975</v>
      </c>
      <c r="E16" s="14">
        <f t="shared" si="33"/>
        <v>14052</v>
      </c>
      <c r="F16" s="14">
        <f t="shared" si="33"/>
        <v>15556</v>
      </c>
      <c r="G16" s="14">
        <f t="shared" ref="G16" si="34">SUM(G12:G15)</f>
        <v>19115.596374233766</v>
      </c>
      <c r="H16" s="14">
        <f t="shared" ref="H16" si="35">SUM(H12:H15)</f>
        <v>23075.962447265993</v>
      </c>
      <c r="I16" s="14">
        <f t="shared" ref="I16" si="36">SUM(I12:I15)</f>
        <v>27856.836503693707</v>
      </c>
      <c r="J16" s="14">
        <f t="shared" ref="J16" si="37">SUM(J12:J15)</f>
        <v>33628.211250857799</v>
      </c>
      <c r="K16" s="14">
        <f t="shared" ref="K16" si="38">SUM(K12:K15)</f>
        <v>40595.298456893048</v>
      </c>
    </row>
    <row r="18" spans="1:11" x14ac:dyDescent="0.15">
      <c r="A18" s="17" t="s">
        <v>158</v>
      </c>
      <c r="B18">
        <f>B1</f>
        <v>2016</v>
      </c>
      <c r="C18">
        <f t="shared" ref="C18:K18" si="39">C1</f>
        <v>2017</v>
      </c>
      <c r="D18">
        <f t="shared" si="39"/>
        <v>2018</v>
      </c>
      <c r="E18">
        <f t="shared" si="39"/>
        <v>2019</v>
      </c>
      <c r="F18">
        <f t="shared" si="39"/>
        <v>2020</v>
      </c>
      <c r="G18">
        <f t="shared" si="39"/>
        <v>2021</v>
      </c>
      <c r="H18">
        <f t="shared" si="39"/>
        <v>2022</v>
      </c>
      <c r="I18">
        <f t="shared" si="39"/>
        <v>2023</v>
      </c>
      <c r="J18">
        <f t="shared" si="39"/>
        <v>2024</v>
      </c>
      <c r="K18">
        <f t="shared" si="39"/>
        <v>2025</v>
      </c>
    </row>
    <row r="19" spans="1:11" x14ac:dyDescent="0.15">
      <c r="A19" s="15" t="s">
        <v>159</v>
      </c>
      <c r="C19" s="18">
        <f>C2/B2-1</f>
        <v>0.20771075447334431</v>
      </c>
      <c r="D19" s="18">
        <f t="shared" ref="D19:F19" si="40">D2/C2-1</f>
        <v>0.18000610966855057</v>
      </c>
      <c r="E19" s="18">
        <f t="shared" si="40"/>
        <v>0.15021681444566704</v>
      </c>
      <c r="F19" s="18">
        <f t="shared" si="40"/>
        <v>0.20717983344586988</v>
      </c>
      <c r="G19" s="19">
        <f>F19</f>
        <v>0.20717983344586988</v>
      </c>
      <c r="H19" s="19">
        <f t="shared" ref="H19:K19" si="41">G19</f>
        <v>0.20717983344586988</v>
      </c>
      <c r="I19" s="19">
        <f t="shared" si="41"/>
        <v>0.20717983344586988</v>
      </c>
      <c r="J19" s="19">
        <f t="shared" si="41"/>
        <v>0.20717983344586988</v>
      </c>
      <c r="K19" s="19">
        <f t="shared" si="41"/>
        <v>0.20717983344586988</v>
      </c>
    </row>
    <row r="20" spans="1:11" x14ac:dyDescent="0.15">
      <c r="A20" s="15" t="s">
        <v>160</v>
      </c>
      <c r="B20" s="18">
        <f>B3/B2</f>
        <v>0.40896513558384062</v>
      </c>
      <c r="C20" s="18">
        <f t="shared" ref="C20:F20" si="42">C3/C2</f>
        <v>0.41469375286390714</v>
      </c>
      <c r="D20" s="18">
        <f t="shared" si="42"/>
        <v>0.44366060449161865</v>
      </c>
      <c r="E20" s="18">
        <f t="shared" si="42"/>
        <v>0.4597119063695701</v>
      </c>
      <c r="F20" s="18">
        <f t="shared" si="42"/>
        <v>0.45096485503868744</v>
      </c>
      <c r="G20" s="19">
        <f t="shared" ref="G20:K20" si="43">F20</f>
        <v>0.45096485503868744</v>
      </c>
      <c r="H20" s="19">
        <f t="shared" si="43"/>
        <v>0.45096485503868744</v>
      </c>
      <c r="I20" s="19">
        <f t="shared" si="43"/>
        <v>0.45096485503868744</v>
      </c>
      <c r="J20" s="19">
        <f t="shared" si="43"/>
        <v>0.45096485503868744</v>
      </c>
      <c r="K20" s="19">
        <f t="shared" si="43"/>
        <v>0.45096485503868744</v>
      </c>
    </row>
    <row r="21" spans="1:11" x14ac:dyDescent="0.15">
      <c r="A21" s="15" t="s">
        <v>161</v>
      </c>
      <c r="B21" s="18">
        <f>B5/B2</f>
        <v>0.30105146651909243</v>
      </c>
      <c r="C21" s="18">
        <f t="shared" ref="C21:F21" si="44">C5/C2</f>
        <v>0.27852451504505882</v>
      </c>
      <c r="D21" s="18">
        <f t="shared" si="44"/>
        <v>0.27480421979159925</v>
      </c>
      <c r="E21" s="18">
        <f t="shared" si="44"/>
        <v>0.26598019356290792</v>
      </c>
      <c r="F21" s="18">
        <f t="shared" si="44"/>
        <v>0.26610422298872005</v>
      </c>
      <c r="G21" s="19">
        <f t="shared" ref="G21:K21" si="45">F21</f>
        <v>0.26610422298872005</v>
      </c>
      <c r="H21" s="19">
        <f t="shared" si="45"/>
        <v>0.26610422298872005</v>
      </c>
      <c r="I21" s="19">
        <f t="shared" si="45"/>
        <v>0.26610422298872005</v>
      </c>
      <c r="J21" s="19">
        <f t="shared" si="45"/>
        <v>0.26610422298872005</v>
      </c>
      <c r="K21" s="19">
        <f t="shared" si="45"/>
        <v>0.26610422298872005</v>
      </c>
    </row>
    <row r="22" spans="1:11" x14ac:dyDescent="0.15">
      <c r="A22" s="15" t="s">
        <v>162</v>
      </c>
      <c r="B22" s="18">
        <f>B6/B2</f>
        <v>7.6923076923076927E-2</v>
      </c>
      <c r="C22" s="18">
        <f t="shared" ref="C22:F22" si="46">C6/C2</f>
        <v>7.2781426607606531E-2</v>
      </c>
      <c r="D22" s="18">
        <f t="shared" si="46"/>
        <v>6.9315901883373249E-2</v>
      </c>
      <c r="E22" s="18">
        <f t="shared" si="46"/>
        <v>0.11731937879810939</v>
      </c>
      <c r="F22" s="18">
        <f t="shared" si="46"/>
        <v>0.12314719865759299</v>
      </c>
      <c r="G22" s="19">
        <f t="shared" ref="G22:K22" si="47">F22</f>
        <v>0.12314719865759299</v>
      </c>
      <c r="H22" s="19">
        <f t="shared" si="47"/>
        <v>0.12314719865759299</v>
      </c>
      <c r="I22" s="19">
        <f t="shared" si="47"/>
        <v>0.12314719865759299</v>
      </c>
      <c r="J22" s="19">
        <f t="shared" si="47"/>
        <v>0.12314719865759299</v>
      </c>
      <c r="K22" s="19">
        <f t="shared" si="47"/>
        <v>0.12314719865759299</v>
      </c>
    </row>
    <row r="23" spans="1:11" x14ac:dyDescent="0.15">
      <c r="A23" s="15" t="s">
        <v>163</v>
      </c>
      <c r="B23" s="18">
        <f>B7/B2</f>
        <v>6.6777347352886915E-2</v>
      </c>
      <c r="C23" s="18">
        <f t="shared" ref="C23:F23" si="48">C7/C2</f>
        <v>6.1478539789216434E-2</v>
      </c>
      <c r="D23" s="18">
        <f t="shared" si="48"/>
        <v>5.0223286518671931E-2</v>
      </c>
      <c r="E23" s="18">
        <f t="shared" si="48"/>
        <v>5.1316677920324107E-2</v>
      </c>
      <c r="F23" s="18">
        <f t="shared" si="48"/>
        <v>5.5420900531369444E-2</v>
      </c>
      <c r="G23" s="19">
        <f t="shared" ref="G23:K23" si="49">F23</f>
        <v>5.5420900531369444E-2</v>
      </c>
      <c r="H23" s="19">
        <f t="shared" si="49"/>
        <v>5.5420900531369444E-2</v>
      </c>
      <c r="I23" s="19">
        <f t="shared" si="49"/>
        <v>5.5420900531369444E-2</v>
      </c>
      <c r="J23" s="19">
        <f t="shared" si="49"/>
        <v>5.5420900531369444E-2</v>
      </c>
      <c r="K23" s="19">
        <f t="shared" si="49"/>
        <v>5.5420900531369444E-2</v>
      </c>
    </row>
    <row r="24" spans="1:11" x14ac:dyDescent="0.15">
      <c r="A24" s="15" t="s">
        <v>164</v>
      </c>
      <c r="B24" s="18">
        <f>B14/B2</f>
        <v>-6.1704482567791923E-2</v>
      </c>
      <c r="C24" s="18">
        <f t="shared" ref="C24:F24" si="50">C14/C2</f>
        <v>-5.0939361539636477E-2</v>
      </c>
      <c r="D24" s="18">
        <f t="shared" si="50"/>
        <v>-5.3070998640864668E-2</v>
      </c>
      <c r="E24" s="18">
        <f t="shared" si="50"/>
        <v>-3.8656313301823092E-2</v>
      </c>
      <c r="F24" s="18">
        <f t="shared" si="50"/>
        <v>-3.4772070476368044E-2</v>
      </c>
      <c r="G24" s="19">
        <f t="shared" ref="G24:K24" si="51">F24</f>
        <v>-3.4772070476368044E-2</v>
      </c>
      <c r="H24" s="19">
        <f t="shared" si="51"/>
        <v>-3.4772070476368044E-2</v>
      </c>
      <c r="I24" s="19">
        <f t="shared" si="51"/>
        <v>-3.4772070476368044E-2</v>
      </c>
      <c r="J24" s="19">
        <f t="shared" si="51"/>
        <v>-3.4772070476368044E-2</v>
      </c>
      <c r="K24" s="19">
        <f t="shared" si="51"/>
        <v>-3.4772070476368044E-2</v>
      </c>
    </row>
    <row r="25" spans="1:11" x14ac:dyDescent="0.15">
      <c r="A25" s="15" t="s">
        <v>156</v>
      </c>
      <c r="B25" s="18">
        <f>B15/B2</f>
        <v>0.81673123040029516</v>
      </c>
      <c r="C25" s="18">
        <f t="shared" ref="C25:F25" si="52">C15/C2</f>
        <v>0.74705972201008097</v>
      </c>
      <c r="D25" s="18">
        <f t="shared" si="52"/>
        <v>0.45686363342178499</v>
      </c>
      <c r="E25" s="18">
        <f t="shared" si="52"/>
        <v>0.65136169255007881</v>
      </c>
      <c r="F25" s="18">
        <f t="shared" si="52"/>
        <v>0.58487927659177774</v>
      </c>
      <c r="G25" s="19">
        <f t="shared" ref="G25:K25" si="53">F25</f>
        <v>0.58487927659177774</v>
      </c>
      <c r="H25" s="19">
        <f t="shared" si="53"/>
        <v>0.58487927659177774</v>
      </c>
      <c r="I25" s="19">
        <f t="shared" si="53"/>
        <v>0.58487927659177774</v>
      </c>
      <c r="J25" s="19">
        <f t="shared" si="53"/>
        <v>0.58487927659177774</v>
      </c>
      <c r="K25" s="19">
        <f t="shared" si="53"/>
        <v>0.58487927659177774</v>
      </c>
    </row>
    <row r="26" spans="1:11" x14ac:dyDescent="0.15">
      <c r="A26" s="15" t="s">
        <v>165</v>
      </c>
      <c r="B26" s="18">
        <f>standardized!J66/standardized!J65</f>
        <v>0.14101778050275904</v>
      </c>
      <c r="C26" s="18">
        <f>standardized!H66/standardized!H65</f>
        <v>0.18409090909090908</v>
      </c>
      <c r="D26" s="18">
        <f>standardized!F66/standardized!F65</f>
        <v>0.13425925925925927</v>
      </c>
      <c r="E26" s="18">
        <f>standardized!D66/standardized!D65</f>
        <v>0.17978652434956638</v>
      </c>
      <c r="F26" s="18">
        <f>standardized!B66/standardized!B65</f>
        <v>0.17038499506416585</v>
      </c>
      <c r="G26" s="19">
        <f t="shared" ref="G26:K26" si="54">F26</f>
        <v>0.17038499506416585</v>
      </c>
      <c r="H26" s="19">
        <f t="shared" si="54"/>
        <v>0.17038499506416585</v>
      </c>
      <c r="I26" s="19">
        <f t="shared" si="54"/>
        <v>0.17038499506416585</v>
      </c>
      <c r="J26" s="19">
        <f t="shared" si="54"/>
        <v>0.17038499506416585</v>
      </c>
      <c r="K26" s="19">
        <f t="shared" si="54"/>
        <v>0.17038499506416585</v>
      </c>
    </row>
    <row r="28" spans="1:11" x14ac:dyDescent="0.15">
      <c r="A28" s="15" t="s">
        <v>166</v>
      </c>
      <c r="B28" s="19">
        <v>0.08</v>
      </c>
    </row>
    <row r="29" spans="1:11" x14ac:dyDescent="0.15">
      <c r="A29" s="15" t="s">
        <v>167</v>
      </c>
      <c r="B29" s="19">
        <v>0.02</v>
      </c>
    </row>
    <row r="31" spans="1:11" x14ac:dyDescent="0.15">
      <c r="A31" s="15" t="s">
        <v>168</v>
      </c>
      <c r="B31" s="12">
        <f>NPV(B28,G16:K16)</f>
        <v>111943.41681762328</v>
      </c>
    </row>
    <row r="32" spans="1:11" x14ac:dyDescent="0.15">
      <c r="A32" s="15" t="s">
        <v>169</v>
      </c>
      <c r="B32" s="12">
        <f>((K16*(1+B29))/(B28-B29))</f>
        <v>690120.07376718195</v>
      </c>
    </row>
    <row r="33" spans="1:2" x14ac:dyDescent="0.15">
      <c r="A33" s="15" t="s">
        <v>170</v>
      </c>
      <c r="B33" s="12">
        <f>PV(B28,5,0,-B32)</f>
        <v>469684.12614163815</v>
      </c>
    </row>
    <row r="34" spans="1:2" x14ac:dyDescent="0.15">
      <c r="A34" s="15" t="s">
        <v>171</v>
      </c>
      <c r="B34" s="12">
        <f>B31+B33</f>
        <v>581627.54295926145</v>
      </c>
    </row>
    <row r="35" spans="1:2" x14ac:dyDescent="0.15">
      <c r="A35" s="15" t="s">
        <v>172</v>
      </c>
      <c r="B35" s="12">
        <f>standardized!B16</f>
        <v>4794</v>
      </c>
    </row>
    <row r="36" spans="1:2" x14ac:dyDescent="0.15">
      <c r="A36" s="15" t="s">
        <v>173</v>
      </c>
      <c r="B36" s="12">
        <f>-standardized!B33</f>
        <v>-8939</v>
      </c>
    </row>
    <row r="37" spans="1:2" x14ac:dyDescent="0.15">
      <c r="A37" s="13" t="s">
        <v>174</v>
      </c>
      <c r="B37" s="14">
        <f>B34+B35-B36</f>
        <v>595360.54295926145</v>
      </c>
    </row>
    <row r="38" spans="1:2" x14ac:dyDescent="0.15">
      <c r="B38" s="12"/>
    </row>
    <row r="39" spans="1:2" x14ac:dyDescent="0.15">
      <c r="A39" s="15" t="s">
        <v>175</v>
      </c>
      <c r="B39" s="20">
        <f>standardized!B75</f>
        <v>1187</v>
      </c>
    </row>
    <row r="40" spans="1:2" x14ac:dyDescent="0.15">
      <c r="A40" s="15" t="s">
        <v>176</v>
      </c>
      <c r="B40" s="12">
        <f>B37/B39</f>
        <v>501.56743299011072</v>
      </c>
    </row>
    <row r="41" spans="1:2" x14ac:dyDescent="0.15">
      <c r="A41" s="15" t="s">
        <v>177</v>
      </c>
      <c r="B41" s="12">
        <v>278.11</v>
      </c>
    </row>
    <row r="42" spans="1:2" x14ac:dyDescent="0.15">
      <c r="A42" s="15" t="s">
        <v>178</v>
      </c>
      <c r="B42" s="18">
        <f>B40/B41-1</f>
        <v>0.80348578975984575</v>
      </c>
    </row>
    <row r="43" spans="1:2" x14ac:dyDescent="0.15">
      <c r="A43" s="15" t="s">
        <v>179</v>
      </c>
      <c r="B43" s="18">
        <f>B42*0.66</f>
        <v>0.53030062124149824</v>
      </c>
    </row>
    <row r="44" spans="1:2" x14ac:dyDescent="0.15">
      <c r="A44" s="15" t="s">
        <v>180</v>
      </c>
      <c r="B44" s="12">
        <f>B41*(1+B43)</f>
        <v>425.59190577347312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3E61-CC1B-4AEF-8035-E32A64242A3C}">
  <dimension ref="A1:K44"/>
  <sheetViews>
    <sheetView workbookViewId="0">
      <selection activeCell="B15" sqref="B15"/>
    </sheetView>
  </sheetViews>
  <sheetFormatPr baseColWidth="10" defaultColWidth="8.83203125" defaultRowHeight="13" x14ac:dyDescent="0.15"/>
  <cols>
    <col min="1" max="1" width="38.5" bestFit="1" customWidth="1"/>
    <col min="2" max="6" width="11" bestFit="1" customWidth="1"/>
  </cols>
  <sheetData>
    <row r="1" spans="1:11" x14ac:dyDescent="0.1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</row>
    <row r="2" spans="1:11" x14ac:dyDescent="0.15">
      <c r="A2" t="str">
        <f>standardized!A52</f>
        <v>Total Revenue</v>
      </c>
      <c r="B2" s="12">
        <f>standardized!J52</f>
        <v>10842</v>
      </c>
      <c r="C2" s="12">
        <f>standardized!H52</f>
        <v>13094</v>
      </c>
      <c r="D2" s="12">
        <f>standardized!F52</f>
        <v>15451</v>
      </c>
      <c r="E2" s="12">
        <f>standardized!D52</f>
        <v>17772</v>
      </c>
      <c r="F2" s="12">
        <f>standardized!B52</f>
        <v>21454</v>
      </c>
    </row>
    <row r="3" spans="1:11" x14ac:dyDescent="0.15">
      <c r="A3" t="str">
        <f>standardized!A53</f>
        <v>Direct Costs</v>
      </c>
      <c r="B3" s="12">
        <f>standardized!J53</f>
        <v>4434</v>
      </c>
      <c r="C3" s="12">
        <f>standardized!H53</f>
        <v>5430</v>
      </c>
      <c r="D3" s="12">
        <f>standardized!F53</f>
        <v>6855</v>
      </c>
      <c r="E3" s="12">
        <f>standardized!D53</f>
        <v>8170</v>
      </c>
      <c r="F3" s="12">
        <f>standardized!B53</f>
        <v>9675</v>
      </c>
    </row>
    <row r="4" spans="1:11" x14ac:dyDescent="0.15">
      <c r="A4" t="s">
        <v>51</v>
      </c>
      <c r="B4" s="12">
        <f>B2-B3</f>
        <v>6408</v>
      </c>
      <c r="C4" s="12">
        <f t="shared" ref="C4:F4" si="0">C2-C3</f>
        <v>7664</v>
      </c>
      <c r="D4" s="12">
        <f t="shared" si="0"/>
        <v>8596</v>
      </c>
      <c r="E4" s="12">
        <f t="shared" si="0"/>
        <v>9602</v>
      </c>
      <c r="F4" s="12">
        <f t="shared" si="0"/>
        <v>11779</v>
      </c>
    </row>
    <row r="5" spans="1:11" x14ac:dyDescent="0.15">
      <c r="A5" t="str">
        <f>standardized!A55</f>
        <v>Selling General &amp; Admin</v>
      </c>
      <c r="B5" s="12">
        <f>standardized!J55</f>
        <v>3264</v>
      </c>
      <c r="C5" s="12">
        <f>standardized!H55</f>
        <v>3647</v>
      </c>
      <c r="D5" s="12">
        <f>standardized!F55</f>
        <v>4246</v>
      </c>
      <c r="E5" s="12">
        <f>standardized!D55</f>
        <v>4727</v>
      </c>
      <c r="F5" s="12">
        <f>standardized!B55</f>
        <v>5709</v>
      </c>
    </row>
    <row r="6" spans="1:11" x14ac:dyDescent="0.15">
      <c r="A6" t="str">
        <f>standardized!A57</f>
        <v>Research &amp; Development</v>
      </c>
      <c r="B6" s="12">
        <f>standardized!J57</f>
        <v>834</v>
      </c>
      <c r="C6" s="12">
        <f>standardized!H57</f>
        <v>953</v>
      </c>
      <c r="D6" s="12">
        <f>standardized!F57</f>
        <v>1071</v>
      </c>
      <c r="E6" s="12">
        <f>standardized!D57</f>
        <v>2085</v>
      </c>
      <c r="F6" s="12">
        <f>standardized!B57</f>
        <v>2642</v>
      </c>
    </row>
    <row r="7" spans="1:11" x14ac:dyDescent="0.15">
      <c r="A7" t="str">
        <f>standardized!A56</f>
        <v>Depreciation &amp; Amortization</v>
      </c>
      <c r="B7" s="12">
        <f>standardized!J56</f>
        <v>724</v>
      </c>
      <c r="C7" s="12">
        <f>standardized!H56</f>
        <v>805</v>
      </c>
      <c r="D7" s="12">
        <f>standardized!F56</f>
        <v>776</v>
      </c>
      <c r="E7" s="12">
        <f>standardized!D114</f>
        <v>912</v>
      </c>
      <c r="F7" s="12">
        <f>standardized!B114</f>
        <v>1189</v>
      </c>
    </row>
    <row r="8" spans="1:11" x14ac:dyDescent="0.15">
      <c r="A8" s="13" t="s">
        <v>149</v>
      </c>
      <c r="B8" s="14">
        <f>B4-B5-B6+B7</f>
        <v>3034</v>
      </c>
      <c r="C8" s="14">
        <f t="shared" ref="C8:F8" si="1">C4-C5-C6+C7</f>
        <v>3869</v>
      </c>
      <c r="D8" s="14">
        <f t="shared" si="1"/>
        <v>4055</v>
      </c>
      <c r="E8" s="14">
        <f t="shared" si="1"/>
        <v>3702</v>
      </c>
      <c r="F8" s="14">
        <f t="shared" si="1"/>
        <v>4617</v>
      </c>
    </row>
    <row r="9" spans="1:11" x14ac:dyDescent="0.15">
      <c r="A9" s="15" t="s">
        <v>150</v>
      </c>
      <c r="B9" s="12">
        <f>B7</f>
        <v>724</v>
      </c>
      <c r="C9" s="12">
        <f t="shared" ref="C9:F9" si="2">C7</f>
        <v>805</v>
      </c>
      <c r="D9" s="12">
        <f t="shared" si="2"/>
        <v>776</v>
      </c>
      <c r="E9" s="12">
        <f t="shared" si="2"/>
        <v>912</v>
      </c>
      <c r="F9" s="12">
        <f t="shared" si="2"/>
        <v>1189</v>
      </c>
    </row>
    <row r="10" spans="1:11" x14ac:dyDescent="0.15">
      <c r="A10" s="13" t="s">
        <v>151</v>
      </c>
      <c r="B10" s="14">
        <f>B8-B9</f>
        <v>2310</v>
      </c>
      <c r="C10" s="14">
        <f t="shared" ref="C10:F10" si="3">C8-C9</f>
        <v>3064</v>
      </c>
      <c r="D10" s="14">
        <f t="shared" si="3"/>
        <v>3279</v>
      </c>
      <c r="E10" s="14">
        <f t="shared" si="3"/>
        <v>2790</v>
      </c>
      <c r="F10" s="14">
        <f t="shared" si="3"/>
        <v>3428</v>
      </c>
    </row>
    <row r="11" spans="1:11" x14ac:dyDescent="0.15">
      <c r="A11" s="15" t="s">
        <v>152</v>
      </c>
      <c r="B11" s="16">
        <f>standardized!J66</f>
        <v>230</v>
      </c>
      <c r="C11" s="12">
        <f>standardized!H66</f>
        <v>405</v>
      </c>
      <c r="D11" s="12">
        <f>standardized!F66</f>
        <v>319</v>
      </c>
      <c r="E11" s="12">
        <f>standardized!D66</f>
        <v>539</v>
      </c>
      <c r="F11" s="12">
        <f>standardized!B66</f>
        <v>863</v>
      </c>
    </row>
    <row r="12" spans="1:11" x14ac:dyDescent="0.15">
      <c r="A12" s="13" t="s">
        <v>153</v>
      </c>
      <c r="B12" s="14">
        <f>B10-B11</f>
        <v>2080</v>
      </c>
      <c r="C12" s="14">
        <f t="shared" ref="C12:F12" si="4">C10-C11</f>
        <v>2659</v>
      </c>
      <c r="D12" s="14">
        <f t="shared" si="4"/>
        <v>2960</v>
      </c>
      <c r="E12" s="14">
        <f t="shared" si="4"/>
        <v>2251</v>
      </c>
      <c r="F12" s="14">
        <f t="shared" si="4"/>
        <v>2565</v>
      </c>
    </row>
    <row r="13" spans="1:11" x14ac:dyDescent="0.15">
      <c r="A13" s="15" t="s">
        <v>154</v>
      </c>
      <c r="B13" s="12">
        <f>B7</f>
        <v>724</v>
      </c>
      <c r="C13" s="12">
        <f t="shared" ref="C13:F13" si="5">C7</f>
        <v>805</v>
      </c>
      <c r="D13" s="12">
        <f t="shared" si="5"/>
        <v>776</v>
      </c>
      <c r="E13" s="12">
        <f t="shared" si="5"/>
        <v>912</v>
      </c>
      <c r="F13" s="12">
        <f t="shared" si="5"/>
        <v>1189</v>
      </c>
    </row>
    <row r="14" spans="1:11" x14ac:dyDescent="0.15">
      <c r="A14" s="15" t="s">
        <v>155</v>
      </c>
      <c r="B14" s="12">
        <f>standardized!J115</f>
        <v>-669</v>
      </c>
      <c r="C14" s="12">
        <f>standardized!H115</f>
        <v>-667</v>
      </c>
      <c r="D14" s="12">
        <f>standardized!F115</f>
        <v>-820</v>
      </c>
      <c r="E14" s="12">
        <f>standardized!D115</f>
        <v>-687</v>
      </c>
      <c r="F14" s="12">
        <f>standardized!B115</f>
        <v>-746</v>
      </c>
    </row>
    <row r="15" spans="1:11" x14ac:dyDescent="0.15">
      <c r="A15" s="15" t="s">
        <v>156</v>
      </c>
      <c r="B15" s="16">
        <f>standardized!J21-standardized!J32</f>
        <v>8855</v>
      </c>
      <c r="C15" s="12">
        <f>standardized!H21-standardized!H32</f>
        <v>9782</v>
      </c>
      <c r="D15" s="12">
        <f>standardized!F21-standardized!F32</f>
        <v>7059</v>
      </c>
      <c r="E15" s="12">
        <f>standardized!D21-standardized!D32</f>
        <v>11576</v>
      </c>
      <c r="F15" s="12">
        <f>standardized!B21-standardized!B32</f>
        <v>12548</v>
      </c>
    </row>
    <row r="16" spans="1:11" x14ac:dyDescent="0.15">
      <c r="A16" s="13" t="s">
        <v>157</v>
      </c>
      <c r="B16" s="14">
        <f>SUM(B12:B15)</f>
        <v>10990</v>
      </c>
      <c r="C16" s="14">
        <f t="shared" ref="C16:F16" si="6">SUM(C12:C15)</f>
        <v>12579</v>
      </c>
      <c r="D16" s="14">
        <f t="shared" si="6"/>
        <v>9975</v>
      </c>
      <c r="E16" s="14">
        <f t="shared" si="6"/>
        <v>14052</v>
      </c>
      <c r="F16" s="14">
        <f t="shared" si="6"/>
        <v>15556</v>
      </c>
    </row>
    <row r="18" spans="1:11" x14ac:dyDescent="0.15">
      <c r="A18" s="17" t="s">
        <v>158</v>
      </c>
      <c r="B18">
        <f>B1</f>
        <v>2016</v>
      </c>
      <c r="C18">
        <f t="shared" ref="C18:K18" si="7">C1</f>
        <v>2017</v>
      </c>
      <c r="D18">
        <f t="shared" si="7"/>
        <v>2018</v>
      </c>
      <c r="E18">
        <f t="shared" si="7"/>
        <v>2019</v>
      </c>
      <c r="F18">
        <f t="shared" si="7"/>
        <v>2020</v>
      </c>
      <c r="G18">
        <f t="shared" si="7"/>
        <v>2021</v>
      </c>
      <c r="H18">
        <f t="shared" si="7"/>
        <v>2022</v>
      </c>
      <c r="I18">
        <f t="shared" si="7"/>
        <v>2023</v>
      </c>
      <c r="J18">
        <f t="shared" si="7"/>
        <v>2024</v>
      </c>
      <c r="K18">
        <f t="shared" si="7"/>
        <v>2025</v>
      </c>
    </row>
    <row r="19" spans="1:11" x14ac:dyDescent="0.15">
      <c r="A19" s="15" t="s">
        <v>159</v>
      </c>
      <c r="B19" s="18"/>
      <c r="C19" s="18"/>
      <c r="D19" s="18"/>
      <c r="E19" s="18"/>
      <c r="F19" s="18"/>
      <c r="G19" s="18"/>
    </row>
    <row r="20" spans="1:11" x14ac:dyDescent="0.15">
      <c r="A20" s="15" t="s">
        <v>160</v>
      </c>
      <c r="B20" s="18"/>
      <c r="C20" s="18"/>
      <c r="D20" s="18"/>
      <c r="E20" s="18"/>
      <c r="F20" s="18"/>
      <c r="G20" s="18"/>
    </row>
    <row r="21" spans="1:11" x14ac:dyDescent="0.15">
      <c r="A21" s="15" t="s">
        <v>161</v>
      </c>
      <c r="B21" s="18"/>
      <c r="C21" s="18"/>
      <c r="D21" s="18"/>
      <c r="E21" s="18"/>
      <c r="F21" s="18"/>
      <c r="G21" s="18"/>
    </row>
    <row r="22" spans="1:11" x14ac:dyDescent="0.15">
      <c r="A22" s="15" t="s">
        <v>162</v>
      </c>
      <c r="B22" s="18"/>
      <c r="C22" s="18"/>
      <c r="D22" s="18"/>
      <c r="E22" s="18"/>
      <c r="F22" s="18"/>
      <c r="G22" s="18"/>
    </row>
    <row r="23" spans="1:11" x14ac:dyDescent="0.15">
      <c r="A23" s="15" t="s">
        <v>163</v>
      </c>
      <c r="B23" s="18"/>
      <c r="C23" s="18"/>
      <c r="D23" s="18"/>
      <c r="E23" s="18"/>
      <c r="F23" s="18"/>
      <c r="G23" s="18"/>
    </row>
    <row r="24" spans="1:11" x14ac:dyDescent="0.15">
      <c r="A24" s="15" t="s">
        <v>164</v>
      </c>
      <c r="B24" s="18"/>
      <c r="C24" s="18"/>
      <c r="D24" s="18"/>
      <c r="E24" s="18"/>
      <c r="F24" s="18"/>
      <c r="G24" s="18"/>
    </row>
    <row r="25" spans="1:11" x14ac:dyDescent="0.15">
      <c r="A25" s="15" t="s">
        <v>156</v>
      </c>
      <c r="B25" s="18"/>
      <c r="C25" s="18"/>
      <c r="D25" s="18"/>
      <c r="E25" s="18"/>
      <c r="F25" s="18"/>
      <c r="G25" s="18"/>
    </row>
    <row r="26" spans="1:11" x14ac:dyDescent="0.15">
      <c r="A26" s="15" t="s">
        <v>165</v>
      </c>
      <c r="B26" s="18"/>
      <c r="C26" s="18"/>
      <c r="D26" s="18"/>
      <c r="E26" s="18"/>
      <c r="F26" s="18"/>
      <c r="G26" s="18"/>
    </row>
    <row r="27" spans="1:11" x14ac:dyDescent="0.15">
      <c r="B27" s="18"/>
      <c r="C27" s="18"/>
      <c r="D27" s="18"/>
      <c r="E27" s="18"/>
      <c r="F27" s="18"/>
      <c r="G27" s="18"/>
    </row>
    <row r="28" spans="1:11" x14ac:dyDescent="0.15">
      <c r="A28" s="15" t="s">
        <v>166</v>
      </c>
    </row>
    <row r="29" spans="1:11" x14ac:dyDescent="0.15">
      <c r="A29" s="15" t="s">
        <v>167</v>
      </c>
    </row>
    <row r="31" spans="1:11" x14ac:dyDescent="0.15">
      <c r="A31" s="15" t="s">
        <v>168</v>
      </c>
    </row>
    <row r="32" spans="1:11" x14ac:dyDescent="0.15">
      <c r="A32" s="15" t="s">
        <v>169</v>
      </c>
    </row>
    <row r="33" spans="1:1" x14ac:dyDescent="0.15">
      <c r="A33" s="15" t="s">
        <v>170</v>
      </c>
    </row>
    <row r="34" spans="1:1" x14ac:dyDescent="0.15">
      <c r="A34" s="15" t="s">
        <v>171</v>
      </c>
    </row>
    <row r="35" spans="1:1" x14ac:dyDescent="0.15">
      <c r="A35" s="15" t="s">
        <v>172</v>
      </c>
    </row>
    <row r="36" spans="1:1" x14ac:dyDescent="0.15">
      <c r="A36" s="15" t="s">
        <v>173</v>
      </c>
    </row>
    <row r="37" spans="1:1" x14ac:dyDescent="0.15">
      <c r="A37" s="13" t="s">
        <v>174</v>
      </c>
    </row>
    <row r="39" spans="1:1" x14ac:dyDescent="0.15">
      <c r="A39" s="15" t="s">
        <v>175</v>
      </c>
    </row>
    <row r="40" spans="1:1" x14ac:dyDescent="0.15">
      <c r="A40" s="15" t="s">
        <v>176</v>
      </c>
    </row>
    <row r="41" spans="1:1" x14ac:dyDescent="0.15">
      <c r="A41" s="15" t="s">
        <v>177</v>
      </c>
    </row>
    <row r="42" spans="1:1" x14ac:dyDescent="0.15">
      <c r="A42" s="15" t="s">
        <v>178</v>
      </c>
    </row>
    <row r="43" spans="1:1" x14ac:dyDescent="0.15">
      <c r="A43" s="15" t="s">
        <v>179</v>
      </c>
    </row>
    <row r="44" spans="1:1" x14ac:dyDescent="0.15">
      <c r="A44" s="1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standardized</vt:lpstr>
      <vt:lpstr>Discounted Cash Flow</vt:lpstr>
      <vt:lpstr>Test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2021-08-09T16:38:09Z</dcterms:created>
  <dcterms:modified xsi:type="dcterms:W3CDTF">2021-10-01T01:28:09Z</dcterms:modified>
  <cp:category/>
</cp:coreProperties>
</file>