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ltaje fijo" sheetId="1" r:id="rId4"/>
    <sheet state="visible" name="Corriente fija" sheetId="2" r:id="rId5"/>
    <sheet state="visible" name="Errores V fijo" sheetId="3" r:id="rId6"/>
    <sheet state="visible" name="Errores C fijo" sheetId="4" r:id="rId7"/>
  </sheets>
  <definedNames/>
  <calcPr/>
</workbook>
</file>

<file path=xl/sharedStrings.xml><?xml version="1.0" encoding="utf-8"?>
<sst xmlns="http://schemas.openxmlformats.org/spreadsheetml/2006/main" count="98" uniqueCount="58">
  <si>
    <t>200 V scale</t>
  </si>
  <si>
    <t>Voltage [V]</t>
  </si>
  <si>
    <t>Current [A]</t>
  </si>
  <si>
    <t>Left radius [cm]</t>
  </si>
  <si>
    <t>Right radius [cm]</t>
  </si>
  <si>
    <t>Radio medio[m]</t>
  </si>
  <si>
    <t>B [T]</t>
  </si>
  <si>
    <t>e/m [A/kg]</t>
  </si>
  <si>
    <t>B^2</t>
  </si>
  <si>
    <t>2V/R^2</t>
  </si>
  <si>
    <t>N</t>
  </si>
  <si>
    <t>a [m]</t>
  </si>
  <si>
    <t>μ0 [V/A]</t>
  </si>
  <si>
    <t>(5/4)^(3/2)</t>
  </si>
  <si>
    <t>(N*μ0)/(a*(5/4)^(3/2))</t>
  </si>
  <si>
    <t>1ra serie</t>
  </si>
  <si>
    <t>2da serie</t>
  </si>
  <si>
    <t>CF1</t>
  </si>
  <si>
    <t>CF2</t>
  </si>
  <si>
    <t>VF1</t>
  </si>
  <si>
    <t>VF2</t>
  </si>
  <si>
    <t>valor</t>
  </si>
  <si>
    <t>errores</t>
  </si>
  <si>
    <t>Media :</t>
  </si>
  <si>
    <t>Promedio V Fijo</t>
  </si>
  <si>
    <t>Promedio pesado</t>
  </si>
  <si>
    <t>1ra Serie</t>
  </si>
  <si>
    <t>123.79(9)</t>
  </si>
  <si>
    <t>Error prom pesado</t>
  </si>
  <si>
    <t>2da Serie</t>
  </si>
  <si>
    <t>195.37(13)</t>
  </si>
  <si>
    <t>Escala 1000 V</t>
  </si>
  <si>
    <t>Voltaje [V]</t>
  </si>
  <si>
    <t>Corriente [A]</t>
  </si>
  <si>
    <t>Radio izq. [cm]</t>
  </si>
  <si>
    <t>Radio der. [cm]</t>
  </si>
  <si>
    <t>(BR)^2</t>
  </si>
  <si>
    <t>2V</t>
  </si>
  <si>
    <t>Promedio C Fijo</t>
  </si>
  <si>
    <t>1.74(9)</t>
  </si>
  <si>
    <t>1.52(9)</t>
  </si>
  <si>
    <t>Err Voltaje</t>
  </si>
  <si>
    <t>Err Corriente</t>
  </si>
  <si>
    <t>Err Radio</t>
  </si>
  <si>
    <t>Err a</t>
  </si>
  <si>
    <t>Err B^2</t>
  </si>
  <si>
    <t>Err 2V/R^2</t>
  </si>
  <si>
    <t>e/m</t>
  </si>
  <si>
    <t>error</t>
  </si>
  <si>
    <t>Voltaje fijo 1</t>
  </si>
  <si>
    <t>Voltaje fijo 2</t>
  </si>
  <si>
    <t>Corriente fija 1</t>
  </si>
  <si>
    <t>Corriente fija 2</t>
  </si>
  <si>
    <t>Medios</t>
  </si>
  <si>
    <t>2((B/i)^2)</t>
  </si>
  <si>
    <t>2((B/i)^2)/a</t>
  </si>
  <si>
    <t>Err (BR)^2</t>
  </si>
  <si>
    <t>Err 2V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</si>
</sst>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#,##0.00000000"/>
    <numFmt numFmtId="166" formatCode="0.0E+00"/>
    <numFmt numFmtId="167" formatCode="#,##0.0000000"/>
    <numFmt numFmtId="168" formatCode="#,##0.0000"/>
    <numFmt numFmtId="169" formatCode="0.0000"/>
    <numFmt numFmtId="170" formatCode="0.0000E+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horizontal="center" readingOrder="0" vertical="center"/>
    </xf>
    <xf borderId="0" fillId="5" fontId="1" numFmtId="2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5" fontId="1" numFmtId="164" xfId="0" applyAlignment="1" applyFont="1" applyNumberFormat="1">
      <alignment readingOrder="0"/>
    </xf>
    <xf borderId="0" fillId="6" fontId="1" numFmtId="11" xfId="0" applyFill="1" applyFont="1" applyNumberFormat="1"/>
    <xf borderId="0" fillId="4" fontId="1" numFmtId="11" xfId="0" applyFont="1" applyNumberFormat="1"/>
    <xf borderId="0" fillId="7" fontId="1" numFmtId="0" xfId="0" applyFill="1" applyFont="1"/>
    <xf borderId="0" fillId="0" fontId="3" numFmtId="0" xfId="0" applyAlignment="1" applyFont="1">
      <alignment horizontal="right" readingOrder="0" shrinkToFit="0" vertical="bottom" wrapText="0"/>
    </xf>
    <xf borderId="0" fillId="0" fontId="1" numFmtId="11" xfId="0" applyFont="1" applyNumberFormat="1"/>
    <xf borderId="0" fillId="0" fontId="1" numFmtId="0" xfId="0" applyFont="1"/>
    <xf borderId="0" fillId="0" fontId="1" numFmtId="165" xfId="0" applyFont="1" applyNumberFormat="1"/>
    <xf borderId="0" fillId="8" fontId="1" numFmtId="0" xfId="0" applyAlignment="1" applyFill="1" applyFont="1">
      <alignment horizontal="center" readingOrder="0" vertical="center"/>
    </xf>
    <xf borderId="0" fillId="8" fontId="1" numFmtId="0" xfId="0" applyAlignment="1" applyFont="1">
      <alignment readingOrder="0"/>
    </xf>
    <xf borderId="0" fillId="8" fontId="1" numFmtId="0" xfId="0" applyFont="1"/>
    <xf borderId="0" fillId="8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8" fontId="1" numFmtId="2" xfId="0" applyAlignment="1" applyFont="1" applyNumberFormat="1">
      <alignment readingOrder="0"/>
    </xf>
    <xf borderId="0" fillId="0" fontId="1" numFmtId="166" xfId="0" applyFont="1" applyNumberForma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1" numFmtId="2" xfId="0" applyFont="1" applyNumberFormat="1"/>
    <xf borderId="0" fillId="4" fontId="3" numFmtId="11" xfId="0" applyFont="1" applyNumberFormat="1"/>
    <xf borderId="0" fillId="7" fontId="1" numFmtId="164" xfId="0" applyFont="1" applyNumberFormat="1"/>
    <xf borderId="0" fillId="8" fontId="1" numFmtId="164" xfId="0" applyFont="1" applyNumberFormat="1"/>
    <xf borderId="0" fillId="9" fontId="1" numFmtId="11" xfId="0" applyFont="1" applyNumberFormat="1"/>
    <xf borderId="0" fillId="3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5" fontId="1" numFmtId="169" xfId="0" applyAlignment="1" applyFont="1" applyNumberFormat="1">
      <alignment readingOrder="0"/>
    </xf>
    <xf borderId="0" fillId="0" fontId="1" numFmtId="170" xfId="0" applyFont="1" applyNumberForma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4.25"/>
    <col customWidth="1" min="14" max="14" width="14.25"/>
  </cols>
  <sheetData>
    <row r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4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>
      <c r="A3" s="7" t="s">
        <v>15</v>
      </c>
      <c r="B3" s="8">
        <v>123.8</v>
      </c>
      <c r="C3" s="9">
        <v>1.17</v>
      </c>
      <c r="D3" s="9">
        <v>3.6</v>
      </c>
      <c r="E3" s="10">
        <v>4.0</v>
      </c>
      <c r="G3" s="11">
        <f t="shared" ref="G3:G21" si="1">C3*$P$3</f>
        <v>0.0009117647536</v>
      </c>
      <c r="H3" s="12" t="str">
        <f t="shared" ref="H3:H21" si="2">(2*B3)/(G3^2*F3^2)</f>
        <v>#DIV/0!</v>
      </c>
      <c r="I3" s="13">
        <f t="shared" ref="I3:I21" si="3">G3^2</f>
        <v>0.0000008313149659</v>
      </c>
      <c r="J3" s="13" t="str">
        <f t="shared" ref="J3:J21" si="4">(2*B3)/(F3^2)</f>
        <v>#DIV/0!</v>
      </c>
      <c r="L3" s="14">
        <v>130.0</v>
      </c>
      <c r="M3" s="14">
        <v>0.15</v>
      </c>
      <c r="N3" s="15">
        <f>4*PI()*10^-7</f>
        <v>0.000001256637061</v>
      </c>
      <c r="O3" s="16">
        <f>(5/4)^(3/2)</f>
        <v>1.397542486</v>
      </c>
      <c r="P3" s="17">
        <f>(L3*N3)/(O3*M3)</f>
        <v>0.0007792861142</v>
      </c>
    </row>
    <row r="4">
      <c r="B4" s="8">
        <v>123.8</v>
      </c>
      <c r="C4" s="8">
        <v>1.5</v>
      </c>
      <c r="D4" s="9">
        <v>2.8</v>
      </c>
      <c r="E4" s="9">
        <v>3.1</v>
      </c>
      <c r="F4" s="16">
        <f t="shared" ref="F4:F21" si="5">(D4+E4)*10^-2/2</f>
        <v>0.0295</v>
      </c>
      <c r="G4" s="11">
        <f t="shared" si="1"/>
        <v>0.001168929171</v>
      </c>
      <c r="H4" s="12">
        <f t="shared" si="2"/>
        <v>208223726570</v>
      </c>
      <c r="I4" s="13">
        <f t="shared" si="3"/>
        <v>0.000001366395407</v>
      </c>
      <c r="J4" s="13">
        <f t="shared" si="4"/>
        <v>284515.9437</v>
      </c>
    </row>
    <row r="5">
      <c r="B5" s="9">
        <v>123.77</v>
      </c>
      <c r="C5" s="9">
        <v>1.42</v>
      </c>
      <c r="D5" s="9">
        <v>3.1</v>
      </c>
      <c r="E5" s="9">
        <v>3.5</v>
      </c>
      <c r="F5" s="16">
        <f t="shared" si="5"/>
        <v>0.033</v>
      </c>
      <c r="G5" s="11">
        <f t="shared" si="1"/>
        <v>0.001106586282</v>
      </c>
      <c r="H5" s="12">
        <f t="shared" si="2"/>
        <v>185629477636</v>
      </c>
      <c r="I5" s="13">
        <f t="shared" si="3"/>
        <v>0.0000012245332</v>
      </c>
      <c r="J5" s="13">
        <f t="shared" si="4"/>
        <v>227309.4582</v>
      </c>
    </row>
    <row r="6">
      <c r="B6" s="9">
        <v>123.76</v>
      </c>
      <c r="C6" s="9">
        <v>1.32</v>
      </c>
      <c r="D6" s="9">
        <v>3.4</v>
      </c>
      <c r="E6" s="9">
        <v>3.8</v>
      </c>
      <c r="F6" s="16">
        <f t="shared" si="5"/>
        <v>0.036</v>
      </c>
      <c r="G6" s="11">
        <f t="shared" si="1"/>
        <v>0.001028657671</v>
      </c>
      <c r="H6" s="12">
        <f t="shared" si="2"/>
        <v>180494327191</v>
      </c>
      <c r="I6" s="13">
        <f t="shared" si="3"/>
        <v>0.000001058136603</v>
      </c>
      <c r="J6" s="13">
        <f t="shared" si="4"/>
        <v>190987.6543</v>
      </c>
    </row>
    <row r="7">
      <c r="B7" s="8">
        <v>123.8</v>
      </c>
      <c r="C7" s="9">
        <v>1.23</v>
      </c>
      <c r="D7" s="9">
        <v>3.7</v>
      </c>
      <c r="E7" s="10">
        <v>4.0</v>
      </c>
      <c r="F7" s="16">
        <f t="shared" si="5"/>
        <v>0.0385</v>
      </c>
      <c r="G7" s="11">
        <f t="shared" si="1"/>
        <v>0.0009585219204</v>
      </c>
      <c r="H7" s="12">
        <f t="shared" si="2"/>
        <v>181813062793</v>
      </c>
      <c r="I7" s="13">
        <f t="shared" si="3"/>
        <v>0.0000009187642719</v>
      </c>
      <c r="J7" s="13">
        <f t="shared" si="4"/>
        <v>167043.3463</v>
      </c>
    </row>
    <row r="8">
      <c r="B8" s="9">
        <v>123.82</v>
      </c>
      <c r="C8" s="9">
        <v>1.08</v>
      </c>
      <c r="D8" s="10">
        <v>4.0</v>
      </c>
      <c r="E8" s="9">
        <v>4.5</v>
      </c>
      <c r="F8" s="16">
        <f t="shared" si="5"/>
        <v>0.0425</v>
      </c>
      <c r="G8" s="11">
        <f t="shared" si="1"/>
        <v>0.0008416290033</v>
      </c>
      <c r="H8" s="12">
        <f t="shared" si="2"/>
        <v>193553731632</v>
      </c>
      <c r="I8" s="13">
        <f t="shared" si="3"/>
        <v>0.0000007083393792</v>
      </c>
      <c r="J8" s="13">
        <f t="shared" si="4"/>
        <v>137101.7301</v>
      </c>
    </row>
    <row r="9">
      <c r="B9" s="9">
        <v>123.64</v>
      </c>
      <c r="C9" s="9">
        <v>1.23</v>
      </c>
      <c r="D9" s="9">
        <v>3.5</v>
      </c>
      <c r="E9" s="9">
        <v>3.9</v>
      </c>
      <c r="F9" s="16">
        <f t="shared" si="5"/>
        <v>0.037</v>
      </c>
      <c r="G9" s="11">
        <f t="shared" si="1"/>
        <v>0.0009585219204</v>
      </c>
      <c r="H9" s="12">
        <f t="shared" si="2"/>
        <v>196599063854</v>
      </c>
      <c r="I9" s="13">
        <f t="shared" si="3"/>
        <v>0.0000009187642719</v>
      </c>
      <c r="J9" s="13">
        <f t="shared" si="4"/>
        <v>180628.1958</v>
      </c>
    </row>
    <row r="10">
      <c r="B10" s="9">
        <v>123.86</v>
      </c>
      <c r="C10" s="9">
        <v>1.41</v>
      </c>
      <c r="D10" s="9">
        <v>3.2</v>
      </c>
      <c r="E10" s="9">
        <v>3.6</v>
      </c>
      <c r="F10" s="16">
        <f t="shared" si="5"/>
        <v>0.034</v>
      </c>
      <c r="G10" s="11">
        <f t="shared" si="1"/>
        <v>0.001098793421</v>
      </c>
      <c r="H10" s="12">
        <f t="shared" si="2"/>
        <v>177488874897</v>
      </c>
      <c r="I10" s="13">
        <f t="shared" si="3"/>
        <v>0.000001207346982</v>
      </c>
      <c r="J10" s="13">
        <f t="shared" si="4"/>
        <v>214290.6574</v>
      </c>
    </row>
    <row r="11">
      <c r="B11" s="9">
        <v>123.86</v>
      </c>
      <c r="C11" s="9">
        <v>1.54</v>
      </c>
      <c r="D11" s="10">
        <v>3.0</v>
      </c>
      <c r="E11" s="9">
        <v>3.3</v>
      </c>
      <c r="F11" s="16">
        <f t="shared" si="5"/>
        <v>0.0315</v>
      </c>
      <c r="G11" s="11">
        <f t="shared" si="1"/>
        <v>0.001200100616</v>
      </c>
      <c r="H11" s="12">
        <f t="shared" si="2"/>
        <v>173342336657</v>
      </c>
      <c r="I11" s="13">
        <f t="shared" si="3"/>
        <v>0.000001440241488</v>
      </c>
      <c r="J11" s="13">
        <f t="shared" si="4"/>
        <v>249654.8249</v>
      </c>
    </row>
    <row r="12">
      <c r="A12" s="18" t="s">
        <v>16</v>
      </c>
      <c r="B12" s="19">
        <v>196.35</v>
      </c>
      <c r="C12" s="19">
        <v>1.79</v>
      </c>
      <c r="D12" s="19">
        <v>3.4</v>
      </c>
      <c r="E12" s="19">
        <v>3.5</v>
      </c>
      <c r="F12" s="16">
        <f t="shared" si="5"/>
        <v>0.0345</v>
      </c>
      <c r="G12" s="11">
        <f t="shared" si="1"/>
        <v>0.001394922144</v>
      </c>
      <c r="H12" s="12">
        <f t="shared" si="2"/>
        <v>169559752371</v>
      </c>
      <c r="I12" s="20">
        <f t="shared" si="3"/>
        <v>0.000001945807789</v>
      </c>
      <c r="J12" s="20">
        <f t="shared" si="4"/>
        <v>329930.6868</v>
      </c>
    </row>
    <row r="13">
      <c r="B13" s="19">
        <v>196.52</v>
      </c>
      <c r="C13" s="19">
        <v>1.71</v>
      </c>
      <c r="D13" s="19">
        <v>3.6</v>
      </c>
      <c r="E13" s="19">
        <v>3.8</v>
      </c>
      <c r="F13" s="16">
        <f t="shared" si="5"/>
        <v>0.037</v>
      </c>
      <c r="G13" s="11">
        <f t="shared" si="1"/>
        <v>0.001332579255</v>
      </c>
      <c r="H13" s="12">
        <f t="shared" si="2"/>
        <v>161676614570</v>
      </c>
      <c r="I13" s="20">
        <f t="shared" si="3"/>
        <v>0.000001775767471</v>
      </c>
      <c r="J13" s="20">
        <f t="shared" si="4"/>
        <v>287100.073</v>
      </c>
    </row>
    <row r="14">
      <c r="B14" s="19">
        <v>196.52</v>
      </c>
      <c r="C14" s="19">
        <v>1.63</v>
      </c>
      <c r="D14" s="19">
        <v>3.7</v>
      </c>
      <c r="E14" s="19">
        <v>3.9</v>
      </c>
      <c r="F14" s="16">
        <f t="shared" si="5"/>
        <v>0.038</v>
      </c>
      <c r="G14" s="11">
        <f t="shared" si="1"/>
        <v>0.001270236366</v>
      </c>
      <c r="H14" s="12">
        <f t="shared" si="2"/>
        <v>168694325276</v>
      </c>
      <c r="I14" s="20">
        <f t="shared" si="3"/>
        <v>0.000001613500426</v>
      </c>
      <c r="J14" s="20">
        <f t="shared" si="4"/>
        <v>272188.3657</v>
      </c>
    </row>
    <row r="15">
      <c r="B15" s="19">
        <v>194.88</v>
      </c>
      <c r="C15" s="19">
        <v>1.58</v>
      </c>
      <c r="D15" s="19">
        <v>3.9</v>
      </c>
      <c r="E15" s="21">
        <v>4.0</v>
      </c>
      <c r="F15" s="16">
        <f t="shared" si="5"/>
        <v>0.0395</v>
      </c>
      <c r="G15" s="11">
        <f t="shared" si="1"/>
        <v>0.00123127206</v>
      </c>
      <c r="H15" s="12">
        <f t="shared" si="2"/>
        <v>164776405950</v>
      </c>
      <c r="I15" s="20">
        <f t="shared" si="3"/>
        <v>0.000001516030887</v>
      </c>
      <c r="J15" s="20">
        <f t="shared" si="4"/>
        <v>249806.1208</v>
      </c>
    </row>
    <row r="16">
      <c r="B16" s="19">
        <v>194.93</v>
      </c>
      <c r="C16" s="19">
        <v>1.51</v>
      </c>
      <c r="D16" s="21">
        <v>4.0</v>
      </c>
      <c r="E16" s="19">
        <v>4.1</v>
      </c>
      <c r="F16" s="16">
        <f t="shared" si="5"/>
        <v>0.0405</v>
      </c>
      <c r="G16" s="11">
        <f t="shared" si="1"/>
        <v>0.001176722032</v>
      </c>
      <c r="H16" s="12">
        <f t="shared" si="2"/>
        <v>171652788098</v>
      </c>
      <c r="I16" s="20">
        <f t="shared" si="3"/>
        <v>0.000001384674742</v>
      </c>
      <c r="J16" s="20">
        <f t="shared" si="4"/>
        <v>237683.28</v>
      </c>
    </row>
    <row r="17">
      <c r="B17" s="19">
        <v>194.98</v>
      </c>
      <c r="C17" s="19">
        <v>1.47</v>
      </c>
      <c r="D17" s="21">
        <v>4.0</v>
      </c>
      <c r="E17" s="19">
        <v>4.2</v>
      </c>
      <c r="F17" s="16">
        <f t="shared" si="5"/>
        <v>0.041</v>
      </c>
      <c r="G17" s="11">
        <f t="shared" si="1"/>
        <v>0.001145550588</v>
      </c>
      <c r="H17" s="12">
        <f t="shared" si="2"/>
        <v>176776203760</v>
      </c>
      <c r="I17" s="20">
        <f t="shared" si="3"/>
        <v>0.000001312286149</v>
      </c>
      <c r="J17" s="20">
        <f t="shared" si="4"/>
        <v>231980.9637</v>
      </c>
    </row>
    <row r="18">
      <c r="B18" s="19">
        <v>194.88</v>
      </c>
      <c r="C18" s="19">
        <v>1.37</v>
      </c>
      <c r="D18" s="19">
        <v>4.3</v>
      </c>
      <c r="E18" s="19">
        <v>4.5</v>
      </c>
      <c r="F18" s="16">
        <f t="shared" si="5"/>
        <v>0.044</v>
      </c>
      <c r="G18" s="11">
        <f t="shared" si="1"/>
        <v>0.001067621976</v>
      </c>
      <c r="H18" s="12">
        <f t="shared" si="2"/>
        <v>176626923248</v>
      </c>
      <c r="I18" s="20">
        <f t="shared" si="3"/>
        <v>0.000001139816685</v>
      </c>
      <c r="J18" s="20">
        <f t="shared" si="4"/>
        <v>201322.314</v>
      </c>
      <c r="M18" s="4" t="s">
        <v>17</v>
      </c>
      <c r="N18" s="4" t="s">
        <v>18</v>
      </c>
      <c r="O18" s="4" t="s">
        <v>19</v>
      </c>
      <c r="P18" s="4" t="s">
        <v>20</v>
      </c>
    </row>
    <row r="19">
      <c r="B19" s="19">
        <v>194.53</v>
      </c>
      <c r="C19" s="19">
        <v>1.33</v>
      </c>
      <c r="D19" s="19">
        <v>4.5</v>
      </c>
      <c r="E19" s="19">
        <v>4.7</v>
      </c>
      <c r="F19" s="16">
        <f t="shared" si="5"/>
        <v>0.046</v>
      </c>
      <c r="G19" s="11">
        <f t="shared" si="1"/>
        <v>0.001036450532</v>
      </c>
      <c r="H19" s="12">
        <f t="shared" si="2"/>
        <v>171160584792</v>
      </c>
      <c r="I19" s="20">
        <f t="shared" si="3"/>
        <v>0.000001074229705</v>
      </c>
      <c r="J19" s="20">
        <f t="shared" si="4"/>
        <v>183865.7845</v>
      </c>
      <c r="L19" s="4" t="s">
        <v>21</v>
      </c>
      <c r="M19" s="22">
        <f>1.91202*(10^11)</f>
        <v>191202000000</v>
      </c>
      <c r="N19" s="22">
        <f>1.69882*(10^11)</f>
        <v>169882000000</v>
      </c>
      <c r="O19" s="15">
        <f>1.83538*(10^11)</f>
        <v>183538000000</v>
      </c>
      <c r="P19" s="15">
        <f>1.56315*(10^11)</f>
        <v>156315000000</v>
      </c>
    </row>
    <row r="20">
      <c r="B20" s="19">
        <v>194.23</v>
      </c>
      <c r="C20" s="23">
        <v>1.3</v>
      </c>
      <c r="D20" s="19">
        <v>4.6</v>
      </c>
      <c r="E20" s="19">
        <v>4.8</v>
      </c>
      <c r="F20" s="16">
        <f t="shared" si="5"/>
        <v>0.047</v>
      </c>
      <c r="G20" s="11">
        <f t="shared" si="1"/>
        <v>0.001013071948</v>
      </c>
      <c r="H20" s="12">
        <f t="shared" si="2"/>
        <v>171344437381</v>
      </c>
      <c r="I20" s="20">
        <f t="shared" si="3"/>
        <v>0.000001026314773</v>
      </c>
      <c r="J20" s="20">
        <f t="shared" si="4"/>
        <v>175853.3273</v>
      </c>
      <c r="L20" s="4" t="s">
        <v>10</v>
      </c>
      <c r="M20" s="4">
        <v>11.0</v>
      </c>
      <c r="N20" s="4">
        <v>13.0</v>
      </c>
      <c r="O20" s="4">
        <v>9.0</v>
      </c>
      <c r="P20" s="4">
        <v>10.0</v>
      </c>
    </row>
    <row r="21">
      <c r="B21" s="19">
        <v>195.87</v>
      </c>
      <c r="C21" s="19">
        <v>1.22</v>
      </c>
      <c r="D21" s="19">
        <v>4.8</v>
      </c>
      <c r="E21" s="21">
        <v>5.0</v>
      </c>
      <c r="F21" s="16">
        <f t="shared" si="5"/>
        <v>0.049</v>
      </c>
      <c r="G21" s="11">
        <f t="shared" si="1"/>
        <v>0.0009507290593</v>
      </c>
      <c r="H21" s="12">
        <f t="shared" si="2"/>
        <v>180506240931</v>
      </c>
      <c r="I21" s="20">
        <f t="shared" si="3"/>
        <v>0.0000009038857442</v>
      </c>
      <c r="J21" s="20">
        <f t="shared" si="4"/>
        <v>163157.0179</v>
      </c>
      <c r="L21" s="4" t="s">
        <v>22</v>
      </c>
      <c r="M21" s="24">
        <f>2.85563*(10^10)</f>
        <v>28556300000</v>
      </c>
      <c r="N21" s="24">
        <f>1.99227*(10^10)</f>
        <v>19922700000</v>
      </c>
      <c r="O21" s="24">
        <f>3.5264*(10^10)</f>
        <v>35264000000</v>
      </c>
      <c r="P21" s="24">
        <f>2.43166*(10^10)</f>
        <v>24316600000</v>
      </c>
    </row>
    <row r="22">
      <c r="G22" s="25" t="s">
        <v>23</v>
      </c>
      <c r="H22" s="26" t="str">
        <f>AVERAGE(H3:H21)</f>
        <v>#DIV/0!</v>
      </c>
    </row>
    <row r="23">
      <c r="B23" s="4" t="s">
        <v>24</v>
      </c>
      <c r="L23" s="4" t="s">
        <v>25</v>
      </c>
      <c r="M23" s="15">
        <f>(M19*M20+N19*N20+O19*O20+P19*P20)/(M20+N20+O20+P20)</f>
        <v>175039069767</v>
      </c>
      <c r="N23" s="22"/>
    </row>
    <row r="24">
      <c r="A24" s="4" t="s">
        <v>26</v>
      </c>
      <c r="B24" s="27">
        <f>AVERAGE(B3:B11)</f>
        <v>123.79</v>
      </c>
      <c r="C24" s="4" t="s">
        <v>27</v>
      </c>
      <c r="L24" s="4" t="s">
        <v>28</v>
      </c>
      <c r="M24" s="24">
        <f>(M21*M20+N21*N20+O21*O20+P21*P20)/(M20+N20+O20+P20)</f>
        <v>26364102326</v>
      </c>
      <c r="N24" s="22"/>
    </row>
    <row r="25">
      <c r="A25" s="4" t="s">
        <v>29</v>
      </c>
      <c r="B25" s="16">
        <f>AVERAGE(B12:B21)</f>
        <v>195.369</v>
      </c>
      <c r="C25" s="4" t="s">
        <v>30</v>
      </c>
    </row>
  </sheetData>
  <mergeCells count="3">
    <mergeCell ref="B1:E1"/>
    <mergeCell ref="A3:A11"/>
    <mergeCell ref="A12:A21"/>
  </mergeCells>
  <conditionalFormatting sqref="G3:G21">
    <cfRule type="notContainsBlanks" dxfId="0" priority="1">
      <formula>LEN(TRIM(G3))&gt;0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31</v>
      </c>
    </row>
    <row r="2">
      <c r="B2" s="2" t="s">
        <v>32</v>
      </c>
      <c r="C2" s="2" t="s">
        <v>33</v>
      </c>
      <c r="D2" s="2" t="s">
        <v>34</v>
      </c>
      <c r="E2" s="3" t="s">
        <v>35</v>
      </c>
      <c r="F2" s="4" t="s">
        <v>5</v>
      </c>
      <c r="G2" s="4" t="s">
        <v>6</v>
      </c>
      <c r="H2" s="5" t="s">
        <v>7</v>
      </c>
      <c r="I2" s="4" t="s">
        <v>36</v>
      </c>
      <c r="J2" s="4" t="s">
        <v>37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>
      <c r="A3" s="7" t="s">
        <v>15</v>
      </c>
      <c r="B3" s="9">
        <v>137.1</v>
      </c>
      <c r="C3" s="9">
        <v>1.73</v>
      </c>
      <c r="D3" s="10">
        <v>3.0</v>
      </c>
      <c r="E3" s="10">
        <v>3.0</v>
      </c>
      <c r="F3" s="16">
        <f t="shared" ref="F3:F26" si="1">(D3+E3)*10^-2/2</f>
        <v>0.03</v>
      </c>
      <c r="G3" s="15">
        <f t="shared" ref="G3:G26" si="2">C3*$P$3</f>
        <v>0.001348164978</v>
      </c>
      <c r="H3" s="28">
        <f t="shared" ref="H3:H26" si="3">(2*B3)/(G3^2*F3^2)</f>
        <v>167625026391</v>
      </c>
      <c r="I3" s="13">
        <f t="shared" ref="I3:I26" si="4">(G3*F3)^2</f>
        <v>0.000000001635793926</v>
      </c>
      <c r="J3" s="13">
        <f t="shared" ref="J3:J26" si="5">B3+B3</f>
        <v>274.2</v>
      </c>
      <c r="L3" s="14">
        <v>130.0</v>
      </c>
      <c r="M3" s="14">
        <v>0.15</v>
      </c>
      <c r="N3" s="15">
        <f>4*PI()*10^-7</f>
        <v>0.000001256637061</v>
      </c>
      <c r="O3" s="16">
        <f>(5/4)^(3/2)</f>
        <v>1.397542486</v>
      </c>
      <c r="P3" s="15">
        <f>(L3*N3)/(O3*M3)</f>
        <v>0.0007792861142</v>
      </c>
    </row>
    <row r="4">
      <c r="B4" s="9">
        <v>152.6</v>
      </c>
      <c r="C4" s="9">
        <v>1.74</v>
      </c>
      <c r="D4" s="9">
        <v>3.1</v>
      </c>
      <c r="E4" s="9">
        <v>3.2</v>
      </c>
      <c r="F4" s="16">
        <f t="shared" si="1"/>
        <v>0.0315</v>
      </c>
      <c r="G4" s="15">
        <f t="shared" si="2"/>
        <v>0.001355957839</v>
      </c>
      <c r="H4" s="28">
        <f t="shared" si="3"/>
        <v>167290411568</v>
      </c>
      <c r="I4" s="13">
        <f t="shared" si="4"/>
        <v>0.000000001824372342</v>
      </c>
      <c r="J4" s="13">
        <f t="shared" si="5"/>
        <v>305.2</v>
      </c>
    </row>
    <row r="5">
      <c r="B5" s="9">
        <v>162.7</v>
      </c>
      <c r="C5" s="9">
        <v>1.74</v>
      </c>
      <c r="D5" s="9">
        <v>3.1</v>
      </c>
      <c r="E5" s="9">
        <v>3.2</v>
      </c>
      <c r="F5" s="16">
        <f t="shared" si="1"/>
        <v>0.0315</v>
      </c>
      <c r="G5" s="15">
        <f t="shared" si="2"/>
        <v>0.001355957839</v>
      </c>
      <c r="H5" s="28">
        <f t="shared" si="3"/>
        <v>178362712727</v>
      </c>
      <c r="I5" s="13">
        <f t="shared" si="4"/>
        <v>0.000000001824372342</v>
      </c>
      <c r="J5" s="13">
        <f t="shared" si="5"/>
        <v>325.4</v>
      </c>
    </row>
    <row r="6">
      <c r="B6" s="10">
        <v>179.0</v>
      </c>
      <c r="C6" s="9">
        <v>1.73</v>
      </c>
      <c r="D6" s="9">
        <v>3.3</v>
      </c>
      <c r="E6" s="9">
        <v>3.5</v>
      </c>
      <c r="F6" s="16">
        <f t="shared" si="1"/>
        <v>0.034</v>
      </c>
      <c r="G6" s="15">
        <f t="shared" si="2"/>
        <v>0.001348164978</v>
      </c>
      <c r="H6" s="28">
        <f t="shared" si="3"/>
        <v>170388041408</v>
      </c>
      <c r="I6" s="13">
        <f t="shared" si="4"/>
        <v>0.00000000210108642</v>
      </c>
      <c r="J6" s="29">
        <f t="shared" si="5"/>
        <v>358</v>
      </c>
    </row>
    <row r="7">
      <c r="B7" s="9">
        <v>198.7</v>
      </c>
      <c r="C7" s="9">
        <v>1.73</v>
      </c>
      <c r="D7" s="9">
        <v>3.4</v>
      </c>
      <c r="E7" s="9">
        <v>3.6</v>
      </c>
      <c r="F7" s="16">
        <f t="shared" si="1"/>
        <v>0.035</v>
      </c>
      <c r="G7" s="15">
        <f t="shared" si="2"/>
        <v>0.001348164978</v>
      </c>
      <c r="H7" s="28">
        <f t="shared" si="3"/>
        <v>178486631057</v>
      </c>
      <c r="I7" s="13">
        <f t="shared" si="4"/>
        <v>0.000000002226497288</v>
      </c>
      <c r="J7" s="13">
        <f t="shared" si="5"/>
        <v>397.4</v>
      </c>
      <c r="K7" s="15"/>
    </row>
    <row r="8">
      <c r="B8" s="9">
        <v>212.2</v>
      </c>
      <c r="C8" s="9">
        <v>1.73</v>
      </c>
      <c r="D8" s="9">
        <v>3.7</v>
      </c>
      <c r="E8" s="9">
        <v>3.8</v>
      </c>
      <c r="F8" s="16">
        <f t="shared" si="1"/>
        <v>0.0375</v>
      </c>
      <c r="G8" s="15">
        <f t="shared" si="2"/>
        <v>0.001348164978</v>
      </c>
      <c r="H8" s="28">
        <f t="shared" si="3"/>
        <v>166045365310</v>
      </c>
      <c r="I8" s="13">
        <f t="shared" si="4"/>
        <v>0.000000002555928009</v>
      </c>
      <c r="J8" s="13">
        <f t="shared" si="5"/>
        <v>424.4</v>
      </c>
    </row>
    <row r="9">
      <c r="B9" s="9">
        <v>224.4</v>
      </c>
      <c r="C9" s="9">
        <v>1.73</v>
      </c>
      <c r="D9" s="9">
        <v>3.7</v>
      </c>
      <c r="E9" s="9">
        <v>3.9</v>
      </c>
      <c r="F9" s="16">
        <f t="shared" si="1"/>
        <v>0.038</v>
      </c>
      <c r="G9" s="15">
        <f t="shared" si="2"/>
        <v>0.001348164978</v>
      </c>
      <c r="H9" s="28">
        <f t="shared" si="3"/>
        <v>171001363472</v>
      </c>
      <c r="I9" s="13">
        <f t="shared" si="4"/>
        <v>0.000000002624540477</v>
      </c>
      <c r="J9" s="13">
        <f t="shared" si="5"/>
        <v>448.8</v>
      </c>
    </row>
    <row r="10">
      <c r="B10" s="9">
        <v>236.9</v>
      </c>
      <c r="C10" s="9">
        <v>1.74</v>
      </c>
      <c r="D10" s="9">
        <v>3.8</v>
      </c>
      <c r="E10" s="9">
        <v>3.9</v>
      </c>
      <c r="F10" s="16">
        <f t="shared" si="1"/>
        <v>0.0385</v>
      </c>
      <c r="G10" s="15">
        <f t="shared" si="2"/>
        <v>0.001355957839</v>
      </c>
      <c r="H10" s="28">
        <f t="shared" si="3"/>
        <v>173852614113</v>
      </c>
      <c r="I10" s="13">
        <f t="shared" si="4"/>
        <v>0.000000002725296956</v>
      </c>
      <c r="J10" s="13">
        <f t="shared" si="5"/>
        <v>473.8</v>
      </c>
    </row>
    <row r="11">
      <c r="B11" s="9">
        <v>251.7</v>
      </c>
      <c r="C11" s="9">
        <v>1.74</v>
      </c>
      <c r="D11" s="9">
        <v>3.9</v>
      </c>
      <c r="E11" s="10">
        <v>4.0</v>
      </c>
      <c r="F11" s="16">
        <f t="shared" si="1"/>
        <v>0.0395</v>
      </c>
      <c r="G11" s="15">
        <f t="shared" si="2"/>
        <v>0.001355957839</v>
      </c>
      <c r="H11" s="28">
        <f t="shared" si="3"/>
        <v>175479604888</v>
      </c>
      <c r="I11" s="13">
        <f t="shared" si="4"/>
        <v>0.000000002868709445</v>
      </c>
      <c r="J11" s="13">
        <f t="shared" si="5"/>
        <v>503.4</v>
      </c>
    </row>
    <row r="12">
      <c r="B12" s="9">
        <v>270.7</v>
      </c>
      <c r="C12" s="9">
        <v>1.74</v>
      </c>
      <c r="D12" s="10">
        <v>4.0</v>
      </c>
      <c r="E12" s="9">
        <v>4.1</v>
      </c>
      <c r="F12" s="16">
        <f t="shared" si="1"/>
        <v>0.0405</v>
      </c>
      <c r="G12" s="15">
        <f t="shared" si="2"/>
        <v>0.001355957839</v>
      </c>
      <c r="H12" s="28">
        <f t="shared" si="3"/>
        <v>179521237332</v>
      </c>
      <c r="I12" s="13">
        <f t="shared" si="4"/>
        <v>0.000000003015799178</v>
      </c>
      <c r="J12" s="13">
        <f t="shared" si="5"/>
        <v>541.4</v>
      </c>
    </row>
    <row r="13">
      <c r="B13" s="9">
        <v>295.7</v>
      </c>
      <c r="C13" s="9">
        <v>1.74</v>
      </c>
      <c r="D13" s="9">
        <v>4.1</v>
      </c>
      <c r="E13" s="9">
        <v>4.2</v>
      </c>
      <c r="F13" s="16">
        <f t="shared" si="1"/>
        <v>0.0415</v>
      </c>
      <c r="G13" s="15">
        <f t="shared" si="2"/>
        <v>0.001355957839</v>
      </c>
      <c r="H13" s="28">
        <f t="shared" si="3"/>
        <v>186763822763</v>
      </c>
      <c r="I13" s="13">
        <f t="shared" si="4"/>
        <v>0.000000003166566154</v>
      </c>
      <c r="J13" s="13">
        <f t="shared" si="5"/>
        <v>591.4</v>
      </c>
    </row>
    <row r="14">
      <c r="A14" s="18" t="s">
        <v>16</v>
      </c>
      <c r="B14" s="21">
        <v>296.0</v>
      </c>
      <c r="C14" s="19">
        <v>1.52</v>
      </c>
      <c r="D14" s="19">
        <v>4.9</v>
      </c>
      <c r="E14" s="21">
        <v>5.0</v>
      </c>
      <c r="F14" s="16">
        <f t="shared" si="1"/>
        <v>0.0495</v>
      </c>
      <c r="G14" s="15">
        <f t="shared" si="2"/>
        <v>0.001184514894</v>
      </c>
      <c r="H14" s="28">
        <f t="shared" si="3"/>
        <v>172198854233</v>
      </c>
      <c r="I14" s="20">
        <f t="shared" si="4"/>
        <v>0.000000003437885825</v>
      </c>
      <c r="J14" s="30">
        <f t="shared" si="5"/>
        <v>592</v>
      </c>
    </row>
    <row r="15">
      <c r="B15" s="19">
        <v>262.4</v>
      </c>
      <c r="C15" s="19">
        <v>1.52</v>
      </c>
      <c r="D15" s="19">
        <v>4.6</v>
      </c>
      <c r="E15" s="19">
        <v>4.8</v>
      </c>
      <c r="F15" s="16">
        <f t="shared" si="1"/>
        <v>0.047</v>
      </c>
      <c r="G15" s="15">
        <f t="shared" si="2"/>
        <v>0.001184514894</v>
      </c>
      <c r="H15" s="28">
        <f t="shared" si="3"/>
        <v>169323430644</v>
      </c>
      <c r="I15" s="20">
        <f t="shared" si="4"/>
        <v>0.000000003099393852</v>
      </c>
      <c r="J15" s="20">
        <f t="shared" si="5"/>
        <v>524.8</v>
      </c>
    </row>
    <row r="16">
      <c r="B16" s="19">
        <v>256.7</v>
      </c>
      <c r="C16" s="19">
        <v>1.52</v>
      </c>
      <c r="D16" s="19">
        <v>4.5</v>
      </c>
      <c r="E16" s="19">
        <v>4.6</v>
      </c>
      <c r="F16" s="16">
        <f t="shared" si="1"/>
        <v>0.0455</v>
      </c>
      <c r="G16" s="15">
        <f t="shared" si="2"/>
        <v>0.001184514894</v>
      </c>
      <c r="H16" s="28">
        <f t="shared" si="3"/>
        <v>176746987196</v>
      </c>
      <c r="I16" s="20">
        <f t="shared" si="4"/>
        <v>0.000000002904717122</v>
      </c>
      <c r="J16" s="20">
        <f t="shared" si="5"/>
        <v>513.4</v>
      </c>
    </row>
    <row r="17">
      <c r="B17" s="19">
        <v>244.2</v>
      </c>
      <c r="C17" s="19">
        <v>1.52</v>
      </c>
      <c r="D17" s="19">
        <v>4.4</v>
      </c>
      <c r="E17" s="19">
        <v>4.5</v>
      </c>
      <c r="F17" s="16">
        <f t="shared" si="1"/>
        <v>0.0445</v>
      </c>
      <c r="G17" s="15">
        <f t="shared" si="2"/>
        <v>0.001184514894</v>
      </c>
      <c r="H17" s="28">
        <f t="shared" si="3"/>
        <v>175782073038</v>
      </c>
      <c r="I17" s="20">
        <f t="shared" si="4"/>
        <v>0.000000002778440324</v>
      </c>
      <c r="J17" s="20">
        <f t="shared" si="5"/>
        <v>488.4</v>
      </c>
    </row>
    <row r="18">
      <c r="B18" s="19">
        <v>234.2</v>
      </c>
      <c r="C18" s="19">
        <v>1.52</v>
      </c>
      <c r="D18" s="19">
        <v>4.3</v>
      </c>
      <c r="E18" s="19">
        <v>4.3</v>
      </c>
      <c r="F18" s="16">
        <f t="shared" si="1"/>
        <v>0.043</v>
      </c>
      <c r="G18" s="15">
        <f t="shared" si="2"/>
        <v>0.001184514894</v>
      </c>
      <c r="H18" s="28">
        <f t="shared" si="3"/>
        <v>180550594941</v>
      </c>
      <c r="I18" s="20">
        <f t="shared" si="4"/>
        <v>0.00000000259428666</v>
      </c>
      <c r="J18" s="20">
        <f t="shared" si="5"/>
        <v>468.4</v>
      </c>
    </row>
    <row r="19">
      <c r="B19" s="19">
        <v>222.6</v>
      </c>
      <c r="C19" s="19">
        <v>1.52</v>
      </c>
      <c r="D19" s="21">
        <v>4.0</v>
      </c>
      <c r="E19" s="19">
        <v>4.1</v>
      </c>
      <c r="F19" s="16">
        <f t="shared" si="1"/>
        <v>0.0405</v>
      </c>
      <c r="G19" s="15">
        <f t="shared" si="2"/>
        <v>0.001184514894</v>
      </c>
      <c r="H19" s="28">
        <f t="shared" si="3"/>
        <v>193447917052</v>
      </c>
      <c r="I19" s="20">
        <f t="shared" si="4"/>
        <v>0.000000002301394643</v>
      </c>
      <c r="J19" s="20">
        <f t="shared" si="5"/>
        <v>445.2</v>
      </c>
    </row>
    <row r="20">
      <c r="B20" s="19">
        <v>209.7</v>
      </c>
      <c r="C20" s="19">
        <v>1.52</v>
      </c>
      <c r="D20" s="21">
        <v>4.0</v>
      </c>
      <c r="E20" s="21">
        <v>4.0</v>
      </c>
      <c r="F20" s="16">
        <f t="shared" si="1"/>
        <v>0.04</v>
      </c>
      <c r="G20" s="15">
        <f t="shared" si="2"/>
        <v>0.001184514894</v>
      </c>
      <c r="H20" s="28">
        <f t="shared" si="3"/>
        <v>186821731145</v>
      </c>
      <c r="I20" s="20">
        <f t="shared" si="4"/>
        <v>0.000000002244920853</v>
      </c>
      <c r="J20" s="20">
        <f t="shared" si="5"/>
        <v>419.4</v>
      </c>
    </row>
    <row r="21">
      <c r="B21" s="19">
        <v>198.7</v>
      </c>
      <c r="C21" s="19">
        <v>1.52</v>
      </c>
      <c r="D21" s="19">
        <v>3.9</v>
      </c>
      <c r="E21" s="19">
        <v>3.9</v>
      </c>
      <c r="F21" s="16">
        <f t="shared" si="1"/>
        <v>0.039</v>
      </c>
      <c r="G21" s="15">
        <f t="shared" si="2"/>
        <v>0.001184514894</v>
      </c>
      <c r="H21" s="28">
        <f t="shared" si="3"/>
        <v>186216258866</v>
      </c>
      <c r="I21" s="20">
        <f t="shared" si="4"/>
        <v>0.000000002134077886</v>
      </c>
      <c r="J21" s="20">
        <f t="shared" si="5"/>
        <v>397.4</v>
      </c>
    </row>
    <row r="22">
      <c r="B22" s="19">
        <v>187.3</v>
      </c>
      <c r="C22" s="19">
        <v>1.52</v>
      </c>
      <c r="D22" s="19">
        <v>3.8</v>
      </c>
      <c r="E22" s="19">
        <v>3.8</v>
      </c>
      <c r="F22" s="16">
        <f t="shared" si="1"/>
        <v>0.038</v>
      </c>
      <c r="G22" s="15">
        <f t="shared" si="2"/>
        <v>0.001184514894</v>
      </c>
      <c r="H22" s="28">
        <f t="shared" si="3"/>
        <v>184892599471</v>
      </c>
      <c r="I22" s="20">
        <f t="shared" si="4"/>
        <v>0.00000000202604107</v>
      </c>
      <c r="J22" s="20">
        <f t="shared" si="5"/>
        <v>374.6</v>
      </c>
    </row>
    <row r="23">
      <c r="B23" s="19">
        <v>169.2</v>
      </c>
      <c r="C23" s="19">
        <v>1.52</v>
      </c>
      <c r="D23" s="19">
        <v>3.6</v>
      </c>
      <c r="E23" s="19">
        <v>3.6</v>
      </c>
      <c r="F23" s="16">
        <f t="shared" si="1"/>
        <v>0.036</v>
      </c>
      <c r="G23" s="15">
        <f t="shared" si="2"/>
        <v>0.001184514894</v>
      </c>
      <c r="H23" s="28">
        <f t="shared" si="3"/>
        <v>186099112251</v>
      </c>
      <c r="I23" s="20">
        <f t="shared" si="4"/>
        <v>0.000000001818385891</v>
      </c>
      <c r="J23" s="20">
        <f t="shared" si="5"/>
        <v>338.4</v>
      </c>
    </row>
    <row r="24">
      <c r="B24" s="19">
        <v>155.7</v>
      </c>
      <c r="C24" s="19">
        <v>1.52</v>
      </c>
      <c r="D24" s="19">
        <v>3.5</v>
      </c>
      <c r="E24" s="19">
        <v>3.5</v>
      </c>
      <c r="F24" s="16">
        <f t="shared" si="1"/>
        <v>0.035</v>
      </c>
      <c r="G24" s="15">
        <f t="shared" si="2"/>
        <v>0.001184514894</v>
      </c>
      <c r="H24" s="28">
        <f t="shared" si="3"/>
        <v>181176334171</v>
      </c>
      <c r="I24" s="20">
        <f t="shared" si="4"/>
        <v>0.000000001718767528</v>
      </c>
      <c r="J24" s="20">
        <f t="shared" si="5"/>
        <v>311.4</v>
      </c>
    </row>
    <row r="25">
      <c r="B25" s="19">
        <v>138.8</v>
      </c>
      <c r="C25" s="19">
        <v>1.52</v>
      </c>
      <c r="D25" s="19">
        <v>3.4</v>
      </c>
      <c r="E25" s="19">
        <v>3.4</v>
      </c>
      <c r="F25" s="16">
        <f t="shared" si="1"/>
        <v>0.034</v>
      </c>
      <c r="G25" s="15">
        <f t="shared" si="2"/>
        <v>0.001184514894</v>
      </c>
      <c r="H25" s="28">
        <f t="shared" si="3"/>
        <v>171151447415</v>
      </c>
      <c r="I25" s="20">
        <f t="shared" si="4"/>
        <v>0.000000001621955316</v>
      </c>
      <c r="J25" s="20">
        <f t="shared" si="5"/>
        <v>277.6</v>
      </c>
    </row>
    <row r="26">
      <c r="B26" s="19">
        <v>127.3</v>
      </c>
      <c r="C26" s="19">
        <v>1.52</v>
      </c>
      <c r="D26" s="21">
        <v>3.0</v>
      </c>
      <c r="E26" s="19">
        <v>3.1</v>
      </c>
      <c r="F26" s="16">
        <f t="shared" si="1"/>
        <v>0.0305</v>
      </c>
      <c r="G26" s="15">
        <f t="shared" si="2"/>
        <v>0.001184514894</v>
      </c>
      <c r="H26" s="28">
        <f t="shared" si="3"/>
        <v>195064244141</v>
      </c>
      <c r="I26" s="20">
        <f t="shared" si="4"/>
        <v>0.000000001305211015</v>
      </c>
      <c r="J26" s="20">
        <f t="shared" si="5"/>
        <v>254.6</v>
      </c>
    </row>
    <row r="27">
      <c r="G27" s="25" t="s">
        <v>23</v>
      </c>
      <c r="H27" s="31">
        <f>AVERAGE(H3:H26)</f>
        <v>178095350650</v>
      </c>
    </row>
    <row r="28">
      <c r="C28" s="4" t="s">
        <v>38</v>
      </c>
    </row>
    <row r="29">
      <c r="B29" s="4" t="s">
        <v>26</v>
      </c>
      <c r="C29" s="16">
        <f>AVERAGE(C3:C13)</f>
        <v>1.735454545</v>
      </c>
      <c r="D29" s="4" t="s">
        <v>39</v>
      </c>
    </row>
    <row r="30">
      <c r="B30" s="4" t="s">
        <v>29</v>
      </c>
      <c r="C30" s="16">
        <f>AVERAGE(C14:C26)</f>
        <v>1.52</v>
      </c>
      <c r="D30" s="4" t="s">
        <v>40</v>
      </c>
    </row>
  </sheetData>
  <mergeCells count="3">
    <mergeCell ref="B1:E1"/>
    <mergeCell ref="A3:A13"/>
    <mergeCell ref="A14:A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32</v>
      </c>
      <c r="B1" s="32" t="s">
        <v>41</v>
      </c>
      <c r="C1" s="2" t="s">
        <v>33</v>
      </c>
      <c r="D1" s="32" t="s">
        <v>42</v>
      </c>
      <c r="E1" s="2" t="s">
        <v>34</v>
      </c>
      <c r="F1" s="3" t="s">
        <v>35</v>
      </c>
      <c r="G1" s="4" t="s">
        <v>5</v>
      </c>
      <c r="H1" s="33" t="s">
        <v>43</v>
      </c>
      <c r="I1" s="33" t="s">
        <v>44</v>
      </c>
      <c r="J1" s="33" t="s">
        <v>45</v>
      </c>
      <c r="K1" s="33" t="s">
        <v>46</v>
      </c>
    </row>
    <row r="2">
      <c r="A2" s="8">
        <v>123.8</v>
      </c>
      <c r="B2" s="8">
        <f t="shared" ref="B2:B20" si="1">0.0005*A2+0.03</f>
        <v>0.0919</v>
      </c>
      <c r="C2" s="9">
        <v>1.17</v>
      </c>
      <c r="D2" s="9">
        <f t="shared" ref="D2:D20" si="2">0.02*C2+0.05</f>
        <v>0.0734</v>
      </c>
      <c r="E2" s="9">
        <v>3.6</v>
      </c>
      <c r="F2" s="10">
        <v>4.0</v>
      </c>
      <c r="G2" s="16">
        <f t="shared" ref="G2:G20" si="3">(E2+F2)*10^-2/2</f>
        <v>0.038</v>
      </c>
      <c r="H2" s="34">
        <f t="shared" ref="H2:H20" si="4">SQRT(2*((0.001*0.5)^2))</f>
        <v>0.0007071067812</v>
      </c>
      <c r="I2" s="35">
        <v>5.0E-4</v>
      </c>
      <c r="J2" s="13">
        <f t="shared" ref="J2:J20" si="5">SQRT(((I23*C2*D2)^2)+((K23*C2*C2*I2)^2))</f>
        <v>0.0000001044522917</v>
      </c>
      <c r="K2" s="13">
        <f t="shared" ref="K2:K20" si="6">SQRT(((2*B2/(G2^2))^2)+((4*A2*H2/(G2^3))^2))</f>
        <v>6382.652861</v>
      </c>
    </row>
    <row r="3">
      <c r="A3" s="8">
        <v>123.8</v>
      </c>
      <c r="B3" s="8">
        <f t="shared" si="1"/>
        <v>0.0919</v>
      </c>
      <c r="C3" s="8">
        <v>1.5</v>
      </c>
      <c r="D3" s="9">
        <f t="shared" si="2"/>
        <v>0.08</v>
      </c>
      <c r="E3" s="9">
        <v>2.8</v>
      </c>
      <c r="F3" s="9">
        <v>3.1</v>
      </c>
      <c r="G3" s="16">
        <f t="shared" si="3"/>
        <v>0.0295</v>
      </c>
      <c r="H3" s="34">
        <f t="shared" si="4"/>
        <v>0.0007071067812</v>
      </c>
      <c r="I3" s="35">
        <v>5.0E-4</v>
      </c>
      <c r="J3" s="13">
        <f t="shared" si="5"/>
        <v>0.0000001460332317</v>
      </c>
      <c r="K3" s="13">
        <f t="shared" si="6"/>
        <v>13641.17092</v>
      </c>
    </row>
    <row r="4">
      <c r="A4" s="9">
        <v>123.77</v>
      </c>
      <c r="B4" s="8">
        <f t="shared" si="1"/>
        <v>0.091885</v>
      </c>
      <c r="C4" s="9">
        <v>1.42</v>
      </c>
      <c r="D4" s="9">
        <f t="shared" si="2"/>
        <v>0.0784</v>
      </c>
      <c r="E4" s="9">
        <v>3.1</v>
      </c>
      <c r="F4" s="9">
        <v>3.5</v>
      </c>
      <c r="G4" s="16">
        <f t="shared" si="3"/>
        <v>0.033</v>
      </c>
      <c r="H4" s="34">
        <f t="shared" si="4"/>
        <v>0.0007071067812</v>
      </c>
      <c r="I4" s="35">
        <v>5.0E-4</v>
      </c>
      <c r="J4" s="13">
        <f t="shared" si="5"/>
        <v>0.00000013546227</v>
      </c>
      <c r="K4" s="13">
        <f t="shared" si="6"/>
        <v>9742.798475</v>
      </c>
    </row>
    <row r="5">
      <c r="A5" s="9">
        <v>123.76</v>
      </c>
      <c r="B5" s="8">
        <f t="shared" si="1"/>
        <v>0.09188</v>
      </c>
      <c r="C5" s="9">
        <v>1.32</v>
      </c>
      <c r="D5" s="9">
        <f t="shared" si="2"/>
        <v>0.0764</v>
      </c>
      <c r="E5" s="9">
        <v>3.4</v>
      </c>
      <c r="F5" s="9">
        <v>3.8</v>
      </c>
      <c r="G5" s="16">
        <f t="shared" si="3"/>
        <v>0.036</v>
      </c>
      <c r="H5" s="34">
        <f t="shared" si="4"/>
        <v>0.0007071067812</v>
      </c>
      <c r="I5" s="35">
        <v>5.0E-4</v>
      </c>
      <c r="J5" s="13">
        <f t="shared" si="5"/>
        <v>0.0000001226902926</v>
      </c>
      <c r="K5" s="13">
        <f t="shared" si="6"/>
        <v>7504.043332</v>
      </c>
    </row>
    <row r="6">
      <c r="A6" s="8">
        <v>123.8</v>
      </c>
      <c r="B6" s="8">
        <f t="shared" si="1"/>
        <v>0.0919</v>
      </c>
      <c r="C6" s="9">
        <v>1.23</v>
      </c>
      <c r="D6" s="36">
        <f t="shared" si="2"/>
        <v>0.0746</v>
      </c>
      <c r="E6" s="9">
        <v>3.7</v>
      </c>
      <c r="F6" s="10">
        <v>4.0</v>
      </c>
      <c r="G6" s="16">
        <f t="shared" si="3"/>
        <v>0.0385</v>
      </c>
      <c r="H6" s="34">
        <f t="shared" si="4"/>
        <v>0.0007071067812</v>
      </c>
      <c r="I6" s="35">
        <v>5.0E-4</v>
      </c>
      <c r="J6" s="13">
        <f t="shared" si="5"/>
        <v>0.0000001116150432</v>
      </c>
      <c r="K6" s="13">
        <f t="shared" si="6"/>
        <v>6137.225962</v>
      </c>
    </row>
    <row r="7">
      <c r="A7" s="9">
        <v>123.82</v>
      </c>
      <c r="B7" s="8">
        <f t="shared" si="1"/>
        <v>0.09191</v>
      </c>
      <c r="C7" s="9">
        <v>1.08</v>
      </c>
      <c r="D7" s="9">
        <f t="shared" si="2"/>
        <v>0.0716</v>
      </c>
      <c r="E7" s="10">
        <v>4.0</v>
      </c>
      <c r="F7" s="9">
        <v>4.5</v>
      </c>
      <c r="G7" s="16">
        <f t="shared" si="3"/>
        <v>0.0425</v>
      </c>
      <c r="H7" s="34">
        <f t="shared" si="4"/>
        <v>0.0007071067812</v>
      </c>
      <c r="I7" s="35">
        <v>5.0E-4</v>
      </c>
      <c r="J7" s="13">
        <f t="shared" si="5"/>
        <v>0.00000009403919589</v>
      </c>
      <c r="K7" s="13">
        <f t="shared" si="6"/>
        <v>4563.279095</v>
      </c>
      <c r="O7" s="4" t="s">
        <v>47</v>
      </c>
      <c r="P7" s="4" t="s">
        <v>48</v>
      </c>
    </row>
    <row r="8">
      <c r="A8" s="9">
        <v>123.64</v>
      </c>
      <c r="B8" s="8">
        <f t="shared" si="1"/>
        <v>0.09182</v>
      </c>
      <c r="C8" s="9">
        <v>1.23</v>
      </c>
      <c r="D8" s="9">
        <f t="shared" si="2"/>
        <v>0.0746</v>
      </c>
      <c r="E8" s="9">
        <v>3.5</v>
      </c>
      <c r="F8" s="9">
        <v>3.9</v>
      </c>
      <c r="G8" s="16">
        <f t="shared" si="3"/>
        <v>0.037</v>
      </c>
      <c r="H8" s="34">
        <f t="shared" si="4"/>
        <v>0.0007071067812</v>
      </c>
      <c r="I8" s="35">
        <v>5.0E-4</v>
      </c>
      <c r="J8" s="13">
        <f t="shared" si="5"/>
        <v>0.0000001116150432</v>
      </c>
      <c r="K8" s="13">
        <f t="shared" si="6"/>
        <v>6905.271802</v>
      </c>
      <c r="N8" s="4" t="s">
        <v>49</v>
      </c>
      <c r="O8" s="22">
        <v>1.83538E11</v>
      </c>
      <c r="P8" s="22">
        <v>3.5264E10</v>
      </c>
    </row>
    <row r="9">
      <c r="A9" s="9">
        <v>123.86</v>
      </c>
      <c r="B9" s="8">
        <f t="shared" si="1"/>
        <v>0.09193</v>
      </c>
      <c r="C9" s="9">
        <v>1.41</v>
      </c>
      <c r="D9" s="9">
        <f t="shared" si="2"/>
        <v>0.0782</v>
      </c>
      <c r="E9" s="9">
        <v>3.2</v>
      </c>
      <c r="F9" s="9">
        <v>3.6</v>
      </c>
      <c r="G9" s="16">
        <f t="shared" si="3"/>
        <v>0.034</v>
      </c>
      <c r="H9" s="34">
        <f t="shared" si="4"/>
        <v>0.0007071067812</v>
      </c>
      <c r="I9" s="35">
        <v>5.0E-4</v>
      </c>
      <c r="J9" s="13">
        <f t="shared" si="5"/>
        <v>0.0000001341629879</v>
      </c>
      <c r="K9" s="13">
        <f t="shared" si="6"/>
        <v>8914.735206</v>
      </c>
      <c r="N9" s="4" t="s">
        <v>50</v>
      </c>
      <c r="O9" s="22">
        <v>1.56315E11</v>
      </c>
      <c r="P9" s="22">
        <v>2.43166E10</v>
      </c>
    </row>
    <row r="10">
      <c r="A10" s="9">
        <v>123.86</v>
      </c>
      <c r="B10" s="8">
        <f t="shared" si="1"/>
        <v>0.09193</v>
      </c>
      <c r="C10" s="9">
        <v>1.54</v>
      </c>
      <c r="D10" s="9">
        <f t="shared" si="2"/>
        <v>0.0808</v>
      </c>
      <c r="E10" s="10">
        <v>3.0</v>
      </c>
      <c r="F10" s="9">
        <v>3.3</v>
      </c>
      <c r="G10" s="16">
        <f t="shared" si="3"/>
        <v>0.0315</v>
      </c>
      <c r="H10" s="34">
        <f t="shared" si="4"/>
        <v>0.0007071067812</v>
      </c>
      <c r="I10" s="35">
        <v>5.0E-4</v>
      </c>
      <c r="J10" s="13">
        <f t="shared" si="5"/>
        <v>0.0000001514365286</v>
      </c>
      <c r="K10" s="13">
        <f t="shared" si="6"/>
        <v>11209.95183</v>
      </c>
      <c r="N10" s="4" t="s">
        <v>51</v>
      </c>
      <c r="O10" s="22">
        <v>1.91202E11</v>
      </c>
      <c r="P10" s="22">
        <v>2.85563E10</v>
      </c>
    </row>
    <row r="11">
      <c r="A11" s="19">
        <v>196.35</v>
      </c>
      <c r="B11" s="23">
        <f t="shared" si="1"/>
        <v>0.128175</v>
      </c>
      <c r="C11" s="19">
        <v>1.79</v>
      </c>
      <c r="D11" s="19">
        <f t="shared" si="2"/>
        <v>0.0858</v>
      </c>
      <c r="E11" s="19">
        <v>3.4</v>
      </c>
      <c r="F11" s="19">
        <v>3.5</v>
      </c>
      <c r="G11" s="16">
        <f t="shared" si="3"/>
        <v>0.0345</v>
      </c>
      <c r="H11" s="34">
        <f t="shared" si="4"/>
        <v>0.0007071067812</v>
      </c>
      <c r="I11" s="35">
        <v>5.0E-4</v>
      </c>
      <c r="J11" s="20">
        <f t="shared" si="5"/>
        <v>0.0000001869871617</v>
      </c>
      <c r="K11" s="20">
        <f t="shared" si="6"/>
        <v>13526.1337</v>
      </c>
      <c r="N11" s="4" t="s">
        <v>52</v>
      </c>
      <c r="O11" s="22">
        <v>1.69882E11</v>
      </c>
      <c r="P11" s="22">
        <v>1.99227E10</v>
      </c>
    </row>
    <row r="12">
      <c r="A12" s="19">
        <v>196.52</v>
      </c>
      <c r="B12" s="23">
        <f t="shared" si="1"/>
        <v>0.12826</v>
      </c>
      <c r="C12" s="19">
        <v>1.71</v>
      </c>
      <c r="D12" s="19">
        <f t="shared" si="2"/>
        <v>0.0842</v>
      </c>
      <c r="E12" s="19">
        <v>3.6</v>
      </c>
      <c r="F12" s="19">
        <v>3.8</v>
      </c>
      <c r="G12" s="16">
        <f t="shared" si="3"/>
        <v>0.037</v>
      </c>
      <c r="H12" s="34">
        <f t="shared" si="4"/>
        <v>0.0007071067812</v>
      </c>
      <c r="I12" s="35">
        <v>5.0E-4</v>
      </c>
      <c r="J12" s="20">
        <f t="shared" si="5"/>
        <v>0.0000001752769994</v>
      </c>
      <c r="K12" s="20">
        <f t="shared" si="6"/>
        <v>10975.13525</v>
      </c>
      <c r="N12" s="4" t="s">
        <v>53</v>
      </c>
      <c r="O12" s="37">
        <f>AVERAGE(O8:O11)</f>
        <v>175234250000</v>
      </c>
    </row>
    <row r="13">
      <c r="A13" s="19">
        <v>196.52</v>
      </c>
      <c r="B13" s="23">
        <f t="shared" si="1"/>
        <v>0.12826</v>
      </c>
      <c r="C13" s="19">
        <v>1.63</v>
      </c>
      <c r="D13" s="19">
        <f t="shared" si="2"/>
        <v>0.0826</v>
      </c>
      <c r="E13" s="19">
        <v>3.7</v>
      </c>
      <c r="F13" s="19">
        <v>3.9</v>
      </c>
      <c r="G13" s="16">
        <f t="shared" si="3"/>
        <v>0.038</v>
      </c>
      <c r="H13" s="34">
        <f t="shared" si="4"/>
        <v>0.0007071067812</v>
      </c>
      <c r="I13" s="35">
        <v>5.0E-4</v>
      </c>
      <c r="J13" s="20">
        <f t="shared" si="5"/>
        <v>0.000000163881172</v>
      </c>
      <c r="K13" s="20">
        <f t="shared" si="6"/>
        <v>10131.35961</v>
      </c>
    </row>
    <row r="14">
      <c r="A14" s="19">
        <v>194.88</v>
      </c>
      <c r="B14" s="23">
        <f t="shared" si="1"/>
        <v>0.12744</v>
      </c>
      <c r="C14" s="19">
        <v>1.58</v>
      </c>
      <c r="D14" s="19">
        <f t="shared" si="2"/>
        <v>0.0816</v>
      </c>
      <c r="E14" s="19">
        <v>3.9</v>
      </c>
      <c r="F14" s="21">
        <v>4.0</v>
      </c>
      <c r="G14" s="16">
        <f t="shared" si="3"/>
        <v>0.0395</v>
      </c>
      <c r="H14" s="34">
        <f t="shared" si="4"/>
        <v>0.0007071067812</v>
      </c>
      <c r="I14" s="35">
        <v>5.0E-4</v>
      </c>
      <c r="J14" s="20">
        <f t="shared" si="5"/>
        <v>0.0000001569183798</v>
      </c>
      <c r="K14" s="20">
        <f t="shared" si="6"/>
        <v>8945.269067</v>
      </c>
    </row>
    <row r="15">
      <c r="A15" s="19">
        <v>194.93</v>
      </c>
      <c r="B15" s="23">
        <f t="shared" si="1"/>
        <v>0.127465</v>
      </c>
      <c r="C15" s="19">
        <v>1.51</v>
      </c>
      <c r="D15" s="19">
        <f t="shared" si="2"/>
        <v>0.0802</v>
      </c>
      <c r="E15" s="21">
        <v>4.0</v>
      </c>
      <c r="F15" s="19">
        <v>4.1</v>
      </c>
      <c r="G15" s="16">
        <f t="shared" si="3"/>
        <v>0.0405</v>
      </c>
      <c r="H15" s="34">
        <f t="shared" si="4"/>
        <v>0.0007071067812</v>
      </c>
      <c r="I15" s="35">
        <v>5.0E-4</v>
      </c>
      <c r="J15" s="20">
        <f t="shared" si="5"/>
        <v>0.0000001473766919</v>
      </c>
      <c r="K15" s="20">
        <f t="shared" si="6"/>
        <v>8301.082715</v>
      </c>
    </row>
    <row r="16">
      <c r="A16" s="19">
        <v>194.98</v>
      </c>
      <c r="B16" s="23">
        <f t="shared" si="1"/>
        <v>0.12749</v>
      </c>
      <c r="C16" s="19">
        <v>1.47</v>
      </c>
      <c r="D16" s="19">
        <f t="shared" si="2"/>
        <v>0.0794</v>
      </c>
      <c r="E16" s="21">
        <v>4.0</v>
      </c>
      <c r="F16" s="19">
        <v>4.2</v>
      </c>
      <c r="G16" s="16">
        <f t="shared" si="3"/>
        <v>0.041</v>
      </c>
      <c r="H16" s="34">
        <f t="shared" si="4"/>
        <v>0.0007071067812</v>
      </c>
      <c r="I16" s="35">
        <v>5.0E-4</v>
      </c>
      <c r="J16" s="20">
        <f t="shared" si="5"/>
        <v>0.0000001420323058</v>
      </c>
      <c r="K16" s="20">
        <f t="shared" si="6"/>
        <v>8003.160118</v>
      </c>
    </row>
    <row r="17">
      <c r="A17" s="19">
        <v>194.88</v>
      </c>
      <c r="B17" s="23">
        <f t="shared" si="1"/>
        <v>0.12744</v>
      </c>
      <c r="C17" s="19">
        <v>1.37</v>
      </c>
      <c r="D17" s="19">
        <f t="shared" si="2"/>
        <v>0.0774</v>
      </c>
      <c r="E17" s="19">
        <v>4.3</v>
      </c>
      <c r="F17" s="19">
        <v>4.5</v>
      </c>
      <c r="G17" s="16">
        <f t="shared" si="3"/>
        <v>0.044</v>
      </c>
      <c r="H17" s="34">
        <f t="shared" si="4"/>
        <v>0.0007071067812</v>
      </c>
      <c r="I17" s="35">
        <v>5.0E-4</v>
      </c>
      <c r="J17" s="20">
        <f t="shared" si="5"/>
        <v>0.000000129014938</v>
      </c>
      <c r="K17" s="20">
        <f t="shared" si="6"/>
        <v>6472.083406</v>
      </c>
    </row>
    <row r="18">
      <c r="A18" s="19">
        <v>194.53</v>
      </c>
      <c r="B18" s="23">
        <f t="shared" si="1"/>
        <v>0.127265</v>
      </c>
      <c r="C18" s="19">
        <v>1.33</v>
      </c>
      <c r="D18" s="19">
        <f t="shared" si="2"/>
        <v>0.0766</v>
      </c>
      <c r="E18" s="19">
        <v>4.5</v>
      </c>
      <c r="F18" s="19">
        <v>4.7</v>
      </c>
      <c r="G18" s="16">
        <f t="shared" si="3"/>
        <v>0.046</v>
      </c>
      <c r="H18" s="34">
        <f t="shared" si="4"/>
        <v>0.0007071067812</v>
      </c>
      <c r="I18" s="35">
        <v>5.0E-4</v>
      </c>
      <c r="J18" s="20">
        <f t="shared" si="5"/>
        <v>0.0000001239454076</v>
      </c>
      <c r="K18" s="20">
        <f t="shared" si="6"/>
        <v>5654.007662</v>
      </c>
    </row>
    <row r="19">
      <c r="A19" s="19">
        <v>194.23</v>
      </c>
      <c r="B19" s="23">
        <f t="shared" si="1"/>
        <v>0.127115</v>
      </c>
      <c r="C19" s="23">
        <v>1.3</v>
      </c>
      <c r="D19" s="19">
        <f t="shared" si="2"/>
        <v>0.076</v>
      </c>
      <c r="E19" s="19">
        <v>4.6</v>
      </c>
      <c r="F19" s="19">
        <v>4.8</v>
      </c>
      <c r="G19" s="16">
        <f t="shared" si="3"/>
        <v>0.047</v>
      </c>
      <c r="H19" s="34">
        <f t="shared" si="4"/>
        <v>0.0007071067812</v>
      </c>
      <c r="I19" s="35">
        <v>5.0E-4</v>
      </c>
      <c r="J19" s="20">
        <f t="shared" si="5"/>
        <v>0.0000001201947827</v>
      </c>
      <c r="K19" s="20">
        <f t="shared" si="6"/>
        <v>5292.616565</v>
      </c>
    </row>
    <row r="20">
      <c r="A20" s="19">
        <v>195.87</v>
      </c>
      <c r="B20" s="23">
        <f t="shared" si="1"/>
        <v>0.127935</v>
      </c>
      <c r="C20" s="19">
        <v>1.22</v>
      </c>
      <c r="D20" s="19">
        <f t="shared" si="2"/>
        <v>0.0744</v>
      </c>
      <c r="E20" s="19">
        <v>4.8</v>
      </c>
      <c r="F20" s="21">
        <v>5.0</v>
      </c>
      <c r="G20" s="16">
        <f t="shared" si="3"/>
        <v>0.049</v>
      </c>
      <c r="H20" s="34">
        <f t="shared" si="4"/>
        <v>0.0007071067812</v>
      </c>
      <c r="I20" s="35">
        <v>5.0E-4</v>
      </c>
      <c r="J20" s="20">
        <f t="shared" si="5"/>
        <v>0.0000001104089888</v>
      </c>
      <c r="K20" s="20">
        <f t="shared" si="6"/>
        <v>4710.162194</v>
      </c>
    </row>
    <row r="22">
      <c r="D22" s="6" t="s">
        <v>10</v>
      </c>
      <c r="E22" s="6" t="s">
        <v>11</v>
      </c>
      <c r="F22" s="6" t="s">
        <v>12</v>
      </c>
      <c r="G22" s="6" t="s">
        <v>13</v>
      </c>
      <c r="H22" s="6" t="s">
        <v>14</v>
      </c>
      <c r="I22" s="4" t="s">
        <v>54</v>
      </c>
      <c r="K22" s="4" t="s">
        <v>55</v>
      </c>
    </row>
    <row r="23">
      <c r="D23" s="14">
        <v>130.0</v>
      </c>
      <c r="E23" s="14">
        <v>0.15</v>
      </c>
      <c r="F23" s="15">
        <f t="shared" ref="F23:F69" si="7">4*PI()*10^-7</f>
        <v>0.000001256637061</v>
      </c>
      <c r="G23" s="16">
        <f t="shared" ref="G23:G69" si="8">(5/4)^(3/2)</f>
        <v>1.397542486</v>
      </c>
      <c r="H23" s="15">
        <f t="shared" ref="H23:H69" si="9">(D23*F23)/(G23*E23)</f>
        <v>0.0007792861142</v>
      </c>
      <c r="I23" s="16">
        <f t="shared" ref="I23:I69" si="10">2*(H23^2)</f>
        <v>0.000001214573695</v>
      </c>
      <c r="K23" s="16">
        <f t="shared" ref="K23:K69" si="11">I23/E23</f>
        <v>0.00000809715797</v>
      </c>
    </row>
    <row r="24">
      <c r="D24" s="14">
        <v>130.0</v>
      </c>
      <c r="E24" s="14">
        <v>0.15</v>
      </c>
      <c r="F24" s="15">
        <f t="shared" si="7"/>
        <v>0.000001256637061</v>
      </c>
      <c r="G24" s="16">
        <f t="shared" si="8"/>
        <v>1.397542486</v>
      </c>
      <c r="H24" s="15">
        <f t="shared" si="9"/>
        <v>0.0007792861142</v>
      </c>
      <c r="I24" s="16">
        <f t="shared" si="10"/>
        <v>0.000001214573695</v>
      </c>
      <c r="K24" s="16">
        <f t="shared" si="11"/>
        <v>0.00000809715797</v>
      </c>
    </row>
    <row r="25">
      <c r="D25" s="14">
        <v>130.0</v>
      </c>
      <c r="E25" s="14">
        <v>0.15</v>
      </c>
      <c r="F25" s="15">
        <f t="shared" si="7"/>
        <v>0.000001256637061</v>
      </c>
      <c r="G25" s="16">
        <f t="shared" si="8"/>
        <v>1.397542486</v>
      </c>
      <c r="H25" s="15">
        <f t="shared" si="9"/>
        <v>0.0007792861142</v>
      </c>
      <c r="I25" s="16">
        <f t="shared" si="10"/>
        <v>0.000001214573695</v>
      </c>
      <c r="K25" s="16">
        <f t="shared" si="11"/>
        <v>0.00000809715797</v>
      </c>
    </row>
    <row r="26">
      <c r="D26" s="14">
        <v>130.0</v>
      </c>
      <c r="E26" s="14">
        <v>0.15</v>
      </c>
      <c r="F26" s="15">
        <f t="shared" si="7"/>
        <v>0.000001256637061</v>
      </c>
      <c r="G26" s="16">
        <f t="shared" si="8"/>
        <v>1.397542486</v>
      </c>
      <c r="H26" s="15">
        <f t="shared" si="9"/>
        <v>0.0007792861142</v>
      </c>
      <c r="I26" s="16">
        <f t="shared" si="10"/>
        <v>0.000001214573695</v>
      </c>
      <c r="K26" s="16">
        <f t="shared" si="11"/>
        <v>0.00000809715797</v>
      </c>
    </row>
    <row r="27">
      <c r="D27" s="14">
        <v>130.0</v>
      </c>
      <c r="E27" s="14">
        <v>0.15</v>
      </c>
      <c r="F27" s="15">
        <f t="shared" si="7"/>
        <v>0.000001256637061</v>
      </c>
      <c r="G27" s="16">
        <f t="shared" si="8"/>
        <v>1.397542486</v>
      </c>
      <c r="H27" s="15">
        <f t="shared" si="9"/>
        <v>0.0007792861142</v>
      </c>
      <c r="I27" s="16">
        <f t="shared" si="10"/>
        <v>0.000001214573695</v>
      </c>
      <c r="K27" s="16">
        <f t="shared" si="11"/>
        <v>0.00000809715797</v>
      </c>
    </row>
    <row r="28">
      <c r="D28" s="14">
        <v>130.0</v>
      </c>
      <c r="E28" s="14">
        <v>0.15</v>
      </c>
      <c r="F28" s="15">
        <f t="shared" si="7"/>
        <v>0.000001256637061</v>
      </c>
      <c r="G28" s="16">
        <f t="shared" si="8"/>
        <v>1.397542486</v>
      </c>
      <c r="H28" s="15">
        <f t="shared" si="9"/>
        <v>0.0007792861142</v>
      </c>
      <c r="I28" s="16">
        <f t="shared" si="10"/>
        <v>0.000001214573695</v>
      </c>
      <c r="K28" s="16">
        <f t="shared" si="11"/>
        <v>0.00000809715797</v>
      </c>
    </row>
    <row r="29">
      <c r="D29" s="14">
        <v>130.0</v>
      </c>
      <c r="E29" s="14">
        <v>0.15</v>
      </c>
      <c r="F29" s="15">
        <f t="shared" si="7"/>
        <v>0.000001256637061</v>
      </c>
      <c r="G29" s="16">
        <f t="shared" si="8"/>
        <v>1.397542486</v>
      </c>
      <c r="H29" s="15">
        <f t="shared" si="9"/>
        <v>0.0007792861142</v>
      </c>
      <c r="I29" s="16">
        <f t="shared" si="10"/>
        <v>0.000001214573695</v>
      </c>
      <c r="K29" s="16">
        <f t="shared" si="11"/>
        <v>0.00000809715797</v>
      </c>
    </row>
    <row r="30">
      <c r="D30" s="14">
        <v>130.0</v>
      </c>
      <c r="E30" s="14">
        <v>0.15</v>
      </c>
      <c r="F30" s="15">
        <f t="shared" si="7"/>
        <v>0.000001256637061</v>
      </c>
      <c r="G30" s="16">
        <f t="shared" si="8"/>
        <v>1.397542486</v>
      </c>
      <c r="H30" s="15">
        <f t="shared" si="9"/>
        <v>0.0007792861142</v>
      </c>
      <c r="I30" s="16">
        <f t="shared" si="10"/>
        <v>0.000001214573695</v>
      </c>
      <c r="K30" s="16">
        <f t="shared" si="11"/>
        <v>0.00000809715797</v>
      </c>
    </row>
    <row r="31">
      <c r="D31" s="14">
        <v>130.0</v>
      </c>
      <c r="E31" s="14">
        <v>0.15</v>
      </c>
      <c r="F31" s="15">
        <f t="shared" si="7"/>
        <v>0.000001256637061</v>
      </c>
      <c r="G31" s="16">
        <f t="shared" si="8"/>
        <v>1.397542486</v>
      </c>
      <c r="H31" s="15">
        <f t="shared" si="9"/>
        <v>0.0007792861142</v>
      </c>
      <c r="I31" s="16">
        <f t="shared" si="10"/>
        <v>0.000001214573695</v>
      </c>
      <c r="K31" s="16">
        <f t="shared" si="11"/>
        <v>0.00000809715797</v>
      </c>
    </row>
    <row r="32">
      <c r="D32" s="14">
        <v>130.0</v>
      </c>
      <c r="E32" s="14">
        <v>0.15</v>
      </c>
      <c r="F32" s="15">
        <f t="shared" si="7"/>
        <v>0.000001256637061</v>
      </c>
      <c r="G32" s="16">
        <f t="shared" si="8"/>
        <v>1.397542486</v>
      </c>
      <c r="H32" s="15">
        <f t="shared" si="9"/>
        <v>0.0007792861142</v>
      </c>
      <c r="I32" s="16">
        <f t="shared" si="10"/>
        <v>0.000001214573695</v>
      </c>
      <c r="K32" s="16">
        <f t="shared" si="11"/>
        <v>0.00000809715797</v>
      </c>
    </row>
    <row r="33">
      <c r="D33" s="14">
        <v>130.0</v>
      </c>
      <c r="E33" s="14">
        <v>0.15</v>
      </c>
      <c r="F33" s="15">
        <f t="shared" si="7"/>
        <v>0.000001256637061</v>
      </c>
      <c r="G33" s="16">
        <f t="shared" si="8"/>
        <v>1.397542486</v>
      </c>
      <c r="H33" s="15">
        <f t="shared" si="9"/>
        <v>0.0007792861142</v>
      </c>
      <c r="I33" s="16">
        <f t="shared" si="10"/>
        <v>0.000001214573695</v>
      </c>
      <c r="K33" s="16">
        <f t="shared" si="11"/>
        <v>0.00000809715797</v>
      </c>
    </row>
    <row r="34">
      <c r="D34" s="14">
        <v>130.0</v>
      </c>
      <c r="E34" s="14">
        <v>0.15</v>
      </c>
      <c r="F34" s="15">
        <f t="shared" si="7"/>
        <v>0.000001256637061</v>
      </c>
      <c r="G34" s="16">
        <f t="shared" si="8"/>
        <v>1.397542486</v>
      </c>
      <c r="H34" s="15">
        <f t="shared" si="9"/>
        <v>0.0007792861142</v>
      </c>
      <c r="I34" s="16">
        <f t="shared" si="10"/>
        <v>0.000001214573695</v>
      </c>
      <c r="K34" s="16">
        <f t="shared" si="11"/>
        <v>0.00000809715797</v>
      </c>
    </row>
    <row r="35">
      <c r="D35" s="14">
        <v>130.0</v>
      </c>
      <c r="E35" s="14">
        <v>0.15</v>
      </c>
      <c r="F35" s="15">
        <f t="shared" si="7"/>
        <v>0.000001256637061</v>
      </c>
      <c r="G35" s="16">
        <f t="shared" si="8"/>
        <v>1.397542486</v>
      </c>
      <c r="H35" s="15">
        <f t="shared" si="9"/>
        <v>0.0007792861142</v>
      </c>
      <c r="I35" s="16">
        <f t="shared" si="10"/>
        <v>0.000001214573695</v>
      </c>
      <c r="K35" s="16">
        <f t="shared" si="11"/>
        <v>0.00000809715797</v>
      </c>
    </row>
    <row r="36">
      <c r="D36" s="14">
        <v>130.0</v>
      </c>
      <c r="E36" s="14">
        <v>0.15</v>
      </c>
      <c r="F36" s="15">
        <f t="shared" si="7"/>
        <v>0.000001256637061</v>
      </c>
      <c r="G36" s="16">
        <f t="shared" si="8"/>
        <v>1.397542486</v>
      </c>
      <c r="H36" s="15">
        <f t="shared" si="9"/>
        <v>0.0007792861142</v>
      </c>
      <c r="I36" s="16">
        <f t="shared" si="10"/>
        <v>0.000001214573695</v>
      </c>
      <c r="K36" s="16">
        <f t="shared" si="11"/>
        <v>0.00000809715797</v>
      </c>
    </row>
    <row r="37">
      <c r="D37" s="14">
        <v>130.0</v>
      </c>
      <c r="E37" s="14">
        <v>0.15</v>
      </c>
      <c r="F37" s="15">
        <f t="shared" si="7"/>
        <v>0.000001256637061</v>
      </c>
      <c r="G37" s="16">
        <f t="shared" si="8"/>
        <v>1.397542486</v>
      </c>
      <c r="H37" s="15">
        <f t="shared" si="9"/>
        <v>0.0007792861142</v>
      </c>
      <c r="I37" s="16">
        <f t="shared" si="10"/>
        <v>0.000001214573695</v>
      </c>
      <c r="K37" s="16">
        <f t="shared" si="11"/>
        <v>0.00000809715797</v>
      </c>
    </row>
    <row r="38">
      <c r="D38" s="14">
        <v>130.0</v>
      </c>
      <c r="E38" s="14">
        <v>0.15</v>
      </c>
      <c r="F38" s="15">
        <f t="shared" si="7"/>
        <v>0.000001256637061</v>
      </c>
      <c r="G38" s="16">
        <f t="shared" si="8"/>
        <v>1.397542486</v>
      </c>
      <c r="H38" s="15">
        <f t="shared" si="9"/>
        <v>0.0007792861142</v>
      </c>
      <c r="I38" s="16">
        <f t="shared" si="10"/>
        <v>0.000001214573695</v>
      </c>
      <c r="K38" s="16">
        <f t="shared" si="11"/>
        <v>0.00000809715797</v>
      </c>
    </row>
    <row r="39">
      <c r="D39" s="14">
        <v>130.0</v>
      </c>
      <c r="E39" s="14">
        <v>0.15</v>
      </c>
      <c r="F39" s="15">
        <f t="shared" si="7"/>
        <v>0.000001256637061</v>
      </c>
      <c r="G39" s="16">
        <f t="shared" si="8"/>
        <v>1.397542486</v>
      </c>
      <c r="H39" s="15">
        <f t="shared" si="9"/>
        <v>0.0007792861142</v>
      </c>
      <c r="I39" s="16">
        <f t="shared" si="10"/>
        <v>0.000001214573695</v>
      </c>
      <c r="K39" s="16">
        <f t="shared" si="11"/>
        <v>0.00000809715797</v>
      </c>
    </row>
    <row r="40">
      <c r="D40" s="14">
        <v>130.0</v>
      </c>
      <c r="E40" s="14">
        <v>0.15</v>
      </c>
      <c r="F40" s="15">
        <f t="shared" si="7"/>
        <v>0.000001256637061</v>
      </c>
      <c r="G40" s="16">
        <f t="shared" si="8"/>
        <v>1.397542486</v>
      </c>
      <c r="H40" s="15">
        <f t="shared" si="9"/>
        <v>0.0007792861142</v>
      </c>
      <c r="I40" s="16">
        <f t="shared" si="10"/>
        <v>0.000001214573695</v>
      </c>
      <c r="K40" s="16">
        <f t="shared" si="11"/>
        <v>0.00000809715797</v>
      </c>
    </row>
    <row r="41">
      <c r="D41" s="14">
        <v>130.0</v>
      </c>
      <c r="E41" s="14">
        <v>0.15</v>
      </c>
      <c r="F41" s="15">
        <f t="shared" si="7"/>
        <v>0.000001256637061</v>
      </c>
      <c r="G41" s="16">
        <f t="shared" si="8"/>
        <v>1.397542486</v>
      </c>
      <c r="H41" s="15">
        <f t="shared" si="9"/>
        <v>0.0007792861142</v>
      </c>
      <c r="I41" s="16">
        <f t="shared" si="10"/>
        <v>0.000001214573695</v>
      </c>
      <c r="K41" s="16">
        <f t="shared" si="11"/>
        <v>0.00000809715797</v>
      </c>
    </row>
    <row r="42">
      <c r="D42" s="14">
        <v>130.0</v>
      </c>
      <c r="E42" s="14">
        <v>0.15</v>
      </c>
      <c r="F42" s="15">
        <f t="shared" si="7"/>
        <v>0.000001256637061</v>
      </c>
      <c r="G42" s="16">
        <f t="shared" si="8"/>
        <v>1.397542486</v>
      </c>
      <c r="H42" s="15">
        <f t="shared" si="9"/>
        <v>0.0007792861142</v>
      </c>
      <c r="I42" s="16">
        <f t="shared" si="10"/>
        <v>0.000001214573695</v>
      </c>
      <c r="K42" s="16">
        <f t="shared" si="11"/>
        <v>0.00000809715797</v>
      </c>
    </row>
    <row r="43">
      <c r="D43" s="14">
        <v>130.0</v>
      </c>
      <c r="E43" s="14">
        <v>0.15</v>
      </c>
      <c r="F43" s="15">
        <f t="shared" si="7"/>
        <v>0.000001256637061</v>
      </c>
      <c r="G43" s="16">
        <f t="shared" si="8"/>
        <v>1.397542486</v>
      </c>
      <c r="H43" s="15">
        <f t="shared" si="9"/>
        <v>0.0007792861142</v>
      </c>
      <c r="I43" s="16">
        <f t="shared" si="10"/>
        <v>0.000001214573695</v>
      </c>
      <c r="K43" s="16">
        <f t="shared" si="11"/>
        <v>0.00000809715797</v>
      </c>
    </row>
    <row r="44">
      <c r="D44" s="14">
        <v>130.0</v>
      </c>
      <c r="E44" s="14">
        <v>0.15</v>
      </c>
      <c r="F44" s="15">
        <f t="shared" si="7"/>
        <v>0.000001256637061</v>
      </c>
      <c r="G44" s="16">
        <f t="shared" si="8"/>
        <v>1.397542486</v>
      </c>
      <c r="H44" s="15">
        <f t="shared" si="9"/>
        <v>0.0007792861142</v>
      </c>
      <c r="I44" s="16">
        <f t="shared" si="10"/>
        <v>0.000001214573695</v>
      </c>
      <c r="K44" s="16">
        <f t="shared" si="11"/>
        <v>0.00000809715797</v>
      </c>
    </row>
    <row r="45">
      <c r="D45" s="14">
        <v>130.0</v>
      </c>
      <c r="E45" s="14">
        <v>0.15</v>
      </c>
      <c r="F45" s="15">
        <f t="shared" si="7"/>
        <v>0.000001256637061</v>
      </c>
      <c r="G45" s="16">
        <f t="shared" si="8"/>
        <v>1.397542486</v>
      </c>
      <c r="H45" s="15">
        <f t="shared" si="9"/>
        <v>0.0007792861142</v>
      </c>
      <c r="I45" s="16">
        <f t="shared" si="10"/>
        <v>0.000001214573695</v>
      </c>
      <c r="K45" s="16">
        <f t="shared" si="11"/>
        <v>0.00000809715797</v>
      </c>
    </row>
    <row r="46">
      <c r="D46" s="14">
        <v>130.0</v>
      </c>
      <c r="E46" s="14">
        <v>0.15</v>
      </c>
      <c r="F46" s="15">
        <f t="shared" si="7"/>
        <v>0.000001256637061</v>
      </c>
      <c r="G46" s="16">
        <f t="shared" si="8"/>
        <v>1.397542486</v>
      </c>
      <c r="H46" s="15">
        <f t="shared" si="9"/>
        <v>0.0007792861142</v>
      </c>
      <c r="I46" s="16">
        <f t="shared" si="10"/>
        <v>0.000001214573695</v>
      </c>
      <c r="K46" s="16">
        <f t="shared" si="11"/>
        <v>0.00000809715797</v>
      </c>
    </row>
    <row r="47">
      <c r="D47" s="14">
        <v>130.0</v>
      </c>
      <c r="E47" s="14">
        <v>0.15</v>
      </c>
      <c r="F47" s="15">
        <f t="shared" si="7"/>
        <v>0.000001256637061</v>
      </c>
      <c r="G47" s="16">
        <f t="shared" si="8"/>
        <v>1.397542486</v>
      </c>
      <c r="H47" s="15">
        <f t="shared" si="9"/>
        <v>0.0007792861142</v>
      </c>
      <c r="I47" s="16">
        <f t="shared" si="10"/>
        <v>0.000001214573695</v>
      </c>
      <c r="K47" s="16">
        <f t="shared" si="11"/>
        <v>0.00000809715797</v>
      </c>
    </row>
    <row r="48">
      <c r="D48" s="14">
        <v>130.0</v>
      </c>
      <c r="E48" s="14">
        <v>0.15</v>
      </c>
      <c r="F48" s="15">
        <f t="shared" si="7"/>
        <v>0.000001256637061</v>
      </c>
      <c r="G48" s="16">
        <f t="shared" si="8"/>
        <v>1.397542486</v>
      </c>
      <c r="H48" s="15">
        <f t="shared" si="9"/>
        <v>0.0007792861142</v>
      </c>
      <c r="I48" s="16">
        <f t="shared" si="10"/>
        <v>0.000001214573695</v>
      </c>
      <c r="K48" s="16">
        <f t="shared" si="11"/>
        <v>0.00000809715797</v>
      </c>
    </row>
    <row r="49">
      <c r="D49" s="14">
        <v>130.0</v>
      </c>
      <c r="E49" s="14">
        <v>0.15</v>
      </c>
      <c r="F49" s="15">
        <f t="shared" si="7"/>
        <v>0.000001256637061</v>
      </c>
      <c r="G49" s="16">
        <f t="shared" si="8"/>
        <v>1.397542486</v>
      </c>
      <c r="H49" s="15">
        <f t="shared" si="9"/>
        <v>0.0007792861142</v>
      </c>
      <c r="I49" s="16">
        <f t="shared" si="10"/>
        <v>0.000001214573695</v>
      </c>
      <c r="K49" s="16">
        <f t="shared" si="11"/>
        <v>0.00000809715797</v>
      </c>
    </row>
    <row r="50">
      <c r="D50" s="14">
        <v>130.0</v>
      </c>
      <c r="E50" s="14">
        <v>0.15</v>
      </c>
      <c r="F50" s="15">
        <f t="shared" si="7"/>
        <v>0.000001256637061</v>
      </c>
      <c r="G50" s="16">
        <f t="shared" si="8"/>
        <v>1.397542486</v>
      </c>
      <c r="H50" s="15">
        <f t="shared" si="9"/>
        <v>0.0007792861142</v>
      </c>
      <c r="I50" s="16">
        <f t="shared" si="10"/>
        <v>0.000001214573695</v>
      </c>
      <c r="K50" s="16">
        <f t="shared" si="11"/>
        <v>0.00000809715797</v>
      </c>
    </row>
    <row r="51">
      <c r="D51" s="14">
        <v>130.0</v>
      </c>
      <c r="E51" s="14">
        <v>0.15</v>
      </c>
      <c r="F51" s="15">
        <f t="shared" si="7"/>
        <v>0.000001256637061</v>
      </c>
      <c r="G51" s="16">
        <f t="shared" si="8"/>
        <v>1.397542486</v>
      </c>
      <c r="H51" s="15">
        <f t="shared" si="9"/>
        <v>0.0007792861142</v>
      </c>
      <c r="I51" s="16">
        <f t="shared" si="10"/>
        <v>0.000001214573695</v>
      </c>
      <c r="K51" s="16">
        <f t="shared" si="11"/>
        <v>0.00000809715797</v>
      </c>
    </row>
    <row r="52">
      <c r="D52" s="14">
        <v>130.0</v>
      </c>
      <c r="E52" s="14">
        <v>0.15</v>
      </c>
      <c r="F52" s="15">
        <f t="shared" si="7"/>
        <v>0.000001256637061</v>
      </c>
      <c r="G52" s="16">
        <f t="shared" si="8"/>
        <v>1.397542486</v>
      </c>
      <c r="H52" s="15">
        <f t="shared" si="9"/>
        <v>0.0007792861142</v>
      </c>
      <c r="I52" s="16">
        <f t="shared" si="10"/>
        <v>0.000001214573695</v>
      </c>
      <c r="K52" s="16">
        <f t="shared" si="11"/>
        <v>0.00000809715797</v>
      </c>
    </row>
    <row r="53">
      <c r="D53" s="14">
        <v>130.0</v>
      </c>
      <c r="E53" s="14">
        <v>0.15</v>
      </c>
      <c r="F53" s="15">
        <f t="shared" si="7"/>
        <v>0.000001256637061</v>
      </c>
      <c r="G53" s="16">
        <f t="shared" si="8"/>
        <v>1.397542486</v>
      </c>
      <c r="H53" s="15">
        <f t="shared" si="9"/>
        <v>0.0007792861142</v>
      </c>
      <c r="I53" s="16">
        <f t="shared" si="10"/>
        <v>0.000001214573695</v>
      </c>
      <c r="K53" s="16">
        <f t="shared" si="11"/>
        <v>0.00000809715797</v>
      </c>
    </row>
    <row r="54">
      <c r="D54" s="14">
        <v>130.0</v>
      </c>
      <c r="E54" s="14">
        <v>0.15</v>
      </c>
      <c r="F54" s="15">
        <f t="shared" si="7"/>
        <v>0.000001256637061</v>
      </c>
      <c r="G54" s="16">
        <f t="shared" si="8"/>
        <v>1.397542486</v>
      </c>
      <c r="H54" s="15">
        <f t="shared" si="9"/>
        <v>0.0007792861142</v>
      </c>
      <c r="I54" s="16">
        <f t="shared" si="10"/>
        <v>0.000001214573695</v>
      </c>
      <c r="K54" s="16">
        <f t="shared" si="11"/>
        <v>0.00000809715797</v>
      </c>
    </row>
    <row r="55">
      <c r="D55" s="14">
        <v>130.0</v>
      </c>
      <c r="E55" s="14">
        <v>0.15</v>
      </c>
      <c r="F55" s="15">
        <f t="shared" si="7"/>
        <v>0.000001256637061</v>
      </c>
      <c r="G55" s="16">
        <f t="shared" si="8"/>
        <v>1.397542486</v>
      </c>
      <c r="H55" s="15">
        <f t="shared" si="9"/>
        <v>0.0007792861142</v>
      </c>
      <c r="I55" s="16">
        <f t="shared" si="10"/>
        <v>0.000001214573695</v>
      </c>
      <c r="K55" s="16">
        <f t="shared" si="11"/>
        <v>0.00000809715797</v>
      </c>
    </row>
    <row r="56">
      <c r="D56" s="14">
        <v>130.0</v>
      </c>
      <c r="E56" s="14">
        <v>0.15</v>
      </c>
      <c r="F56" s="15">
        <f t="shared" si="7"/>
        <v>0.000001256637061</v>
      </c>
      <c r="G56" s="16">
        <f t="shared" si="8"/>
        <v>1.397542486</v>
      </c>
      <c r="H56" s="15">
        <f t="shared" si="9"/>
        <v>0.0007792861142</v>
      </c>
      <c r="I56" s="16">
        <f t="shared" si="10"/>
        <v>0.000001214573695</v>
      </c>
      <c r="K56" s="16">
        <f t="shared" si="11"/>
        <v>0.00000809715797</v>
      </c>
    </row>
    <row r="57">
      <c r="D57" s="14">
        <v>130.0</v>
      </c>
      <c r="E57" s="14">
        <v>0.15</v>
      </c>
      <c r="F57" s="15">
        <f t="shared" si="7"/>
        <v>0.000001256637061</v>
      </c>
      <c r="G57" s="16">
        <f t="shared" si="8"/>
        <v>1.397542486</v>
      </c>
      <c r="H57" s="15">
        <f t="shared" si="9"/>
        <v>0.0007792861142</v>
      </c>
      <c r="I57" s="16">
        <f t="shared" si="10"/>
        <v>0.000001214573695</v>
      </c>
      <c r="K57" s="16">
        <f t="shared" si="11"/>
        <v>0.00000809715797</v>
      </c>
    </row>
    <row r="58">
      <c r="D58" s="14">
        <v>130.0</v>
      </c>
      <c r="E58" s="14">
        <v>0.15</v>
      </c>
      <c r="F58" s="15">
        <f t="shared" si="7"/>
        <v>0.000001256637061</v>
      </c>
      <c r="G58" s="16">
        <f t="shared" si="8"/>
        <v>1.397542486</v>
      </c>
      <c r="H58" s="15">
        <f t="shared" si="9"/>
        <v>0.0007792861142</v>
      </c>
      <c r="I58" s="16">
        <f t="shared" si="10"/>
        <v>0.000001214573695</v>
      </c>
      <c r="K58" s="16">
        <f t="shared" si="11"/>
        <v>0.00000809715797</v>
      </c>
    </row>
    <row r="59">
      <c r="D59" s="14">
        <v>130.0</v>
      </c>
      <c r="E59" s="14">
        <v>0.15</v>
      </c>
      <c r="F59" s="15">
        <f t="shared" si="7"/>
        <v>0.000001256637061</v>
      </c>
      <c r="G59" s="16">
        <f t="shared" si="8"/>
        <v>1.397542486</v>
      </c>
      <c r="H59" s="15">
        <f t="shared" si="9"/>
        <v>0.0007792861142</v>
      </c>
      <c r="I59" s="16">
        <f t="shared" si="10"/>
        <v>0.000001214573695</v>
      </c>
      <c r="K59" s="16">
        <f t="shared" si="11"/>
        <v>0.00000809715797</v>
      </c>
    </row>
    <row r="60">
      <c r="D60" s="14">
        <v>130.0</v>
      </c>
      <c r="E60" s="14">
        <v>0.15</v>
      </c>
      <c r="F60" s="15">
        <f t="shared" si="7"/>
        <v>0.000001256637061</v>
      </c>
      <c r="G60" s="16">
        <f t="shared" si="8"/>
        <v>1.397542486</v>
      </c>
      <c r="H60" s="15">
        <f t="shared" si="9"/>
        <v>0.0007792861142</v>
      </c>
      <c r="I60" s="16">
        <f t="shared" si="10"/>
        <v>0.000001214573695</v>
      </c>
      <c r="K60" s="16">
        <f t="shared" si="11"/>
        <v>0.00000809715797</v>
      </c>
    </row>
    <row r="61">
      <c r="D61" s="14">
        <v>130.0</v>
      </c>
      <c r="E61" s="14">
        <v>0.15</v>
      </c>
      <c r="F61" s="15">
        <f t="shared" si="7"/>
        <v>0.000001256637061</v>
      </c>
      <c r="G61" s="16">
        <f t="shared" si="8"/>
        <v>1.397542486</v>
      </c>
      <c r="H61" s="15">
        <f t="shared" si="9"/>
        <v>0.0007792861142</v>
      </c>
      <c r="I61" s="16">
        <f t="shared" si="10"/>
        <v>0.000001214573695</v>
      </c>
      <c r="K61" s="16">
        <f t="shared" si="11"/>
        <v>0.00000809715797</v>
      </c>
    </row>
    <row r="62">
      <c r="D62" s="14">
        <v>130.0</v>
      </c>
      <c r="E62" s="14">
        <v>0.15</v>
      </c>
      <c r="F62" s="15">
        <f t="shared" si="7"/>
        <v>0.000001256637061</v>
      </c>
      <c r="G62" s="16">
        <f t="shared" si="8"/>
        <v>1.397542486</v>
      </c>
      <c r="H62" s="15">
        <f t="shared" si="9"/>
        <v>0.0007792861142</v>
      </c>
      <c r="I62" s="16">
        <f t="shared" si="10"/>
        <v>0.000001214573695</v>
      </c>
      <c r="K62" s="16">
        <f t="shared" si="11"/>
        <v>0.00000809715797</v>
      </c>
    </row>
    <row r="63">
      <c r="D63" s="14">
        <v>130.0</v>
      </c>
      <c r="E63" s="14">
        <v>0.15</v>
      </c>
      <c r="F63" s="15">
        <f t="shared" si="7"/>
        <v>0.000001256637061</v>
      </c>
      <c r="G63" s="16">
        <f t="shared" si="8"/>
        <v>1.397542486</v>
      </c>
      <c r="H63" s="15">
        <f t="shared" si="9"/>
        <v>0.0007792861142</v>
      </c>
      <c r="I63" s="16">
        <f t="shared" si="10"/>
        <v>0.000001214573695</v>
      </c>
      <c r="K63" s="16">
        <f t="shared" si="11"/>
        <v>0.00000809715797</v>
      </c>
    </row>
    <row r="64">
      <c r="D64" s="14">
        <v>130.0</v>
      </c>
      <c r="E64" s="14">
        <v>0.15</v>
      </c>
      <c r="F64" s="15">
        <f t="shared" si="7"/>
        <v>0.000001256637061</v>
      </c>
      <c r="G64" s="16">
        <f t="shared" si="8"/>
        <v>1.397542486</v>
      </c>
      <c r="H64" s="15">
        <f t="shared" si="9"/>
        <v>0.0007792861142</v>
      </c>
      <c r="I64" s="16">
        <f t="shared" si="10"/>
        <v>0.000001214573695</v>
      </c>
      <c r="K64" s="16">
        <f t="shared" si="11"/>
        <v>0.00000809715797</v>
      </c>
    </row>
    <row r="65">
      <c r="D65" s="14">
        <v>130.0</v>
      </c>
      <c r="E65" s="14">
        <v>0.15</v>
      </c>
      <c r="F65" s="15">
        <f t="shared" si="7"/>
        <v>0.000001256637061</v>
      </c>
      <c r="G65" s="16">
        <f t="shared" si="8"/>
        <v>1.397542486</v>
      </c>
      <c r="H65" s="15">
        <f t="shared" si="9"/>
        <v>0.0007792861142</v>
      </c>
      <c r="I65" s="16">
        <f t="shared" si="10"/>
        <v>0.000001214573695</v>
      </c>
      <c r="K65" s="16">
        <f t="shared" si="11"/>
        <v>0.00000809715797</v>
      </c>
    </row>
    <row r="66">
      <c r="D66" s="14">
        <v>130.0</v>
      </c>
      <c r="E66" s="14">
        <v>0.15</v>
      </c>
      <c r="F66" s="15">
        <f t="shared" si="7"/>
        <v>0.000001256637061</v>
      </c>
      <c r="G66" s="16">
        <f t="shared" si="8"/>
        <v>1.397542486</v>
      </c>
      <c r="H66" s="15">
        <f t="shared" si="9"/>
        <v>0.0007792861142</v>
      </c>
      <c r="I66" s="16">
        <f t="shared" si="10"/>
        <v>0.000001214573695</v>
      </c>
      <c r="K66" s="16">
        <f t="shared" si="11"/>
        <v>0.00000809715797</v>
      </c>
    </row>
    <row r="67">
      <c r="D67" s="14">
        <v>130.0</v>
      </c>
      <c r="E67" s="14">
        <v>0.15</v>
      </c>
      <c r="F67" s="15">
        <f t="shared" si="7"/>
        <v>0.000001256637061</v>
      </c>
      <c r="G67" s="16">
        <f t="shared" si="8"/>
        <v>1.397542486</v>
      </c>
      <c r="H67" s="15">
        <f t="shared" si="9"/>
        <v>0.0007792861142</v>
      </c>
      <c r="I67" s="16">
        <f t="shared" si="10"/>
        <v>0.000001214573695</v>
      </c>
      <c r="K67" s="16">
        <f t="shared" si="11"/>
        <v>0.00000809715797</v>
      </c>
    </row>
    <row r="68">
      <c r="D68" s="14">
        <v>130.0</v>
      </c>
      <c r="E68" s="14">
        <v>0.15</v>
      </c>
      <c r="F68" s="15">
        <f t="shared" si="7"/>
        <v>0.000001256637061</v>
      </c>
      <c r="G68" s="16">
        <f t="shared" si="8"/>
        <v>1.397542486</v>
      </c>
      <c r="H68" s="15">
        <f t="shared" si="9"/>
        <v>0.0007792861142</v>
      </c>
      <c r="I68" s="16">
        <f t="shared" si="10"/>
        <v>0.000001214573695</v>
      </c>
      <c r="K68" s="16">
        <f t="shared" si="11"/>
        <v>0.00000809715797</v>
      </c>
    </row>
    <row r="69">
      <c r="D69" s="14">
        <v>130.0</v>
      </c>
      <c r="E69" s="14">
        <v>0.15</v>
      </c>
      <c r="F69" s="15">
        <f t="shared" si="7"/>
        <v>0.000001256637061</v>
      </c>
      <c r="G69" s="16">
        <f t="shared" si="8"/>
        <v>1.397542486</v>
      </c>
      <c r="H69" s="15">
        <f t="shared" si="9"/>
        <v>0.0007792861142</v>
      </c>
      <c r="I69" s="16">
        <f t="shared" si="10"/>
        <v>0.000001214573695</v>
      </c>
      <c r="K69" s="16">
        <f t="shared" si="11"/>
        <v>0.00000809715797</v>
      </c>
    </row>
  </sheetData>
  <conditionalFormatting sqref="I2:I20">
    <cfRule type="notContainsBlanks" dxfId="0" priority="1">
      <formula>LEN(TRIM(I2))&gt;0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32</v>
      </c>
      <c r="B1" s="32" t="s">
        <v>41</v>
      </c>
      <c r="C1" s="2" t="s">
        <v>33</v>
      </c>
      <c r="D1" s="32" t="s">
        <v>42</v>
      </c>
      <c r="E1" s="2" t="s">
        <v>34</v>
      </c>
      <c r="F1" s="3" t="s">
        <v>35</v>
      </c>
      <c r="G1" s="4" t="s">
        <v>5</v>
      </c>
      <c r="H1" s="33" t="s">
        <v>43</v>
      </c>
      <c r="I1" s="33" t="s">
        <v>44</v>
      </c>
      <c r="J1" s="33" t="s">
        <v>56</v>
      </c>
      <c r="K1" s="33" t="s">
        <v>57</v>
      </c>
    </row>
    <row r="2">
      <c r="A2" s="9">
        <v>137.1</v>
      </c>
      <c r="B2" s="9">
        <f t="shared" ref="B2:B25" si="1">0.00075*A2+0.3</f>
        <v>0.402825</v>
      </c>
      <c r="C2" s="9">
        <v>1.73</v>
      </c>
      <c r="D2" s="9">
        <f t="shared" ref="D2:D25" si="2">0.02*C2+0.05</f>
        <v>0.0846</v>
      </c>
      <c r="E2" s="10">
        <v>3.0</v>
      </c>
      <c r="F2" s="10">
        <v>3.0</v>
      </c>
      <c r="G2" s="16">
        <f t="shared" ref="G2:G25" si="3">(E2+F2)*10^-2/2</f>
        <v>0.03</v>
      </c>
      <c r="H2" s="34">
        <f t="shared" ref="H2:H25" si="4">SQRT(2*((0.001*0.5)^2))</f>
        <v>0.0007071067812</v>
      </c>
      <c r="I2" s="4">
        <v>5.0E-4</v>
      </c>
      <c r="J2" s="13">
        <f t="shared" ref="J2:J25" si="5">SQRT(((L28*C2*G2*G2*D2)^2)+((L28*C2*C2*G2*H2)^2)+((N28*C2*C2*G2*G2*I2)^2))</f>
        <v>0.0000000001779348711</v>
      </c>
      <c r="K2" s="13">
        <f t="shared" ref="K2:K25" si="6">B2*2</f>
        <v>0.80565</v>
      </c>
    </row>
    <row r="3">
      <c r="A3" s="9">
        <v>152.6</v>
      </c>
      <c r="B3" s="9">
        <f t="shared" si="1"/>
        <v>0.41445</v>
      </c>
      <c r="C3" s="9">
        <v>1.74</v>
      </c>
      <c r="D3" s="9">
        <f t="shared" si="2"/>
        <v>0.0848</v>
      </c>
      <c r="E3" s="9">
        <v>3.1</v>
      </c>
      <c r="F3" s="9">
        <v>3.2</v>
      </c>
      <c r="G3" s="16">
        <f t="shared" si="3"/>
        <v>0.0315</v>
      </c>
      <c r="H3" s="34">
        <f t="shared" si="4"/>
        <v>0.0007071067812</v>
      </c>
      <c r="I3" s="4">
        <v>5.0E-4</v>
      </c>
      <c r="J3" s="13">
        <f t="shared" si="5"/>
        <v>0.0000000001961578927</v>
      </c>
      <c r="K3" s="13">
        <f t="shared" si="6"/>
        <v>0.8289</v>
      </c>
    </row>
    <row r="4">
      <c r="A4" s="9">
        <v>162.7</v>
      </c>
      <c r="B4" s="9">
        <f t="shared" si="1"/>
        <v>0.422025</v>
      </c>
      <c r="C4" s="9">
        <v>1.74</v>
      </c>
      <c r="D4" s="9">
        <f t="shared" si="2"/>
        <v>0.0848</v>
      </c>
      <c r="E4" s="9">
        <v>3.1</v>
      </c>
      <c r="F4" s="9">
        <v>3.2</v>
      </c>
      <c r="G4" s="16">
        <f t="shared" si="3"/>
        <v>0.0315</v>
      </c>
      <c r="H4" s="34">
        <f t="shared" si="4"/>
        <v>0.0007071067812</v>
      </c>
      <c r="I4" s="4">
        <v>5.0E-4</v>
      </c>
      <c r="J4" s="13">
        <f t="shared" si="5"/>
        <v>0.0000000001961578927</v>
      </c>
      <c r="K4" s="13">
        <f t="shared" si="6"/>
        <v>0.84405</v>
      </c>
    </row>
    <row r="5">
      <c r="A5" s="10">
        <v>179.0</v>
      </c>
      <c r="B5" s="9">
        <f t="shared" si="1"/>
        <v>0.43425</v>
      </c>
      <c r="C5" s="9">
        <v>1.73</v>
      </c>
      <c r="D5" s="9">
        <f t="shared" si="2"/>
        <v>0.0846</v>
      </c>
      <c r="E5" s="9">
        <v>3.3</v>
      </c>
      <c r="F5" s="9">
        <v>3.5</v>
      </c>
      <c r="G5" s="16">
        <f t="shared" si="3"/>
        <v>0.034</v>
      </c>
      <c r="H5" s="34">
        <f t="shared" si="4"/>
        <v>0.0007071067812</v>
      </c>
      <c r="I5" s="4">
        <v>5.0E-4</v>
      </c>
      <c r="J5" s="13">
        <f t="shared" si="5"/>
        <v>0.0000000002237441656</v>
      </c>
      <c r="K5" s="13">
        <f t="shared" si="6"/>
        <v>0.8685</v>
      </c>
    </row>
    <row r="6">
      <c r="A6" s="9">
        <v>198.7</v>
      </c>
      <c r="B6" s="9">
        <f t="shared" si="1"/>
        <v>0.449025</v>
      </c>
      <c r="C6" s="9">
        <v>1.73</v>
      </c>
      <c r="D6" s="9">
        <f t="shared" si="2"/>
        <v>0.0846</v>
      </c>
      <c r="E6" s="9">
        <v>3.4</v>
      </c>
      <c r="F6" s="9">
        <v>3.6</v>
      </c>
      <c r="G6" s="16">
        <f t="shared" si="3"/>
        <v>0.035</v>
      </c>
      <c r="H6" s="34">
        <f t="shared" si="4"/>
        <v>0.0007071067812</v>
      </c>
      <c r="I6" s="4">
        <v>5.0E-4</v>
      </c>
      <c r="J6" s="13">
        <f t="shared" si="5"/>
        <v>0.0000000002360781848</v>
      </c>
      <c r="K6" s="13">
        <f t="shared" si="6"/>
        <v>0.89805</v>
      </c>
    </row>
    <row r="7">
      <c r="A7" s="9">
        <v>212.2</v>
      </c>
      <c r="B7" s="9">
        <f t="shared" si="1"/>
        <v>0.45915</v>
      </c>
      <c r="C7" s="9">
        <v>1.73</v>
      </c>
      <c r="D7" s="9">
        <f t="shared" si="2"/>
        <v>0.0846</v>
      </c>
      <c r="E7" s="9">
        <v>3.7</v>
      </c>
      <c r="F7" s="9">
        <v>3.8</v>
      </c>
      <c r="G7" s="16">
        <f t="shared" si="3"/>
        <v>0.0375</v>
      </c>
      <c r="H7" s="34">
        <f t="shared" si="4"/>
        <v>0.0007071067812</v>
      </c>
      <c r="I7" s="4">
        <v>5.0E-4</v>
      </c>
      <c r="J7" s="13">
        <f t="shared" si="5"/>
        <v>0.0000000002684598767</v>
      </c>
      <c r="K7" s="13">
        <f t="shared" si="6"/>
        <v>0.9183</v>
      </c>
    </row>
    <row r="8">
      <c r="A8" s="9">
        <v>224.4</v>
      </c>
      <c r="B8" s="9">
        <f t="shared" si="1"/>
        <v>0.4683</v>
      </c>
      <c r="C8" s="9">
        <v>1.73</v>
      </c>
      <c r="D8" s="9">
        <f t="shared" si="2"/>
        <v>0.0846</v>
      </c>
      <c r="E8" s="9">
        <v>3.7</v>
      </c>
      <c r="F8" s="9">
        <v>3.9</v>
      </c>
      <c r="G8" s="16">
        <f t="shared" si="3"/>
        <v>0.038</v>
      </c>
      <c r="H8" s="34">
        <f t="shared" si="4"/>
        <v>0.0007071067812</v>
      </c>
      <c r="I8" s="4">
        <v>5.0E-4</v>
      </c>
      <c r="J8" s="13">
        <f t="shared" si="5"/>
        <v>0.0000000002752016152</v>
      </c>
      <c r="K8" s="13">
        <f t="shared" si="6"/>
        <v>0.9366</v>
      </c>
    </row>
    <row r="9">
      <c r="A9" s="9">
        <v>236.9</v>
      </c>
      <c r="B9" s="9">
        <f t="shared" si="1"/>
        <v>0.477675</v>
      </c>
      <c r="C9" s="9">
        <v>1.74</v>
      </c>
      <c r="D9" s="9">
        <f t="shared" si="2"/>
        <v>0.0848</v>
      </c>
      <c r="E9" s="9">
        <v>3.8</v>
      </c>
      <c r="F9" s="9">
        <v>3.9</v>
      </c>
      <c r="G9" s="16">
        <f t="shared" si="3"/>
        <v>0.0385</v>
      </c>
      <c r="H9" s="34">
        <f t="shared" si="4"/>
        <v>0.0007071067812</v>
      </c>
      <c r="I9" s="4">
        <v>5.0E-4</v>
      </c>
      <c r="J9" s="13">
        <f t="shared" si="5"/>
        <v>0.0000000002844561499</v>
      </c>
      <c r="K9" s="13">
        <f t="shared" si="6"/>
        <v>0.95535</v>
      </c>
    </row>
    <row r="10">
      <c r="A10" s="9">
        <v>251.7</v>
      </c>
      <c r="B10" s="9">
        <f t="shared" si="1"/>
        <v>0.488775</v>
      </c>
      <c r="C10" s="9">
        <v>1.74</v>
      </c>
      <c r="D10" s="9">
        <f t="shared" si="2"/>
        <v>0.0848</v>
      </c>
      <c r="E10" s="9">
        <v>3.9</v>
      </c>
      <c r="F10" s="10">
        <v>4.0</v>
      </c>
      <c r="G10" s="16">
        <f t="shared" si="3"/>
        <v>0.0395</v>
      </c>
      <c r="H10" s="34">
        <f t="shared" si="4"/>
        <v>0.0007071067812</v>
      </c>
      <c r="I10" s="4">
        <v>5.0E-4</v>
      </c>
      <c r="J10" s="13">
        <f t="shared" si="5"/>
        <v>0.0000000002984965953</v>
      </c>
      <c r="K10" s="13">
        <f t="shared" si="6"/>
        <v>0.97755</v>
      </c>
    </row>
    <row r="11">
      <c r="A11" s="9">
        <v>270.7</v>
      </c>
      <c r="B11" s="9">
        <f t="shared" si="1"/>
        <v>0.503025</v>
      </c>
      <c r="C11" s="9">
        <v>1.74</v>
      </c>
      <c r="D11" s="9">
        <f t="shared" si="2"/>
        <v>0.0848</v>
      </c>
      <c r="E11" s="10">
        <v>4.0</v>
      </c>
      <c r="F11" s="9">
        <v>4.1</v>
      </c>
      <c r="G11" s="16">
        <f t="shared" si="3"/>
        <v>0.0405</v>
      </c>
      <c r="H11" s="34">
        <f t="shared" si="4"/>
        <v>0.0007071067812</v>
      </c>
      <c r="I11" s="4">
        <v>5.0E-4</v>
      </c>
      <c r="J11" s="13">
        <f t="shared" si="5"/>
        <v>0.0000000003128943336</v>
      </c>
      <c r="K11" s="13">
        <f t="shared" si="6"/>
        <v>1.00605</v>
      </c>
    </row>
    <row r="12">
      <c r="A12" s="9">
        <v>295.7</v>
      </c>
      <c r="B12" s="9">
        <f t="shared" si="1"/>
        <v>0.521775</v>
      </c>
      <c r="C12" s="9">
        <v>1.74</v>
      </c>
      <c r="D12" s="9">
        <f t="shared" si="2"/>
        <v>0.0848</v>
      </c>
      <c r="E12" s="9">
        <v>4.1</v>
      </c>
      <c r="F12" s="9">
        <v>4.2</v>
      </c>
      <c r="G12" s="16">
        <f t="shared" si="3"/>
        <v>0.0415</v>
      </c>
      <c r="H12" s="34">
        <f t="shared" si="4"/>
        <v>0.0007071067812</v>
      </c>
      <c r="I12" s="4">
        <v>5.0E-4</v>
      </c>
      <c r="J12" s="13">
        <f t="shared" si="5"/>
        <v>0.000000000327649535</v>
      </c>
      <c r="K12" s="13">
        <f t="shared" si="6"/>
        <v>1.04355</v>
      </c>
    </row>
    <row r="13">
      <c r="A13" s="21">
        <v>296.0</v>
      </c>
      <c r="B13" s="19">
        <f t="shared" si="1"/>
        <v>0.522</v>
      </c>
      <c r="C13" s="19">
        <v>1.52</v>
      </c>
      <c r="D13" s="19">
        <f t="shared" si="2"/>
        <v>0.0804</v>
      </c>
      <c r="E13" s="19">
        <v>4.9</v>
      </c>
      <c r="F13" s="21">
        <v>5.0</v>
      </c>
      <c r="G13" s="16">
        <f t="shared" si="3"/>
        <v>0.0495</v>
      </c>
      <c r="H13" s="34">
        <f t="shared" si="4"/>
        <v>0.0007071067812</v>
      </c>
      <c r="I13" s="4">
        <v>5.0E-4</v>
      </c>
      <c r="J13" s="20">
        <f t="shared" si="5"/>
        <v>0.0000000003774181836</v>
      </c>
      <c r="K13" s="20">
        <f t="shared" si="6"/>
        <v>1.044</v>
      </c>
    </row>
    <row r="14">
      <c r="A14" s="19">
        <v>262.4</v>
      </c>
      <c r="B14" s="19">
        <f t="shared" si="1"/>
        <v>0.4968</v>
      </c>
      <c r="C14" s="19">
        <v>1.52</v>
      </c>
      <c r="D14" s="19">
        <f t="shared" si="2"/>
        <v>0.0804</v>
      </c>
      <c r="E14" s="19">
        <v>4.6</v>
      </c>
      <c r="F14" s="19">
        <v>4.8</v>
      </c>
      <c r="G14" s="16">
        <f t="shared" si="3"/>
        <v>0.047</v>
      </c>
      <c r="H14" s="34">
        <f t="shared" si="4"/>
        <v>0.0007071067812</v>
      </c>
      <c r="I14" s="4">
        <v>5.0E-4</v>
      </c>
      <c r="J14" s="20">
        <f t="shared" si="5"/>
        <v>0.0000000003415138847</v>
      </c>
      <c r="K14" s="20">
        <f t="shared" si="6"/>
        <v>0.9936</v>
      </c>
    </row>
    <row r="15">
      <c r="A15" s="19">
        <v>256.7</v>
      </c>
      <c r="B15" s="19">
        <f t="shared" si="1"/>
        <v>0.492525</v>
      </c>
      <c r="C15" s="19">
        <v>1.52</v>
      </c>
      <c r="D15" s="19">
        <f t="shared" si="2"/>
        <v>0.0804</v>
      </c>
      <c r="E15" s="19">
        <v>4.5</v>
      </c>
      <c r="F15" s="19">
        <v>4.6</v>
      </c>
      <c r="G15" s="16">
        <f t="shared" si="3"/>
        <v>0.0455</v>
      </c>
      <c r="H15" s="34">
        <f t="shared" si="4"/>
        <v>0.0007071067812</v>
      </c>
      <c r="I15" s="4">
        <v>5.0E-4</v>
      </c>
      <c r="J15" s="20">
        <f t="shared" si="5"/>
        <v>0.0000000003208617916</v>
      </c>
      <c r="K15" s="20">
        <f t="shared" si="6"/>
        <v>0.98505</v>
      </c>
    </row>
    <row r="16">
      <c r="A16" s="19">
        <v>244.2</v>
      </c>
      <c r="B16" s="19">
        <f t="shared" si="1"/>
        <v>0.48315</v>
      </c>
      <c r="C16" s="19">
        <v>1.52</v>
      </c>
      <c r="D16" s="19">
        <f t="shared" si="2"/>
        <v>0.0804</v>
      </c>
      <c r="E16" s="19">
        <v>4.4</v>
      </c>
      <c r="F16" s="19">
        <v>4.5</v>
      </c>
      <c r="G16" s="16">
        <f t="shared" si="3"/>
        <v>0.0445</v>
      </c>
      <c r="H16" s="34">
        <f t="shared" si="4"/>
        <v>0.0007071067812</v>
      </c>
      <c r="I16" s="4">
        <v>5.0E-4</v>
      </c>
      <c r="J16" s="20">
        <f t="shared" si="5"/>
        <v>0.0000000003074646552</v>
      </c>
      <c r="K16" s="20">
        <f t="shared" si="6"/>
        <v>0.9663</v>
      </c>
    </row>
    <row r="17">
      <c r="A17" s="19">
        <v>234.2</v>
      </c>
      <c r="B17" s="19">
        <f t="shared" si="1"/>
        <v>0.47565</v>
      </c>
      <c r="C17" s="19">
        <v>1.52</v>
      </c>
      <c r="D17" s="19">
        <f t="shared" si="2"/>
        <v>0.0804</v>
      </c>
      <c r="E17" s="19">
        <v>4.3</v>
      </c>
      <c r="F17" s="19">
        <v>4.3</v>
      </c>
      <c r="G17" s="16">
        <f t="shared" si="3"/>
        <v>0.043</v>
      </c>
      <c r="H17" s="34">
        <f t="shared" si="4"/>
        <v>0.0007071067812</v>
      </c>
      <c r="I17" s="4">
        <v>5.0E-4</v>
      </c>
      <c r="J17" s="20">
        <f t="shared" si="5"/>
        <v>0.0000000002879251838</v>
      </c>
      <c r="K17" s="20">
        <f t="shared" si="6"/>
        <v>0.9513</v>
      </c>
    </row>
    <row r="18">
      <c r="A18" s="19">
        <v>222.6</v>
      </c>
      <c r="B18" s="19">
        <f t="shared" si="1"/>
        <v>0.46695</v>
      </c>
      <c r="C18" s="19">
        <v>1.52</v>
      </c>
      <c r="D18" s="19">
        <f t="shared" si="2"/>
        <v>0.0804</v>
      </c>
      <c r="E18" s="21">
        <v>4.0</v>
      </c>
      <c r="F18" s="19">
        <v>4.1</v>
      </c>
      <c r="G18" s="16">
        <f t="shared" si="3"/>
        <v>0.0405</v>
      </c>
      <c r="H18" s="34">
        <f t="shared" si="4"/>
        <v>0.0007071067812</v>
      </c>
      <c r="I18" s="4">
        <v>5.0E-4</v>
      </c>
      <c r="J18" s="20">
        <f t="shared" si="5"/>
        <v>0.000000000256842071</v>
      </c>
      <c r="K18" s="20">
        <f t="shared" si="6"/>
        <v>0.9339</v>
      </c>
    </row>
    <row r="19">
      <c r="A19" s="19">
        <v>209.7</v>
      </c>
      <c r="B19" s="19">
        <f t="shared" si="1"/>
        <v>0.457275</v>
      </c>
      <c r="C19" s="19">
        <v>1.52</v>
      </c>
      <c r="D19" s="19">
        <f t="shared" si="2"/>
        <v>0.0804</v>
      </c>
      <c r="E19" s="21">
        <v>4.0</v>
      </c>
      <c r="F19" s="21">
        <v>4.0</v>
      </c>
      <c r="G19" s="16">
        <f t="shared" si="3"/>
        <v>0.04</v>
      </c>
      <c r="H19" s="34">
        <f t="shared" si="4"/>
        <v>0.0007071067812</v>
      </c>
      <c r="I19" s="4">
        <v>5.0E-4</v>
      </c>
      <c r="J19" s="20">
        <f t="shared" si="5"/>
        <v>0.0000000002508477533</v>
      </c>
      <c r="K19" s="20">
        <f t="shared" si="6"/>
        <v>0.91455</v>
      </c>
    </row>
    <row r="20">
      <c r="A20" s="19">
        <v>198.7</v>
      </c>
      <c r="B20" s="19">
        <f t="shared" si="1"/>
        <v>0.449025</v>
      </c>
      <c r="C20" s="19">
        <v>1.52</v>
      </c>
      <c r="D20" s="19">
        <f t="shared" si="2"/>
        <v>0.0804</v>
      </c>
      <c r="E20" s="19">
        <v>3.9</v>
      </c>
      <c r="F20" s="19">
        <v>3.9</v>
      </c>
      <c r="G20" s="16">
        <f t="shared" si="3"/>
        <v>0.039</v>
      </c>
      <c r="H20" s="34">
        <f t="shared" si="4"/>
        <v>0.0007071067812</v>
      </c>
      <c r="I20" s="4">
        <v>5.0E-4</v>
      </c>
      <c r="J20" s="20">
        <f t="shared" si="5"/>
        <v>0.0000000002390813235</v>
      </c>
      <c r="K20" s="20">
        <f t="shared" si="6"/>
        <v>0.89805</v>
      </c>
    </row>
    <row r="21">
      <c r="A21" s="19">
        <v>187.3</v>
      </c>
      <c r="B21" s="19">
        <f t="shared" si="1"/>
        <v>0.440475</v>
      </c>
      <c r="C21" s="19">
        <v>1.52</v>
      </c>
      <c r="D21" s="19">
        <f t="shared" si="2"/>
        <v>0.0804</v>
      </c>
      <c r="E21" s="19">
        <v>3.8</v>
      </c>
      <c r="F21" s="19">
        <v>3.8</v>
      </c>
      <c r="G21" s="16">
        <f t="shared" si="3"/>
        <v>0.038</v>
      </c>
      <c r="H21" s="34">
        <f t="shared" si="4"/>
        <v>0.0007071067812</v>
      </c>
      <c r="I21" s="4">
        <v>5.0E-4</v>
      </c>
      <c r="J21" s="20">
        <f t="shared" si="5"/>
        <v>0.0000000002276110728</v>
      </c>
      <c r="K21" s="20">
        <f t="shared" si="6"/>
        <v>0.88095</v>
      </c>
    </row>
    <row r="22">
      <c r="A22" s="19">
        <v>169.2</v>
      </c>
      <c r="B22" s="19">
        <f t="shared" si="1"/>
        <v>0.4269</v>
      </c>
      <c r="C22" s="19">
        <v>1.52</v>
      </c>
      <c r="D22" s="19">
        <f t="shared" si="2"/>
        <v>0.0804</v>
      </c>
      <c r="E22" s="19">
        <v>3.6</v>
      </c>
      <c r="F22" s="19">
        <v>3.6</v>
      </c>
      <c r="G22" s="16">
        <f t="shared" si="3"/>
        <v>0.036</v>
      </c>
      <c r="H22" s="34">
        <f t="shared" si="4"/>
        <v>0.0007071067812</v>
      </c>
      <c r="I22" s="4">
        <v>5.0E-4</v>
      </c>
      <c r="J22" s="20">
        <f t="shared" si="5"/>
        <v>0.0000000002055585888</v>
      </c>
      <c r="K22" s="20">
        <f t="shared" si="6"/>
        <v>0.8538</v>
      </c>
    </row>
    <row r="23">
      <c r="A23" s="19">
        <v>155.7</v>
      </c>
      <c r="B23" s="19">
        <f t="shared" si="1"/>
        <v>0.416775</v>
      </c>
      <c r="C23" s="19">
        <v>1.52</v>
      </c>
      <c r="D23" s="19">
        <f t="shared" si="2"/>
        <v>0.0804</v>
      </c>
      <c r="E23" s="19">
        <v>3.5</v>
      </c>
      <c r="F23" s="19">
        <v>3.5</v>
      </c>
      <c r="G23" s="16">
        <f t="shared" si="3"/>
        <v>0.035</v>
      </c>
      <c r="H23" s="34">
        <f t="shared" si="4"/>
        <v>0.0007071067812</v>
      </c>
      <c r="I23" s="4">
        <v>5.0E-4</v>
      </c>
      <c r="J23" s="20">
        <f t="shared" si="5"/>
        <v>0.0000000001949760539</v>
      </c>
      <c r="K23" s="20">
        <f t="shared" si="6"/>
        <v>0.83355</v>
      </c>
    </row>
    <row r="24">
      <c r="A24" s="19">
        <v>138.8</v>
      </c>
      <c r="B24" s="19">
        <f t="shared" si="1"/>
        <v>0.4041</v>
      </c>
      <c r="C24" s="19">
        <v>1.52</v>
      </c>
      <c r="D24" s="19">
        <f t="shared" si="2"/>
        <v>0.0804</v>
      </c>
      <c r="E24" s="19">
        <v>3.4</v>
      </c>
      <c r="F24" s="19">
        <v>3.4</v>
      </c>
      <c r="G24" s="16">
        <f t="shared" si="3"/>
        <v>0.034</v>
      </c>
      <c r="H24" s="34">
        <f t="shared" si="4"/>
        <v>0.0007071067812</v>
      </c>
      <c r="I24" s="4">
        <v>5.0E-4</v>
      </c>
      <c r="J24" s="20">
        <f t="shared" si="5"/>
        <v>0.0000000001846890898</v>
      </c>
      <c r="K24" s="20">
        <f t="shared" si="6"/>
        <v>0.8082</v>
      </c>
    </row>
    <row r="25">
      <c r="A25" s="19">
        <v>127.3</v>
      </c>
      <c r="B25" s="19">
        <f t="shared" si="1"/>
        <v>0.395475</v>
      </c>
      <c r="C25" s="19">
        <v>1.52</v>
      </c>
      <c r="D25" s="19">
        <f t="shared" si="2"/>
        <v>0.0804</v>
      </c>
      <c r="E25" s="21">
        <v>3.0</v>
      </c>
      <c r="F25" s="19">
        <v>3.1</v>
      </c>
      <c r="G25" s="16">
        <f t="shared" si="3"/>
        <v>0.0305</v>
      </c>
      <c r="H25" s="34">
        <f t="shared" si="4"/>
        <v>0.0007071067812</v>
      </c>
      <c r="I25" s="4">
        <v>5.0E-4</v>
      </c>
      <c r="J25" s="20">
        <f t="shared" si="5"/>
        <v>0.0000000001510091176</v>
      </c>
      <c r="K25" s="20">
        <f t="shared" si="6"/>
        <v>0.79095</v>
      </c>
    </row>
    <row r="26">
      <c r="H26" s="38"/>
    </row>
    <row r="27">
      <c r="G27" s="6" t="s">
        <v>10</v>
      </c>
      <c r="H27" s="6" t="s">
        <v>11</v>
      </c>
      <c r="I27" s="6" t="s">
        <v>12</v>
      </c>
      <c r="J27" s="6" t="s">
        <v>13</v>
      </c>
      <c r="K27" s="6" t="s">
        <v>14</v>
      </c>
      <c r="L27" s="4" t="s">
        <v>54</v>
      </c>
      <c r="N27" s="4" t="s">
        <v>55</v>
      </c>
    </row>
    <row r="28">
      <c r="G28" s="14">
        <v>130.0</v>
      </c>
      <c r="H28" s="14">
        <v>0.15</v>
      </c>
      <c r="I28" s="15">
        <f t="shared" ref="I28:I96" si="7">4*PI()*10^-7</f>
        <v>0.000001256637061</v>
      </c>
      <c r="J28" s="16">
        <f t="shared" ref="J28:J96" si="8">(5/4)^(3/2)</f>
        <v>1.397542486</v>
      </c>
      <c r="K28" s="15">
        <f t="shared" ref="K28:K96" si="9">(G28*I28)/(J28*H28)</f>
        <v>0.0007792861142</v>
      </c>
      <c r="L28" s="16">
        <f t="shared" ref="L28:L96" si="10">2*(K28^2)</f>
        <v>0.000001214573695</v>
      </c>
      <c r="N28" s="16">
        <f t="shared" ref="N28:N96" si="11">L28/H28</f>
        <v>0.00000809715797</v>
      </c>
    </row>
    <row r="29">
      <c r="G29" s="14">
        <v>130.0</v>
      </c>
      <c r="H29" s="14">
        <v>0.15</v>
      </c>
      <c r="I29" s="15">
        <f t="shared" si="7"/>
        <v>0.000001256637061</v>
      </c>
      <c r="J29" s="16">
        <f t="shared" si="8"/>
        <v>1.397542486</v>
      </c>
      <c r="K29" s="15">
        <f t="shared" si="9"/>
        <v>0.0007792861142</v>
      </c>
      <c r="L29" s="16">
        <f t="shared" si="10"/>
        <v>0.000001214573695</v>
      </c>
      <c r="N29" s="16">
        <f t="shared" si="11"/>
        <v>0.00000809715797</v>
      </c>
    </row>
    <row r="30">
      <c r="G30" s="14">
        <v>130.0</v>
      </c>
      <c r="H30" s="14">
        <v>0.15</v>
      </c>
      <c r="I30" s="15">
        <f t="shared" si="7"/>
        <v>0.000001256637061</v>
      </c>
      <c r="J30" s="16">
        <f t="shared" si="8"/>
        <v>1.397542486</v>
      </c>
      <c r="K30" s="15">
        <f t="shared" si="9"/>
        <v>0.0007792861142</v>
      </c>
      <c r="L30" s="16">
        <f t="shared" si="10"/>
        <v>0.000001214573695</v>
      </c>
      <c r="N30" s="16">
        <f t="shared" si="11"/>
        <v>0.00000809715797</v>
      </c>
    </row>
    <row r="31">
      <c r="G31" s="14">
        <v>130.0</v>
      </c>
      <c r="H31" s="14">
        <v>0.15</v>
      </c>
      <c r="I31" s="15">
        <f t="shared" si="7"/>
        <v>0.000001256637061</v>
      </c>
      <c r="J31" s="16">
        <f t="shared" si="8"/>
        <v>1.397542486</v>
      </c>
      <c r="K31" s="15">
        <f t="shared" si="9"/>
        <v>0.0007792861142</v>
      </c>
      <c r="L31" s="16">
        <f t="shared" si="10"/>
        <v>0.000001214573695</v>
      </c>
      <c r="N31" s="16">
        <f t="shared" si="11"/>
        <v>0.00000809715797</v>
      </c>
    </row>
    <row r="32">
      <c r="G32" s="14">
        <v>130.0</v>
      </c>
      <c r="H32" s="14">
        <v>0.15</v>
      </c>
      <c r="I32" s="15">
        <f t="shared" si="7"/>
        <v>0.000001256637061</v>
      </c>
      <c r="J32" s="16">
        <f t="shared" si="8"/>
        <v>1.397542486</v>
      </c>
      <c r="K32" s="15">
        <f t="shared" si="9"/>
        <v>0.0007792861142</v>
      </c>
      <c r="L32" s="16">
        <f t="shared" si="10"/>
        <v>0.000001214573695</v>
      </c>
      <c r="N32" s="16">
        <f t="shared" si="11"/>
        <v>0.00000809715797</v>
      </c>
    </row>
    <row r="33">
      <c r="G33" s="14">
        <v>130.0</v>
      </c>
      <c r="H33" s="14">
        <v>0.15</v>
      </c>
      <c r="I33" s="15">
        <f t="shared" si="7"/>
        <v>0.000001256637061</v>
      </c>
      <c r="J33" s="16">
        <f t="shared" si="8"/>
        <v>1.397542486</v>
      </c>
      <c r="K33" s="15">
        <f t="shared" si="9"/>
        <v>0.0007792861142</v>
      </c>
      <c r="L33" s="16">
        <f t="shared" si="10"/>
        <v>0.000001214573695</v>
      </c>
      <c r="N33" s="16">
        <f t="shared" si="11"/>
        <v>0.00000809715797</v>
      </c>
    </row>
    <row r="34">
      <c r="G34" s="14">
        <v>130.0</v>
      </c>
      <c r="H34" s="14">
        <v>0.15</v>
      </c>
      <c r="I34" s="15">
        <f t="shared" si="7"/>
        <v>0.000001256637061</v>
      </c>
      <c r="J34" s="16">
        <f t="shared" si="8"/>
        <v>1.397542486</v>
      </c>
      <c r="K34" s="15">
        <f t="shared" si="9"/>
        <v>0.0007792861142</v>
      </c>
      <c r="L34" s="16">
        <f t="shared" si="10"/>
        <v>0.000001214573695</v>
      </c>
      <c r="N34" s="16">
        <f t="shared" si="11"/>
        <v>0.00000809715797</v>
      </c>
    </row>
    <row r="35">
      <c r="G35" s="14">
        <v>130.0</v>
      </c>
      <c r="H35" s="14">
        <v>0.15</v>
      </c>
      <c r="I35" s="15">
        <f t="shared" si="7"/>
        <v>0.000001256637061</v>
      </c>
      <c r="J35" s="16">
        <f t="shared" si="8"/>
        <v>1.397542486</v>
      </c>
      <c r="K35" s="15">
        <f t="shared" si="9"/>
        <v>0.0007792861142</v>
      </c>
      <c r="L35" s="16">
        <f t="shared" si="10"/>
        <v>0.000001214573695</v>
      </c>
      <c r="N35" s="16">
        <f t="shared" si="11"/>
        <v>0.00000809715797</v>
      </c>
    </row>
    <row r="36">
      <c r="G36" s="14">
        <v>130.0</v>
      </c>
      <c r="H36" s="14">
        <v>0.15</v>
      </c>
      <c r="I36" s="15">
        <f t="shared" si="7"/>
        <v>0.000001256637061</v>
      </c>
      <c r="J36" s="16">
        <f t="shared" si="8"/>
        <v>1.397542486</v>
      </c>
      <c r="K36" s="15">
        <f t="shared" si="9"/>
        <v>0.0007792861142</v>
      </c>
      <c r="L36" s="16">
        <f t="shared" si="10"/>
        <v>0.000001214573695</v>
      </c>
      <c r="N36" s="16">
        <f t="shared" si="11"/>
        <v>0.00000809715797</v>
      </c>
    </row>
    <row r="37">
      <c r="G37" s="14">
        <v>130.0</v>
      </c>
      <c r="H37" s="14">
        <v>0.15</v>
      </c>
      <c r="I37" s="15">
        <f t="shared" si="7"/>
        <v>0.000001256637061</v>
      </c>
      <c r="J37" s="16">
        <f t="shared" si="8"/>
        <v>1.397542486</v>
      </c>
      <c r="K37" s="15">
        <f t="shared" si="9"/>
        <v>0.0007792861142</v>
      </c>
      <c r="L37" s="16">
        <f t="shared" si="10"/>
        <v>0.000001214573695</v>
      </c>
      <c r="N37" s="16">
        <f t="shared" si="11"/>
        <v>0.00000809715797</v>
      </c>
    </row>
    <row r="38">
      <c r="G38" s="14">
        <v>130.0</v>
      </c>
      <c r="H38" s="14">
        <v>0.15</v>
      </c>
      <c r="I38" s="15">
        <f t="shared" si="7"/>
        <v>0.000001256637061</v>
      </c>
      <c r="J38" s="16">
        <f t="shared" si="8"/>
        <v>1.397542486</v>
      </c>
      <c r="K38" s="15">
        <f t="shared" si="9"/>
        <v>0.0007792861142</v>
      </c>
      <c r="L38" s="16">
        <f t="shared" si="10"/>
        <v>0.000001214573695</v>
      </c>
      <c r="N38" s="16">
        <f t="shared" si="11"/>
        <v>0.00000809715797</v>
      </c>
    </row>
    <row r="39">
      <c r="G39" s="14">
        <v>130.0</v>
      </c>
      <c r="H39" s="14">
        <v>0.15</v>
      </c>
      <c r="I39" s="15">
        <f t="shared" si="7"/>
        <v>0.000001256637061</v>
      </c>
      <c r="J39" s="16">
        <f t="shared" si="8"/>
        <v>1.397542486</v>
      </c>
      <c r="K39" s="15">
        <f t="shared" si="9"/>
        <v>0.0007792861142</v>
      </c>
      <c r="L39" s="16">
        <f t="shared" si="10"/>
        <v>0.000001214573695</v>
      </c>
      <c r="N39" s="16">
        <f t="shared" si="11"/>
        <v>0.00000809715797</v>
      </c>
    </row>
    <row r="40">
      <c r="G40" s="14">
        <v>130.0</v>
      </c>
      <c r="H40" s="14">
        <v>0.15</v>
      </c>
      <c r="I40" s="15">
        <f t="shared" si="7"/>
        <v>0.000001256637061</v>
      </c>
      <c r="J40" s="16">
        <f t="shared" si="8"/>
        <v>1.397542486</v>
      </c>
      <c r="K40" s="15">
        <f t="shared" si="9"/>
        <v>0.0007792861142</v>
      </c>
      <c r="L40" s="16">
        <f t="shared" si="10"/>
        <v>0.000001214573695</v>
      </c>
      <c r="N40" s="16">
        <f t="shared" si="11"/>
        <v>0.00000809715797</v>
      </c>
    </row>
    <row r="41">
      <c r="G41" s="14">
        <v>130.0</v>
      </c>
      <c r="H41" s="14">
        <v>0.15</v>
      </c>
      <c r="I41" s="15">
        <f t="shared" si="7"/>
        <v>0.000001256637061</v>
      </c>
      <c r="J41" s="16">
        <f t="shared" si="8"/>
        <v>1.397542486</v>
      </c>
      <c r="K41" s="15">
        <f t="shared" si="9"/>
        <v>0.0007792861142</v>
      </c>
      <c r="L41" s="16">
        <f t="shared" si="10"/>
        <v>0.000001214573695</v>
      </c>
      <c r="N41" s="16">
        <f t="shared" si="11"/>
        <v>0.00000809715797</v>
      </c>
    </row>
    <row r="42">
      <c r="G42" s="14">
        <v>130.0</v>
      </c>
      <c r="H42" s="14">
        <v>0.15</v>
      </c>
      <c r="I42" s="15">
        <f t="shared" si="7"/>
        <v>0.000001256637061</v>
      </c>
      <c r="J42" s="16">
        <f t="shared" si="8"/>
        <v>1.397542486</v>
      </c>
      <c r="K42" s="15">
        <f t="shared" si="9"/>
        <v>0.0007792861142</v>
      </c>
      <c r="L42" s="16">
        <f t="shared" si="10"/>
        <v>0.000001214573695</v>
      </c>
      <c r="N42" s="16">
        <f t="shared" si="11"/>
        <v>0.00000809715797</v>
      </c>
    </row>
    <row r="43">
      <c r="G43" s="14">
        <v>130.0</v>
      </c>
      <c r="H43" s="14">
        <v>0.15</v>
      </c>
      <c r="I43" s="15">
        <f t="shared" si="7"/>
        <v>0.000001256637061</v>
      </c>
      <c r="J43" s="16">
        <f t="shared" si="8"/>
        <v>1.397542486</v>
      </c>
      <c r="K43" s="15">
        <f t="shared" si="9"/>
        <v>0.0007792861142</v>
      </c>
      <c r="L43" s="16">
        <f t="shared" si="10"/>
        <v>0.000001214573695</v>
      </c>
      <c r="N43" s="16">
        <f t="shared" si="11"/>
        <v>0.00000809715797</v>
      </c>
    </row>
    <row r="44">
      <c r="G44" s="14">
        <v>130.0</v>
      </c>
      <c r="H44" s="14">
        <v>0.15</v>
      </c>
      <c r="I44" s="15">
        <f t="shared" si="7"/>
        <v>0.000001256637061</v>
      </c>
      <c r="J44" s="16">
        <f t="shared" si="8"/>
        <v>1.397542486</v>
      </c>
      <c r="K44" s="15">
        <f t="shared" si="9"/>
        <v>0.0007792861142</v>
      </c>
      <c r="L44" s="16">
        <f t="shared" si="10"/>
        <v>0.000001214573695</v>
      </c>
      <c r="N44" s="16">
        <f t="shared" si="11"/>
        <v>0.00000809715797</v>
      </c>
    </row>
    <row r="45">
      <c r="G45" s="14">
        <v>130.0</v>
      </c>
      <c r="H45" s="14">
        <v>0.15</v>
      </c>
      <c r="I45" s="15">
        <f t="shared" si="7"/>
        <v>0.000001256637061</v>
      </c>
      <c r="J45" s="16">
        <f t="shared" si="8"/>
        <v>1.397542486</v>
      </c>
      <c r="K45" s="15">
        <f t="shared" si="9"/>
        <v>0.0007792861142</v>
      </c>
      <c r="L45" s="16">
        <f t="shared" si="10"/>
        <v>0.000001214573695</v>
      </c>
      <c r="N45" s="16">
        <f t="shared" si="11"/>
        <v>0.00000809715797</v>
      </c>
    </row>
    <row r="46">
      <c r="G46" s="14">
        <v>130.0</v>
      </c>
      <c r="H46" s="14">
        <v>0.15</v>
      </c>
      <c r="I46" s="15">
        <f t="shared" si="7"/>
        <v>0.000001256637061</v>
      </c>
      <c r="J46" s="16">
        <f t="shared" si="8"/>
        <v>1.397542486</v>
      </c>
      <c r="K46" s="15">
        <f t="shared" si="9"/>
        <v>0.0007792861142</v>
      </c>
      <c r="L46" s="16">
        <f t="shared" si="10"/>
        <v>0.000001214573695</v>
      </c>
      <c r="N46" s="16">
        <f t="shared" si="11"/>
        <v>0.00000809715797</v>
      </c>
    </row>
    <row r="47">
      <c r="G47" s="14">
        <v>130.0</v>
      </c>
      <c r="H47" s="14">
        <v>0.15</v>
      </c>
      <c r="I47" s="15">
        <f t="shared" si="7"/>
        <v>0.000001256637061</v>
      </c>
      <c r="J47" s="16">
        <f t="shared" si="8"/>
        <v>1.397542486</v>
      </c>
      <c r="K47" s="15">
        <f t="shared" si="9"/>
        <v>0.0007792861142</v>
      </c>
      <c r="L47" s="16">
        <f t="shared" si="10"/>
        <v>0.000001214573695</v>
      </c>
      <c r="N47" s="16">
        <f t="shared" si="11"/>
        <v>0.00000809715797</v>
      </c>
    </row>
    <row r="48">
      <c r="G48" s="14">
        <v>130.0</v>
      </c>
      <c r="H48" s="14">
        <v>0.15</v>
      </c>
      <c r="I48" s="15">
        <f t="shared" si="7"/>
        <v>0.000001256637061</v>
      </c>
      <c r="J48" s="16">
        <f t="shared" si="8"/>
        <v>1.397542486</v>
      </c>
      <c r="K48" s="15">
        <f t="shared" si="9"/>
        <v>0.0007792861142</v>
      </c>
      <c r="L48" s="16">
        <f t="shared" si="10"/>
        <v>0.000001214573695</v>
      </c>
      <c r="N48" s="16">
        <f t="shared" si="11"/>
        <v>0.00000809715797</v>
      </c>
    </row>
    <row r="49">
      <c r="G49" s="14">
        <v>130.0</v>
      </c>
      <c r="H49" s="14">
        <v>0.15</v>
      </c>
      <c r="I49" s="15">
        <f t="shared" si="7"/>
        <v>0.000001256637061</v>
      </c>
      <c r="J49" s="16">
        <f t="shared" si="8"/>
        <v>1.397542486</v>
      </c>
      <c r="K49" s="15">
        <f t="shared" si="9"/>
        <v>0.0007792861142</v>
      </c>
      <c r="L49" s="16">
        <f t="shared" si="10"/>
        <v>0.000001214573695</v>
      </c>
      <c r="N49" s="16">
        <f t="shared" si="11"/>
        <v>0.00000809715797</v>
      </c>
    </row>
    <row r="50">
      <c r="G50" s="14">
        <v>130.0</v>
      </c>
      <c r="H50" s="14">
        <v>0.15</v>
      </c>
      <c r="I50" s="15">
        <f t="shared" si="7"/>
        <v>0.000001256637061</v>
      </c>
      <c r="J50" s="16">
        <f t="shared" si="8"/>
        <v>1.397542486</v>
      </c>
      <c r="K50" s="15">
        <f t="shared" si="9"/>
        <v>0.0007792861142</v>
      </c>
      <c r="L50" s="16">
        <f t="shared" si="10"/>
        <v>0.000001214573695</v>
      </c>
      <c r="N50" s="16">
        <f t="shared" si="11"/>
        <v>0.00000809715797</v>
      </c>
    </row>
    <row r="51">
      <c r="G51" s="14">
        <v>130.0</v>
      </c>
      <c r="H51" s="14">
        <v>0.15</v>
      </c>
      <c r="I51" s="15">
        <f t="shared" si="7"/>
        <v>0.000001256637061</v>
      </c>
      <c r="J51" s="16">
        <f t="shared" si="8"/>
        <v>1.397542486</v>
      </c>
      <c r="K51" s="15">
        <f t="shared" si="9"/>
        <v>0.0007792861142</v>
      </c>
      <c r="L51" s="16">
        <f t="shared" si="10"/>
        <v>0.000001214573695</v>
      </c>
      <c r="N51" s="16">
        <f t="shared" si="11"/>
        <v>0.00000809715797</v>
      </c>
    </row>
    <row r="52">
      <c r="G52" s="14">
        <v>130.0</v>
      </c>
      <c r="H52" s="14">
        <v>0.15</v>
      </c>
      <c r="I52" s="15">
        <f t="shared" si="7"/>
        <v>0.000001256637061</v>
      </c>
      <c r="J52" s="16">
        <f t="shared" si="8"/>
        <v>1.397542486</v>
      </c>
      <c r="K52" s="15">
        <f t="shared" si="9"/>
        <v>0.0007792861142</v>
      </c>
      <c r="L52" s="16">
        <f t="shared" si="10"/>
        <v>0.000001214573695</v>
      </c>
      <c r="N52" s="16">
        <f t="shared" si="11"/>
        <v>0.00000809715797</v>
      </c>
    </row>
    <row r="53">
      <c r="G53" s="14">
        <v>130.0</v>
      </c>
      <c r="H53" s="14">
        <v>0.15</v>
      </c>
      <c r="I53" s="15">
        <f t="shared" si="7"/>
        <v>0.000001256637061</v>
      </c>
      <c r="J53" s="16">
        <f t="shared" si="8"/>
        <v>1.397542486</v>
      </c>
      <c r="K53" s="15">
        <f t="shared" si="9"/>
        <v>0.0007792861142</v>
      </c>
      <c r="L53" s="16">
        <f t="shared" si="10"/>
        <v>0.000001214573695</v>
      </c>
      <c r="N53" s="16">
        <f t="shared" si="11"/>
        <v>0.00000809715797</v>
      </c>
    </row>
    <row r="54">
      <c r="G54" s="14">
        <v>130.0</v>
      </c>
      <c r="H54" s="14">
        <v>0.15</v>
      </c>
      <c r="I54" s="15">
        <f t="shared" si="7"/>
        <v>0.000001256637061</v>
      </c>
      <c r="J54" s="16">
        <f t="shared" si="8"/>
        <v>1.397542486</v>
      </c>
      <c r="K54" s="15">
        <f t="shared" si="9"/>
        <v>0.0007792861142</v>
      </c>
      <c r="L54" s="16">
        <f t="shared" si="10"/>
        <v>0.000001214573695</v>
      </c>
      <c r="N54" s="16">
        <f t="shared" si="11"/>
        <v>0.00000809715797</v>
      </c>
    </row>
    <row r="55">
      <c r="G55" s="14">
        <v>130.0</v>
      </c>
      <c r="H55" s="14">
        <v>0.15</v>
      </c>
      <c r="I55" s="15">
        <f t="shared" si="7"/>
        <v>0.000001256637061</v>
      </c>
      <c r="J55" s="16">
        <f t="shared" si="8"/>
        <v>1.397542486</v>
      </c>
      <c r="K55" s="15">
        <f t="shared" si="9"/>
        <v>0.0007792861142</v>
      </c>
      <c r="L55" s="16">
        <f t="shared" si="10"/>
        <v>0.000001214573695</v>
      </c>
      <c r="N55" s="16">
        <f t="shared" si="11"/>
        <v>0.00000809715797</v>
      </c>
    </row>
    <row r="56">
      <c r="G56" s="14">
        <v>130.0</v>
      </c>
      <c r="H56" s="14">
        <v>0.15</v>
      </c>
      <c r="I56" s="15">
        <f t="shared" si="7"/>
        <v>0.000001256637061</v>
      </c>
      <c r="J56" s="16">
        <f t="shared" si="8"/>
        <v>1.397542486</v>
      </c>
      <c r="K56" s="15">
        <f t="shared" si="9"/>
        <v>0.0007792861142</v>
      </c>
      <c r="L56" s="16">
        <f t="shared" si="10"/>
        <v>0.000001214573695</v>
      </c>
      <c r="N56" s="16">
        <f t="shared" si="11"/>
        <v>0.00000809715797</v>
      </c>
    </row>
    <row r="57">
      <c r="G57" s="14">
        <v>130.0</v>
      </c>
      <c r="H57" s="14">
        <v>0.15</v>
      </c>
      <c r="I57" s="15">
        <f t="shared" si="7"/>
        <v>0.000001256637061</v>
      </c>
      <c r="J57" s="16">
        <f t="shared" si="8"/>
        <v>1.397542486</v>
      </c>
      <c r="K57" s="15">
        <f t="shared" si="9"/>
        <v>0.0007792861142</v>
      </c>
      <c r="L57" s="16">
        <f t="shared" si="10"/>
        <v>0.000001214573695</v>
      </c>
      <c r="N57" s="16">
        <f t="shared" si="11"/>
        <v>0.00000809715797</v>
      </c>
    </row>
    <row r="58">
      <c r="G58" s="14">
        <v>130.0</v>
      </c>
      <c r="H58" s="14">
        <v>0.15</v>
      </c>
      <c r="I58" s="15">
        <f t="shared" si="7"/>
        <v>0.000001256637061</v>
      </c>
      <c r="J58" s="16">
        <f t="shared" si="8"/>
        <v>1.397542486</v>
      </c>
      <c r="K58" s="15">
        <f t="shared" si="9"/>
        <v>0.0007792861142</v>
      </c>
      <c r="L58" s="16">
        <f t="shared" si="10"/>
        <v>0.000001214573695</v>
      </c>
      <c r="N58" s="16">
        <f t="shared" si="11"/>
        <v>0.00000809715797</v>
      </c>
    </row>
    <row r="59">
      <c r="G59" s="14">
        <v>130.0</v>
      </c>
      <c r="H59" s="14">
        <v>0.15</v>
      </c>
      <c r="I59" s="15">
        <f t="shared" si="7"/>
        <v>0.000001256637061</v>
      </c>
      <c r="J59" s="16">
        <f t="shared" si="8"/>
        <v>1.397542486</v>
      </c>
      <c r="K59" s="15">
        <f t="shared" si="9"/>
        <v>0.0007792861142</v>
      </c>
      <c r="L59" s="16">
        <f t="shared" si="10"/>
        <v>0.000001214573695</v>
      </c>
      <c r="N59" s="16">
        <f t="shared" si="11"/>
        <v>0.00000809715797</v>
      </c>
    </row>
    <row r="60">
      <c r="G60" s="14">
        <v>130.0</v>
      </c>
      <c r="H60" s="14">
        <v>0.15</v>
      </c>
      <c r="I60" s="15">
        <f t="shared" si="7"/>
        <v>0.000001256637061</v>
      </c>
      <c r="J60" s="16">
        <f t="shared" si="8"/>
        <v>1.397542486</v>
      </c>
      <c r="K60" s="15">
        <f t="shared" si="9"/>
        <v>0.0007792861142</v>
      </c>
      <c r="L60" s="16">
        <f t="shared" si="10"/>
        <v>0.000001214573695</v>
      </c>
      <c r="N60" s="16">
        <f t="shared" si="11"/>
        <v>0.00000809715797</v>
      </c>
    </row>
    <row r="61">
      <c r="G61" s="14">
        <v>130.0</v>
      </c>
      <c r="H61" s="14">
        <v>0.15</v>
      </c>
      <c r="I61" s="15">
        <f t="shared" si="7"/>
        <v>0.000001256637061</v>
      </c>
      <c r="J61" s="16">
        <f t="shared" si="8"/>
        <v>1.397542486</v>
      </c>
      <c r="K61" s="15">
        <f t="shared" si="9"/>
        <v>0.0007792861142</v>
      </c>
      <c r="L61" s="16">
        <f t="shared" si="10"/>
        <v>0.000001214573695</v>
      </c>
      <c r="N61" s="16">
        <f t="shared" si="11"/>
        <v>0.00000809715797</v>
      </c>
    </row>
    <row r="62">
      <c r="G62" s="14">
        <v>130.0</v>
      </c>
      <c r="H62" s="14">
        <v>0.15</v>
      </c>
      <c r="I62" s="15">
        <f t="shared" si="7"/>
        <v>0.000001256637061</v>
      </c>
      <c r="J62" s="16">
        <f t="shared" si="8"/>
        <v>1.397542486</v>
      </c>
      <c r="K62" s="15">
        <f t="shared" si="9"/>
        <v>0.0007792861142</v>
      </c>
      <c r="L62" s="16">
        <f t="shared" si="10"/>
        <v>0.000001214573695</v>
      </c>
      <c r="N62" s="16">
        <f t="shared" si="11"/>
        <v>0.00000809715797</v>
      </c>
    </row>
    <row r="63">
      <c r="G63" s="14">
        <v>130.0</v>
      </c>
      <c r="H63" s="14">
        <v>0.15</v>
      </c>
      <c r="I63" s="15">
        <f t="shared" si="7"/>
        <v>0.000001256637061</v>
      </c>
      <c r="J63" s="16">
        <f t="shared" si="8"/>
        <v>1.397542486</v>
      </c>
      <c r="K63" s="15">
        <f t="shared" si="9"/>
        <v>0.0007792861142</v>
      </c>
      <c r="L63" s="16">
        <f t="shared" si="10"/>
        <v>0.000001214573695</v>
      </c>
      <c r="N63" s="16">
        <f t="shared" si="11"/>
        <v>0.00000809715797</v>
      </c>
    </row>
    <row r="64">
      <c r="G64" s="14">
        <v>130.0</v>
      </c>
      <c r="H64" s="14">
        <v>0.15</v>
      </c>
      <c r="I64" s="15">
        <f t="shared" si="7"/>
        <v>0.000001256637061</v>
      </c>
      <c r="J64" s="16">
        <f t="shared" si="8"/>
        <v>1.397542486</v>
      </c>
      <c r="K64" s="15">
        <f t="shared" si="9"/>
        <v>0.0007792861142</v>
      </c>
      <c r="L64" s="16">
        <f t="shared" si="10"/>
        <v>0.000001214573695</v>
      </c>
      <c r="N64" s="16">
        <f t="shared" si="11"/>
        <v>0.00000809715797</v>
      </c>
    </row>
    <row r="65">
      <c r="G65" s="14">
        <v>130.0</v>
      </c>
      <c r="H65" s="14">
        <v>0.15</v>
      </c>
      <c r="I65" s="15">
        <f t="shared" si="7"/>
        <v>0.000001256637061</v>
      </c>
      <c r="J65" s="16">
        <f t="shared" si="8"/>
        <v>1.397542486</v>
      </c>
      <c r="K65" s="15">
        <f t="shared" si="9"/>
        <v>0.0007792861142</v>
      </c>
      <c r="L65" s="16">
        <f t="shared" si="10"/>
        <v>0.000001214573695</v>
      </c>
      <c r="N65" s="16">
        <f t="shared" si="11"/>
        <v>0.00000809715797</v>
      </c>
    </row>
    <row r="66">
      <c r="G66" s="14">
        <v>130.0</v>
      </c>
      <c r="H66" s="14">
        <v>0.15</v>
      </c>
      <c r="I66" s="15">
        <f t="shared" si="7"/>
        <v>0.000001256637061</v>
      </c>
      <c r="J66" s="16">
        <f t="shared" si="8"/>
        <v>1.397542486</v>
      </c>
      <c r="K66" s="15">
        <f t="shared" si="9"/>
        <v>0.0007792861142</v>
      </c>
      <c r="L66" s="16">
        <f t="shared" si="10"/>
        <v>0.000001214573695</v>
      </c>
      <c r="N66" s="16">
        <f t="shared" si="11"/>
        <v>0.00000809715797</v>
      </c>
    </row>
    <row r="67">
      <c r="G67" s="14">
        <v>130.0</v>
      </c>
      <c r="H67" s="14">
        <v>0.15</v>
      </c>
      <c r="I67" s="15">
        <f t="shared" si="7"/>
        <v>0.000001256637061</v>
      </c>
      <c r="J67" s="16">
        <f t="shared" si="8"/>
        <v>1.397542486</v>
      </c>
      <c r="K67" s="15">
        <f t="shared" si="9"/>
        <v>0.0007792861142</v>
      </c>
      <c r="L67" s="16">
        <f t="shared" si="10"/>
        <v>0.000001214573695</v>
      </c>
      <c r="N67" s="16">
        <f t="shared" si="11"/>
        <v>0.00000809715797</v>
      </c>
    </row>
    <row r="68">
      <c r="G68" s="14">
        <v>130.0</v>
      </c>
      <c r="H68" s="14">
        <v>0.15</v>
      </c>
      <c r="I68" s="15">
        <f t="shared" si="7"/>
        <v>0.000001256637061</v>
      </c>
      <c r="J68" s="16">
        <f t="shared" si="8"/>
        <v>1.397542486</v>
      </c>
      <c r="K68" s="15">
        <f t="shared" si="9"/>
        <v>0.0007792861142</v>
      </c>
      <c r="L68" s="16">
        <f t="shared" si="10"/>
        <v>0.000001214573695</v>
      </c>
      <c r="N68" s="16">
        <f t="shared" si="11"/>
        <v>0.00000809715797</v>
      </c>
    </row>
    <row r="69">
      <c r="G69" s="14">
        <v>130.0</v>
      </c>
      <c r="H69" s="14">
        <v>0.15</v>
      </c>
      <c r="I69" s="15">
        <f t="shared" si="7"/>
        <v>0.000001256637061</v>
      </c>
      <c r="J69" s="16">
        <f t="shared" si="8"/>
        <v>1.397542486</v>
      </c>
      <c r="K69" s="15">
        <f t="shared" si="9"/>
        <v>0.0007792861142</v>
      </c>
      <c r="L69" s="16">
        <f t="shared" si="10"/>
        <v>0.000001214573695</v>
      </c>
      <c r="N69" s="16">
        <f t="shared" si="11"/>
        <v>0.00000809715797</v>
      </c>
    </row>
    <row r="70">
      <c r="G70" s="14">
        <v>130.0</v>
      </c>
      <c r="H70" s="14">
        <v>0.15</v>
      </c>
      <c r="I70" s="15">
        <f t="shared" si="7"/>
        <v>0.000001256637061</v>
      </c>
      <c r="J70" s="16">
        <f t="shared" si="8"/>
        <v>1.397542486</v>
      </c>
      <c r="K70" s="15">
        <f t="shared" si="9"/>
        <v>0.0007792861142</v>
      </c>
      <c r="L70" s="16">
        <f t="shared" si="10"/>
        <v>0.000001214573695</v>
      </c>
      <c r="N70" s="16">
        <f t="shared" si="11"/>
        <v>0.00000809715797</v>
      </c>
    </row>
    <row r="71">
      <c r="G71" s="14">
        <v>130.0</v>
      </c>
      <c r="H71" s="14">
        <v>0.15</v>
      </c>
      <c r="I71" s="15">
        <f t="shared" si="7"/>
        <v>0.000001256637061</v>
      </c>
      <c r="J71" s="16">
        <f t="shared" si="8"/>
        <v>1.397542486</v>
      </c>
      <c r="K71" s="15">
        <f t="shared" si="9"/>
        <v>0.0007792861142</v>
      </c>
      <c r="L71" s="16">
        <f t="shared" si="10"/>
        <v>0.000001214573695</v>
      </c>
      <c r="N71" s="16">
        <f t="shared" si="11"/>
        <v>0.00000809715797</v>
      </c>
    </row>
    <row r="72">
      <c r="G72" s="14">
        <v>130.0</v>
      </c>
      <c r="H72" s="14">
        <v>0.15</v>
      </c>
      <c r="I72" s="15">
        <f t="shared" si="7"/>
        <v>0.000001256637061</v>
      </c>
      <c r="J72" s="16">
        <f t="shared" si="8"/>
        <v>1.397542486</v>
      </c>
      <c r="K72" s="15">
        <f t="shared" si="9"/>
        <v>0.0007792861142</v>
      </c>
      <c r="L72" s="16">
        <f t="shared" si="10"/>
        <v>0.000001214573695</v>
      </c>
      <c r="N72" s="16">
        <f t="shared" si="11"/>
        <v>0.00000809715797</v>
      </c>
    </row>
    <row r="73">
      <c r="G73" s="14">
        <v>130.0</v>
      </c>
      <c r="H73" s="14">
        <v>0.15</v>
      </c>
      <c r="I73" s="15">
        <f t="shared" si="7"/>
        <v>0.000001256637061</v>
      </c>
      <c r="J73" s="16">
        <f t="shared" si="8"/>
        <v>1.397542486</v>
      </c>
      <c r="K73" s="15">
        <f t="shared" si="9"/>
        <v>0.0007792861142</v>
      </c>
      <c r="L73" s="16">
        <f t="shared" si="10"/>
        <v>0.000001214573695</v>
      </c>
      <c r="N73" s="16">
        <f t="shared" si="11"/>
        <v>0.00000809715797</v>
      </c>
    </row>
    <row r="74">
      <c r="G74" s="14">
        <v>130.0</v>
      </c>
      <c r="H74" s="14">
        <v>0.15</v>
      </c>
      <c r="I74" s="15">
        <f t="shared" si="7"/>
        <v>0.000001256637061</v>
      </c>
      <c r="J74" s="16">
        <f t="shared" si="8"/>
        <v>1.397542486</v>
      </c>
      <c r="K74" s="15">
        <f t="shared" si="9"/>
        <v>0.0007792861142</v>
      </c>
      <c r="L74" s="16">
        <f t="shared" si="10"/>
        <v>0.000001214573695</v>
      </c>
      <c r="N74" s="16">
        <f t="shared" si="11"/>
        <v>0.00000809715797</v>
      </c>
    </row>
    <row r="75">
      <c r="G75" s="14">
        <v>130.0</v>
      </c>
      <c r="H75" s="14">
        <v>0.15</v>
      </c>
      <c r="I75" s="15">
        <f t="shared" si="7"/>
        <v>0.000001256637061</v>
      </c>
      <c r="J75" s="16">
        <f t="shared" si="8"/>
        <v>1.397542486</v>
      </c>
      <c r="K75" s="15">
        <f t="shared" si="9"/>
        <v>0.0007792861142</v>
      </c>
      <c r="L75" s="16">
        <f t="shared" si="10"/>
        <v>0.000001214573695</v>
      </c>
      <c r="N75" s="16">
        <f t="shared" si="11"/>
        <v>0.00000809715797</v>
      </c>
    </row>
    <row r="76">
      <c r="G76" s="14">
        <v>130.0</v>
      </c>
      <c r="H76" s="14">
        <v>0.15</v>
      </c>
      <c r="I76" s="15">
        <f t="shared" si="7"/>
        <v>0.000001256637061</v>
      </c>
      <c r="J76" s="16">
        <f t="shared" si="8"/>
        <v>1.397542486</v>
      </c>
      <c r="K76" s="15">
        <f t="shared" si="9"/>
        <v>0.0007792861142</v>
      </c>
      <c r="L76" s="16">
        <f t="shared" si="10"/>
        <v>0.000001214573695</v>
      </c>
      <c r="N76" s="16">
        <f t="shared" si="11"/>
        <v>0.00000809715797</v>
      </c>
    </row>
    <row r="77">
      <c r="G77" s="14">
        <v>130.0</v>
      </c>
      <c r="H77" s="14">
        <v>0.15</v>
      </c>
      <c r="I77" s="15">
        <f t="shared" si="7"/>
        <v>0.000001256637061</v>
      </c>
      <c r="J77" s="16">
        <f t="shared" si="8"/>
        <v>1.397542486</v>
      </c>
      <c r="K77" s="15">
        <f t="shared" si="9"/>
        <v>0.0007792861142</v>
      </c>
      <c r="L77" s="16">
        <f t="shared" si="10"/>
        <v>0.000001214573695</v>
      </c>
      <c r="N77" s="16">
        <f t="shared" si="11"/>
        <v>0.00000809715797</v>
      </c>
    </row>
    <row r="78">
      <c r="G78" s="14">
        <v>130.0</v>
      </c>
      <c r="H78" s="14">
        <v>0.15</v>
      </c>
      <c r="I78" s="15">
        <f t="shared" si="7"/>
        <v>0.000001256637061</v>
      </c>
      <c r="J78" s="16">
        <f t="shared" si="8"/>
        <v>1.397542486</v>
      </c>
      <c r="K78" s="15">
        <f t="shared" si="9"/>
        <v>0.0007792861142</v>
      </c>
      <c r="L78" s="16">
        <f t="shared" si="10"/>
        <v>0.000001214573695</v>
      </c>
      <c r="N78" s="16">
        <f t="shared" si="11"/>
        <v>0.00000809715797</v>
      </c>
    </row>
    <row r="79">
      <c r="G79" s="14">
        <v>130.0</v>
      </c>
      <c r="H79" s="14">
        <v>0.15</v>
      </c>
      <c r="I79" s="15">
        <f t="shared" si="7"/>
        <v>0.000001256637061</v>
      </c>
      <c r="J79" s="16">
        <f t="shared" si="8"/>
        <v>1.397542486</v>
      </c>
      <c r="K79" s="15">
        <f t="shared" si="9"/>
        <v>0.0007792861142</v>
      </c>
      <c r="L79" s="16">
        <f t="shared" si="10"/>
        <v>0.000001214573695</v>
      </c>
      <c r="N79" s="16">
        <f t="shared" si="11"/>
        <v>0.00000809715797</v>
      </c>
    </row>
    <row r="80">
      <c r="G80" s="14">
        <v>130.0</v>
      </c>
      <c r="H80" s="14">
        <v>0.15</v>
      </c>
      <c r="I80" s="15">
        <f t="shared" si="7"/>
        <v>0.000001256637061</v>
      </c>
      <c r="J80" s="16">
        <f t="shared" si="8"/>
        <v>1.397542486</v>
      </c>
      <c r="K80" s="15">
        <f t="shared" si="9"/>
        <v>0.0007792861142</v>
      </c>
      <c r="L80" s="16">
        <f t="shared" si="10"/>
        <v>0.000001214573695</v>
      </c>
      <c r="N80" s="16">
        <f t="shared" si="11"/>
        <v>0.00000809715797</v>
      </c>
    </row>
    <row r="81">
      <c r="G81" s="14">
        <v>130.0</v>
      </c>
      <c r="H81" s="14">
        <v>0.15</v>
      </c>
      <c r="I81" s="15">
        <f t="shared" si="7"/>
        <v>0.000001256637061</v>
      </c>
      <c r="J81" s="16">
        <f t="shared" si="8"/>
        <v>1.397542486</v>
      </c>
      <c r="K81" s="15">
        <f t="shared" si="9"/>
        <v>0.0007792861142</v>
      </c>
      <c r="L81" s="16">
        <f t="shared" si="10"/>
        <v>0.000001214573695</v>
      </c>
      <c r="N81" s="16">
        <f t="shared" si="11"/>
        <v>0.00000809715797</v>
      </c>
    </row>
    <row r="82">
      <c r="G82" s="14">
        <v>130.0</v>
      </c>
      <c r="H82" s="14">
        <v>0.15</v>
      </c>
      <c r="I82" s="15">
        <f t="shared" si="7"/>
        <v>0.000001256637061</v>
      </c>
      <c r="J82" s="16">
        <f t="shared" si="8"/>
        <v>1.397542486</v>
      </c>
      <c r="K82" s="15">
        <f t="shared" si="9"/>
        <v>0.0007792861142</v>
      </c>
      <c r="L82" s="16">
        <f t="shared" si="10"/>
        <v>0.000001214573695</v>
      </c>
      <c r="N82" s="16">
        <f t="shared" si="11"/>
        <v>0.00000809715797</v>
      </c>
    </row>
    <row r="83">
      <c r="G83" s="14">
        <v>130.0</v>
      </c>
      <c r="H83" s="14">
        <v>0.15</v>
      </c>
      <c r="I83" s="15">
        <f t="shared" si="7"/>
        <v>0.000001256637061</v>
      </c>
      <c r="J83" s="16">
        <f t="shared" si="8"/>
        <v>1.397542486</v>
      </c>
      <c r="K83" s="15">
        <f t="shared" si="9"/>
        <v>0.0007792861142</v>
      </c>
      <c r="L83" s="16">
        <f t="shared" si="10"/>
        <v>0.000001214573695</v>
      </c>
      <c r="N83" s="16">
        <f t="shared" si="11"/>
        <v>0.00000809715797</v>
      </c>
    </row>
    <row r="84">
      <c r="G84" s="14">
        <v>130.0</v>
      </c>
      <c r="H84" s="14">
        <v>0.15</v>
      </c>
      <c r="I84" s="15">
        <f t="shared" si="7"/>
        <v>0.000001256637061</v>
      </c>
      <c r="J84" s="16">
        <f t="shared" si="8"/>
        <v>1.397542486</v>
      </c>
      <c r="K84" s="15">
        <f t="shared" si="9"/>
        <v>0.0007792861142</v>
      </c>
      <c r="L84" s="16">
        <f t="shared" si="10"/>
        <v>0.000001214573695</v>
      </c>
      <c r="N84" s="16">
        <f t="shared" si="11"/>
        <v>0.00000809715797</v>
      </c>
    </row>
    <row r="85">
      <c r="G85" s="14">
        <v>130.0</v>
      </c>
      <c r="H85" s="14">
        <v>0.15</v>
      </c>
      <c r="I85" s="15">
        <f t="shared" si="7"/>
        <v>0.000001256637061</v>
      </c>
      <c r="J85" s="16">
        <f t="shared" si="8"/>
        <v>1.397542486</v>
      </c>
      <c r="K85" s="15">
        <f t="shared" si="9"/>
        <v>0.0007792861142</v>
      </c>
      <c r="L85" s="16">
        <f t="shared" si="10"/>
        <v>0.000001214573695</v>
      </c>
      <c r="N85" s="16">
        <f t="shared" si="11"/>
        <v>0.00000809715797</v>
      </c>
    </row>
    <row r="86">
      <c r="G86" s="14">
        <v>130.0</v>
      </c>
      <c r="H86" s="14">
        <v>0.15</v>
      </c>
      <c r="I86" s="15">
        <f t="shared" si="7"/>
        <v>0.000001256637061</v>
      </c>
      <c r="J86" s="16">
        <f t="shared" si="8"/>
        <v>1.397542486</v>
      </c>
      <c r="K86" s="15">
        <f t="shared" si="9"/>
        <v>0.0007792861142</v>
      </c>
      <c r="L86" s="16">
        <f t="shared" si="10"/>
        <v>0.000001214573695</v>
      </c>
      <c r="N86" s="16">
        <f t="shared" si="11"/>
        <v>0.00000809715797</v>
      </c>
    </row>
    <row r="87">
      <c r="G87" s="14">
        <v>130.0</v>
      </c>
      <c r="H87" s="14">
        <v>0.15</v>
      </c>
      <c r="I87" s="15">
        <f t="shared" si="7"/>
        <v>0.000001256637061</v>
      </c>
      <c r="J87" s="16">
        <f t="shared" si="8"/>
        <v>1.397542486</v>
      </c>
      <c r="K87" s="15">
        <f t="shared" si="9"/>
        <v>0.0007792861142</v>
      </c>
      <c r="L87" s="16">
        <f t="shared" si="10"/>
        <v>0.000001214573695</v>
      </c>
      <c r="N87" s="16">
        <f t="shared" si="11"/>
        <v>0.00000809715797</v>
      </c>
    </row>
    <row r="88">
      <c r="G88" s="14">
        <v>130.0</v>
      </c>
      <c r="H88" s="14">
        <v>0.15</v>
      </c>
      <c r="I88" s="15">
        <f t="shared" si="7"/>
        <v>0.000001256637061</v>
      </c>
      <c r="J88" s="16">
        <f t="shared" si="8"/>
        <v>1.397542486</v>
      </c>
      <c r="K88" s="15">
        <f t="shared" si="9"/>
        <v>0.0007792861142</v>
      </c>
      <c r="L88" s="16">
        <f t="shared" si="10"/>
        <v>0.000001214573695</v>
      </c>
      <c r="N88" s="16">
        <f t="shared" si="11"/>
        <v>0.00000809715797</v>
      </c>
    </row>
    <row r="89">
      <c r="G89" s="14">
        <v>130.0</v>
      </c>
      <c r="H89" s="14">
        <v>0.15</v>
      </c>
      <c r="I89" s="15">
        <f t="shared" si="7"/>
        <v>0.000001256637061</v>
      </c>
      <c r="J89" s="16">
        <f t="shared" si="8"/>
        <v>1.397542486</v>
      </c>
      <c r="K89" s="15">
        <f t="shared" si="9"/>
        <v>0.0007792861142</v>
      </c>
      <c r="L89" s="16">
        <f t="shared" si="10"/>
        <v>0.000001214573695</v>
      </c>
      <c r="N89" s="16">
        <f t="shared" si="11"/>
        <v>0.00000809715797</v>
      </c>
    </row>
    <row r="90">
      <c r="G90" s="14">
        <v>130.0</v>
      </c>
      <c r="H90" s="14">
        <v>0.15</v>
      </c>
      <c r="I90" s="15">
        <f t="shared" si="7"/>
        <v>0.000001256637061</v>
      </c>
      <c r="J90" s="16">
        <f t="shared" si="8"/>
        <v>1.397542486</v>
      </c>
      <c r="K90" s="15">
        <f t="shared" si="9"/>
        <v>0.0007792861142</v>
      </c>
      <c r="L90" s="16">
        <f t="shared" si="10"/>
        <v>0.000001214573695</v>
      </c>
      <c r="N90" s="16">
        <f t="shared" si="11"/>
        <v>0.00000809715797</v>
      </c>
    </row>
    <row r="91">
      <c r="G91" s="14">
        <v>130.0</v>
      </c>
      <c r="H91" s="14">
        <v>0.15</v>
      </c>
      <c r="I91" s="15">
        <f t="shared" si="7"/>
        <v>0.000001256637061</v>
      </c>
      <c r="J91" s="16">
        <f t="shared" si="8"/>
        <v>1.397542486</v>
      </c>
      <c r="K91" s="15">
        <f t="shared" si="9"/>
        <v>0.0007792861142</v>
      </c>
      <c r="L91" s="16">
        <f t="shared" si="10"/>
        <v>0.000001214573695</v>
      </c>
      <c r="N91" s="16">
        <f t="shared" si="11"/>
        <v>0.00000809715797</v>
      </c>
    </row>
    <row r="92">
      <c r="G92" s="14">
        <v>130.0</v>
      </c>
      <c r="H92" s="14">
        <v>0.15</v>
      </c>
      <c r="I92" s="15">
        <f t="shared" si="7"/>
        <v>0.000001256637061</v>
      </c>
      <c r="J92" s="16">
        <f t="shared" si="8"/>
        <v>1.397542486</v>
      </c>
      <c r="K92" s="15">
        <f t="shared" si="9"/>
        <v>0.0007792861142</v>
      </c>
      <c r="L92" s="16">
        <f t="shared" si="10"/>
        <v>0.000001214573695</v>
      </c>
      <c r="N92" s="16">
        <f t="shared" si="11"/>
        <v>0.00000809715797</v>
      </c>
    </row>
    <row r="93">
      <c r="G93" s="14">
        <v>130.0</v>
      </c>
      <c r="H93" s="14">
        <v>0.15</v>
      </c>
      <c r="I93" s="15">
        <f t="shared" si="7"/>
        <v>0.000001256637061</v>
      </c>
      <c r="J93" s="16">
        <f t="shared" si="8"/>
        <v>1.397542486</v>
      </c>
      <c r="K93" s="15">
        <f t="shared" si="9"/>
        <v>0.0007792861142</v>
      </c>
      <c r="L93" s="16">
        <f t="shared" si="10"/>
        <v>0.000001214573695</v>
      </c>
      <c r="N93" s="16">
        <f t="shared" si="11"/>
        <v>0.00000809715797</v>
      </c>
    </row>
    <row r="94">
      <c r="G94" s="14">
        <v>130.0</v>
      </c>
      <c r="H94" s="14">
        <v>0.15</v>
      </c>
      <c r="I94" s="15">
        <f t="shared" si="7"/>
        <v>0.000001256637061</v>
      </c>
      <c r="J94" s="16">
        <f t="shared" si="8"/>
        <v>1.397542486</v>
      </c>
      <c r="K94" s="15">
        <f t="shared" si="9"/>
        <v>0.0007792861142</v>
      </c>
      <c r="L94" s="16">
        <f t="shared" si="10"/>
        <v>0.000001214573695</v>
      </c>
      <c r="N94" s="16">
        <f t="shared" si="11"/>
        <v>0.00000809715797</v>
      </c>
    </row>
    <row r="95">
      <c r="G95" s="14">
        <v>130.0</v>
      </c>
      <c r="H95" s="14">
        <v>0.15</v>
      </c>
      <c r="I95" s="15">
        <f t="shared" si="7"/>
        <v>0.000001256637061</v>
      </c>
      <c r="J95" s="16">
        <f t="shared" si="8"/>
        <v>1.397542486</v>
      </c>
      <c r="K95" s="15">
        <f t="shared" si="9"/>
        <v>0.0007792861142</v>
      </c>
      <c r="L95" s="16">
        <f t="shared" si="10"/>
        <v>0.000001214573695</v>
      </c>
      <c r="N95" s="16">
        <f t="shared" si="11"/>
        <v>0.00000809715797</v>
      </c>
    </row>
    <row r="96">
      <c r="G96" s="14">
        <v>130.0</v>
      </c>
      <c r="H96" s="14">
        <v>0.15</v>
      </c>
      <c r="I96" s="15">
        <f t="shared" si="7"/>
        <v>0.000001256637061</v>
      </c>
      <c r="J96" s="16">
        <f t="shared" si="8"/>
        <v>1.397542486</v>
      </c>
      <c r="K96" s="15">
        <f t="shared" si="9"/>
        <v>0.0007792861142</v>
      </c>
      <c r="L96" s="16">
        <f t="shared" si="10"/>
        <v>0.000001214573695</v>
      </c>
      <c r="N96" s="16">
        <f t="shared" si="11"/>
        <v>0.00000809715797</v>
      </c>
    </row>
  </sheetData>
  <drawing r:id="rId1"/>
</worksheet>
</file>