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omes/Documents/EPFL/MedCo/medco-deployment/resources/experiments-results/medco-normal v2.0/"/>
    </mc:Choice>
  </mc:AlternateContent>
  <xr:revisionPtr revIDLastSave="0" documentId="10_ncr:8100000_{42D09F30-89B8-9F4D-B5BC-A1E67206343F}" xr6:coauthVersionLast="32" xr6:coauthVersionMax="32" xr10:uidLastSave="{00000000-0000-0000-0000-000000000000}"/>
  <bookViews>
    <workbookView xWindow="0" yWindow="0" windowWidth="51200" windowHeight="28800" activeTab="3" xr2:uid="{692E257F-292C-2747-B499-DE4A81BCD004}"/>
  </bookViews>
  <sheets>
    <sheet name="Query A" sheetId="1" r:id="rId1"/>
    <sheet name="Query B" sheetId="2" r:id="rId2"/>
    <sheet name="Scalability" sheetId="3" r:id="rId3"/>
    <sheet name="Different_Datasets" sheetId="4" r:id="rId4"/>
    <sheet name="ET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4" l="1"/>
  <c r="M72" i="4"/>
  <c r="L72" i="4"/>
  <c r="K72" i="4"/>
  <c r="N71" i="4"/>
  <c r="M71" i="4"/>
  <c r="L71" i="4"/>
  <c r="K71" i="4"/>
  <c r="F72" i="4"/>
  <c r="E72" i="4"/>
  <c r="D72" i="4"/>
  <c r="C72" i="4"/>
  <c r="F71" i="4"/>
  <c r="E71" i="4"/>
  <c r="D71" i="4"/>
  <c r="C71" i="4"/>
  <c r="H14" i="5"/>
  <c r="H27" i="5"/>
  <c r="H26" i="5"/>
  <c r="G27" i="5"/>
  <c r="G26" i="5"/>
  <c r="H21" i="5"/>
  <c r="H20" i="5"/>
  <c r="G21" i="5"/>
  <c r="G20" i="5"/>
  <c r="H15" i="5"/>
  <c r="G15" i="5"/>
  <c r="H8" i="5"/>
  <c r="H9" i="5"/>
  <c r="G9" i="5"/>
  <c r="G8" i="5"/>
  <c r="G14" i="5"/>
  <c r="D29" i="5"/>
  <c r="E29" i="5"/>
  <c r="F29" i="5"/>
  <c r="C29" i="5"/>
  <c r="F28" i="5"/>
  <c r="C28" i="5"/>
  <c r="D28" i="5"/>
  <c r="E28" i="5"/>
  <c r="N36" i="4"/>
  <c r="N35" i="4"/>
  <c r="M36" i="4"/>
  <c r="M35" i="4"/>
  <c r="L36" i="4"/>
  <c r="L35" i="4"/>
  <c r="K36" i="4"/>
  <c r="K35" i="4"/>
  <c r="F36" i="4"/>
  <c r="F35" i="4"/>
  <c r="E36" i="4"/>
  <c r="E35" i="4"/>
  <c r="D36" i="4"/>
  <c r="D35" i="4"/>
  <c r="C36" i="4"/>
  <c r="C35" i="4"/>
  <c r="AS36" i="3"/>
  <c r="AS35" i="3"/>
  <c r="AK36" i="3"/>
  <c r="AK35" i="3"/>
  <c r="AA35" i="3"/>
  <c r="AA36" i="3"/>
  <c r="S36" i="3"/>
  <c r="S35" i="3"/>
  <c r="K35" i="3"/>
  <c r="K36" i="3"/>
  <c r="C36" i="3"/>
  <c r="AM95" i="3"/>
  <c r="AN106" i="3"/>
  <c r="AN105" i="3"/>
  <c r="AV106" i="3"/>
  <c r="AV105" i="3"/>
  <c r="AU96" i="3"/>
  <c r="AU95" i="3"/>
  <c r="AT66" i="3"/>
  <c r="AL66" i="3"/>
  <c r="AT65" i="3"/>
  <c r="AL65" i="3"/>
  <c r="V96" i="3"/>
  <c r="V95" i="3"/>
  <c r="U106" i="3"/>
  <c r="U105" i="3"/>
  <c r="AD106" i="3"/>
  <c r="AD105" i="3"/>
  <c r="AC96" i="3"/>
  <c r="AC95" i="3"/>
  <c r="AB66" i="3"/>
  <c r="T66" i="3"/>
  <c r="AB65" i="3"/>
  <c r="T65" i="3"/>
  <c r="F106" i="3"/>
  <c r="F105" i="3"/>
  <c r="L66" i="3"/>
  <c r="L65" i="3"/>
  <c r="D66" i="3"/>
  <c r="D65" i="3"/>
  <c r="M96" i="3"/>
  <c r="M95" i="3"/>
  <c r="N105" i="3"/>
  <c r="E96" i="3"/>
  <c r="E95" i="3"/>
  <c r="N106" i="3"/>
  <c r="L28" i="2" l="1"/>
  <c r="K28" i="2"/>
  <c r="J28" i="2"/>
  <c r="I28" i="2"/>
  <c r="H28" i="2"/>
  <c r="G28" i="2"/>
  <c r="F28" i="2"/>
  <c r="E28" i="2"/>
  <c r="C28" i="2"/>
  <c r="D28" i="2"/>
  <c r="L17" i="2"/>
  <c r="K17" i="2"/>
  <c r="J17" i="2"/>
  <c r="I17" i="2"/>
  <c r="H17" i="2"/>
  <c r="G17" i="2"/>
  <c r="F17" i="2"/>
  <c r="E17" i="2"/>
  <c r="D17" i="2"/>
  <c r="J6" i="2"/>
  <c r="K6" i="2"/>
  <c r="L6" i="2"/>
  <c r="C6" i="2"/>
  <c r="I6" i="2"/>
  <c r="H6" i="2"/>
  <c r="G6" i="2"/>
  <c r="F6" i="2"/>
  <c r="E6" i="2"/>
  <c r="D6" i="2"/>
  <c r="C6" i="1"/>
  <c r="D6" i="1"/>
  <c r="E6" i="1"/>
  <c r="M6" i="1"/>
  <c r="D28" i="1"/>
  <c r="M28" i="2"/>
  <c r="C17" i="2"/>
  <c r="M16" i="2"/>
  <c r="M33" i="2"/>
  <c r="M32" i="2"/>
  <c r="M31" i="2"/>
  <c r="M30" i="2"/>
  <c r="M29" i="2"/>
  <c r="M27" i="2"/>
  <c r="M26" i="2"/>
  <c r="M22" i="2"/>
  <c r="M21" i="2"/>
  <c r="M20" i="2"/>
  <c r="M19" i="2"/>
  <c r="M18" i="2"/>
  <c r="M17" i="2"/>
  <c r="M15" i="2"/>
  <c r="M11" i="2"/>
  <c r="M10" i="2"/>
  <c r="M9" i="2"/>
  <c r="M8" i="2"/>
  <c r="M7" i="2"/>
  <c r="M6" i="2"/>
  <c r="M5" i="2"/>
  <c r="M4" i="2"/>
  <c r="M11" i="1"/>
  <c r="M22" i="1"/>
  <c r="M36" i="1" s="1"/>
  <c r="M33" i="1"/>
  <c r="M27" i="1"/>
  <c r="M28" i="1"/>
  <c r="M29" i="1"/>
  <c r="M30" i="1"/>
  <c r="M31" i="1"/>
  <c r="M32" i="1"/>
  <c r="M26" i="1"/>
  <c r="M4" i="1"/>
  <c r="M16" i="1"/>
  <c r="M17" i="1"/>
  <c r="M18" i="1"/>
  <c r="M19" i="1"/>
  <c r="M20" i="1"/>
  <c r="M21" i="1"/>
  <c r="M15" i="1"/>
  <c r="M7" i="1"/>
  <c r="M8" i="1"/>
  <c r="M9" i="1"/>
  <c r="M10" i="1"/>
  <c r="M5" i="1"/>
  <c r="L32" i="1"/>
  <c r="K32" i="1"/>
  <c r="J32" i="1"/>
  <c r="I32" i="1"/>
  <c r="H32" i="1"/>
  <c r="G32" i="1"/>
  <c r="F32" i="1"/>
  <c r="L21" i="1"/>
  <c r="K21" i="1"/>
  <c r="I21" i="1"/>
  <c r="H21" i="1"/>
  <c r="G21" i="1"/>
  <c r="F21" i="1"/>
  <c r="L10" i="1"/>
  <c r="K10" i="1"/>
  <c r="J10" i="1"/>
  <c r="I10" i="1"/>
  <c r="H10" i="1"/>
  <c r="G10" i="1"/>
  <c r="F10" i="1"/>
  <c r="J21" i="1"/>
  <c r="E32" i="1"/>
  <c r="E21" i="1"/>
  <c r="E10" i="1"/>
  <c r="D32" i="1"/>
  <c r="D21" i="1"/>
  <c r="D10" i="1"/>
  <c r="C32" i="1"/>
  <c r="C21" i="1"/>
  <c r="C10" i="1"/>
  <c r="C28" i="1"/>
  <c r="E28" i="1"/>
  <c r="F28" i="1"/>
  <c r="G28" i="1"/>
  <c r="H28" i="1"/>
  <c r="I28" i="1"/>
  <c r="J28" i="1"/>
  <c r="K28" i="1"/>
  <c r="L28" i="1"/>
  <c r="L17" i="1"/>
  <c r="K17" i="1"/>
  <c r="J17" i="1"/>
  <c r="K6" i="1"/>
  <c r="J6" i="1"/>
  <c r="L6" i="1"/>
  <c r="I17" i="1"/>
  <c r="I6" i="1"/>
  <c r="H17" i="1"/>
  <c r="H6" i="1"/>
  <c r="G17" i="1"/>
  <c r="G6" i="1"/>
  <c r="F17" i="1"/>
  <c r="F6" i="1"/>
  <c r="E17" i="1"/>
  <c r="D17" i="1"/>
  <c r="C17" i="1"/>
  <c r="M36" i="2" l="1"/>
  <c r="AM96" i="3"/>
</calcChain>
</file>

<file path=xl/sharedStrings.xml><?xml version="1.0" encoding="utf-8"?>
<sst xmlns="http://schemas.openxmlformats.org/spreadsheetml/2006/main" count="200" uniqueCount="45">
  <si>
    <t>query parsing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</si>
  <si>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</si>
  <si>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</si>
  <si>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</si>
  <si>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</si>
  <si>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</si>
  <si>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</si>
  <si>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</si>
  <si>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</si>
  <si>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</si>
  <si>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</si>
  <si>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query_tagging_comm</t>
  </si>
  <si>
    <t>query_tagging</t>
  </si>
  <si>
    <t>AVG</t>
  </si>
  <si>
    <t>i2b2_query</t>
  </si>
  <si>
    <t>encrypted_flag_ret</t>
  </si>
  <si>
    <t>aggregation</t>
  </si>
  <si>
    <t>aggregation_comm</t>
  </si>
  <si>
    <t>overall</t>
  </si>
  <si>
    <t>SERVER I</t>
  </si>
  <si>
    <t>SERVER II</t>
  </si>
  <si>
    <t>Server III</t>
  </si>
  <si>
    <t>TOTAL</t>
  </si>
  <si>
    <t>QUERY A (Overall)</t>
  </si>
  <si>
    <t>QUERY B (Overall)</t>
  </si>
  <si>
    <t>QUERY A (Q Tagging)</t>
  </si>
  <si>
    <t>QUERY B (Q Tagging)</t>
  </si>
  <si>
    <t>QUERY A (Q Shuffling + DDT)</t>
  </si>
  <si>
    <t>QUERY B (Q Shuffling + DDT)</t>
  </si>
  <si>
    <t>#1000</t>
  </si>
  <si>
    <t>#2000</t>
  </si>
  <si>
    <t>#4000</t>
  </si>
  <si>
    <t>normal</t>
  </si>
  <si>
    <t>Parsing Ontology</t>
  </si>
  <si>
    <t>Loading Ontology</t>
  </si>
  <si>
    <t>Parsing Dataset</t>
  </si>
  <si>
    <t>Loading Dataset</t>
  </si>
  <si>
    <t>Encryption</t>
  </si>
  <si>
    <t>Data tagging</t>
  </si>
  <si>
    <t>ETL (#1000)</t>
  </si>
  <si>
    <t>ETL (#2000)</t>
  </si>
  <si>
    <t>ETL (#4000)</t>
  </si>
  <si>
    <t>ETL (normal)</t>
  </si>
  <si>
    <t>QUERY A (I2B2 Q)</t>
  </si>
  <si>
    <t>QUERY B (I2B2 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</si>
</sst>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A5C261"/>
      <name val="Menlo"/>
      <family val="2"/>
    </font>
    <font>
      <b/>
      <sz val="12"/>
      <color rgb="FF3F3F76"/>
      <name val="Calibri"/>
      <family val="2"/>
      <scheme val="minor"/>
    </font>
    <font>
      <b/>
      <sz val="18"/>
      <color rgb="FF3F3F76"/>
      <name val="Calibri (Body)_x0000_"/>
    </font>
    <font>
      <b/>
      <sz val="18"/>
      <color rgb="FF3F3F76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9"/>
      <color rgb="FF6897BB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2">
    <xf numFmtId="0" fontId="0" fillId="0" borderId="0" xfId="0"/>
    <xf numFmtId="0" fontId="4" fillId="0" borderId="0" xfId="0" applyFont="1"/>
    <xf numFmtId="0" fontId="0" fillId="0" borderId="0" xfId="0" applyFont="1"/>
    <xf numFmtId="0" fontId="5" fillId="2" borderId="1" xfId="1" applyFont="1"/>
    <xf numFmtId="0" fontId="5" fillId="2" borderId="1" xfId="1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5" fillId="2" borderId="6" xfId="1" applyFont="1" applyBorder="1"/>
    <xf numFmtId="0" fontId="0" fillId="0" borderId="7" xfId="0" applyBorder="1"/>
    <xf numFmtId="0" fontId="0" fillId="0" borderId="8" xfId="0" applyBorder="1"/>
    <xf numFmtId="0" fontId="6" fillId="2" borderId="1" xfId="1" applyFont="1"/>
    <xf numFmtId="0" fontId="7" fillId="2" borderId="1" xfId="1" applyFont="1" applyBorder="1"/>
    <xf numFmtId="0" fontId="5" fillId="2" borderId="9" xfId="1" applyFont="1" applyBorder="1"/>
    <xf numFmtId="0" fontId="8" fillId="3" borderId="2" xfId="2" applyFont="1" applyAlignment="1">
      <alignment horizontal="center"/>
    </xf>
    <xf numFmtId="0" fontId="9" fillId="3" borderId="2" xfId="2" applyFont="1" applyAlignment="1">
      <alignment horizontal="center"/>
    </xf>
    <xf numFmtId="0" fontId="0" fillId="0" borderId="0" xfId="0" applyFill="1" applyBorder="1"/>
    <xf numFmtId="0" fontId="3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 applyBorder="1"/>
    <xf numFmtId="0" fontId="11" fillId="0" borderId="0" xfId="0" applyFont="1" applyBorder="1"/>
    <xf numFmtId="0" fontId="6" fillId="0" borderId="0" xfId="1" applyFont="1" applyFill="1" applyBorder="1"/>
    <xf numFmtId="0" fontId="5" fillId="0" borderId="0" xfId="1" applyFont="1" applyFill="1" applyBorder="1"/>
    <xf numFmtId="0" fontId="3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6" fillId="2" borderId="6" xfId="1" applyFont="1" applyBorder="1"/>
    <xf numFmtId="0" fontId="0" fillId="4" borderId="0" xfId="0" applyFill="1"/>
    <xf numFmtId="0" fontId="14" fillId="0" borderId="0" xfId="0" applyFon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39D1-9316-0442-A479-7E026A5EF06A}">
  <dimension ref="B3:X39"/>
  <sheetViews>
    <sheetView workbookViewId="0">
      <selection activeCell="E74" sqref="E74"/>
    </sheetView>
  </sheetViews>
  <sheetFormatPr baseColWidth="10" defaultRowHeight="16"/>
  <cols>
    <col min="1" max="1" width="11.5" customWidth="1"/>
    <col min="2" max="2" width="43.33203125" customWidth="1"/>
  </cols>
  <sheetData>
    <row r="3" spans="2:24" ht="24">
      <c r="B3" s="12" t="s">
        <v>19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13</v>
      </c>
    </row>
    <row r="4" spans="2:24">
      <c r="B4" s="4" t="s">
        <v>0</v>
      </c>
      <c r="C4" s="5">
        <v>4</v>
      </c>
      <c r="D4" s="5">
        <v>4</v>
      </c>
      <c r="E4" s="5">
        <v>1</v>
      </c>
      <c r="F4" s="5">
        <v>2</v>
      </c>
      <c r="G4" s="5">
        <v>2</v>
      </c>
      <c r="H4" s="5">
        <v>2</v>
      </c>
      <c r="I4" s="5">
        <v>2</v>
      </c>
      <c r="J4" s="5">
        <v>2</v>
      </c>
      <c r="K4" s="5">
        <v>2</v>
      </c>
      <c r="L4" s="5">
        <v>2</v>
      </c>
      <c r="M4" s="6">
        <f>AVERAGE(C4:L4)</f>
        <v>2.2999999999999998</v>
      </c>
    </row>
    <row r="5" spans="2:24">
      <c r="B5" s="4" t="s">
        <v>11</v>
      </c>
      <c r="C5" s="7">
        <v>111</v>
      </c>
      <c r="D5" s="7">
        <v>69</v>
      </c>
      <c r="E5" s="7">
        <v>73</v>
      </c>
      <c r="F5" s="7">
        <v>71</v>
      </c>
      <c r="G5" s="7">
        <v>74</v>
      </c>
      <c r="H5" s="7">
        <v>75</v>
      </c>
      <c r="I5" s="7">
        <v>90</v>
      </c>
      <c r="J5" s="7">
        <v>61</v>
      </c>
      <c r="K5" s="7">
        <v>67</v>
      </c>
      <c r="L5" s="7">
        <v>55</v>
      </c>
      <c r="M5" s="8">
        <f>AVERAGE(C5:L5)</f>
        <v>74.599999999999994</v>
      </c>
    </row>
    <row r="6" spans="2:24">
      <c r="B6" s="4" t="s">
        <v>12</v>
      </c>
      <c r="C6" s="7">
        <f>20+5</f>
        <v>25</v>
      </c>
      <c r="D6" s="7">
        <f>21+6</f>
        <v>27</v>
      </c>
      <c r="E6" s="7">
        <f>17+6</f>
        <v>23</v>
      </c>
      <c r="F6" s="7">
        <f>32+6</f>
        <v>38</v>
      </c>
      <c r="G6" s="7">
        <f>21+6</f>
        <v>27</v>
      </c>
      <c r="H6" s="7">
        <f>18+6</f>
        <v>24</v>
      </c>
      <c r="I6" s="7">
        <f>30+6</f>
        <v>36</v>
      </c>
      <c r="J6" s="7">
        <f>19+6</f>
        <v>25</v>
      </c>
      <c r="K6" s="7">
        <f>22+6</f>
        <v>28</v>
      </c>
      <c r="L6" s="7">
        <f>16+5</f>
        <v>21</v>
      </c>
      <c r="M6" s="8">
        <f t="shared" ref="M6:M11" si="0">AVERAGE(C6:L6)</f>
        <v>27.4</v>
      </c>
      <c r="O6">
        <v>5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5</v>
      </c>
    </row>
    <row r="7" spans="2:24">
      <c r="B7" s="4" t="s">
        <v>14</v>
      </c>
      <c r="C7" s="7">
        <v>22100</v>
      </c>
      <c r="D7" s="7">
        <v>21058</v>
      </c>
      <c r="E7" s="7">
        <v>20124</v>
      </c>
      <c r="F7" s="7">
        <v>21596</v>
      </c>
      <c r="G7" s="7">
        <v>18850</v>
      </c>
      <c r="H7" s="7">
        <v>19627</v>
      </c>
      <c r="I7" s="7">
        <v>19671</v>
      </c>
      <c r="J7" s="7">
        <v>19179</v>
      </c>
      <c r="K7" s="7">
        <v>20926</v>
      </c>
      <c r="L7" s="7">
        <v>19220</v>
      </c>
      <c r="M7" s="8">
        <f t="shared" si="0"/>
        <v>20235.099999999999</v>
      </c>
    </row>
    <row r="8" spans="2:24">
      <c r="B8" s="4" t="s">
        <v>15</v>
      </c>
      <c r="C8" s="7">
        <v>170</v>
      </c>
      <c r="D8" s="7">
        <v>102</v>
      </c>
      <c r="E8" s="7">
        <v>87</v>
      </c>
      <c r="F8" s="7">
        <v>88</v>
      </c>
      <c r="G8" s="7">
        <v>83</v>
      </c>
      <c r="H8" s="7">
        <v>85</v>
      </c>
      <c r="I8" s="7">
        <v>81</v>
      </c>
      <c r="J8" s="7">
        <v>89</v>
      </c>
      <c r="K8" s="7">
        <v>88</v>
      </c>
      <c r="L8" s="7">
        <v>89</v>
      </c>
      <c r="M8" s="8">
        <f t="shared" si="0"/>
        <v>96.2</v>
      </c>
    </row>
    <row r="9" spans="2:24">
      <c r="B9" s="4" t="s">
        <v>17</v>
      </c>
      <c r="C9" s="7">
        <v>4634</v>
      </c>
      <c r="D9" s="7">
        <v>82</v>
      </c>
      <c r="E9" s="7">
        <v>72</v>
      </c>
      <c r="F9" s="7">
        <v>71</v>
      </c>
      <c r="G9" s="7">
        <v>2261</v>
      </c>
      <c r="H9" s="7">
        <v>82</v>
      </c>
      <c r="I9" s="7">
        <v>3531</v>
      </c>
      <c r="J9" s="7">
        <v>50</v>
      </c>
      <c r="K9" s="7">
        <v>59</v>
      </c>
      <c r="L9" s="7">
        <v>3935</v>
      </c>
      <c r="M9" s="8">
        <f t="shared" si="0"/>
        <v>1477.7</v>
      </c>
    </row>
    <row r="10" spans="2:24">
      <c r="B10" s="4" t="s">
        <v>16</v>
      </c>
      <c r="C10" s="7">
        <f>7+2</f>
        <v>9</v>
      </c>
      <c r="D10" s="7">
        <f>8+2</f>
        <v>10</v>
      </c>
      <c r="E10" s="7">
        <f>7+1</f>
        <v>8</v>
      </c>
      <c r="F10" s="7">
        <f>8+2</f>
        <v>10</v>
      </c>
      <c r="G10" s="7">
        <f>8+2</f>
        <v>10</v>
      </c>
      <c r="H10" s="7">
        <f>8+2</f>
        <v>10</v>
      </c>
      <c r="I10" s="7">
        <f>8+2</f>
        <v>10</v>
      </c>
      <c r="J10" s="7">
        <f>8+2</f>
        <v>10</v>
      </c>
      <c r="K10" s="7">
        <f>7+2</f>
        <v>9</v>
      </c>
      <c r="L10" s="7">
        <f>8+2</f>
        <v>10</v>
      </c>
      <c r="M10" s="8">
        <f t="shared" si="0"/>
        <v>9.6</v>
      </c>
      <c r="O10">
        <v>2</v>
      </c>
      <c r="P10">
        <v>2</v>
      </c>
      <c r="Q10">
        <v>1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2:24">
      <c r="B11" s="9" t="s">
        <v>18</v>
      </c>
      <c r="C11" s="10">
        <v>27257</v>
      </c>
      <c r="D11" s="10">
        <v>21488</v>
      </c>
      <c r="E11" s="10">
        <v>20536</v>
      </c>
      <c r="F11" s="10">
        <v>22706</v>
      </c>
      <c r="G11" s="10">
        <v>21462</v>
      </c>
      <c r="H11" s="10">
        <v>20003</v>
      </c>
      <c r="I11" s="10">
        <v>23579</v>
      </c>
      <c r="J11" s="10">
        <v>19489</v>
      </c>
      <c r="K11" s="10">
        <v>21347</v>
      </c>
      <c r="L11" s="10">
        <v>23435</v>
      </c>
      <c r="M11" s="11">
        <f t="shared" si="0"/>
        <v>22130.2</v>
      </c>
    </row>
    <row r="12" spans="2:24">
      <c r="B12" s="2"/>
    </row>
    <row r="13" spans="2:24">
      <c r="B13" s="1"/>
    </row>
    <row r="14" spans="2:24" ht="24">
      <c r="B14" s="13" t="s">
        <v>20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  <c r="I14" s="4" t="s">
        <v>7</v>
      </c>
      <c r="J14" s="4" t="s">
        <v>8</v>
      </c>
      <c r="K14" s="4" t="s">
        <v>9</v>
      </c>
      <c r="L14" s="4" t="s">
        <v>10</v>
      </c>
      <c r="M14" s="14" t="s">
        <v>13</v>
      </c>
    </row>
    <row r="15" spans="2:24">
      <c r="B15" s="4" t="s">
        <v>0</v>
      </c>
      <c r="C15" s="7">
        <v>4</v>
      </c>
      <c r="D15" s="7">
        <v>3</v>
      </c>
      <c r="E15" s="7">
        <v>2</v>
      </c>
      <c r="F15" s="7">
        <v>3</v>
      </c>
      <c r="G15" s="7">
        <v>2</v>
      </c>
      <c r="H15" s="7">
        <v>2</v>
      </c>
      <c r="I15" s="7">
        <v>2</v>
      </c>
      <c r="J15" s="7">
        <v>2</v>
      </c>
      <c r="K15" s="7">
        <v>2</v>
      </c>
      <c r="L15" s="7">
        <v>3</v>
      </c>
      <c r="M15" s="8">
        <f>AVERAGE(C15:L15)</f>
        <v>2.5</v>
      </c>
    </row>
    <row r="16" spans="2:24">
      <c r="B16" s="4" t="s">
        <v>11</v>
      </c>
      <c r="C16" s="7">
        <v>58</v>
      </c>
      <c r="D16" s="7">
        <v>65</v>
      </c>
      <c r="E16" s="7">
        <v>68</v>
      </c>
      <c r="F16" s="7">
        <v>80</v>
      </c>
      <c r="G16" s="7">
        <v>87</v>
      </c>
      <c r="H16" s="7">
        <v>75</v>
      </c>
      <c r="I16" s="7">
        <v>103</v>
      </c>
      <c r="J16" s="7">
        <v>89</v>
      </c>
      <c r="K16" s="7">
        <v>68</v>
      </c>
      <c r="L16" s="7">
        <v>72</v>
      </c>
      <c r="M16" s="8">
        <f t="shared" ref="M16:M22" si="1">AVERAGE(C16:L16)</f>
        <v>76.5</v>
      </c>
    </row>
    <row r="17" spans="2:24">
      <c r="B17" s="4" t="s">
        <v>12</v>
      </c>
      <c r="C17" s="7">
        <f>22+6</f>
        <v>28</v>
      </c>
      <c r="D17" s="7">
        <f>19+6</f>
        <v>25</v>
      </c>
      <c r="E17" s="7">
        <f>21+4</f>
        <v>25</v>
      </c>
      <c r="F17" s="7">
        <f>23+6</f>
        <v>29</v>
      </c>
      <c r="G17" s="7">
        <f>21+6</f>
        <v>27</v>
      </c>
      <c r="H17" s="7">
        <f>18+6</f>
        <v>24</v>
      </c>
      <c r="I17" s="7">
        <f>20+6</f>
        <v>26</v>
      </c>
      <c r="J17" s="7">
        <f>24+6</f>
        <v>30</v>
      </c>
      <c r="K17" s="7">
        <f>18+6</f>
        <v>24</v>
      </c>
      <c r="L17" s="7">
        <f>20+6</f>
        <v>26</v>
      </c>
      <c r="M17" s="8">
        <f t="shared" si="1"/>
        <v>26.4</v>
      </c>
      <c r="O17">
        <v>6</v>
      </c>
      <c r="P17">
        <v>6</v>
      </c>
      <c r="Q17">
        <v>4</v>
      </c>
      <c r="R17">
        <v>6</v>
      </c>
      <c r="S17">
        <v>6</v>
      </c>
      <c r="T17">
        <v>6</v>
      </c>
      <c r="U17">
        <v>6</v>
      </c>
      <c r="V17">
        <v>6</v>
      </c>
      <c r="W17">
        <v>6</v>
      </c>
      <c r="X17">
        <v>6</v>
      </c>
    </row>
    <row r="18" spans="2:24">
      <c r="B18" s="4" t="s">
        <v>14</v>
      </c>
      <c r="C18" s="7">
        <v>24530</v>
      </c>
      <c r="D18" s="7">
        <v>21200</v>
      </c>
      <c r="E18" s="7">
        <v>19825</v>
      </c>
      <c r="F18" s="7">
        <v>22221</v>
      </c>
      <c r="G18" s="7">
        <v>21057</v>
      </c>
      <c r="H18" s="7">
        <v>19654</v>
      </c>
      <c r="I18" s="7">
        <v>23066</v>
      </c>
      <c r="J18" s="7">
        <v>18926</v>
      </c>
      <c r="K18" s="7">
        <v>19630</v>
      </c>
      <c r="L18" s="7">
        <v>23024</v>
      </c>
      <c r="M18" s="8">
        <f t="shared" si="1"/>
        <v>21313.3</v>
      </c>
    </row>
    <row r="19" spans="2:24">
      <c r="B19" s="4" t="s">
        <v>15</v>
      </c>
      <c r="C19" s="7">
        <v>152</v>
      </c>
      <c r="D19" s="7">
        <v>98</v>
      </c>
      <c r="E19" s="7">
        <v>90</v>
      </c>
      <c r="F19" s="7">
        <v>81</v>
      </c>
      <c r="G19" s="7">
        <v>84</v>
      </c>
      <c r="H19" s="7">
        <v>81</v>
      </c>
      <c r="I19" s="7">
        <v>89</v>
      </c>
      <c r="J19" s="7">
        <v>76</v>
      </c>
      <c r="K19" s="7">
        <v>98</v>
      </c>
      <c r="L19" s="7">
        <v>79</v>
      </c>
      <c r="M19" s="8">
        <f t="shared" si="1"/>
        <v>92.8</v>
      </c>
    </row>
    <row r="20" spans="2:24">
      <c r="B20" s="4" t="s">
        <v>17</v>
      </c>
      <c r="C20" s="7">
        <v>99</v>
      </c>
      <c r="D20" s="7">
        <v>65</v>
      </c>
      <c r="E20" s="7">
        <v>429</v>
      </c>
      <c r="F20" s="7">
        <v>39</v>
      </c>
      <c r="G20" s="7">
        <v>47</v>
      </c>
      <c r="H20" s="7">
        <v>65</v>
      </c>
      <c r="I20" s="7">
        <v>109</v>
      </c>
      <c r="J20" s="7">
        <v>224</v>
      </c>
      <c r="K20" s="7">
        <v>1441</v>
      </c>
      <c r="L20" s="7">
        <v>28</v>
      </c>
      <c r="M20" s="8">
        <f t="shared" si="1"/>
        <v>254.6</v>
      </c>
    </row>
    <row r="21" spans="2:24">
      <c r="B21" s="4" t="s">
        <v>16</v>
      </c>
      <c r="C21" s="7">
        <f>8+2</f>
        <v>10</v>
      </c>
      <c r="D21" s="7">
        <f>13+2</f>
        <v>15</v>
      </c>
      <c r="E21" s="7">
        <f>8+2</f>
        <v>10</v>
      </c>
      <c r="F21" s="7">
        <f>10+2</f>
        <v>12</v>
      </c>
      <c r="G21" s="7">
        <f>8+2</f>
        <v>10</v>
      </c>
      <c r="H21" s="7">
        <f>8+2</f>
        <v>10</v>
      </c>
      <c r="I21" s="7">
        <f>8+2</f>
        <v>10</v>
      </c>
      <c r="J21" s="7">
        <f>7+1</f>
        <v>8</v>
      </c>
      <c r="K21" s="7">
        <f>8+2</f>
        <v>10</v>
      </c>
      <c r="L21" s="7">
        <f>8+2</f>
        <v>10</v>
      </c>
      <c r="M21" s="8">
        <f t="shared" si="1"/>
        <v>10.5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1</v>
      </c>
      <c r="W21">
        <v>2</v>
      </c>
      <c r="X21">
        <v>2</v>
      </c>
    </row>
    <row r="22" spans="2:24">
      <c r="B22" s="9" t="s">
        <v>18</v>
      </c>
      <c r="C22" s="10">
        <v>24530</v>
      </c>
      <c r="D22" s="10">
        <v>21527</v>
      </c>
      <c r="E22" s="10">
        <v>20640</v>
      </c>
      <c r="F22" s="10">
        <v>22626</v>
      </c>
      <c r="G22" s="10">
        <v>21467</v>
      </c>
      <c r="H22" s="10">
        <v>20056</v>
      </c>
      <c r="I22" s="10">
        <v>23577</v>
      </c>
      <c r="J22" s="10">
        <v>19524</v>
      </c>
      <c r="K22" s="10">
        <v>21352</v>
      </c>
      <c r="L22" s="10">
        <v>23424</v>
      </c>
      <c r="M22" s="11">
        <f t="shared" si="1"/>
        <v>21872.3</v>
      </c>
    </row>
    <row r="25" spans="2:24" ht="24">
      <c r="B25" s="12" t="s">
        <v>21</v>
      </c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3" t="s">
        <v>9</v>
      </c>
      <c r="L25" s="3" t="s">
        <v>10</v>
      </c>
      <c r="M25" s="3" t="s">
        <v>13</v>
      </c>
    </row>
    <row r="26" spans="2:24">
      <c r="B26" s="3" t="s">
        <v>0</v>
      </c>
      <c r="C26">
        <v>3</v>
      </c>
      <c r="D26">
        <v>2</v>
      </c>
      <c r="E26">
        <v>2</v>
      </c>
      <c r="F26">
        <v>3</v>
      </c>
      <c r="G26">
        <v>3</v>
      </c>
      <c r="H26">
        <v>2</v>
      </c>
      <c r="I26">
        <v>4</v>
      </c>
      <c r="J26">
        <v>3</v>
      </c>
      <c r="K26">
        <v>2</v>
      </c>
      <c r="L26">
        <v>2</v>
      </c>
      <c r="M26" s="6">
        <f>AVERAGE(C26:L26)</f>
        <v>2.6</v>
      </c>
    </row>
    <row r="27" spans="2:24">
      <c r="B27" s="3" t="s">
        <v>11</v>
      </c>
      <c r="C27">
        <v>67</v>
      </c>
      <c r="D27">
        <v>65</v>
      </c>
      <c r="E27">
        <v>72</v>
      </c>
      <c r="F27">
        <v>81</v>
      </c>
      <c r="G27">
        <v>66</v>
      </c>
      <c r="H27">
        <v>80</v>
      </c>
      <c r="I27">
        <v>118</v>
      </c>
      <c r="J27">
        <v>78</v>
      </c>
      <c r="K27">
        <v>79</v>
      </c>
      <c r="L27">
        <v>65</v>
      </c>
      <c r="M27" s="8">
        <f t="shared" ref="M27:M33" si="2">AVERAGE(C27:L27)</f>
        <v>77.099999999999994</v>
      </c>
    </row>
    <row r="28" spans="2:24">
      <c r="B28" s="3" t="s">
        <v>12</v>
      </c>
      <c r="C28">
        <f>24+6</f>
        <v>30</v>
      </c>
      <c r="D28">
        <f>24+6</f>
        <v>30</v>
      </c>
      <c r="E28">
        <f>27+6</f>
        <v>33</v>
      </c>
      <c r="F28">
        <f>21+6</f>
        <v>27</v>
      </c>
      <c r="G28">
        <f>23+5</f>
        <v>28</v>
      </c>
      <c r="H28">
        <f>20+6</f>
        <v>26</v>
      </c>
      <c r="I28">
        <f>23+6</f>
        <v>29</v>
      </c>
      <c r="J28">
        <f>21+6</f>
        <v>27</v>
      </c>
      <c r="K28">
        <f>20+6</f>
        <v>26</v>
      </c>
      <c r="L28">
        <f>18+6</f>
        <v>24</v>
      </c>
      <c r="M28" s="8">
        <f t="shared" si="2"/>
        <v>28</v>
      </c>
      <c r="O28">
        <v>6</v>
      </c>
      <c r="P28">
        <v>6</v>
      </c>
      <c r="Q28">
        <v>6</v>
      </c>
      <c r="R28">
        <v>6</v>
      </c>
      <c r="S28">
        <v>5</v>
      </c>
      <c r="T28">
        <v>6</v>
      </c>
      <c r="U28">
        <v>6</v>
      </c>
      <c r="V28">
        <v>6</v>
      </c>
      <c r="W28">
        <v>6</v>
      </c>
      <c r="X28">
        <v>6</v>
      </c>
    </row>
    <row r="29" spans="2:24">
      <c r="B29" s="3" t="s">
        <v>14</v>
      </c>
      <c r="C29">
        <v>23715</v>
      </c>
      <c r="D29">
        <v>20476</v>
      </c>
      <c r="E29">
        <v>20073</v>
      </c>
      <c r="F29">
        <v>21961</v>
      </c>
      <c r="G29">
        <v>19545</v>
      </c>
      <c r="H29">
        <v>19419</v>
      </c>
      <c r="I29">
        <v>19238</v>
      </c>
      <c r="J29">
        <v>18231</v>
      </c>
      <c r="K29">
        <v>19161</v>
      </c>
      <c r="L29">
        <v>19459</v>
      </c>
      <c r="M29" s="8">
        <f t="shared" si="2"/>
        <v>20127.8</v>
      </c>
    </row>
    <row r="30" spans="2:24">
      <c r="B30" s="3" t="s">
        <v>15</v>
      </c>
      <c r="C30">
        <v>168</v>
      </c>
      <c r="D30">
        <v>94</v>
      </c>
      <c r="E30">
        <v>90</v>
      </c>
      <c r="F30">
        <v>297</v>
      </c>
      <c r="G30">
        <v>74</v>
      </c>
      <c r="H30">
        <v>87</v>
      </c>
      <c r="I30">
        <v>339</v>
      </c>
      <c r="J30">
        <v>86</v>
      </c>
      <c r="K30">
        <v>82</v>
      </c>
      <c r="L30">
        <v>82</v>
      </c>
      <c r="M30" s="8">
        <f t="shared" si="2"/>
        <v>139.9</v>
      </c>
    </row>
    <row r="31" spans="2:24">
      <c r="B31" s="3" t="s">
        <v>17</v>
      </c>
      <c r="C31">
        <v>508</v>
      </c>
      <c r="D31">
        <v>827</v>
      </c>
      <c r="E31">
        <v>147</v>
      </c>
      <c r="F31">
        <v>111</v>
      </c>
      <c r="G31">
        <v>1628</v>
      </c>
      <c r="H31">
        <v>326</v>
      </c>
      <c r="I31">
        <v>3694</v>
      </c>
      <c r="J31">
        <v>894</v>
      </c>
      <c r="K31">
        <v>1827</v>
      </c>
      <c r="L31">
        <v>3706</v>
      </c>
      <c r="M31" s="8">
        <f t="shared" si="2"/>
        <v>1366.8</v>
      </c>
    </row>
    <row r="32" spans="2:24">
      <c r="B32" s="3" t="s">
        <v>16</v>
      </c>
      <c r="C32">
        <f>8+2</f>
        <v>10</v>
      </c>
      <c r="D32">
        <f>11+2</f>
        <v>13</v>
      </c>
      <c r="E32">
        <f>8+2</f>
        <v>10</v>
      </c>
      <c r="F32">
        <f>7+2</f>
        <v>9</v>
      </c>
      <c r="G32">
        <f t="shared" ref="G32:L32" si="3">8+2</f>
        <v>10</v>
      </c>
      <c r="H32">
        <f t="shared" si="3"/>
        <v>10</v>
      </c>
      <c r="I32">
        <f t="shared" si="3"/>
        <v>10</v>
      </c>
      <c r="J32">
        <f t="shared" si="3"/>
        <v>10</v>
      </c>
      <c r="K32">
        <f t="shared" si="3"/>
        <v>10</v>
      </c>
      <c r="L32">
        <f t="shared" si="3"/>
        <v>10</v>
      </c>
      <c r="M32" s="8">
        <f t="shared" si="2"/>
        <v>10.199999999999999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</row>
    <row r="33" spans="2:13">
      <c r="B33" s="9" t="s">
        <v>18</v>
      </c>
      <c r="C33" s="10">
        <v>24661</v>
      </c>
      <c r="D33" s="10">
        <v>21598</v>
      </c>
      <c r="E33" s="10">
        <v>20586</v>
      </c>
      <c r="F33" s="10">
        <v>22679</v>
      </c>
      <c r="G33" s="10">
        <v>21545</v>
      </c>
      <c r="H33" s="10">
        <v>20128</v>
      </c>
      <c r="I33" s="10">
        <v>23605</v>
      </c>
      <c r="J33" s="10">
        <v>19544</v>
      </c>
      <c r="K33" s="10">
        <v>21368</v>
      </c>
      <c r="L33" s="10">
        <v>3466</v>
      </c>
      <c r="M33" s="11">
        <f t="shared" si="2"/>
        <v>19918</v>
      </c>
    </row>
    <row r="35" spans="2:13" ht="17" thickBot="1"/>
    <row r="36" spans="2:13" ht="26" thickTop="1" thickBot="1">
      <c r="L36" s="15" t="s">
        <v>22</v>
      </c>
      <c r="M36" s="16">
        <f>AVERAGE(M11,M22,M33)</f>
        <v>21306.833333333332</v>
      </c>
    </row>
    <row r="37" spans="2:13" ht="17" thickTop="1"/>
    <row r="39" spans="2:13">
      <c r="B39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E55-C966-5545-AA86-4E8B68366236}">
  <dimension ref="B3:X37"/>
  <sheetViews>
    <sheetView workbookViewId="0">
      <selection activeCell="B3" sqref="B3:E3"/>
    </sheetView>
  </sheetViews>
  <sheetFormatPr baseColWidth="10" defaultRowHeight="16"/>
  <cols>
    <col min="2" max="2" width="42.6640625" customWidth="1"/>
  </cols>
  <sheetData>
    <row r="3" spans="2:24" ht="24">
      <c r="B3" s="12" t="s">
        <v>19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13</v>
      </c>
    </row>
    <row r="4" spans="2:24">
      <c r="B4" s="4" t="s">
        <v>0</v>
      </c>
      <c r="C4" s="5">
        <v>6</v>
      </c>
      <c r="D4" s="5">
        <v>6</v>
      </c>
      <c r="E4" s="5">
        <v>6</v>
      </c>
      <c r="F4" s="5">
        <v>5</v>
      </c>
      <c r="G4" s="5">
        <v>4</v>
      </c>
      <c r="H4" s="5">
        <v>5</v>
      </c>
      <c r="I4" s="5">
        <v>4</v>
      </c>
      <c r="J4" s="5">
        <v>5</v>
      </c>
      <c r="K4" s="5">
        <v>5</v>
      </c>
      <c r="L4" s="5">
        <v>5</v>
      </c>
      <c r="M4" s="6">
        <f>AVERAGE(C4:L4)</f>
        <v>5.0999999999999996</v>
      </c>
    </row>
    <row r="5" spans="2:24">
      <c r="B5" s="4" t="s">
        <v>11</v>
      </c>
      <c r="C5" s="7">
        <v>261</v>
      </c>
      <c r="D5" s="7">
        <v>129</v>
      </c>
      <c r="E5" s="7">
        <v>142</v>
      </c>
      <c r="F5" s="17">
        <v>222</v>
      </c>
      <c r="G5" s="17">
        <v>200</v>
      </c>
      <c r="H5" s="17">
        <v>213</v>
      </c>
      <c r="I5" s="17">
        <v>197</v>
      </c>
      <c r="J5" s="17">
        <v>131</v>
      </c>
      <c r="K5" s="17">
        <v>231</v>
      </c>
      <c r="L5" s="17">
        <v>107</v>
      </c>
      <c r="M5" s="8">
        <f>AVERAGE(C5:L5)</f>
        <v>183.3</v>
      </c>
    </row>
    <row r="6" spans="2:24">
      <c r="B6" s="4" t="s">
        <v>12</v>
      </c>
      <c r="C6" s="7">
        <f>42+O6</f>
        <v>56</v>
      </c>
      <c r="D6" s="7">
        <f>42+P6</f>
        <v>59</v>
      </c>
      <c r="E6" s="7">
        <f>73+Q6</f>
        <v>92</v>
      </c>
      <c r="F6" s="7">
        <f>66+R6</f>
        <v>84</v>
      </c>
      <c r="G6" s="7">
        <f>101+S6</f>
        <v>118</v>
      </c>
      <c r="H6" s="7">
        <f>51+T6</f>
        <v>68</v>
      </c>
      <c r="I6" s="7">
        <f>60+U6</f>
        <v>78</v>
      </c>
      <c r="J6" s="7">
        <f>34+V6</f>
        <v>52</v>
      </c>
      <c r="K6" s="7">
        <f>42+W6</f>
        <v>59</v>
      </c>
      <c r="L6" s="7">
        <f>41+X6</f>
        <v>59</v>
      </c>
      <c r="M6" s="8">
        <f t="shared" ref="M6:M11" si="0">AVERAGE(C6:L6)</f>
        <v>72.5</v>
      </c>
      <c r="O6">
        <v>14</v>
      </c>
      <c r="P6">
        <v>17</v>
      </c>
      <c r="Q6">
        <v>19</v>
      </c>
      <c r="R6">
        <v>18</v>
      </c>
      <c r="S6">
        <v>17</v>
      </c>
      <c r="T6">
        <v>17</v>
      </c>
      <c r="U6">
        <v>18</v>
      </c>
      <c r="V6">
        <v>18</v>
      </c>
      <c r="W6">
        <v>17</v>
      </c>
      <c r="X6">
        <v>18</v>
      </c>
    </row>
    <row r="7" spans="2:24">
      <c r="B7" s="4" t="s">
        <v>14</v>
      </c>
      <c r="C7" s="7">
        <v>56842</v>
      </c>
      <c r="D7" s="7">
        <v>57401</v>
      </c>
      <c r="E7" s="7">
        <v>53360</v>
      </c>
      <c r="F7" s="17">
        <v>54648</v>
      </c>
      <c r="G7" s="17">
        <v>54521</v>
      </c>
      <c r="H7" s="17">
        <v>56375</v>
      </c>
      <c r="I7" s="17">
        <v>55960</v>
      </c>
      <c r="J7" s="17">
        <v>55744</v>
      </c>
      <c r="K7" s="17">
        <v>55542</v>
      </c>
      <c r="L7" s="17">
        <v>58477</v>
      </c>
      <c r="M7" s="8">
        <f t="shared" si="0"/>
        <v>55887</v>
      </c>
    </row>
    <row r="8" spans="2:24">
      <c r="B8" s="4" t="s">
        <v>15</v>
      </c>
      <c r="C8" s="7">
        <v>87</v>
      </c>
      <c r="D8" s="7">
        <v>90</v>
      </c>
      <c r="E8" s="7">
        <v>65</v>
      </c>
      <c r="F8" s="17">
        <v>75</v>
      </c>
      <c r="G8" s="17">
        <v>83</v>
      </c>
      <c r="H8" s="17">
        <v>73</v>
      </c>
      <c r="I8" s="17">
        <v>73</v>
      </c>
      <c r="J8" s="17">
        <v>70</v>
      </c>
      <c r="K8" s="17">
        <v>76</v>
      </c>
      <c r="L8" s="17">
        <v>74</v>
      </c>
      <c r="M8" s="8">
        <f t="shared" si="0"/>
        <v>76.599999999999994</v>
      </c>
    </row>
    <row r="9" spans="2:24">
      <c r="B9" s="4" t="s">
        <v>17</v>
      </c>
      <c r="C9" s="17">
        <v>60</v>
      </c>
      <c r="D9" s="17">
        <v>74</v>
      </c>
      <c r="E9" s="17">
        <v>5692</v>
      </c>
      <c r="F9" s="17">
        <v>1037</v>
      </c>
      <c r="G9" s="17">
        <v>70</v>
      </c>
      <c r="H9" s="17">
        <v>3137</v>
      </c>
      <c r="I9" s="17">
        <v>3090</v>
      </c>
      <c r="J9" s="17">
        <v>50</v>
      </c>
      <c r="K9" s="17">
        <v>2766</v>
      </c>
      <c r="L9" s="17">
        <v>82</v>
      </c>
      <c r="M9" s="8">
        <f t="shared" si="0"/>
        <v>1605.8</v>
      </c>
    </row>
    <row r="10" spans="2:24">
      <c r="B10" s="4" t="s">
        <v>16</v>
      </c>
      <c r="C10" s="17">
        <v>10</v>
      </c>
      <c r="D10" s="17">
        <v>6</v>
      </c>
      <c r="E10" s="17">
        <v>6</v>
      </c>
      <c r="F10" s="17">
        <v>6</v>
      </c>
      <c r="G10" s="17">
        <v>6</v>
      </c>
      <c r="H10" s="17">
        <v>11</v>
      </c>
      <c r="I10" s="17">
        <v>7</v>
      </c>
      <c r="J10" s="17">
        <v>6</v>
      </c>
      <c r="K10" s="17">
        <v>6</v>
      </c>
      <c r="L10" s="17">
        <v>6</v>
      </c>
      <c r="M10" s="8">
        <f t="shared" si="0"/>
        <v>7</v>
      </c>
    </row>
    <row r="11" spans="2:24">
      <c r="B11" s="9" t="s">
        <v>18</v>
      </c>
      <c r="C11" s="10">
        <v>57456</v>
      </c>
      <c r="D11" s="10">
        <v>57817</v>
      </c>
      <c r="E11" s="10">
        <v>59463</v>
      </c>
      <c r="F11" s="10">
        <v>56248</v>
      </c>
      <c r="G11" s="10">
        <v>55125</v>
      </c>
      <c r="H11" s="10">
        <v>59977</v>
      </c>
      <c r="I11" s="10">
        <v>59461</v>
      </c>
      <c r="J11" s="10">
        <v>56139</v>
      </c>
      <c r="K11" s="10">
        <v>58748</v>
      </c>
      <c r="L11" s="10">
        <v>58876</v>
      </c>
      <c r="M11" s="11">
        <f t="shared" si="0"/>
        <v>57931</v>
      </c>
    </row>
    <row r="12" spans="2:24">
      <c r="B12" s="2"/>
    </row>
    <row r="13" spans="2:24">
      <c r="B13" s="1"/>
    </row>
    <row r="14" spans="2:24" ht="24">
      <c r="B14" s="13" t="s">
        <v>20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  <c r="I14" s="4" t="s">
        <v>7</v>
      </c>
      <c r="J14" s="4" t="s">
        <v>8</v>
      </c>
      <c r="K14" s="4" t="s">
        <v>9</v>
      </c>
      <c r="L14" s="4" t="s">
        <v>10</v>
      </c>
      <c r="M14" s="14" t="s">
        <v>13</v>
      </c>
    </row>
    <row r="15" spans="2:24">
      <c r="B15" s="4" t="s">
        <v>0</v>
      </c>
      <c r="C15" s="7">
        <v>6</v>
      </c>
      <c r="D15" s="7">
        <v>6</v>
      </c>
      <c r="E15" s="7">
        <v>5</v>
      </c>
      <c r="F15" s="7">
        <v>5</v>
      </c>
      <c r="G15" s="7">
        <v>5</v>
      </c>
      <c r="H15" s="7">
        <v>5</v>
      </c>
      <c r="I15" s="7">
        <v>5</v>
      </c>
      <c r="J15" s="7">
        <v>4</v>
      </c>
      <c r="K15" s="7">
        <v>2</v>
      </c>
      <c r="L15" s="7">
        <v>3</v>
      </c>
      <c r="M15" s="8">
        <f>AVERAGE(C15:L15)</f>
        <v>4.5999999999999996</v>
      </c>
    </row>
    <row r="16" spans="2:24">
      <c r="B16" s="4" t="s">
        <v>11</v>
      </c>
      <c r="C16">
        <v>231</v>
      </c>
      <c r="D16">
        <v>175</v>
      </c>
      <c r="E16">
        <v>128</v>
      </c>
      <c r="F16">
        <v>171</v>
      </c>
      <c r="G16">
        <v>207</v>
      </c>
      <c r="H16">
        <v>210</v>
      </c>
      <c r="I16">
        <v>134</v>
      </c>
      <c r="J16">
        <v>176</v>
      </c>
      <c r="K16">
        <v>190</v>
      </c>
      <c r="L16">
        <v>136</v>
      </c>
      <c r="M16" s="8">
        <f>AVERAGE(C16:L16)</f>
        <v>175.8</v>
      </c>
    </row>
    <row r="17" spans="2:24">
      <c r="B17" s="4" t="s">
        <v>12</v>
      </c>
      <c r="C17">
        <f>72+O17</f>
        <v>90</v>
      </c>
      <c r="D17">
        <f>44+P17</f>
        <v>62</v>
      </c>
      <c r="E17">
        <f>50+Q17</f>
        <v>68</v>
      </c>
      <c r="F17">
        <f>86+R17</f>
        <v>103</v>
      </c>
      <c r="G17">
        <f>71+S17</f>
        <v>89</v>
      </c>
      <c r="H17">
        <f>42+T17</f>
        <v>58</v>
      </c>
      <c r="I17">
        <f>63+U17</f>
        <v>81</v>
      </c>
      <c r="J17">
        <f>43+V17</f>
        <v>62</v>
      </c>
      <c r="K17">
        <f>43+W17</f>
        <v>58</v>
      </c>
      <c r="L17">
        <f>45+X17</f>
        <v>63</v>
      </c>
      <c r="M17" s="8">
        <f t="shared" ref="M17:M22" si="1">AVERAGE(C17:L17)</f>
        <v>73.400000000000006</v>
      </c>
      <c r="O17">
        <v>18</v>
      </c>
      <c r="P17">
        <v>18</v>
      </c>
      <c r="Q17">
        <v>18</v>
      </c>
      <c r="R17">
        <v>17</v>
      </c>
      <c r="S17">
        <v>18</v>
      </c>
      <c r="T17">
        <v>16</v>
      </c>
      <c r="U17">
        <v>18</v>
      </c>
      <c r="V17">
        <v>19</v>
      </c>
      <c r="W17">
        <v>15</v>
      </c>
      <c r="X17">
        <v>18</v>
      </c>
    </row>
    <row r="18" spans="2:24">
      <c r="B18" s="4" t="s">
        <v>14</v>
      </c>
      <c r="C18" s="7">
        <v>55113</v>
      </c>
      <c r="D18" s="7">
        <v>56151</v>
      </c>
      <c r="E18" s="7">
        <v>59119</v>
      </c>
      <c r="F18" s="17">
        <v>55281</v>
      </c>
      <c r="G18" s="17">
        <v>54723</v>
      </c>
      <c r="H18" s="17">
        <v>54493</v>
      </c>
      <c r="I18" s="17">
        <v>58919</v>
      </c>
      <c r="J18" s="17">
        <v>54868</v>
      </c>
      <c r="K18" s="17">
        <v>54699</v>
      </c>
      <c r="L18" s="17">
        <v>55218</v>
      </c>
      <c r="M18" s="8">
        <f t="shared" si="1"/>
        <v>55858.400000000001</v>
      </c>
    </row>
    <row r="19" spans="2:24">
      <c r="B19" s="4" t="s">
        <v>15</v>
      </c>
      <c r="C19" s="7">
        <v>79</v>
      </c>
      <c r="D19" s="7">
        <v>74</v>
      </c>
      <c r="E19" s="7">
        <v>71</v>
      </c>
      <c r="F19" s="17">
        <v>75</v>
      </c>
      <c r="G19" s="17">
        <v>72</v>
      </c>
      <c r="H19" s="17">
        <v>70</v>
      </c>
      <c r="I19" s="17">
        <v>67</v>
      </c>
      <c r="J19" s="17">
        <v>74</v>
      </c>
      <c r="K19" s="17">
        <v>78</v>
      </c>
      <c r="L19" s="17">
        <v>72</v>
      </c>
      <c r="M19" s="8">
        <f t="shared" si="1"/>
        <v>73.2</v>
      </c>
    </row>
    <row r="20" spans="2:24">
      <c r="B20" s="4" t="s">
        <v>17</v>
      </c>
      <c r="C20" s="17">
        <v>1828</v>
      </c>
      <c r="D20" s="17">
        <v>1242</v>
      </c>
      <c r="E20" s="17">
        <v>23</v>
      </c>
      <c r="F20" s="17">
        <v>526</v>
      </c>
      <c r="G20" s="17">
        <v>23</v>
      </c>
      <c r="H20" s="17">
        <v>5035</v>
      </c>
      <c r="I20" s="17">
        <v>68</v>
      </c>
      <c r="J20" s="17">
        <v>827</v>
      </c>
      <c r="K20" s="17">
        <v>3633</v>
      </c>
      <c r="L20" s="17">
        <v>3367</v>
      </c>
      <c r="M20" s="8">
        <f t="shared" si="1"/>
        <v>1657.2</v>
      </c>
    </row>
    <row r="21" spans="2:24">
      <c r="B21" s="4" t="s">
        <v>16</v>
      </c>
      <c r="C21" s="17">
        <v>6</v>
      </c>
      <c r="D21" s="17">
        <v>6</v>
      </c>
      <c r="E21" s="17">
        <v>6</v>
      </c>
      <c r="F21" s="17">
        <v>6</v>
      </c>
      <c r="G21" s="17">
        <v>6</v>
      </c>
      <c r="H21" s="17">
        <v>6</v>
      </c>
      <c r="I21" s="17">
        <v>6</v>
      </c>
      <c r="J21" s="17">
        <v>6</v>
      </c>
      <c r="K21" s="17">
        <v>10</v>
      </c>
      <c r="L21" s="17">
        <v>6</v>
      </c>
      <c r="M21" s="8">
        <f t="shared" si="1"/>
        <v>6.4</v>
      </c>
    </row>
    <row r="22" spans="2:24">
      <c r="B22" s="9" t="s">
        <v>18</v>
      </c>
      <c r="C22" s="10">
        <v>57521</v>
      </c>
      <c r="D22" s="10">
        <v>57852</v>
      </c>
      <c r="E22" s="10">
        <v>59513</v>
      </c>
      <c r="F22" s="10">
        <v>56279</v>
      </c>
      <c r="G22" s="10">
        <v>55223</v>
      </c>
      <c r="H22" s="10">
        <v>59997</v>
      </c>
      <c r="I22" s="10">
        <v>59484</v>
      </c>
      <c r="J22" s="10">
        <v>56169</v>
      </c>
      <c r="K22" s="10">
        <v>58807</v>
      </c>
      <c r="L22" s="10">
        <v>58919</v>
      </c>
      <c r="M22" s="11">
        <f t="shared" si="1"/>
        <v>57976.4</v>
      </c>
    </row>
    <row r="25" spans="2:24" ht="24">
      <c r="B25" s="12" t="s">
        <v>21</v>
      </c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3" t="s">
        <v>9</v>
      </c>
      <c r="L25" s="3" t="s">
        <v>10</v>
      </c>
      <c r="M25" s="3" t="s">
        <v>13</v>
      </c>
    </row>
    <row r="26" spans="2:24">
      <c r="B26" s="3" t="s">
        <v>0</v>
      </c>
      <c r="C26">
        <v>6</v>
      </c>
      <c r="D26">
        <v>5</v>
      </c>
      <c r="E26">
        <v>5</v>
      </c>
      <c r="F26">
        <v>4</v>
      </c>
      <c r="G26">
        <v>3</v>
      </c>
      <c r="H26">
        <v>5</v>
      </c>
      <c r="I26">
        <v>5</v>
      </c>
      <c r="J26">
        <v>5</v>
      </c>
      <c r="K26">
        <v>5</v>
      </c>
      <c r="L26">
        <v>3</v>
      </c>
      <c r="M26" s="6">
        <f>AVERAGE(C26:L26)</f>
        <v>4.5999999999999996</v>
      </c>
    </row>
    <row r="27" spans="2:24">
      <c r="B27" s="3" t="s">
        <v>11</v>
      </c>
      <c r="C27">
        <v>168</v>
      </c>
      <c r="D27">
        <v>176</v>
      </c>
      <c r="E27">
        <v>177</v>
      </c>
      <c r="F27">
        <v>176</v>
      </c>
      <c r="G27">
        <v>231</v>
      </c>
      <c r="H27">
        <v>195</v>
      </c>
      <c r="I27">
        <v>184</v>
      </c>
      <c r="J27">
        <v>121</v>
      </c>
      <c r="K27">
        <v>171</v>
      </c>
      <c r="L27">
        <v>97</v>
      </c>
      <c r="M27" s="8">
        <f>AVERAGE(C16:L16)</f>
        <v>175.8</v>
      </c>
    </row>
    <row r="28" spans="2:24">
      <c r="B28" s="3" t="s">
        <v>12</v>
      </c>
      <c r="C28">
        <f>64+O28</f>
        <v>82</v>
      </c>
      <c r="D28">
        <f>44+P28</f>
        <v>62</v>
      </c>
      <c r="E28">
        <f>43+Q28</f>
        <v>61</v>
      </c>
      <c r="F28">
        <f>50+R28</f>
        <v>74</v>
      </c>
      <c r="G28">
        <f>43+S28</f>
        <v>61</v>
      </c>
      <c r="H28">
        <f>47+T28</f>
        <v>64</v>
      </c>
      <c r="I28">
        <f>48+U28</f>
        <v>66</v>
      </c>
      <c r="J28">
        <f>69+V28</f>
        <v>87</v>
      </c>
      <c r="K28">
        <f>68+W28</f>
        <v>86</v>
      </c>
      <c r="L28">
        <f>41+X28</f>
        <v>54</v>
      </c>
      <c r="M28" s="8">
        <f t="shared" ref="M28:M33" si="2">AVERAGE(C28:L28)</f>
        <v>69.7</v>
      </c>
      <c r="O28">
        <v>18</v>
      </c>
      <c r="P28">
        <v>18</v>
      </c>
      <c r="Q28">
        <v>18</v>
      </c>
      <c r="R28">
        <v>24</v>
      </c>
      <c r="S28">
        <v>18</v>
      </c>
      <c r="T28">
        <v>17</v>
      </c>
      <c r="U28">
        <v>18</v>
      </c>
      <c r="V28">
        <v>18</v>
      </c>
      <c r="W28">
        <v>18</v>
      </c>
      <c r="X28">
        <v>13</v>
      </c>
    </row>
    <row r="29" spans="2:24">
      <c r="B29" s="3" t="s">
        <v>14</v>
      </c>
      <c r="C29">
        <v>52833</v>
      </c>
      <c r="D29">
        <v>53373</v>
      </c>
      <c r="E29">
        <v>54890</v>
      </c>
      <c r="F29">
        <v>55566</v>
      </c>
      <c r="G29">
        <v>53680</v>
      </c>
      <c r="H29">
        <v>59374</v>
      </c>
      <c r="I29">
        <v>55214</v>
      </c>
      <c r="J29">
        <v>54892</v>
      </c>
      <c r="K29">
        <v>58181</v>
      </c>
      <c r="L29">
        <v>57879</v>
      </c>
      <c r="M29" s="8">
        <f t="shared" si="2"/>
        <v>55588.2</v>
      </c>
    </row>
    <row r="30" spans="2:24">
      <c r="B30" s="3" t="s">
        <v>15</v>
      </c>
      <c r="C30">
        <v>81</v>
      </c>
      <c r="D30">
        <v>84</v>
      </c>
      <c r="E30">
        <v>68</v>
      </c>
      <c r="F30">
        <v>86</v>
      </c>
      <c r="G30">
        <v>77</v>
      </c>
      <c r="H30">
        <v>81</v>
      </c>
      <c r="I30">
        <v>80</v>
      </c>
      <c r="J30">
        <v>76</v>
      </c>
      <c r="K30">
        <v>76</v>
      </c>
      <c r="L30">
        <v>71</v>
      </c>
      <c r="M30" s="8">
        <f t="shared" si="2"/>
        <v>78</v>
      </c>
    </row>
    <row r="31" spans="2:24">
      <c r="B31" s="3" t="s">
        <v>17</v>
      </c>
      <c r="C31">
        <v>4197</v>
      </c>
      <c r="D31">
        <v>4035</v>
      </c>
      <c r="E31">
        <v>4110</v>
      </c>
      <c r="F31">
        <v>111</v>
      </c>
      <c r="G31">
        <v>1014</v>
      </c>
      <c r="H31">
        <v>115</v>
      </c>
      <c r="I31">
        <v>3832</v>
      </c>
      <c r="J31">
        <v>795</v>
      </c>
      <c r="K31">
        <v>116</v>
      </c>
      <c r="L31">
        <v>524</v>
      </c>
      <c r="M31" s="8">
        <f t="shared" si="2"/>
        <v>1884.9</v>
      </c>
    </row>
    <row r="32" spans="2:24">
      <c r="B32" s="3" t="s">
        <v>16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 s="8">
        <f t="shared" si="2"/>
        <v>6</v>
      </c>
    </row>
    <row r="33" spans="2:13">
      <c r="B33" s="9" t="s">
        <v>18</v>
      </c>
      <c r="C33" s="10">
        <v>57549</v>
      </c>
      <c r="D33" s="10">
        <v>57887</v>
      </c>
      <c r="E33" s="10">
        <v>59494</v>
      </c>
      <c r="F33" s="10">
        <v>56183</v>
      </c>
      <c r="G33" s="10">
        <v>55190</v>
      </c>
      <c r="H33" s="10">
        <v>59980</v>
      </c>
      <c r="I33" s="10">
        <v>59525</v>
      </c>
      <c r="J33" s="10">
        <v>56197</v>
      </c>
      <c r="K33" s="10">
        <v>58791</v>
      </c>
      <c r="L33" s="10">
        <v>58774</v>
      </c>
      <c r="M33" s="11">
        <f t="shared" si="2"/>
        <v>57957</v>
      </c>
    </row>
    <row r="35" spans="2:13" ht="17" thickBot="1"/>
    <row r="36" spans="2:13" ht="26" thickTop="1" thickBot="1">
      <c r="L36" s="15" t="s">
        <v>22</v>
      </c>
      <c r="M36" s="16">
        <f>AVERAGE(M11,M22,M33)</f>
        <v>57954.799999999996</v>
      </c>
    </row>
    <row r="37" spans="2:13" ht="17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C61F-EBA7-2347-9187-AE7F2DB5A2BE}">
  <dimension ref="B1:AV123"/>
  <sheetViews>
    <sheetView topLeftCell="AB71" zoomScale="93" workbookViewId="0">
      <selection activeCell="C35" sqref="C35:C36"/>
    </sheetView>
  </sheetViews>
  <sheetFormatPr baseColWidth="10" defaultRowHeight="16"/>
  <cols>
    <col min="2" max="2" width="24.6640625" customWidth="1"/>
    <col min="10" max="10" width="25.33203125" customWidth="1"/>
    <col min="18" max="18" width="29.33203125" customWidth="1"/>
    <col min="26" max="26" width="30" customWidth="1"/>
    <col min="36" max="36" width="39.6640625" customWidth="1"/>
    <col min="44" max="44" width="58.33203125" customWidth="1"/>
    <col min="45" max="45" width="11.33203125" customWidth="1"/>
  </cols>
  <sheetData>
    <row r="1" spans="2:48">
      <c r="P1" s="30"/>
      <c r="AH1" s="30"/>
    </row>
    <row r="2" spans="2:48">
      <c r="P2" s="30"/>
      <c r="AH2" s="30"/>
    </row>
    <row r="3" spans="2:48">
      <c r="P3" s="30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H3" s="30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2:48" ht="24">
      <c r="B4" s="12" t="s">
        <v>23</v>
      </c>
      <c r="C4" s="9" t="s">
        <v>3</v>
      </c>
      <c r="D4" s="3" t="s">
        <v>6</v>
      </c>
      <c r="E4" s="3" t="s">
        <v>9</v>
      </c>
      <c r="F4" s="3" t="s">
        <v>10</v>
      </c>
      <c r="J4" s="12" t="s">
        <v>24</v>
      </c>
      <c r="K4" s="9" t="s">
        <v>3</v>
      </c>
      <c r="L4" s="3" t="s">
        <v>6</v>
      </c>
      <c r="M4" s="3" t="s">
        <v>9</v>
      </c>
      <c r="N4" s="3" t="s">
        <v>10</v>
      </c>
      <c r="P4" s="30"/>
      <c r="R4" s="12" t="s">
        <v>25</v>
      </c>
      <c r="S4" s="9" t="s">
        <v>3</v>
      </c>
      <c r="T4" s="3" t="s">
        <v>6</v>
      </c>
      <c r="U4" s="3" t="s">
        <v>9</v>
      </c>
      <c r="V4" s="3" t="s">
        <v>10</v>
      </c>
      <c r="Z4" s="29" t="s">
        <v>26</v>
      </c>
      <c r="AA4" s="9" t="s">
        <v>3</v>
      </c>
      <c r="AB4" s="9" t="s">
        <v>6</v>
      </c>
      <c r="AC4" s="3" t="s">
        <v>9</v>
      </c>
      <c r="AD4" s="3" t="s">
        <v>10</v>
      </c>
      <c r="AE4" s="24"/>
      <c r="AF4" s="17"/>
      <c r="AH4" s="30"/>
      <c r="AJ4" s="12" t="s">
        <v>27</v>
      </c>
      <c r="AK4" s="9" t="s">
        <v>3</v>
      </c>
      <c r="AL4" s="3" t="s">
        <v>6</v>
      </c>
      <c r="AM4" s="3" t="s">
        <v>9</v>
      </c>
      <c r="AN4" s="3" t="s">
        <v>10</v>
      </c>
      <c r="AR4" s="29" t="s">
        <v>28</v>
      </c>
      <c r="AS4" s="9" t="s">
        <v>3</v>
      </c>
      <c r="AT4" s="9" t="s">
        <v>6</v>
      </c>
      <c r="AU4" s="3" t="s">
        <v>9</v>
      </c>
      <c r="AV4" s="3" t="s">
        <v>10</v>
      </c>
    </row>
    <row r="5" spans="2:48">
      <c r="C5" s="27">
        <v>27257</v>
      </c>
      <c r="D5" s="27">
        <v>22346</v>
      </c>
      <c r="E5" s="27">
        <v>25213</v>
      </c>
      <c r="F5" s="27">
        <v>21119</v>
      </c>
      <c r="K5" s="27">
        <v>57456</v>
      </c>
      <c r="L5" s="27">
        <v>54667</v>
      </c>
      <c r="M5" s="28">
        <v>54552</v>
      </c>
      <c r="N5" s="27">
        <v>56802</v>
      </c>
      <c r="P5" s="30"/>
      <c r="S5" s="27">
        <v>263</v>
      </c>
      <c r="T5" s="27">
        <v>517</v>
      </c>
      <c r="U5" s="27">
        <v>312</v>
      </c>
      <c r="V5" s="27">
        <v>460</v>
      </c>
      <c r="AA5" s="27">
        <v>413</v>
      </c>
      <c r="AB5" s="27">
        <v>513</v>
      </c>
      <c r="AC5" s="27">
        <v>716</v>
      </c>
      <c r="AD5" s="28">
        <v>611</v>
      </c>
      <c r="AE5" s="17"/>
      <c r="AF5" s="17"/>
      <c r="AH5" s="30"/>
      <c r="AK5" s="27">
        <v>7</v>
      </c>
      <c r="AL5" s="27">
        <v>14</v>
      </c>
      <c r="AM5" s="27">
        <v>21</v>
      </c>
      <c r="AN5" s="27">
        <v>37</v>
      </c>
      <c r="AS5" s="27">
        <v>10</v>
      </c>
      <c r="AT5" s="27">
        <v>21</v>
      </c>
      <c r="AU5" s="27">
        <v>18</v>
      </c>
      <c r="AV5" s="27">
        <v>28</v>
      </c>
    </row>
    <row r="6" spans="2:48">
      <c r="C6" s="27">
        <v>24530</v>
      </c>
      <c r="D6" s="27">
        <v>22335</v>
      </c>
      <c r="E6" s="27">
        <v>25032</v>
      </c>
      <c r="F6" s="27">
        <v>21140</v>
      </c>
      <c r="J6" s="7"/>
      <c r="K6" s="27">
        <v>57521</v>
      </c>
      <c r="L6" s="27">
        <v>54703</v>
      </c>
      <c r="M6" s="28">
        <v>54494</v>
      </c>
      <c r="N6" s="27">
        <v>56781</v>
      </c>
      <c r="P6" s="30"/>
      <c r="S6" s="27">
        <v>162</v>
      </c>
      <c r="T6" s="27">
        <v>517</v>
      </c>
      <c r="U6" s="27">
        <v>314</v>
      </c>
      <c r="V6" s="27">
        <v>362</v>
      </c>
      <c r="Z6" s="7"/>
      <c r="AA6" s="27">
        <v>413</v>
      </c>
      <c r="AB6" s="27">
        <v>410</v>
      </c>
      <c r="AC6" s="27">
        <v>615</v>
      </c>
      <c r="AD6" s="28">
        <v>711</v>
      </c>
      <c r="AE6" s="17"/>
      <c r="AF6" s="17"/>
      <c r="AH6" s="30"/>
      <c r="AK6" s="27">
        <v>8</v>
      </c>
      <c r="AL6" s="27">
        <v>14</v>
      </c>
      <c r="AM6" s="27">
        <v>23</v>
      </c>
      <c r="AN6" s="27">
        <v>59</v>
      </c>
      <c r="AR6" s="7"/>
      <c r="AS6" s="27">
        <v>6</v>
      </c>
      <c r="AT6" s="27">
        <v>21</v>
      </c>
      <c r="AU6" s="27">
        <v>29</v>
      </c>
      <c r="AV6" s="27">
        <v>33</v>
      </c>
    </row>
    <row r="7" spans="2:48">
      <c r="C7" s="27">
        <v>24661</v>
      </c>
      <c r="D7" s="27">
        <v>22283</v>
      </c>
      <c r="E7" s="27">
        <v>25192</v>
      </c>
      <c r="F7" s="27">
        <v>21105</v>
      </c>
      <c r="K7" s="27">
        <v>57549</v>
      </c>
      <c r="L7" s="27">
        <v>54685</v>
      </c>
      <c r="M7" s="28">
        <v>54563</v>
      </c>
      <c r="N7" s="27">
        <v>56881</v>
      </c>
      <c r="P7" s="30"/>
      <c r="S7" s="27">
        <v>162</v>
      </c>
      <c r="T7" s="27">
        <v>414</v>
      </c>
      <c r="U7" s="27">
        <v>313</v>
      </c>
      <c r="V7" s="27">
        <v>345</v>
      </c>
      <c r="AA7" s="27">
        <v>312</v>
      </c>
      <c r="AB7" s="27">
        <v>511</v>
      </c>
      <c r="AC7" s="27">
        <v>517</v>
      </c>
      <c r="AD7" s="28">
        <v>710</v>
      </c>
      <c r="AE7" s="17"/>
      <c r="AF7" s="17"/>
      <c r="AH7" s="30"/>
      <c r="AK7" s="27">
        <v>8</v>
      </c>
      <c r="AL7" s="27">
        <v>15</v>
      </c>
      <c r="AM7" s="27">
        <v>20</v>
      </c>
      <c r="AN7" s="27">
        <v>36</v>
      </c>
      <c r="AS7" s="27">
        <v>6</v>
      </c>
      <c r="AT7" s="27">
        <v>12</v>
      </c>
      <c r="AU7" s="27">
        <v>32</v>
      </c>
      <c r="AV7" s="27">
        <v>38</v>
      </c>
    </row>
    <row r="8" spans="2:48">
      <c r="C8" s="27">
        <v>21488</v>
      </c>
      <c r="D8" s="27">
        <v>22286</v>
      </c>
      <c r="E8" s="27">
        <v>25146</v>
      </c>
      <c r="F8" s="27">
        <v>21111</v>
      </c>
      <c r="K8" s="27">
        <v>57817</v>
      </c>
      <c r="L8" s="27">
        <v>54656</v>
      </c>
      <c r="M8" s="28">
        <v>54488</v>
      </c>
      <c r="N8" s="27">
        <v>56810</v>
      </c>
      <c r="P8" s="30"/>
      <c r="S8" s="27">
        <v>215</v>
      </c>
      <c r="T8" s="27">
        <v>415</v>
      </c>
      <c r="U8" s="27">
        <v>314</v>
      </c>
      <c r="V8" s="27">
        <v>438</v>
      </c>
      <c r="AA8" s="27">
        <v>210</v>
      </c>
      <c r="AB8" s="27">
        <v>509</v>
      </c>
      <c r="AC8" s="27">
        <v>613</v>
      </c>
      <c r="AD8" s="28">
        <v>611</v>
      </c>
      <c r="AE8" s="17"/>
      <c r="AF8" s="17"/>
      <c r="AH8" s="30"/>
      <c r="AK8" s="27">
        <v>8</v>
      </c>
      <c r="AL8" s="27">
        <v>14</v>
      </c>
      <c r="AM8" s="27">
        <v>33</v>
      </c>
      <c r="AN8" s="27">
        <v>35</v>
      </c>
      <c r="AS8" s="27">
        <v>6</v>
      </c>
      <c r="AT8" s="27">
        <v>12</v>
      </c>
      <c r="AU8" s="27">
        <v>19</v>
      </c>
      <c r="AV8" s="27">
        <v>38</v>
      </c>
    </row>
    <row r="9" spans="2:48">
      <c r="C9" s="27">
        <v>21527</v>
      </c>
      <c r="D9" s="27">
        <v>22329</v>
      </c>
      <c r="E9" s="27">
        <v>24877</v>
      </c>
      <c r="F9" s="27">
        <v>21074</v>
      </c>
      <c r="K9" s="27">
        <v>57852</v>
      </c>
      <c r="L9" s="27">
        <v>54597</v>
      </c>
      <c r="M9" s="28">
        <v>54538</v>
      </c>
      <c r="N9" s="27">
        <v>56793</v>
      </c>
      <c r="P9" s="30"/>
      <c r="S9" s="27">
        <v>116</v>
      </c>
      <c r="T9" s="27">
        <v>516</v>
      </c>
      <c r="U9" s="27">
        <v>317</v>
      </c>
      <c r="V9" s="27">
        <v>565</v>
      </c>
      <c r="AA9" s="27">
        <v>312</v>
      </c>
      <c r="AB9" s="27">
        <v>410</v>
      </c>
      <c r="AC9" s="27">
        <v>615</v>
      </c>
      <c r="AD9" s="28">
        <v>610</v>
      </c>
      <c r="AE9" s="17"/>
      <c r="AF9" s="17"/>
      <c r="AH9" s="30"/>
      <c r="AK9" s="27">
        <v>13</v>
      </c>
      <c r="AL9" s="27">
        <v>14</v>
      </c>
      <c r="AM9" s="27">
        <v>20</v>
      </c>
      <c r="AN9" s="27">
        <v>49</v>
      </c>
      <c r="AS9" s="27">
        <v>6</v>
      </c>
      <c r="AT9" s="27">
        <v>13</v>
      </c>
      <c r="AU9" s="27">
        <v>29</v>
      </c>
      <c r="AV9" s="27">
        <v>21</v>
      </c>
    </row>
    <row r="10" spans="2:48">
      <c r="C10" s="27">
        <v>21598</v>
      </c>
      <c r="D10" s="27">
        <v>22352</v>
      </c>
      <c r="E10" s="27">
        <v>27740</v>
      </c>
      <c r="F10" s="27">
        <v>21204</v>
      </c>
      <c r="K10" s="27">
        <v>57887</v>
      </c>
      <c r="L10" s="27">
        <v>54650</v>
      </c>
      <c r="M10" s="28">
        <v>54488</v>
      </c>
      <c r="N10" s="27">
        <v>56776</v>
      </c>
      <c r="P10" s="30"/>
      <c r="S10" s="27">
        <v>115</v>
      </c>
      <c r="T10" s="27">
        <v>515</v>
      </c>
      <c r="U10" s="27">
        <v>314</v>
      </c>
      <c r="V10" s="27">
        <v>770</v>
      </c>
      <c r="AA10" s="27">
        <v>310</v>
      </c>
      <c r="AB10" s="27">
        <v>412</v>
      </c>
      <c r="AC10" s="27">
        <v>615</v>
      </c>
      <c r="AD10" s="28">
        <v>611</v>
      </c>
      <c r="AE10" s="17"/>
      <c r="AF10" s="17"/>
      <c r="AH10" s="30"/>
      <c r="AK10" s="27">
        <v>11</v>
      </c>
      <c r="AL10" s="27">
        <v>21</v>
      </c>
      <c r="AM10" s="27">
        <v>24</v>
      </c>
      <c r="AN10" s="27">
        <v>23</v>
      </c>
      <c r="AS10" s="27">
        <v>6</v>
      </c>
      <c r="AT10" s="27">
        <v>12</v>
      </c>
      <c r="AU10" s="27">
        <v>20</v>
      </c>
      <c r="AV10" s="27">
        <v>21</v>
      </c>
    </row>
    <row r="11" spans="2:48">
      <c r="C11" s="27">
        <v>20536</v>
      </c>
      <c r="D11" s="27">
        <v>18739</v>
      </c>
      <c r="E11" s="27">
        <v>25137</v>
      </c>
      <c r="F11" s="27">
        <v>21070</v>
      </c>
      <c r="K11" s="27">
        <v>59463</v>
      </c>
      <c r="L11" s="27">
        <v>56256</v>
      </c>
      <c r="M11" s="28">
        <v>54456</v>
      </c>
      <c r="N11" s="27">
        <v>56700</v>
      </c>
      <c r="P11" s="30"/>
      <c r="S11" s="27">
        <v>214</v>
      </c>
      <c r="T11" s="27">
        <v>212</v>
      </c>
      <c r="U11" s="27">
        <v>313</v>
      </c>
      <c r="V11" s="27">
        <v>359</v>
      </c>
      <c r="AA11" s="27">
        <v>313</v>
      </c>
      <c r="AB11" s="27">
        <v>510</v>
      </c>
      <c r="AC11" s="27">
        <v>613</v>
      </c>
      <c r="AD11" s="28">
        <v>611</v>
      </c>
      <c r="AE11" s="17"/>
      <c r="AF11" s="17"/>
      <c r="AH11" s="30"/>
      <c r="AK11" s="27">
        <v>7</v>
      </c>
      <c r="AL11" s="27">
        <v>14</v>
      </c>
      <c r="AM11" s="27">
        <v>20</v>
      </c>
      <c r="AN11" s="27">
        <v>23</v>
      </c>
      <c r="AS11" s="27">
        <v>6</v>
      </c>
      <c r="AT11" s="27">
        <v>20</v>
      </c>
      <c r="AU11" s="27">
        <v>18</v>
      </c>
      <c r="AV11" s="27">
        <v>33</v>
      </c>
    </row>
    <row r="12" spans="2:48">
      <c r="C12" s="27">
        <v>20640</v>
      </c>
      <c r="D12" s="27">
        <v>18756</v>
      </c>
      <c r="E12" s="27">
        <v>25106</v>
      </c>
      <c r="F12" s="27">
        <v>21079</v>
      </c>
      <c r="K12" s="27">
        <v>59513</v>
      </c>
      <c r="L12" s="27">
        <v>56259</v>
      </c>
      <c r="M12" s="28">
        <v>54575</v>
      </c>
      <c r="N12" s="27">
        <v>56739</v>
      </c>
      <c r="P12" s="30"/>
      <c r="S12" s="27">
        <v>213</v>
      </c>
      <c r="T12" s="27">
        <v>210</v>
      </c>
      <c r="U12" s="27">
        <v>314</v>
      </c>
      <c r="V12" s="27">
        <v>357</v>
      </c>
      <c r="AA12" s="27">
        <v>211</v>
      </c>
      <c r="AB12" s="27">
        <v>412</v>
      </c>
      <c r="AC12" s="27">
        <v>712</v>
      </c>
      <c r="AD12" s="28">
        <v>712</v>
      </c>
      <c r="AE12" s="17"/>
      <c r="AF12" s="17"/>
      <c r="AH12" s="30"/>
      <c r="AK12" s="27">
        <v>8</v>
      </c>
      <c r="AL12" s="27">
        <v>23</v>
      </c>
      <c r="AM12" s="27">
        <v>31</v>
      </c>
      <c r="AN12" s="27">
        <v>22</v>
      </c>
      <c r="AS12" s="27">
        <v>6</v>
      </c>
      <c r="AT12" s="27">
        <v>12</v>
      </c>
      <c r="AU12" s="27">
        <v>18</v>
      </c>
      <c r="AV12" s="27">
        <v>20</v>
      </c>
    </row>
    <row r="13" spans="2:48">
      <c r="C13" s="27">
        <v>20586</v>
      </c>
      <c r="D13" s="27">
        <v>18709</v>
      </c>
      <c r="E13" s="27">
        <v>24908</v>
      </c>
      <c r="F13" s="27">
        <v>21070</v>
      </c>
      <c r="K13" s="27">
        <v>59494</v>
      </c>
      <c r="L13" s="27">
        <v>56283</v>
      </c>
      <c r="M13" s="28">
        <v>54484</v>
      </c>
      <c r="N13" s="27">
        <v>56779</v>
      </c>
      <c r="P13" s="30"/>
      <c r="S13" s="27">
        <v>212</v>
      </c>
      <c r="T13" s="27">
        <v>210</v>
      </c>
      <c r="U13" s="27">
        <v>315</v>
      </c>
      <c r="V13" s="27">
        <v>556</v>
      </c>
      <c r="AA13" s="27">
        <v>313</v>
      </c>
      <c r="AB13" s="27">
        <v>511</v>
      </c>
      <c r="AC13" s="27">
        <v>515</v>
      </c>
      <c r="AD13" s="28">
        <v>612</v>
      </c>
      <c r="AE13" s="17"/>
      <c r="AF13" s="17"/>
      <c r="AH13" s="30"/>
      <c r="AK13" s="27">
        <v>8</v>
      </c>
      <c r="AL13" s="27">
        <v>13</v>
      </c>
      <c r="AM13" s="27">
        <v>20</v>
      </c>
      <c r="AN13" s="27">
        <v>32</v>
      </c>
      <c r="AS13" s="27">
        <v>6</v>
      </c>
      <c r="AT13" s="27">
        <v>12</v>
      </c>
      <c r="AU13" s="27">
        <v>18</v>
      </c>
      <c r="AV13" s="27">
        <v>20</v>
      </c>
    </row>
    <row r="14" spans="2:48">
      <c r="B14" s="7"/>
      <c r="C14" s="27">
        <v>22706</v>
      </c>
      <c r="D14" s="27">
        <v>18720</v>
      </c>
      <c r="E14" s="27">
        <v>21569</v>
      </c>
      <c r="F14" s="27">
        <v>21025</v>
      </c>
      <c r="J14" s="7"/>
      <c r="K14" s="27">
        <v>56248</v>
      </c>
      <c r="L14" s="27">
        <v>56253</v>
      </c>
      <c r="M14" s="28">
        <v>56109</v>
      </c>
      <c r="N14" s="27">
        <v>56762</v>
      </c>
      <c r="P14" s="30"/>
      <c r="R14" s="7"/>
      <c r="S14" s="27">
        <v>211</v>
      </c>
      <c r="T14" s="27">
        <v>210</v>
      </c>
      <c r="U14" s="27">
        <v>319</v>
      </c>
      <c r="V14" s="27">
        <v>414</v>
      </c>
      <c r="Z14" s="7"/>
      <c r="AA14" s="27">
        <v>410</v>
      </c>
      <c r="AB14" s="27">
        <v>414</v>
      </c>
      <c r="AC14" s="27">
        <v>614</v>
      </c>
      <c r="AD14" s="28">
        <v>617</v>
      </c>
      <c r="AE14" s="17"/>
      <c r="AF14" s="17"/>
      <c r="AH14" s="30"/>
      <c r="AJ14" s="7"/>
      <c r="AK14" s="27">
        <v>8</v>
      </c>
      <c r="AL14" s="27">
        <v>14</v>
      </c>
      <c r="AM14" s="27">
        <v>34</v>
      </c>
      <c r="AN14" s="27">
        <v>37</v>
      </c>
      <c r="AR14" s="7"/>
      <c r="AS14" s="27">
        <v>6</v>
      </c>
      <c r="AT14" s="27">
        <v>13</v>
      </c>
      <c r="AU14" s="27">
        <v>30</v>
      </c>
      <c r="AV14" s="27">
        <v>37</v>
      </c>
    </row>
    <row r="15" spans="2:48">
      <c r="C15" s="27">
        <v>22626</v>
      </c>
      <c r="D15" s="27">
        <v>18721</v>
      </c>
      <c r="E15" s="27">
        <v>21607</v>
      </c>
      <c r="F15" s="27">
        <v>23111</v>
      </c>
      <c r="J15" s="7"/>
      <c r="K15" s="27">
        <v>56279</v>
      </c>
      <c r="L15" s="27">
        <v>56217</v>
      </c>
      <c r="M15" s="28">
        <v>56008</v>
      </c>
      <c r="N15" s="27">
        <v>53730</v>
      </c>
      <c r="P15" s="30"/>
      <c r="S15" s="27">
        <v>211</v>
      </c>
      <c r="T15" s="27">
        <v>211</v>
      </c>
      <c r="U15" s="27">
        <v>313</v>
      </c>
      <c r="V15" s="27">
        <v>310</v>
      </c>
      <c r="Z15" s="7"/>
      <c r="AA15" s="27">
        <v>309</v>
      </c>
      <c r="AB15" s="27">
        <v>411</v>
      </c>
      <c r="AC15" s="27">
        <v>509</v>
      </c>
      <c r="AD15" s="28">
        <v>654</v>
      </c>
      <c r="AE15" s="17"/>
      <c r="AF15" s="17"/>
      <c r="AH15" s="30"/>
      <c r="AK15" s="27">
        <v>10</v>
      </c>
      <c r="AL15" s="27">
        <v>14</v>
      </c>
      <c r="AM15" s="27">
        <v>33</v>
      </c>
      <c r="AN15" s="27">
        <v>22</v>
      </c>
      <c r="AR15" s="7"/>
      <c r="AS15" s="27">
        <v>6</v>
      </c>
      <c r="AT15" s="27">
        <v>13</v>
      </c>
      <c r="AU15" s="27">
        <v>19</v>
      </c>
      <c r="AV15" s="27">
        <v>33</v>
      </c>
    </row>
    <row r="16" spans="2:48">
      <c r="C16" s="27">
        <v>22679</v>
      </c>
      <c r="D16" s="27">
        <v>18681</v>
      </c>
      <c r="E16" s="27">
        <v>21584</v>
      </c>
      <c r="F16" s="27">
        <v>23106</v>
      </c>
      <c r="J16" s="7"/>
      <c r="K16" s="27">
        <v>56183</v>
      </c>
      <c r="L16" s="27">
        <v>56193</v>
      </c>
      <c r="M16" s="28">
        <v>56016</v>
      </c>
      <c r="N16" s="27">
        <v>53703</v>
      </c>
      <c r="P16" s="30"/>
      <c r="S16" s="27">
        <v>210</v>
      </c>
      <c r="T16" s="27">
        <v>211</v>
      </c>
      <c r="U16" s="27">
        <v>413</v>
      </c>
      <c r="V16" s="27">
        <v>314</v>
      </c>
      <c r="Z16" s="7"/>
      <c r="AA16" s="27">
        <v>316</v>
      </c>
      <c r="AB16" s="27">
        <v>411</v>
      </c>
      <c r="AC16" s="27">
        <v>510</v>
      </c>
      <c r="AD16" s="28">
        <v>611</v>
      </c>
      <c r="AE16" s="17"/>
      <c r="AF16" s="17"/>
      <c r="AH16" s="30"/>
      <c r="AK16" s="27">
        <v>7</v>
      </c>
      <c r="AL16" s="27">
        <v>18</v>
      </c>
      <c r="AM16" s="27">
        <v>21</v>
      </c>
      <c r="AN16" s="27">
        <v>28</v>
      </c>
      <c r="AR16" s="7"/>
      <c r="AS16" s="27">
        <v>6</v>
      </c>
      <c r="AT16" s="27">
        <v>21</v>
      </c>
      <c r="AU16" s="27">
        <v>30</v>
      </c>
      <c r="AV16" s="27">
        <v>32</v>
      </c>
    </row>
    <row r="17" spans="2:48">
      <c r="C17" s="27">
        <v>21462</v>
      </c>
      <c r="D17" s="27">
        <v>18832</v>
      </c>
      <c r="E17" s="27">
        <v>21585</v>
      </c>
      <c r="F17" s="27">
        <v>23081</v>
      </c>
      <c r="J17" s="7"/>
      <c r="K17" s="27">
        <v>55125</v>
      </c>
      <c r="L17" s="27">
        <v>54202</v>
      </c>
      <c r="M17" s="28">
        <v>55983</v>
      </c>
      <c r="N17" s="27">
        <v>53663</v>
      </c>
      <c r="P17" s="30"/>
      <c r="S17" s="27">
        <v>212</v>
      </c>
      <c r="T17" s="27">
        <v>209</v>
      </c>
      <c r="U17" s="27">
        <v>311</v>
      </c>
      <c r="V17" s="27">
        <v>314</v>
      </c>
      <c r="Z17" s="7"/>
      <c r="AA17" s="27">
        <v>410</v>
      </c>
      <c r="AB17" s="27">
        <v>510</v>
      </c>
      <c r="AC17" s="27">
        <v>611</v>
      </c>
      <c r="AD17" s="28">
        <v>611</v>
      </c>
      <c r="AE17" s="17"/>
      <c r="AF17" s="17"/>
      <c r="AH17" s="30"/>
      <c r="AK17" s="27">
        <v>8</v>
      </c>
      <c r="AL17" s="27">
        <v>14</v>
      </c>
      <c r="AM17" s="27">
        <v>32</v>
      </c>
      <c r="AN17" s="27">
        <v>23</v>
      </c>
      <c r="AR17" s="7"/>
      <c r="AS17" s="27">
        <v>6</v>
      </c>
      <c r="AT17" s="27">
        <v>11</v>
      </c>
      <c r="AU17" s="27">
        <v>32</v>
      </c>
      <c r="AV17" s="27">
        <v>33</v>
      </c>
    </row>
    <row r="18" spans="2:48">
      <c r="C18" s="27">
        <v>21467</v>
      </c>
      <c r="D18" s="27">
        <v>18762</v>
      </c>
      <c r="E18" s="27">
        <v>21672</v>
      </c>
      <c r="F18" s="27">
        <v>23103</v>
      </c>
      <c r="J18" s="7"/>
      <c r="K18" s="27">
        <v>55223</v>
      </c>
      <c r="L18" s="27">
        <v>54151</v>
      </c>
      <c r="M18" s="28">
        <v>55970</v>
      </c>
      <c r="N18" s="27">
        <v>53693</v>
      </c>
      <c r="P18" s="30"/>
      <c r="S18" s="27">
        <v>209</v>
      </c>
      <c r="T18" s="27">
        <v>208</v>
      </c>
      <c r="U18" s="27">
        <v>310</v>
      </c>
      <c r="V18" s="27">
        <v>313</v>
      </c>
      <c r="Z18" s="7"/>
      <c r="AA18" s="27">
        <v>312</v>
      </c>
      <c r="AB18" s="27">
        <v>409</v>
      </c>
      <c r="AC18" s="27">
        <v>510</v>
      </c>
      <c r="AD18" s="28">
        <v>611</v>
      </c>
      <c r="AE18" s="17"/>
      <c r="AF18" s="17"/>
      <c r="AH18" s="30"/>
      <c r="AK18" s="27">
        <v>8</v>
      </c>
      <c r="AL18" s="27">
        <v>14</v>
      </c>
      <c r="AM18" s="27">
        <v>31</v>
      </c>
      <c r="AN18" s="27">
        <v>41</v>
      </c>
      <c r="AR18" s="7"/>
      <c r="AS18" s="27">
        <v>6</v>
      </c>
      <c r="AT18" s="27">
        <v>18</v>
      </c>
      <c r="AU18" s="27">
        <v>18</v>
      </c>
      <c r="AV18" s="27">
        <v>21</v>
      </c>
    </row>
    <row r="19" spans="2:48">
      <c r="C19" s="27">
        <v>21545</v>
      </c>
      <c r="D19" s="27">
        <v>18746</v>
      </c>
      <c r="E19" s="27">
        <v>21574</v>
      </c>
      <c r="F19" s="27">
        <v>23087</v>
      </c>
      <c r="J19" s="7"/>
      <c r="K19" s="27">
        <v>55190</v>
      </c>
      <c r="L19" s="27">
        <v>54109</v>
      </c>
      <c r="M19" s="28">
        <v>55964</v>
      </c>
      <c r="N19" s="27">
        <v>53714</v>
      </c>
      <c r="P19" s="30"/>
      <c r="S19" s="27">
        <v>208</v>
      </c>
      <c r="T19" s="27">
        <v>210</v>
      </c>
      <c r="U19" s="27">
        <v>312</v>
      </c>
      <c r="V19" s="27">
        <v>315</v>
      </c>
      <c r="Z19" s="7"/>
      <c r="AA19" s="27">
        <v>318</v>
      </c>
      <c r="AB19" s="27">
        <v>511</v>
      </c>
      <c r="AC19" s="27">
        <v>612</v>
      </c>
      <c r="AD19" s="28">
        <v>611</v>
      </c>
      <c r="AE19" s="17"/>
      <c r="AF19" s="17"/>
      <c r="AH19" s="30"/>
      <c r="AK19" s="27">
        <v>8</v>
      </c>
      <c r="AL19" s="27">
        <v>14</v>
      </c>
      <c r="AM19" s="27">
        <v>22</v>
      </c>
      <c r="AN19" s="27">
        <v>23</v>
      </c>
      <c r="AR19" s="7"/>
      <c r="AS19" s="27">
        <v>6</v>
      </c>
      <c r="AT19" s="27">
        <v>21</v>
      </c>
      <c r="AU19" s="27">
        <v>29</v>
      </c>
      <c r="AV19" s="27">
        <v>34</v>
      </c>
    </row>
    <row r="20" spans="2:48">
      <c r="C20" s="27">
        <v>20033</v>
      </c>
      <c r="D20" s="27">
        <v>18762</v>
      </c>
      <c r="E20" s="27">
        <v>21506</v>
      </c>
      <c r="F20" s="27">
        <v>23154</v>
      </c>
      <c r="J20" s="7"/>
      <c r="K20" s="27">
        <v>59977</v>
      </c>
      <c r="L20" s="27">
        <v>54164</v>
      </c>
      <c r="M20" s="28">
        <v>55961</v>
      </c>
      <c r="N20" s="27">
        <v>53691</v>
      </c>
      <c r="P20" s="30"/>
      <c r="S20" s="27">
        <v>210</v>
      </c>
      <c r="T20" s="27">
        <v>209</v>
      </c>
      <c r="U20" s="27">
        <v>312</v>
      </c>
      <c r="V20" s="27">
        <v>314</v>
      </c>
      <c r="Z20" s="7"/>
      <c r="AA20" s="27">
        <v>311</v>
      </c>
      <c r="AB20" s="27">
        <v>411</v>
      </c>
      <c r="AC20" s="27">
        <v>511</v>
      </c>
      <c r="AD20" s="28">
        <v>711</v>
      </c>
      <c r="AE20" s="17"/>
      <c r="AF20" s="17"/>
      <c r="AH20" s="30"/>
      <c r="AK20" s="27">
        <v>8</v>
      </c>
      <c r="AL20" s="27">
        <v>21</v>
      </c>
      <c r="AM20" s="27">
        <v>20</v>
      </c>
      <c r="AN20" s="27">
        <v>32</v>
      </c>
      <c r="AR20" s="7"/>
      <c r="AS20" s="27">
        <v>11</v>
      </c>
      <c r="AT20" s="27">
        <v>12</v>
      </c>
      <c r="AU20" s="27">
        <v>34</v>
      </c>
      <c r="AV20" s="27">
        <v>33</v>
      </c>
    </row>
    <row r="21" spans="2:48">
      <c r="C21" s="27">
        <v>20056</v>
      </c>
      <c r="D21" s="27">
        <v>18742</v>
      </c>
      <c r="E21" s="27">
        <v>21512</v>
      </c>
      <c r="F21" s="27">
        <v>23024</v>
      </c>
      <c r="J21" s="7"/>
      <c r="K21" s="27">
        <v>59997</v>
      </c>
      <c r="L21" s="27">
        <v>54118</v>
      </c>
      <c r="M21" s="28">
        <v>55925</v>
      </c>
      <c r="N21" s="27">
        <v>53670</v>
      </c>
      <c r="P21" s="30"/>
      <c r="S21" s="27">
        <v>210</v>
      </c>
      <c r="T21" s="27">
        <v>211</v>
      </c>
      <c r="U21" s="27">
        <v>312</v>
      </c>
      <c r="V21" s="27">
        <v>314</v>
      </c>
      <c r="Z21" s="7"/>
      <c r="AA21" s="27">
        <v>312</v>
      </c>
      <c r="AB21" s="27">
        <v>410</v>
      </c>
      <c r="AC21" s="27">
        <v>511</v>
      </c>
      <c r="AD21" s="28">
        <v>611</v>
      </c>
      <c r="AE21" s="17"/>
      <c r="AF21" s="17"/>
      <c r="AH21" s="30"/>
      <c r="AK21" s="27">
        <v>8</v>
      </c>
      <c r="AL21" s="27">
        <v>13</v>
      </c>
      <c r="AM21" s="27">
        <v>29</v>
      </c>
      <c r="AN21" s="27">
        <v>38</v>
      </c>
      <c r="AR21" s="7"/>
      <c r="AS21" s="27">
        <v>6</v>
      </c>
      <c r="AT21" s="27">
        <v>13</v>
      </c>
      <c r="AU21" s="27">
        <v>34</v>
      </c>
      <c r="AV21" s="27">
        <v>32</v>
      </c>
    </row>
    <row r="22" spans="2:48">
      <c r="C22" s="27">
        <v>20128</v>
      </c>
      <c r="D22" s="27">
        <v>18753</v>
      </c>
      <c r="E22" s="27">
        <v>21492</v>
      </c>
      <c r="F22" s="27">
        <v>23037</v>
      </c>
      <c r="J22" s="7"/>
      <c r="K22" s="27">
        <v>59980</v>
      </c>
      <c r="L22" s="27">
        <v>54124</v>
      </c>
      <c r="M22" s="28">
        <v>55991</v>
      </c>
      <c r="N22" s="27">
        <v>53663</v>
      </c>
      <c r="P22" s="30"/>
      <c r="S22" s="27">
        <v>211</v>
      </c>
      <c r="T22" s="27">
        <v>209</v>
      </c>
      <c r="U22" s="27">
        <v>313</v>
      </c>
      <c r="V22" s="27">
        <v>315</v>
      </c>
      <c r="Z22" s="7"/>
      <c r="AA22" s="27">
        <v>312</v>
      </c>
      <c r="AB22" s="27">
        <v>412</v>
      </c>
      <c r="AC22" s="27">
        <v>611</v>
      </c>
      <c r="AD22" s="28">
        <v>611</v>
      </c>
      <c r="AE22" s="17"/>
      <c r="AF22" s="17"/>
      <c r="AH22" s="30"/>
      <c r="AK22" s="27">
        <v>8</v>
      </c>
      <c r="AL22" s="27">
        <v>22</v>
      </c>
      <c r="AM22" s="27">
        <v>20</v>
      </c>
      <c r="AN22" s="27">
        <v>42</v>
      </c>
      <c r="AR22" s="7"/>
      <c r="AS22" s="27">
        <v>6</v>
      </c>
      <c r="AT22" s="27">
        <v>15</v>
      </c>
      <c r="AU22" s="27">
        <v>26</v>
      </c>
      <c r="AV22" s="27">
        <v>22</v>
      </c>
    </row>
    <row r="23" spans="2:48">
      <c r="C23" s="27">
        <v>23579</v>
      </c>
      <c r="D23" s="27">
        <v>19705</v>
      </c>
      <c r="E23" s="27">
        <v>21007</v>
      </c>
      <c r="F23" s="27">
        <v>23017</v>
      </c>
      <c r="J23" s="7"/>
      <c r="K23" s="27">
        <v>59461</v>
      </c>
      <c r="L23" s="27">
        <v>53284</v>
      </c>
      <c r="M23" s="28">
        <v>53769</v>
      </c>
      <c r="N23" s="27">
        <v>53656</v>
      </c>
      <c r="P23" s="30"/>
      <c r="S23" s="27">
        <v>210</v>
      </c>
      <c r="T23" s="27">
        <v>208</v>
      </c>
      <c r="U23" s="27">
        <v>312</v>
      </c>
      <c r="V23" s="27">
        <v>411</v>
      </c>
      <c r="Z23" s="7"/>
      <c r="AA23" s="27">
        <v>311</v>
      </c>
      <c r="AB23" s="27">
        <v>309</v>
      </c>
      <c r="AC23" s="27">
        <v>512</v>
      </c>
      <c r="AD23" s="28">
        <v>610</v>
      </c>
      <c r="AE23" s="17"/>
      <c r="AF23" s="17"/>
      <c r="AH23" s="30"/>
      <c r="AK23" s="27">
        <v>8</v>
      </c>
      <c r="AL23" s="27">
        <v>22</v>
      </c>
      <c r="AM23" s="27">
        <v>39</v>
      </c>
      <c r="AN23" s="27">
        <v>31</v>
      </c>
      <c r="AR23" s="7"/>
      <c r="AS23" s="27">
        <v>7</v>
      </c>
      <c r="AT23" s="27">
        <v>13</v>
      </c>
      <c r="AU23" s="27">
        <v>19</v>
      </c>
      <c r="AV23" s="27">
        <v>34</v>
      </c>
    </row>
    <row r="24" spans="2:48">
      <c r="B24" s="7"/>
      <c r="C24" s="27">
        <v>23577</v>
      </c>
      <c r="D24" s="27">
        <v>19672</v>
      </c>
      <c r="E24" s="27">
        <v>21011</v>
      </c>
      <c r="F24" s="27">
        <v>23033</v>
      </c>
      <c r="J24" s="7"/>
      <c r="K24" s="27">
        <v>59484</v>
      </c>
      <c r="L24" s="27">
        <v>53265</v>
      </c>
      <c r="M24" s="28">
        <v>53801</v>
      </c>
      <c r="N24" s="27">
        <v>53641</v>
      </c>
      <c r="P24" s="30"/>
      <c r="R24" s="7"/>
      <c r="S24" s="27">
        <v>210</v>
      </c>
      <c r="T24" s="27">
        <v>213</v>
      </c>
      <c r="U24" s="27">
        <v>411</v>
      </c>
      <c r="V24" s="27">
        <v>410</v>
      </c>
      <c r="Z24" s="7"/>
      <c r="AA24" s="27">
        <v>310</v>
      </c>
      <c r="AB24" s="27">
        <v>411</v>
      </c>
      <c r="AC24" s="27">
        <v>612</v>
      </c>
      <c r="AD24" s="28">
        <v>611</v>
      </c>
      <c r="AE24" s="17"/>
      <c r="AF24" s="17"/>
      <c r="AH24" s="30"/>
      <c r="AJ24" s="7"/>
      <c r="AK24" s="27">
        <v>8</v>
      </c>
      <c r="AL24" s="27">
        <v>14</v>
      </c>
      <c r="AM24" s="27">
        <v>32</v>
      </c>
      <c r="AN24" s="27">
        <v>35</v>
      </c>
      <c r="AR24" s="7"/>
      <c r="AS24" s="27">
        <v>6</v>
      </c>
      <c r="AT24" s="27">
        <v>21</v>
      </c>
      <c r="AU24" s="27">
        <v>31</v>
      </c>
      <c r="AV24" s="27">
        <v>21</v>
      </c>
    </row>
    <row r="25" spans="2:48">
      <c r="C25" s="27">
        <v>23605</v>
      </c>
      <c r="D25" s="27">
        <v>19672</v>
      </c>
      <c r="E25" s="27">
        <v>20987</v>
      </c>
      <c r="F25" s="27">
        <v>21478</v>
      </c>
      <c r="J25" s="7"/>
      <c r="K25" s="27">
        <v>59525</v>
      </c>
      <c r="L25" s="27">
        <v>53234</v>
      </c>
      <c r="M25" s="28">
        <v>53822</v>
      </c>
      <c r="N25" s="27">
        <v>53048</v>
      </c>
      <c r="P25" s="30"/>
      <c r="S25" s="27">
        <v>210</v>
      </c>
      <c r="T25" s="27">
        <v>209</v>
      </c>
      <c r="U25" s="27">
        <v>309</v>
      </c>
      <c r="V25" s="27">
        <v>413</v>
      </c>
      <c r="Z25" s="7"/>
      <c r="AA25" s="27">
        <v>311</v>
      </c>
      <c r="AB25" s="27">
        <v>411</v>
      </c>
      <c r="AC25" s="27">
        <v>510</v>
      </c>
      <c r="AD25" s="28">
        <v>611</v>
      </c>
      <c r="AE25" s="17"/>
      <c r="AF25" s="17"/>
      <c r="AH25" s="30"/>
      <c r="AK25" s="27">
        <v>8</v>
      </c>
      <c r="AL25" s="27">
        <v>28</v>
      </c>
      <c r="AM25" s="27">
        <v>31</v>
      </c>
      <c r="AN25" s="27">
        <v>34</v>
      </c>
      <c r="AR25" s="7"/>
      <c r="AS25" s="27">
        <v>6</v>
      </c>
      <c r="AT25" s="27">
        <v>21</v>
      </c>
      <c r="AU25" s="27">
        <v>38</v>
      </c>
      <c r="AV25" s="27">
        <v>31</v>
      </c>
    </row>
    <row r="26" spans="2:48">
      <c r="C26" s="27">
        <v>19489</v>
      </c>
      <c r="D26" s="27">
        <v>19661</v>
      </c>
      <c r="E26" s="27">
        <v>20983</v>
      </c>
      <c r="F26" s="27">
        <v>21449</v>
      </c>
      <c r="J26" s="7"/>
      <c r="K26" s="27">
        <v>56139</v>
      </c>
      <c r="L26" s="27">
        <v>53222</v>
      </c>
      <c r="M26" s="28">
        <v>53749</v>
      </c>
      <c r="N26" s="27">
        <v>53018</v>
      </c>
      <c r="P26" s="30"/>
      <c r="S26" s="27">
        <v>108</v>
      </c>
      <c r="T26" s="27">
        <v>209</v>
      </c>
      <c r="U26" s="27">
        <v>309</v>
      </c>
      <c r="V26" s="27">
        <v>412</v>
      </c>
      <c r="Z26" s="7"/>
      <c r="AA26" s="27">
        <v>211</v>
      </c>
      <c r="AB26" s="27">
        <v>412</v>
      </c>
      <c r="AC26" s="27">
        <v>510</v>
      </c>
      <c r="AD26" s="28">
        <v>611</v>
      </c>
      <c r="AE26" s="17"/>
      <c r="AF26" s="17"/>
      <c r="AH26" s="30"/>
      <c r="AK26" s="27">
        <v>8</v>
      </c>
      <c r="AL26" s="27">
        <v>14</v>
      </c>
      <c r="AM26" s="27">
        <v>21</v>
      </c>
      <c r="AN26" s="27">
        <v>33</v>
      </c>
      <c r="AR26" s="7"/>
      <c r="AS26" s="27">
        <v>6</v>
      </c>
      <c r="AT26" s="27">
        <v>21</v>
      </c>
      <c r="AU26" s="27">
        <v>47</v>
      </c>
      <c r="AV26" s="27">
        <v>34</v>
      </c>
    </row>
    <row r="27" spans="2:48">
      <c r="C27" s="27">
        <v>19524</v>
      </c>
      <c r="D27" s="27">
        <v>19682</v>
      </c>
      <c r="E27" s="27">
        <v>20964</v>
      </c>
      <c r="F27" s="27">
        <v>21421</v>
      </c>
      <c r="J27" s="7"/>
      <c r="K27" s="27">
        <v>56169</v>
      </c>
      <c r="L27" s="27">
        <v>53237</v>
      </c>
      <c r="M27" s="28">
        <v>53788</v>
      </c>
      <c r="N27" s="27">
        <v>53065</v>
      </c>
      <c r="P27" s="30"/>
      <c r="S27" s="27">
        <v>210</v>
      </c>
      <c r="T27" s="27">
        <v>216</v>
      </c>
      <c r="U27" s="27">
        <v>309</v>
      </c>
      <c r="V27" s="27">
        <v>409</v>
      </c>
      <c r="Z27" s="7"/>
      <c r="AA27" s="27">
        <v>311</v>
      </c>
      <c r="AB27" s="27">
        <v>410</v>
      </c>
      <c r="AC27" s="27">
        <v>509</v>
      </c>
      <c r="AD27" s="28">
        <v>611</v>
      </c>
      <c r="AE27" s="17"/>
      <c r="AF27" s="17"/>
      <c r="AH27" s="30"/>
      <c r="AK27" s="27">
        <v>7</v>
      </c>
      <c r="AL27" s="27">
        <v>14</v>
      </c>
      <c r="AM27" s="27">
        <v>37</v>
      </c>
      <c r="AN27" s="27">
        <v>35</v>
      </c>
      <c r="AR27" s="7"/>
      <c r="AS27" s="27">
        <v>6</v>
      </c>
      <c r="AT27" s="27">
        <v>13</v>
      </c>
      <c r="AU27" s="27">
        <v>28</v>
      </c>
      <c r="AV27" s="27">
        <v>36</v>
      </c>
    </row>
    <row r="28" spans="2:48">
      <c r="C28" s="27">
        <v>19544</v>
      </c>
      <c r="D28" s="27">
        <v>19631</v>
      </c>
      <c r="E28" s="27">
        <v>20973</v>
      </c>
      <c r="F28" s="27">
        <v>21509</v>
      </c>
      <c r="J28" s="7"/>
      <c r="K28" s="27">
        <v>56197</v>
      </c>
      <c r="L28" s="27">
        <v>53176</v>
      </c>
      <c r="M28" s="28">
        <v>53743</v>
      </c>
      <c r="N28" s="27">
        <v>53048</v>
      </c>
      <c r="P28" s="30"/>
      <c r="S28" s="27">
        <v>212</v>
      </c>
      <c r="T28" s="27">
        <v>208</v>
      </c>
      <c r="U28" s="27">
        <v>310</v>
      </c>
      <c r="V28" s="27">
        <v>411</v>
      </c>
      <c r="Z28" s="7"/>
      <c r="AA28" s="27">
        <v>311</v>
      </c>
      <c r="AB28" s="27">
        <v>310</v>
      </c>
      <c r="AC28" s="27">
        <v>611</v>
      </c>
      <c r="AD28" s="28">
        <v>613</v>
      </c>
      <c r="AE28" s="17"/>
      <c r="AF28" s="17"/>
      <c r="AH28" s="30"/>
      <c r="AK28" s="27">
        <v>8</v>
      </c>
      <c r="AL28" s="27">
        <v>14</v>
      </c>
      <c r="AM28" s="27">
        <v>20</v>
      </c>
      <c r="AN28" s="27">
        <v>32</v>
      </c>
      <c r="AR28" s="7"/>
      <c r="AS28" s="27">
        <v>6</v>
      </c>
      <c r="AT28" s="27">
        <v>12</v>
      </c>
      <c r="AU28" s="27">
        <v>30</v>
      </c>
      <c r="AV28" s="27">
        <v>22</v>
      </c>
    </row>
    <row r="29" spans="2:48">
      <c r="C29" s="27">
        <v>21347</v>
      </c>
      <c r="D29" s="27">
        <v>19203</v>
      </c>
      <c r="E29" s="27">
        <v>20956</v>
      </c>
      <c r="F29" s="27">
        <v>21435</v>
      </c>
      <c r="J29" s="7"/>
      <c r="K29" s="27">
        <v>58748</v>
      </c>
      <c r="L29" s="27">
        <v>53834</v>
      </c>
      <c r="M29" s="28">
        <v>53696</v>
      </c>
      <c r="N29" s="27">
        <v>52983</v>
      </c>
      <c r="P29" s="30"/>
      <c r="S29" s="27">
        <v>211</v>
      </c>
      <c r="T29" s="27">
        <v>211</v>
      </c>
      <c r="U29" s="27">
        <v>312</v>
      </c>
      <c r="V29" s="27">
        <v>410</v>
      </c>
      <c r="Z29" s="7"/>
      <c r="AA29" s="27">
        <v>310</v>
      </c>
      <c r="AB29" s="27">
        <v>412</v>
      </c>
      <c r="AC29" s="27">
        <v>610</v>
      </c>
      <c r="AD29" s="28">
        <v>610</v>
      </c>
      <c r="AE29" s="17"/>
      <c r="AF29" s="17"/>
      <c r="AH29" s="30"/>
      <c r="AK29" s="27">
        <v>7</v>
      </c>
      <c r="AL29" s="27">
        <v>14</v>
      </c>
      <c r="AM29" s="27">
        <v>21</v>
      </c>
      <c r="AN29" s="27">
        <v>38</v>
      </c>
      <c r="AR29" s="7"/>
      <c r="AS29" s="27">
        <v>6</v>
      </c>
      <c r="AT29" s="27">
        <v>12</v>
      </c>
      <c r="AU29" s="27">
        <v>18</v>
      </c>
      <c r="AV29" s="27">
        <v>21</v>
      </c>
    </row>
    <row r="30" spans="2:48">
      <c r="C30" s="27">
        <v>21352</v>
      </c>
      <c r="D30" s="27">
        <v>19197</v>
      </c>
      <c r="E30" s="27">
        <v>21037</v>
      </c>
      <c r="F30" s="27">
        <v>21456</v>
      </c>
      <c r="J30" s="7"/>
      <c r="K30" s="27">
        <v>58807</v>
      </c>
      <c r="L30" s="27">
        <v>53881</v>
      </c>
      <c r="M30" s="28">
        <v>53697</v>
      </c>
      <c r="N30" s="27">
        <v>52975</v>
      </c>
      <c r="P30" s="30"/>
      <c r="S30" s="27">
        <v>110</v>
      </c>
      <c r="T30" s="27">
        <v>310</v>
      </c>
      <c r="U30" s="27">
        <v>311</v>
      </c>
      <c r="V30" s="27">
        <v>310</v>
      </c>
      <c r="Z30" s="7"/>
      <c r="AA30" s="27">
        <v>312</v>
      </c>
      <c r="AB30" s="27">
        <v>410</v>
      </c>
      <c r="AC30" s="27">
        <v>712</v>
      </c>
      <c r="AD30" s="28">
        <v>610</v>
      </c>
      <c r="AE30" s="17"/>
      <c r="AF30" s="17"/>
      <c r="AH30" s="30"/>
      <c r="AK30" s="27">
        <v>8</v>
      </c>
      <c r="AL30" s="27">
        <v>24</v>
      </c>
      <c r="AM30" s="27">
        <v>18</v>
      </c>
      <c r="AN30" s="27">
        <v>24</v>
      </c>
      <c r="AR30" s="7"/>
      <c r="AS30" s="27">
        <v>10</v>
      </c>
      <c r="AT30" s="27">
        <v>13</v>
      </c>
      <c r="AU30" s="27">
        <v>19</v>
      </c>
      <c r="AV30" s="27">
        <v>34</v>
      </c>
    </row>
    <row r="31" spans="2:48">
      <c r="C31" s="27">
        <v>21368</v>
      </c>
      <c r="D31" s="27">
        <v>19172</v>
      </c>
      <c r="E31" s="27">
        <v>20932</v>
      </c>
      <c r="F31" s="27">
        <v>21391</v>
      </c>
      <c r="J31" s="7"/>
      <c r="K31" s="27">
        <v>58791</v>
      </c>
      <c r="L31" s="27">
        <v>53890</v>
      </c>
      <c r="M31" s="28">
        <v>53735</v>
      </c>
      <c r="N31" s="27">
        <v>52945</v>
      </c>
      <c r="P31" s="30"/>
      <c r="S31" s="27">
        <v>211</v>
      </c>
      <c r="T31" s="27">
        <v>310</v>
      </c>
      <c r="U31" s="27">
        <v>310</v>
      </c>
      <c r="V31" s="27">
        <v>429</v>
      </c>
      <c r="Z31" s="7"/>
      <c r="AA31" s="27">
        <v>311</v>
      </c>
      <c r="AB31" s="27">
        <v>513</v>
      </c>
      <c r="AC31" s="27">
        <v>610</v>
      </c>
      <c r="AD31" s="28">
        <v>613</v>
      </c>
      <c r="AE31" s="17"/>
      <c r="AF31" s="17"/>
      <c r="AH31" s="30"/>
      <c r="AK31" s="27">
        <v>8</v>
      </c>
      <c r="AL31" s="27">
        <v>21</v>
      </c>
      <c r="AM31" s="27">
        <v>21</v>
      </c>
      <c r="AN31" s="27">
        <v>38</v>
      </c>
      <c r="AR31" s="7"/>
      <c r="AS31" s="27">
        <v>6</v>
      </c>
      <c r="AT31" s="27">
        <v>12</v>
      </c>
      <c r="AU31" s="27">
        <v>32</v>
      </c>
      <c r="AV31" s="27">
        <v>20</v>
      </c>
    </row>
    <row r="32" spans="2:48">
      <c r="C32" s="27">
        <v>23435</v>
      </c>
      <c r="D32" s="27">
        <v>19154</v>
      </c>
      <c r="E32" s="27">
        <v>20659</v>
      </c>
      <c r="F32" s="27">
        <v>21431</v>
      </c>
      <c r="J32" s="7"/>
      <c r="K32" s="27">
        <v>58876</v>
      </c>
      <c r="L32" s="27">
        <v>53861</v>
      </c>
      <c r="M32" s="28">
        <v>55903</v>
      </c>
      <c r="N32" s="27">
        <v>52979</v>
      </c>
      <c r="P32" s="30"/>
      <c r="S32" s="27">
        <v>109</v>
      </c>
      <c r="T32" s="27">
        <v>209</v>
      </c>
      <c r="U32" s="27">
        <v>310</v>
      </c>
      <c r="V32" s="27">
        <v>308</v>
      </c>
      <c r="Z32" s="7"/>
      <c r="AA32" s="27">
        <v>210</v>
      </c>
      <c r="AB32" s="27">
        <v>410</v>
      </c>
      <c r="AC32" s="27">
        <v>613</v>
      </c>
      <c r="AD32" s="28">
        <v>611</v>
      </c>
      <c r="AE32" s="17"/>
      <c r="AF32" s="17"/>
      <c r="AH32" s="30"/>
      <c r="AK32" s="27">
        <v>8</v>
      </c>
      <c r="AL32" s="27">
        <v>21</v>
      </c>
      <c r="AM32" s="27">
        <v>20</v>
      </c>
      <c r="AN32" s="27">
        <v>33</v>
      </c>
      <c r="AR32" s="7"/>
      <c r="AS32" s="27">
        <v>6</v>
      </c>
      <c r="AT32" s="27">
        <v>19</v>
      </c>
      <c r="AU32" s="27">
        <v>30</v>
      </c>
      <c r="AV32" s="27">
        <v>31</v>
      </c>
    </row>
    <row r="33" spans="2:48">
      <c r="C33" s="27">
        <v>23424</v>
      </c>
      <c r="D33" s="27">
        <v>19148</v>
      </c>
      <c r="E33" s="27">
        <v>20600</v>
      </c>
      <c r="F33" s="27">
        <v>21399</v>
      </c>
      <c r="J33" s="7"/>
      <c r="K33" s="27">
        <v>58919</v>
      </c>
      <c r="L33" s="27">
        <v>53806</v>
      </c>
      <c r="M33" s="28">
        <v>55831</v>
      </c>
      <c r="N33" s="27">
        <v>52976</v>
      </c>
      <c r="P33" s="30"/>
      <c r="S33" s="27">
        <v>210</v>
      </c>
      <c r="T33" s="27">
        <v>217</v>
      </c>
      <c r="U33" s="27">
        <v>314</v>
      </c>
      <c r="V33" s="27">
        <v>310</v>
      </c>
      <c r="Z33" s="7"/>
      <c r="AA33" s="27">
        <v>211</v>
      </c>
      <c r="AB33" s="27">
        <v>410</v>
      </c>
      <c r="AC33" s="27">
        <v>611</v>
      </c>
      <c r="AD33" s="28">
        <v>611</v>
      </c>
      <c r="AE33" s="17"/>
      <c r="AF33" s="17"/>
      <c r="AH33" s="30"/>
      <c r="AK33" s="27">
        <v>8</v>
      </c>
      <c r="AL33" s="27">
        <v>14</v>
      </c>
      <c r="AM33" s="27">
        <v>20</v>
      </c>
      <c r="AN33" s="27">
        <v>35</v>
      </c>
      <c r="AR33" s="7"/>
      <c r="AS33" s="27">
        <v>6</v>
      </c>
      <c r="AT33" s="27">
        <v>12</v>
      </c>
      <c r="AU33" s="27">
        <v>18</v>
      </c>
      <c r="AV33" s="27">
        <v>20</v>
      </c>
    </row>
    <row r="34" spans="2:48">
      <c r="B34" s="7"/>
      <c r="C34" s="27">
        <v>23466</v>
      </c>
      <c r="D34" s="27">
        <v>19190</v>
      </c>
      <c r="E34" s="27">
        <v>20597</v>
      </c>
      <c r="F34" s="27">
        <v>21380</v>
      </c>
      <c r="J34" s="7"/>
      <c r="K34" s="27">
        <v>58774</v>
      </c>
      <c r="L34" s="27">
        <v>53828</v>
      </c>
      <c r="M34" s="28">
        <v>55817</v>
      </c>
      <c r="N34" s="27">
        <v>52945</v>
      </c>
      <c r="P34" s="30"/>
      <c r="R34" s="7"/>
      <c r="S34" s="27">
        <v>109</v>
      </c>
      <c r="T34" s="27">
        <v>309</v>
      </c>
      <c r="U34" s="27">
        <v>311</v>
      </c>
      <c r="V34" s="27">
        <v>310</v>
      </c>
      <c r="Z34" s="7"/>
      <c r="AA34" s="27">
        <v>211</v>
      </c>
      <c r="AB34" s="27">
        <v>511</v>
      </c>
      <c r="AC34" s="27">
        <v>509</v>
      </c>
      <c r="AD34" s="28">
        <v>510</v>
      </c>
      <c r="AE34" s="17"/>
      <c r="AF34" s="17"/>
      <c r="AH34" s="30"/>
      <c r="AJ34" s="7"/>
      <c r="AK34" s="27">
        <v>8</v>
      </c>
      <c r="AL34" s="27">
        <v>14</v>
      </c>
      <c r="AM34" s="27">
        <v>31</v>
      </c>
      <c r="AN34" s="27">
        <v>35</v>
      </c>
      <c r="AR34" s="7"/>
      <c r="AS34" s="27">
        <v>6</v>
      </c>
      <c r="AT34" s="27">
        <v>13</v>
      </c>
      <c r="AU34" s="27">
        <v>32</v>
      </c>
      <c r="AV34" s="27">
        <v>34</v>
      </c>
    </row>
    <row r="35" spans="2:48">
      <c r="C35" s="21">
        <v>4</v>
      </c>
      <c r="D35" s="27">
        <v>19141</v>
      </c>
      <c r="E35" s="27">
        <v>20595</v>
      </c>
      <c r="F35" s="27">
        <v>22635</v>
      </c>
      <c r="J35" s="7"/>
      <c r="K35" s="21">
        <f>AVERAGE(K5:K34)</f>
        <v>57954.8</v>
      </c>
      <c r="L35" s="27">
        <v>53950</v>
      </c>
      <c r="M35" s="28">
        <v>55788</v>
      </c>
      <c r="N35" s="27">
        <v>55357</v>
      </c>
      <c r="P35" s="30"/>
      <c r="S35" s="21">
        <f>AVERAGE(S5:S34)</f>
        <v>189.46666666666667</v>
      </c>
      <c r="T35" s="27">
        <v>309</v>
      </c>
      <c r="U35" s="27">
        <v>310</v>
      </c>
      <c r="V35" s="27">
        <v>310</v>
      </c>
      <c r="Z35" s="7"/>
      <c r="AA35" s="21">
        <f>AVERAGE(AA5:AA34)</f>
        <v>304.89999999999998</v>
      </c>
      <c r="AB35" s="27">
        <v>414</v>
      </c>
      <c r="AC35" s="27">
        <v>611</v>
      </c>
      <c r="AD35" s="28">
        <v>663</v>
      </c>
      <c r="AE35" s="17"/>
      <c r="AF35" s="17"/>
      <c r="AH35" s="30"/>
      <c r="AK35" s="21">
        <f>AVERAGE(AK5:AK34)</f>
        <v>8.1666666666666661</v>
      </c>
      <c r="AL35" s="27">
        <v>23</v>
      </c>
      <c r="AM35" s="27">
        <v>41</v>
      </c>
      <c r="AN35" s="27">
        <v>22</v>
      </c>
      <c r="AR35" s="7"/>
      <c r="AS35" s="21">
        <f>AVERAGE(AS5:AS34)</f>
        <v>6.4666666666666668</v>
      </c>
      <c r="AT35" s="27">
        <v>12</v>
      </c>
      <c r="AU35" s="27">
        <v>19</v>
      </c>
      <c r="AV35" s="27">
        <v>21</v>
      </c>
    </row>
    <row r="36" spans="2:48">
      <c r="C36" s="22">
        <f>STDEV(C5:C34)</f>
        <v>1805.4359823064613</v>
      </c>
      <c r="D36" s="27">
        <v>19095</v>
      </c>
      <c r="E36" s="27">
        <v>20566</v>
      </c>
      <c r="F36" s="27">
        <v>22606</v>
      </c>
      <c r="J36" s="7"/>
      <c r="K36" s="22">
        <f>STDEV(K5:K34)</f>
        <v>1588.720899513733</v>
      </c>
      <c r="L36" s="27">
        <v>53996</v>
      </c>
      <c r="M36" s="28">
        <v>55850</v>
      </c>
      <c r="N36" s="27">
        <v>55329</v>
      </c>
      <c r="P36" s="30"/>
      <c r="S36" s="22">
        <f>STDEV(S5:S34)</f>
        <v>42.954453290331386</v>
      </c>
      <c r="T36" s="27">
        <v>211</v>
      </c>
      <c r="U36" s="27">
        <v>310</v>
      </c>
      <c r="V36" s="27">
        <v>310</v>
      </c>
      <c r="Z36" s="7"/>
      <c r="AA36" s="22">
        <f>STDEV(AA5:AA34)</f>
        <v>58.660537166732979</v>
      </c>
      <c r="AB36" s="27">
        <v>412</v>
      </c>
      <c r="AC36" s="27">
        <v>611</v>
      </c>
      <c r="AD36" s="28">
        <v>510</v>
      </c>
      <c r="AE36" s="17"/>
      <c r="AF36" s="17"/>
      <c r="AH36" s="30"/>
      <c r="AK36" s="22">
        <f>STDEV(AK5:AK34)</f>
        <v>1.2058287558794365</v>
      </c>
      <c r="AL36" s="27">
        <v>13</v>
      </c>
      <c r="AM36" s="27">
        <v>32</v>
      </c>
      <c r="AN36" s="27">
        <v>36</v>
      </c>
      <c r="AR36" s="7"/>
      <c r="AS36" s="22">
        <f>STDEV(AS5:AS34)</f>
        <v>1.3321834121764773</v>
      </c>
      <c r="AT36" s="27">
        <v>12</v>
      </c>
      <c r="AU36" s="27">
        <v>18</v>
      </c>
      <c r="AV36" s="27">
        <v>34</v>
      </c>
    </row>
    <row r="37" spans="2:48">
      <c r="C37" s="17"/>
      <c r="D37" s="27">
        <v>19076</v>
      </c>
      <c r="E37" s="27">
        <v>20583</v>
      </c>
      <c r="F37" s="27">
        <v>22661</v>
      </c>
      <c r="J37" s="7"/>
      <c r="K37" s="17"/>
      <c r="L37" s="27">
        <v>53981</v>
      </c>
      <c r="M37" s="28">
        <v>55807</v>
      </c>
      <c r="N37" s="27">
        <v>55345</v>
      </c>
      <c r="P37" s="30"/>
      <c r="S37" s="17"/>
      <c r="T37" s="27">
        <v>210</v>
      </c>
      <c r="U37" s="27">
        <v>309</v>
      </c>
      <c r="V37" s="27">
        <v>310</v>
      </c>
      <c r="Z37" s="7"/>
      <c r="AA37" s="7"/>
      <c r="AB37" s="27">
        <v>315</v>
      </c>
      <c r="AC37" s="27">
        <v>510</v>
      </c>
      <c r="AD37" s="28">
        <v>611</v>
      </c>
      <c r="AE37" s="17"/>
      <c r="AF37" s="17"/>
      <c r="AH37" s="30"/>
      <c r="AK37" s="17"/>
      <c r="AL37" s="27">
        <v>22</v>
      </c>
      <c r="AM37" s="27">
        <v>31</v>
      </c>
      <c r="AN37" s="27">
        <v>23</v>
      </c>
      <c r="AR37" s="7"/>
      <c r="AS37" s="7"/>
      <c r="AT37" s="27">
        <v>12</v>
      </c>
      <c r="AU37" s="27">
        <v>18</v>
      </c>
      <c r="AV37" s="27">
        <v>33</v>
      </c>
    </row>
    <row r="38" spans="2:48">
      <c r="C38" s="17"/>
      <c r="D38" s="27">
        <v>19072</v>
      </c>
      <c r="E38" s="27">
        <v>20513</v>
      </c>
      <c r="F38" s="27">
        <v>22595</v>
      </c>
      <c r="J38" s="7"/>
      <c r="K38" s="17"/>
      <c r="L38" s="27">
        <v>53878</v>
      </c>
      <c r="M38" s="28">
        <v>55787</v>
      </c>
      <c r="N38" s="27">
        <v>55370</v>
      </c>
      <c r="P38" s="30"/>
      <c r="T38" s="27">
        <v>208</v>
      </c>
      <c r="U38" s="27">
        <v>311</v>
      </c>
      <c r="V38" s="27">
        <v>309</v>
      </c>
      <c r="Z38" s="7"/>
      <c r="AA38" s="7"/>
      <c r="AB38" s="27">
        <v>412</v>
      </c>
      <c r="AC38" s="27">
        <v>611</v>
      </c>
      <c r="AD38" s="28">
        <v>711</v>
      </c>
      <c r="AE38" s="17"/>
      <c r="AF38" s="17"/>
      <c r="AH38" s="30"/>
      <c r="AL38" s="27">
        <v>14</v>
      </c>
      <c r="AM38" s="27">
        <v>21</v>
      </c>
      <c r="AN38" s="27">
        <v>22</v>
      </c>
      <c r="AR38" s="7"/>
      <c r="AS38" s="7"/>
      <c r="AT38" s="27">
        <v>12</v>
      </c>
      <c r="AU38" s="27">
        <v>30</v>
      </c>
      <c r="AV38" s="27">
        <v>49</v>
      </c>
    </row>
    <row r="39" spans="2:48">
      <c r="C39" s="17"/>
      <c r="D39" s="27">
        <v>19123</v>
      </c>
      <c r="E39" s="27">
        <v>20513</v>
      </c>
      <c r="F39" s="27">
        <v>22591</v>
      </c>
      <c r="J39" s="7"/>
      <c r="K39" s="17"/>
      <c r="L39" s="27">
        <v>53891</v>
      </c>
      <c r="M39" s="28">
        <v>55849</v>
      </c>
      <c r="N39" s="27">
        <v>55398</v>
      </c>
      <c r="P39" s="30"/>
      <c r="T39" s="27">
        <v>310</v>
      </c>
      <c r="U39" s="27">
        <v>311</v>
      </c>
      <c r="V39" s="27">
        <v>315</v>
      </c>
      <c r="Z39" s="7"/>
      <c r="AA39" s="7"/>
      <c r="AB39" s="27">
        <v>314</v>
      </c>
      <c r="AC39" s="27">
        <v>509</v>
      </c>
      <c r="AD39" s="28">
        <v>508</v>
      </c>
      <c r="AE39" s="17"/>
      <c r="AF39" s="17"/>
      <c r="AH39" s="30"/>
      <c r="AL39" s="27">
        <v>15</v>
      </c>
      <c r="AM39" s="27">
        <v>20</v>
      </c>
      <c r="AN39" s="27">
        <v>47</v>
      </c>
      <c r="AR39" s="7"/>
      <c r="AS39" s="7"/>
      <c r="AT39" s="27">
        <v>12</v>
      </c>
      <c r="AU39" s="27">
        <v>20</v>
      </c>
      <c r="AV39" s="27">
        <v>30</v>
      </c>
    </row>
    <row r="40" spans="2:48">
      <c r="D40" s="27">
        <v>19049</v>
      </c>
      <c r="E40" s="27">
        <v>20494</v>
      </c>
      <c r="F40" s="27">
        <v>22608</v>
      </c>
      <c r="J40" s="7"/>
      <c r="K40" s="7"/>
      <c r="L40" s="27">
        <v>53924</v>
      </c>
      <c r="M40" s="28">
        <v>55849</v>
      </c>
      <c r="N40" s="27">
        <v>55324</v>
      </c>
      <c r="P40" s="30"/>
      <c r="T40" s="27">
        <v>310</v>
      </c>
      <c r="U40" s="27">
        <v>311</v>
      </c>
      <c r="V40" s="27">
        <v>310</v>
      </c>
      <c r="Z40" s="7"/>
      <c r="AA40" s="7"/>
      <c r="AB40" s="27">
        <v>414</v>
      </c>
      <c r="AC40" s="27">
        <v>509</v>
      </c>
      <c r="AD40" s="28">
        <v>611</v>
      </c>
      <c r="AE40" s="17"/>
      <c r="AF40" s="17"/>
      <c r="AH40" s="30"/>
      <c r="AL40" s="27">
        <v>23</v>
      </c>
      <c r="AM40" s="27">
        <v>22</v>
      </c>
      <c r="AN40" s="27">
        <v>23</v>
      </c>
      <c r="AR40" s="7"/>
      <c r="AS40" s="7"/>
      <c r="AT40" s="27">
        <v>12</v>
      </c>
      <c r="AU40" s="27">
        <v>20</v>
      </c>
      <c r="AV40" s="27">
        <v>21</v>
      </c>
    </row>
    <row r="41" spans="2:48">
      <c r="D41" s="27">
        <v>19959</v>
      </c>
      <c r="E41" s="27">
        <v>20339</v>
      </c>
      <c r="F41" s="27">
        <v>22621</v>
      </c>
      <c r="J41" s="7"/>
      <c r="K41" s="7"/>
      <c r="L41" s="27">
        <v>54614</v>
      </c>
      <c r="M41" s="28">
        <v>53829</v>
      </c>
      <c r="N41" s="27">
        <v>55311</v>
      </c>
      <c r="P41" s="30"/>
      <c r="T41" s="27">
        <v>210</v>
      </c>
      <c r="U41" s="27">
        <v>310</v>
      </c>
      <c r="V41" s="27">
        <v>308</v>
      </c>
      <c r="Z41" s="7"/>
      <c r="AA41" s="7"/>
      <c r="AB41" s="27">
        <v>415</v>
      </c>
      <c r="AC41" s="27">
        <v>513</v>
      </c>
      <c r="AD41" s="28">
        <v>510</v>
      </c>
      <c r="AE41" s="17"/>
      <c r="AF41" s="17"/>
      <c r="AH41" s="30"/>
      <c r="AL41" s="27">
        <v>15</v>
      </c>
      <c r="AM41" s="27">
        <v>22</v>
      </c>
      <c r="AN41" s="27">
        <v>41</v>
      </c>
      <c r="AR41" s="7"/>
      <c r="AS41" s="7"/>
      <c r="AT41" s="27">
        <v>12</v>
      </c>
      <c r="AU41" s="27">
        <v>30</v>
      </c>
      <c r="AV41" s="27">
        <v>24</v>
      </c>
    </row>
    <row r="42" spans="2:48">
      <c r="D42" s="27">
        <v>19945</v>
      </c>
      <c r="E42" s="27">
        <v>20265</v>
      </c>
      <c r="F42" s="27">
        <v>22604</v>
      </c>
      <c r="J42" s="7"/>
      <c r="K42" s="7"/>
      <c r="L42" s="27">
        <v>54587</v>
      </c>
      <c r="M42" s="28">
        <v>53813</v>
      </c>
      <c r="N42" s="27">
        <v>55324</v>
      </c>
      <c r="P42" s="30"/>
      <c r="T42" s="27">
        <v>210</v>
      </c>
      <c r="U42" s="27">
        <v>312</v>
      </c>
      <c r="V42" s="27">
        <v>207</v>
      </c>
      <c r="Z42" s="7"/>
      <c r="AA42" s="7"/>
      <c r="AB42" s="27">
        <v>411</v>
      </c>
      <c r="AC42" s="27">
        <v>613</v>
      </c>
      <c r="AD42" s="28">
        <v>610</v>
      </c>
      <c r="AE42" s="17"/>
      <c r="AF42" s="17"/>
      <c r="AH42" s="30"/>
      <c r="AL42" s="27">
        <v>24</v>
      </c>
      <c r="AM42" s="27">
        <v>20</v>
      </c>
      <c r="AN42" s="27">
        <v>31</v>
      </c>
      <c r="AR42" s="7"/>
      <c r="AS42" s="7"/>
      <c r="AT42" s="27">
        <v>12</v>
      </c>
      <c r="AU42" s="27">
        <v>19</v>
      </c>
      <c r="AV42" s="27">
        <v>26</v>
      </c>
    </row>
    <row r="43" spans="2:48">
      <c r="D43" s="27">
        <v>19916</v>
      </c>
      <c r="E43" s="27">
        <v>20279</v>
      </c>
      <c r="F43" s="27">
        <v>22552</v>
      </c>
      <c r="J43" s="7"/>
      <c r="K43" s="7"/>
      <c r="L43" s="27">
        <v>54537</v>
      </c>
      <c r="M43" s="28">
        <v>53878</v>
      </c>
      <c r="N43" s="27">
        <v>55291</v>
      </c>
      <c r="P43" s="30"/>
      <c r="T43" s="27">
        <v>210</v>
      </c>
      <c r="U43" s="27">
        <v>312</v>
      </c>
      <c r="V43" s="27">
        <v>309</v>
      </c>
      <c r="Z43" s="7"/>
      <c r="AA43" s="7"/>
      <c r="AB43" s="27">
        <v>411</v>
      </c>
      <c r="AC43" s="27">
        <v>511</v>
      </c>
      <c r="AD43" s="28">
        <v>510</v>
      </c>
      <c r="AE43" s="17"/>
      <c r="AF43" s="17"/>
      <c r="AH43" s="30"/>
      <c r="AL43" s="27">
        <v>20</v>
      </c>
      <c r="AM43" s="27">
        <v>31</v>
      </c>
      <c r="AN43" s="27">
        <v>34</v>
      </c>
      <c r="AR43" s="7"/>
      <c r="AS43" s="7"/>
      <c r="AT43" s="27">
        <v>22</v>
      </c>
      <c r="AU43" s="27">
        <v>22</v>
      </c>
      <c r="AV43" s="27">
        <v>34</v>
      </c>
    </row>
    <row r="44" spans="2:48">
      <c r="B44" s="7"/>
      <c r="C44" s="7"/>
      <c r="D44" s="27">
        <v>19926</v>
      </c>
      <c r="E44" s="27">
        <v>20241</v>
      </c>
      <c r="F44" s="27">
        <v>22556</v>
      </c>
      <c r="J44" s="7"/>
      <c r="K44" s="7"/>
      <c r="L44" s="27">
        <v>54547</v>
      </c>
      <c r="M44" s="28">
        <v>53888</v>
      </c>
      <c r="N44" s="27">
        <v>55293</v>
      </c>
      <c r="P44" s="30"/>
      <c r="R44" s="7"/>
      <c r="S44" s="7"/>
      <c r="T44" s="27">
        <v>209</v>
      </c>
      <c r="U44" s="27">
        <v>311</v>
      </c>
      <c r="V44" s="27">
        <v>208</v>
      </c>
      <c r="Z44" s="7"/>
      <c r="AA44" s="7"/>
      <c r="AB44" s="27">
        <v>313</v>
      </c>
      <c r="AC44" s="27">
        <v>612</v>
      </c>
      <c r="AD44" s="28">
        <v>611</v>
      </c>
      <c r="AE44" s="17"/>
      <c r="AF44" s="17"/>
      <c r="AH44" s="30"/>
      <c r="AJ44" s="7"/>
      <c r="AK44" s="7"/>
      <c r="AL44" s="27">
        <v>14</v>
      </c>
      <c r="AM44" s="27">
        <v>23</v>
      </c>
      <c r="AN44" s="27">
        <v>31</v>
      </c>
      <c r="AR44" s="7"/>
      <c r="AS44" s="7"/>
      <c r="AT44" s="27">
        <v>18</v>
      </c>
      <c r="AU44" s="27">
        <v>27</v>
      </c>
      <c r="AV44" s="27">
        <v>20</v>
      </c>
    </row>
    <row r="45" spans="2:48">
      <c r="D45" s="27">
        <v>19941</v>
      </c>
      <c r="E45" s="27">
        <v>20234</v>
      </c>
      <c r="F45" s="27">
        <v>20833</v>
      </c>
      <c r="J45" s="7"/>
      <c r="K45" s="7"/>
      <c r="L45" s="27">
        <v>54529</v>
      </c>
      <c r="M45" s="28">
        <v>53762</v>
      </c>
      <c r="N45" s="27">
        <v>53130</v>
      </c>
      <c r="P45" s="30"/>
      <c r="T45" s="27">
        <v>211</v>
      </c>
      <c r="U45" s="27">
        <v>309</v>
      </c>
      <c r="V45" s="27">
        <v>309</v>
      </c>
      <c r="Z45" s="7"/>
      <c r="AA45" s="7"/>
      <c r="AB45" s="27">
        <v>315</v>
      </c>
      <c r="AC45" s="27">
        <v>514</v>
      </c>
      <c r="AD45" s="28">
        <v>613</v>
      </c>
      <c r="AE45" s="17"/>
      <c r="AF45" s="17"/>
      <c r="AH45" s="30"/>
      <c r="AL45" s="27">
        <v>23</v>
      </c>
      <c r="AM45" s="27">
        <v>21</v>
      </c>
      <c r="AN45" s="27">
        <v>23</v>
      </c>
      <c r="AR45" s="7"/>
      <c r="AS45" s="7"/>
      <c r="AT45" s="27">
        <v>12</v>
      </c>
      <c r="AU45" s="27">
        <v>27</v>
      </c>
      <c r="AV45" s="27">
        <v>21</v>
      </c>
    </row>
    <row r="46" spans="2:48">
      <c r="D46" s="27">
        <v>19876</v>
      </c>
      <c r="E46" s="27">
        <v>20234</v>
      </c>
      <c r="F46" s="27">
        <v>20857</v>
      </c>
      <c r="J46" s="7"/>
      <c r="K46" s="7"/>
      <c r="L46" s="27">
        <v>54502</v>
      </c>
      <c r="M46" s="28">
        <v>53746</v>
      </c>
      <c r="N46" s="27">
        <v>53139</v>
      </c>
      <c r="P46" s="30"/>
      <c r="T46" s="27">
        <v>210</v>
      </c>
      <c r="U46" s="27">
        <v>409</v>
      </c>
      <c r="V46" s="27">
        <v>308</v>
      </c>
      <c r="Z46" s="7"/>
      <c r="AA46" s="7"/>
      <c r="AB46" s="27">
        <v>412</v>
      </c>
      <c r="AC46" s="27">
        <v>616</v>
      </c>
      <c r="AD46" s="28">
        <v>510</v>
      </c>
      <c r="AE46" s="17"/>
      <c r="AF46" s="17"/>
      <c r="AH46" s="30"/>
      <c r="AL46" s="27">
        <v>14</v>
      </c>
      <c r="AM46" s="27">
        <v>20</v>
      </c>
      <c r="AN46" s="27">
        <v>36</v>
      </c>
      <c r="AR46" s="7"/>
      <c r="AS46" s="7"/>
      <c r="AT46" s="27">
        <v>12</v>
      </c>
      <c r="AU46" s="27">
        <v>19</v>
      </c>
      <c r="AV46" s="27">
        <v>29</v>
      </c>
    </row>
    <row r="47" spans="2:48">
      <c r="D47" s="27">
        <v>22067</v>
      </c>
      <c r="E47" s="27">
        <v>20238</v>
      </c>
      <c r="F47" s="27">
        <v>20898</v>
      </c>
      <c r="J47" s="7"/>
      <c r="K47" s="7"/>
      <c r="L47" s="27">
        <v>56308</v>
      </c>
      <c r="M47" s="28">
        <v>53781</v>
      </c>
      <c r="N47" s="27">
        <v>53113</v>
      </c>
      <c r="P47" s="30"/>
      <c r="T47" s="27">
        <v>210</v>
      </c>
      <c r="U47" s="27">
        <v>310</v>
      </c>
      <c r="V47" s="27">
        <v>309</v>
      </c>
      <c r="Z47" s="7"/>
      <c r="AA47" s="7"/>
      <c r="AB47" s="27">
        <v>411</v>
      </c>
      <c r="AC47" s="27">
        <v>614</v>
      </c>
      <c r="AD47" s="28">
        <v>610</v>
      </c>
      <c r="AE47" s="17"/>
      <c r="AF47" s="17"/>
      <c r="AH47" s="30"/>
      <c r="AL47" s="27">
        <v>23</v>
      </c>
      <c r="AM47" s="27">
        <v>18</v>
      </c>
      <c r="AN47" s="27">
        <v>38</v>
      </c>
      <c r="AR47" s="7"/>
      <c r="AS47" s="7"/>
      <c r="AT47" s="27">
        <v>12</v>
      </c>
      <c r="AU47" s="27">
        <v>23</v>
      </c>
      <c r="AV47" s="27">
        <v>22</v>
      </c>
    </row>
    <row r="48" spans="2:48">
      <c r="D48" s="27">
        <v>22043</v>
      </c>
      <c r="E48" s="27">
        <v>20247</v>
      </c>
      <c r="F48" s="27">
        <v>20865</v>
      </c>
      <c r="J48" s="7"/>
      <c r="K48" s="7"/>
      <c r="L48" s="27">
        <v>56364</v>
      </c>
      <c r="M48" s="28">
        <v>53777</v>
      </c>
      <c r="N48" s="27">
        <v>53185</v>
      </c>
      <c r="P48" s="30"/>
      <c r="T48" s="27">
        <v>211</v>
      </c>
      <c r="U48" s="27">
        <v>309</v>
      </c>
      <c r="V48" s="27">
        <v>309</v>
      </c>
      <c r="Z48" s="7"/>
      <c r="AA48" s="7"/>
      <c r="AB48" s="27">
        <v>411</v>
      </c>
      <c r="AC48" s="27">
        <v>514</v>
      </c>
      <c r="AD48" s="28">
        <v>512</v>
      </c>
      <c r="AE48" s="17"/>
      <c r="AF48" s="17"/>
      <c r="AH48" s="30"/>
      <c r="AL48" s="27">
        <v>22</v>
      </c>
      <c r="AM48" s="27">
        <v>22</v>
      </c>
      <c r="AN48" s="27">
        <v>22</v>
      </c>
      <c r="AR48" s="7"/>
      <c r="AS48" s="7"/>
      <c r="AT48" s="27">
        <v>12</v>
      </c>
      <c r="AU48" s="27">
        <v>30</v>
      </c>
      <c r="AV48" s="27">
        <v>32</v>
      </c>
    </row>
    <row r="49" spans="2:48">
      <c r="D49" s="27">
        <v>22043</v>
      </c>
      <c r="E49" s="27">
        <v>20211</v>
      </c>
      <c r="F49" s="27">
        <v>20830</v>
      </c>
      <c r="J49" s="7"/>
      <c r="K49" s="7"/>
      <c r="L49" s="27">
        <v>56293</v>
      </c>
      <c r="M49" s="28">
        <v>53804</v>
      </c>
      <c r="N49" s="27">
        <v>53046</v>
      </c>
      <c r="P49" s="30"/>
      <c r="T49" s="27">
        <v>312</v>
      </c>
      <c r="U49" s="27">
        <v>309</v>
      </c>
      <c r="V49" s="27">
        <v>308</v>
      </c>
      <c r="Z49" s="7"/>
      <c r="AA49" s="7"/>
      <c r="AB49" s="27">
        <v>410</v>
      </c>
      <c r="AC49" s="27">
        <v>513</v>
      </c>
      <c r="AD49" s="28">
        <v>512</v>
      </c>
      <c r="AE49" s="17"/>
      <c r="AF49" s="17"/>
      <c r="AH49" s="30"/>
      <c r="AL49" s="27">
        <v>14</v>
      </c>
      <c r="AM49" s="27">
        <v>31</v>
      </c>
      <c r="AN49" s="27">
        <v>39</v>
      </c>
      <c r="AR49" s="7"/>
      <c r="AS49" s="7"/>
      <c r="AT49" s="27">
        <v>12</v>
      </c>
      <c r="AU49" s="27">
        <v>30</v>
      </c>
      <c r="AV49" s="27">
        <v>35</v>
      </c>
    </row>
    <row r="50" spans="2:48">
      <c r="D50" s="27">
        <v>22027</v>
      </c>
      <c r="E50" s="27">
        <v>19748</v>
      </c>
      <c r="F50" s="27">
        <v>20807</v>
      </c>
      <c r="J50" s="7"/>
      <c r="K50" s="7"/>
      <c r="L50" s="27">
        <v>56321</v>
      </c>
      <c r="M50" s="28">
        <v>54677</v>
      </c>
      <c r="N50" s="27">
        <v>53072</v>
      </c>
      <c r="P50" s="30"/>
      <c r="T50" s="27">
        <v>214</v>
      </c>
      <c r="U50" s="27">
        <v>410</v>
      </c>
      <c r="V50" s="27">
        <v>408</v>
      </c>
      <c r="Z50" s="7"/>
      <c r="AA50" s="7"/>
      <c r="AB50" s="27">
        <v>310</v>
      </c>
      <c r="AC50" s="27">
        <v>512</v>
      </c>
      <c r="AD50" s="28">
        <v>610</v>
      </c>
      <c r="AE50" s="17"/>
      <c r="AF50" s="17"/>
      <c r="AH50" s="30"/>
      <c r="AL50" s="27">
        <v>18</v>
      </c>
      <c r="AM50" s="27">
        <v>55</v>
      </c>
      <c r="AN50" s="27">
        <v>36</v>
      </c>
      <c r="AR50" s="7"/>
      <c r="AS50" s="7"/>
      <c r="AT50" s="27">
        <v>12</v>
      </c>
      <c r="AU50" s="27">
        <v>34</v>
      </c>
      <c r="AV50" s="27">
        <v>33</v>
      </c>
    </row>
    <row r="51" spans="2:48">
      <c r="D51" s="27">
        <v>22019</v>
      </c>
      <c r="E51" s="27">
        <v>19786</v>
      </c>
      <c r="F51" s="27">
        <v>20795</v>
      </c>
      <c r="J51" s="7"/>
      <c r="K51" s="7"/>
      <c r="L51" s="27">
        <v>56273</v>
      </c>
      <c r="M51" s="28">
        <v>54681</v>
      </c>
      <c r="N51" s="27">
        <v>53062</v>
      </c>
      <c r="P51" s="30"/>
      <c r="T51" s="27">
        <v>210</v>
      </c>
      <c r="U51" s="27">
        <v>310</v>
      </c>
      <c r="V51" s="27">
        <v>308</v>
      </c>
      <c r="Z51" s="7"/>
      <c r="AA51" s="7"/>
      <c r="AB51" s="27">
        <v>411</v>
      </c>
      <c r="AC51" s="27">
        <v>611</v>
      </c>
      <c r="AD51" s="28">
        <v>510</v>
      </c>
      <c r="AE51" s="17"/>
      <c r="AF51" s="17"/>
      <c r="AH51" s="30"/>
      <c r="AL51" s="27">
        <v>13</v>
      </c>
      <c r="AM51" s="27">
        <v>22</v>
      </c>
      <c r="AN51" s="27">
        <v>27</v>
      </c>
      <c r="AR51" s="7"/>
      <c r="AS51" s="7"/>
      <c r="AT51" s="27">
        <v>22</v>
      </c>
      <c r="AU51" s="27">
        <v>30</v>
      </c>
      <c r="AV51" s="27">
        <v>31</v>
      </c>
    </row>
    <row r="52" spans="2:48">
      <c r="D52" s="27">
        <v>22052</v>
      </c>
      <c r="E52" s="27">
        <v>19740</v>
      </c>
      <c r="F52" s="27">
        <v>20799</v>
      </c>
      <c r="J52" s="7"/>
      <c r="K52" s="7"/>
      <c r="L52" s="27">
        <v>56291</v>
      </c>
      <c r="M52" s="28">
        <v>54670</v>
      </c>
      <c r="N52" s="27">
        <v>53080</v>
      </c>
      <c r="P52" s="30"/>
      <c r="T52" s="27">
        <v>208</v>
      </c>
      <c r="U52" s="27">
        <v>309</v>
      </c>
      <c r="V52" s="27">
        <v>409</v>
      </c>
      <c r="Z52" s="7"/>
      <c r="AA52" s="7"/>
      <c r="AB52" s="27">
        <v>410</v>
      </c>
      <c r="AC52" s="27">
        <v>611</v>
      </c>
      <c r="AD52" s="28">
        <v>509</v>
      </c>
      <c r="AE52" s="17"/>
      <c r="AF52" s="17"/>
      <c r="AH52" s="30"/>
      <c r="AL52" s="27">
        <v>14</v>
      </c>
      <c r="AM52" s="27">
        <v>31</v>
      </c>
      <c r="AN52" s="27">
        <v>36</v>
      </c>
      <c r="AR52" s="7"/>
      <c r="AS52" s="7"/>
      <c r="AT52" s="27">
        <v>12</v>
      </c>
      <c r="AU52" s="27">
        <v>41</v>
      </c>
      <c r="AV52" s="27">
        <v>33</v>
      </c>
    </row>
    <row r="53" spans="2:48">
      <c r="D53" s="27">
        <v>21230</v>
      </c>
      <c r="E53" s="27">
        <v>19766</v>
      </c>
      <c r="F53" s="27">
        <v>20767</v>
      </c>
      <c r="J53" s="7"/>
      <c r="K53" s="7"/>
      <c r="L53" s="27">
        <v>54631</v>
      </c>
      <c r="M53" s="28">
        <v>54618</v>
      </c>
      <c r="N53" s="27">
        <v>53056</v>
      </c>
      <c r="P53" s="30"/>
      <c r="T53" s="27">
        <v>213</v>
      </c>
      <c r="U53" s="27">
        <v>309</v>
      </c>
      <c r="V53" s="27">
        <v>408</v>
      </c>
      <c r="Z53" s="7"/>
      <c r="AA53" s="7"/>
      <c r="AB53" s="27">
        <v>514</v>
      </c>
      <c r="AC53" s="27">
        <v>613</v>
      </c>
      <c r="AD53" s="28">
        <v>611</v>
      </c>
      <c r="AE53" s="17"/>
      <c r="AF53" s="17"/>
      <c r="AH53" s="30"/>
      <c r="AL53" s="27">
        <v>14</v>
      </c>
      <c r="AM53" s="27">
        <v>22</v>
      </c>
      <c r="AN53" s="27">
        <v>22</v>
      </c>
      <c r="AR53" s="7"/>
      <c r="AS53" s="7"/>
      <c r="AT53" s="27">
        <v>12</v>
      </c>
      <c r="AU53" s="27">
        <v>18</v>
      </c>
      <c r="AV53" s="27">
        <v>33</v>
      </c>
    </row>
    <row r="54" spans="2:48">
      <c r="B54" s="7"/>
      <c r="C54" s="7"/>
      <c r="D54" s="27">
        <v>21214</v>
      </c>
      <c r="E54" s="27">
        <v>19730</v>
      </c>
      <c r="F54" s="27">
        <v>20773</v>
      </c>
      <c r="J54" s="7"/>
      <c r="K54" s="7"/>
      <c r="L54" s="27">
        <v>54612</v>
      </c>
      <c r="M54" s="28">
        <v>54585</v>
      </c>
      <c r="N54" s="27">
        <v>53056</v>
      </c>
      <c r="P54" s="30"/>
      <c r="R54" s="7"/>
      <c r="S54" s="7"/>
      <c r="T54" s="27">
        <v>212</v>
      </c>
      <c r="U54" s="27">
        <v>309</v>
      </c>
      <c r="V54" s="27">
        <v>307</v>
      </c>
      <c r="Z54" s="7"/>
      <c r="AA54" s="7"/>
      <c r="AB54" s="27">
        <v>417</v>
      </c>
      <c r="AC54" s="27">
        <v>612</v>
      </c>
      <c r="AD54" s="28">
        <v>611</v>
      </c>
      <c r="AE54" s="17"/>
      <c r="AF54" s="17"/>
      <c r="AH54" s="30"/>
      <c r="AJ54" s="7"/>
      <c r="AK54" s="7"/>
      <c r="AL54" s="27">
        <v>18</v>
      </c>
      <c r="AM54" s="27">
        <v>20</v>
      </c>
      <c r="AN54" s="27">
        <v>25</v>
      </c>
      <c r="AR54" s="7"/>
      <c r="AS54" s="7"/>
      <c r="AT54" s="27">
        <v>11</v>
      </c>
      <c r="AU54" s="27">
        <v>30</v>
      </c>
      <c r="AV54" s="27">
        <v>33</v>
      </c>
    </row>
    <row r="55" spans="2:48">
      <c r="B55" s="7"/>
      <c r="C55" s="7"/>
      <c r="D55" s="27">
        <v>21223</v>
      </c>
      <c r="E55" s="27">
        <v>19724</v>
      </c>
      <c r="F55" s="27">
        <v>18840</v>
      </c>
      <c r="J55" s="7"/>
      <c r="K55" s="7"/>
      <c r="L55" s="27">
        <v>54605</v>
      </c>
      <c r="M55" s="28">
        <v>54586</v>
      </c>
      <c r="N55" s="27">
        <v>52877</v>
      </c>
      <c r="P55" s="30"/>
      <c r="R55" s="7"/>
      <c r="S55" s="7"/>
      <c r="T55" s="27">
        <v>210</v>
      </c>
      <c r="U55" s="27">
        <v>308</v>
      </c>
      <c r="V55" s="27">
        <v>407</v>
      </c>
      <c r="Z55" s="7"/>
      <c r="AA55" s="7"/>
      <c r="AB55" s="27">
        <v>310</v>
      </c>
      <c r="AC55" s="27">
        <v>513</v>
      </c>
      <c r="AD55" s="28">
        <v>610</v>
      </c>
      <c r="AE55" s="17"/>
      <c r="AF55" s="17"/>
      <c r="AH55" s="30"/>
      <c r="AJ55" s="7"/>
      <c r="AK55" s="7"/>
      <c r="AL55" s="27">
        <v>14</v>
      </c>
      <c r="AM55" s="27">
        <v>48</v>
      </c>
      <c r="AN55" s="27">
        <v>33</v>
      </c>
      <c r="AR55" s="7"/>
      <c r="AS55" s="7"/>
      <c r="AT55" s="27">
        <v>19</v>
      </c>
      <c r="AU55" s="27">
        <v>29</v>
      </c>
      <c r="AV55" s="27">
        <v>32</v>
      </c>
    </row>
    <row r="56" spans="2:48">
      <c r="B56" s="7"/>
      <c r="C56" s="7"/>
      <c r="D56" s="27">
        <v>21197</v>
      </c>
      <c r="E56" s="27">
        <v>19730</v>
      </c>
      <c r="F56" s="27">
        <v>18857</v>
      </c>
      <c r="J56" s="7"/>
      <c r="K56" s="7"/>
      <c r="L56" s="27">
        <v>54583</v>
      </c>
      <c r="M56" s="28">
        <v>54619</v>
      </c>
      <c r="N56" s="27">
        <v>52880</v>
      </c>
      <c r="P56" s="30"/>
      <c r="R56" s="7"/>
      <c r="S56" s="7"/>
      <c r="T56" s="27">
        <v>212</v>
      </c>
      <c r="U56" s="27">
        <v>308</v>
      </c>
      <c r="V56" s="27">
        <v>408</v>
      </c>
      <c r="Z56" s="7"/>
      <c r="AA56" s="7"/>
      <c r="AB56" s="27">
        <v>411</v>
      </c>
      <c r="AC56" s="27">
        <v>511</v>
      </c>
      <c r="AD56" s="28">
        <v>611</v>
      </c>
      <c r="AE56" s="17"/>
      <c r="AF56" s="17"/>
      <c r="AH56" s="30"/>
      <c r="AJ56" s="7"/>
      <c r="AK56" s="7"/>
      <c r="AL56" s="27">
        <v>17</v>
      </c>
      <c r="AM56" s="27">
        <v>30</v>
      </c>
      <c r="AN56" s="27">
        <v>36</v>
      </c>
      <c r="AR56" s="7"/>
      <c r="AS56" s="7"/>
      <c r="AT56" s="27">
        <v>12</v>
      </c>
      <c r="AU56" s="27">
        <v>30</v>
      </c>
      <c r="AV56" s="27">
        <v>33</v>
      </c>
    </row>
    <row r="57" spans="2:48">
      <c r="B57" s="7"/>
      <c r="C57" s="7"/>
      <c r="D57" s="27">
        <v>21218</v>
      </c>
      <c r="E57" s="27">
        <v>19709</v>
      </c>
      <c r="F57" s="27">
        <v>18871</v>
      </c>
      <c r="J57" s="7"/>
      <c r="K57" s="7"/>
      <c r="L57" s="27">
        <v>54545</v>
      </c>
      <c r="M57" s="28">
        <v>54598</v>
      </c>
      <c r="N57" s="27">
        <v>52846</v>
      </c>
      <c r="P57" s="30"/>
      <c r="R57" s="7"/>
      <c r="S57" s="7"/>
      <c r="T57" s="27">
        <v>212</v>
      </c>
      <c r="U57" s="27">
        <v>311</v>
      </c>
      <c r="V57" s="27">
        <v>408</v>
      </c>
      <c r="Z57" s="7"/>
      <c r="AA57" s="7"/>
      <c r="AB57" s="27">
        <v>413</v>
      </c>
      <c r="AC57" s="27">
        <v>613</v>
      </c>
      <c r="AD57" s="28">
        <v>510</v>
      </c>
      <c r="AE57" s="17"/>
      <c r="AF57" s="17"/>
      <c r="AH57" s="30"/>
      <c r="AJ57" s="7"/>
      <c r="AK57" s="7"/>
      <c r="AL57" s="27">
        <v>22</v>
      </c>
      <c r="AM57" s="27">
        <v>32</v>
      </c>
      <c r="AN57" s="27">
        <v>36</v>
      </c>
      <c r="AR57" s="7"/>
      <c r="AS57" s="7"/>
      <c r="AT57" s="27">
        <v>12</v>
      </c>
      <c r="AU57" s="27">
        <v>27</v>
      </c>
      <c r="AV57" s="27">
        <v>21</v>
      </c>
    </row>
    <row r="58" spans="2:48">
      <c r="B58" s="7"/>
      <c r="C58" s="7"/>
      <c r="D58" s="27">
        <v>23672</v>
      </c>
      <c r="E58" s="27">
        <v>19709</v>
      </c>
      <c r="F58" s="27">
        <v>18864</v>
      </c>
      <c r="J58" s="7"/>
      <c r="K58" s="7"/>
      <c r="L58" s="27">
        <v>54601</v>
      </c>
      <c r="M58" s="28">
        <v>54591</v>
      </c>
      <c r="N58" s="27">
        <v>52932</v>
      </c>
      <c r="P58" s="30"/>
      <c r="R58" s="7"/>
      <c r="S58" s="7"/>
      <c r="T58" s="27">
        <v>365</v>
      </c>
      <c r="U58" s="27">
        <v>309</v>
      </c>
      <c r="V58" s="27">
        <v>408</v>
      </c>
      <c r="Z58" s="7"/>
      <c r="AA58" s="7"/>
      <c r="AB58" s="27">
        <v>411</v>
      </c>
      <c r="AC58" s="27">
        <v>514</v>
      </c>
      <c r="AD58" s="28">
        <v>611</v>
      </c>
      <c r="AE58" s="17"/>
      <c r="AF58" s="17"/>
      <c r="AH58" s="30"/>
      <c r="AJ58" s="7"/>
      <c r="AK58" s="7"/>
      <c r="AL58" s="27">
        <v>14</v>
      </c>
      <c r="AM58" s="27">
        <v>32</v>
      </c>
      <c r="AN58" s="27">
        <v>23</v>
      </c>
      <c r="AR58" s="7"/>
      <c r="AS58" s="7"/>
      <c r="AT58" s="27">
        <v>20</v>
      </c>
      <c r="AU58" s="27">
        <v>28</v>
      </c>
      <c r="AV58" s="27">
        <v>21</v>
      </c>
    </row>
    <row r="59" spans="2:48">
      <c r="B59" s="7"/>
      <c r="C59" s="7"/>
      <c r="D59" s="27">
        <v>22805</v>
      </c>
      <c r="E59" s="27">
        <v>19900</v>
      </c>
      <c r="F59" s="27">
        <v>18847</v>
      </c>
      <c r="J59" s="7"/>
      <c r="K59" s="7"/>
      <c r="L59" s="27">
        <v>52632</v>
      </c>
      <c r="M59" s="28">
        <v>55338</v>
      </c>
      <c r="N59" s="27">
        <v>52922</v>
      </c>
      <c r="P59" s="30"/>
      <c r="R59" s="7"/>
      <c r="S59" s="7"/>
      <c r="T59" s="27">
        <v>220</v>
      </c>
      <c r="U59" s="27">
        <v>309</v>
      </c>
      <c r="V59" s="27">
        <v>308</v>
      </c>
      <c r="Z59" s="7"/>
      <c r="AA59" s="7"/>
      <c r="AB59" s="27">
        <v>412</v>
      </c>
      <c r="AC59" s="27">
        <v>512</v>
      </c>
      <c r="AD59" s="28">
        <v>611</v>
      </c>
      <c r="AE59" s="17"/>
      <c r="AF59" s="17"/>
      <c r="AH59" s="30"/>
      <c r="AJ59" s="7"/>
      <c r="AK59" s="7"/>
      <c r="AL59" s="27">
        <v>14</v>
      </c>
      <c r="AM59" s="27">
        <v>31</v>
      </c>
      <c r="AN59" s="27">
        <v>35</v>
      </c>
      <c r="AR59" s="7"/>
      <c r="AS59" s="7"/>
      <c r="AT59" s="27">
        <v>13</v>
      </c>
      <c r="AU59" s="27">
        <v>29</v>
      </c>
      <c r="AV59" s="27">
        <v>21</v>
      </c>
    </row>
    <row r="60" spans="2:48">
      <c r="B60" s="7"/>
      <c r="C60" s="7"/>
      <c r="D60" s="27">
        <v>22801</v>
      </c>
      <c r="E60" s="27">
        <v>19855</v>
      </c>
      <c r="F60" s="27">
        <v>18847</v>
      </c>
      <c r="J60" s="7"/>
      <c r="K60" s="7"/>
      <c r="L60" s="27">
        <v>52603</v>
      </c>
      <c r="M60" s="28">
        <v>55281</v>
      </c>
      <c r="N60" s="27">
        <v>52935</v>
      </c>
      <c r="P60" s="30"/>
      <c r="R60" s="7"/>
      <c r="S60" s="7"/>
      <c r="T60" s="27">
        <v>213</v>
      </c>
      <c r="U60" s="27">
        <v>308</v>
      </c>
      <c r="V60" s="27">
        <v>311</v>
      </c>
      <c r="Z60" s="7"/>
      <c r="AA60" s="7"/>
      <c r="AB60" s="27">
        <v>414</v>
      </c>
      <c r="AC60" s="27">
        <v>613</v>
      </c>
      <c r="AD60" s="28">
        <v>511</v>
      </c>
      <c r="AE60" s="17"/>
      <c r="AF60" s="17"/>
      <c r="AH60" s="30"/>
      <c r="AJ60" s="7"/>
      <c r="AK60" s="7"/>
      <c r="AL60" s="27">
        <v>14</v>
      </c>
      <c r="AM60" s="27">
        <v>31</v>
      </c>
      <c r="AN60" s="27">
        <v>51</v>
      </c>
      <c r="AR60" s="7"/>
      <c r="AS60" s="7"/>
      <c r="AT60" s="27">
        <v>20</v>
      </c>
      <c r="AU60" s="27">
        <v>32</v>
      </c>
      <c r="AV60" s="27">
        <v>43</v>
      </c>
    </row>
    <row r="61" spans="2:48">
      <c r="B61" s="7"/>
      <c r="C61" s="7"/>
      <c r="D61" s="27">
        <v>22786</v>
      </c>
      <c r="E61" s="27">
        <v>19857</v>
      </c>
      <c r="F61" s="27">
        <v>18836</v>
      </c>
      <c r="J61" s="7"/>
      <c r="K61" s="7"/>
      <c r="L61" s="27">
        <v>52631</v>
      </c>
      <c r="M61" s="28">
        <v>55251</v>
      </c>
      <c r="N61" s="27">
        <v>52852</v>
      </c>
      <c r="P61" s="30"/>
      <c r="R61" s="7"/>
      <c r="S61" s="7"/>
      <c r="T61" s="27">
        <v>212</v>
      </c>
      <c r="U61" s="27">
        <v>309</v>
      </c>
      <c r="V61" s="27">
        <v>309</v>
      </c>
      <c r="Z61" s="7"/>
      <c r="AA61" s="7"/>
      <c r="AB61" s="27">
        <v>412</v>
      </c>
      <c r="AC61" s="27">
        <v>509</v>
      </c>
      <c r="AD61" s="28">
        <v>611</v>
      </c>
      <c r="AE61" s="17"/>
      <c r="AF61" s="17"/>
      <c r="AH61" s="30"/>
      <c r="AJ61" s="7"/>
      <c r="AK61" s="7"/>
      <c r="AL61" s="27">
        <v>15</v>
      </c>
      <c r="AM61" s="27">
        <v>33</v>
      </c>
      <c r="AN61" s="27">
        <v>36</v>
      </c>
      <c r="AR61" s="7"/>
      <c r="AS61" s="7"/>
      <c r="AT61" s="27">
        <v>13</v>
      </c>
      <c r="AU61" s="27">
        <v>31</v>
      </c>
      <c r="AV61" s="27">
        <v>35</v>
      </c>
    </row>
    <row r="62" spans="2:48">
      <c r="B62" s="7"/>
      <c r="C62" s="7"/>
      <c r="D62" s="27">
        <v>22763</v>
      </c>
      <c r="E62" s="27">
        <v>19889</v>
      </c>
      <c r="F62" s="27">
        <v>18788</v>
      </c>
      <c r="J62" s="7"/>
      <c r="K62" s="7"/>
      <c r="L62" s="27">
        <v>52557</v>
      </c>
      <c r="M62" s="28">
        <v>55282</v>
      </c>
      <c r="N62" s="27">
        <v>52832</v>
      </c>
      <c r="P62" s="30"/>
      <c r="R62" s="7"/>
      <c r="S62" s="7"/>
      <c r="T62" s="27">
        <v>213</v>
      </c>
      <c r="U62" s="27">
        <v>310</v>
      </c>
      <c r="V62" s="27">
        <v>308</v>
      </c>
      <c r="Z62" s="7"/>
      <c r="AA62" s="7"/>
      <c r="AB62" s="27">
        <v>412</v>
      </c>
      <c r="AC62" s="27">
        <v>511</v>
      </c>
      <c r="AD62" s="28">
        <v>611</v>
      </c>
      <c r="AE62" s="17"/>
      <c r="AF62" s="17"/>
      <c r="AH62" s="30"/>
      <c r="AJ62" s="7"/>
      <c r="AK62" s="7"/>
      <c r="AL62" s="27">
        <v>23</v>
      </c>
      <c r="AM62" s="27">
        <v>30</v>
      </c>
      <c r="AN62" s="27">
        <v>35</v>
      </c>
      <c r="AR62" s="7"/>
      <c r="AS62" s="7"/>
      <c r="AT62" s="27">
        <v>12</v>
      </c>
      <c r="AU62" s="27">
        <v>32</v>
      </c>
      <c r="AV62" s="27">
        <v>44</v>
      </c>
    </row>
    <row r="63" spans="2:48">
      <c r="B63" s="7"/>
      <c r="C63" s="7"/>
      <c r="D63" s="27">
        <v>22812</v>
      </c>
      <c r="E63" s="27">
        <v>19865</v>
      </c>
      <c r="F63" s="27">
        <v>18794</v>
      </c>
      <c r="J63" s="7"/>
      <c r="K63" s="7"/>
      <c r="L63" s="27">
        <v>52559</v>
      </c>
      <c r="M63" s="28">
        <v>55253</v>
      </c>
      <c r="N63" s="27">
        <v>52793</v>
      </c>
      <c r="P63" s="30"/>
      <c r="R63" s="7"/>
      <c r="S63" s="7"/>
      <c r="T63" s="27">
        <v>212</v>
      </c>
      <c r="U63" s="27">
        <v>309</v>
      </c>
      <c r="V63" s="27">
        <v>309</v>
      </c>
      <c r="Z63" s="7"/>
      <c r="AA63" s="7"/>
      <c r="AB63" s="27">
        <v>411</v>
      </c>
      <c r="AC63" s="27">
        <v>513</v>
      </c>
      <c r="AD63" s="28">
        <v>611</v>
      </c>
      <c r="AE63" s="17"/>
      <c r="AF63" s="17"/>
      <c r="AH63" s="30"/>
      <c r="AJ63" s="7"/>
      <c r="AK63" s="7"/>
      <c r="AL63" s="27">
        <v>14</v>
      </c>
      <c r="AM63" s="27">
        <v>32</v>
      </c>
      <c r="AN63" s="27">
        <v>37</v>
      </c>
      <c r="AR63" s="7"/>
      <c r="AS63" s="7"/>
      <c r="AT63" s="27">
        <v>20</v>
      </c>
      <c r="AU63" s="27">
        <v>31</v>
      </c>
      <c r="AV63" s="27">
        <v>36</v>
      </c>
    </row>
    <row r="64" spans="2:48">
      <c r="B64" s="7"/>
      <c r="C64" s="7"/>
      <c r="D64" s="27">
        <v>22745</v>
      </c>
      <c r="E64" s="27">
        <v>19876</v>
      </c>
      <c r="F64" s="27">
        <v>18785</v>
      </c>
      <c r="J64" s="7"/>
      <c r="K64" s="7"/>
      <c r="L64" s="27">
        <v>52552</v>
      </c>
      <c r="M64" s="28">
        <v>55219</v>
      </c>
      <c r="N64" s="27">
        <v>52825</v>
      </c>
      <c r="P64" s="30"/>
      <c r="R64" s="7"/>
      <c r="S64" s="7"/>
      <c r="T64" s="27">
        <v>316</v>
      </c>
      <c r="U64" s="27">
        <v>310</v>
      </c>
      <c r="V64" s="27">
        <v>308</v>
      </c>
      <c r="Z64" s="7"/>
      <c r="AA64" s="7"/>
      <c r="AB64" s="27">
        <v>413</v>
      </c>
      <c r="AC64" s="27">
        <v>511</v>
      </c>
      <c r="AD64" s="28">
        <v>511</v>
      </c>
      <c r="AE64" s="17"/>
      <c r="AF64" s="17"/>
      <c r="AH64" s="30"/>
      <c r="AJ64" s="7"/>
      <c r="AK64" s="7"/>
      <c r="AL64" s="27">
        <v>14</v>
      </c>
      <c r="AM64" s="27">
        <v>21</v>
      </c>
      <c r="AN64" s="27">
        <v>64</v>
      </c>
      <c r="AR64" s="7"/>
      <c r="AS64" s="7"/>
      <c r="AT64" s="27">
        <v>14</v>
      </c>
      <c r="AU64" s="27">
        <v>18</v>
      </c>
      <c r="AV64" s="27">
        <v>33</v>
      </c>
    </row>
    <row r="65" spans="2:48">
      <c r="B65" s="7"/>
      <c r="C65" s="7"/>
      <c r="D65" s="21">
        <f>AVERAGE(D5:D64)</f>
        <v>20412.95</v>
      </c>
      <c r="E65" s="27">
        <v>19855</v>
      </c>
      <c r="F65" s="27">
        <v>20738</v>
      </c>
      <c r="J65" s="7"/>
      <c r="K65" s="7"/>
      <c r="L65" s="21">
        <f>AVERAGE(L5:L64)</f>
        <v>54411.7</v>
      </c>
      <c r="M65" s="28">
        <v>55263</v>
      </c>
      <c r="N65" s="27">
        <v>52672</v>
      </c>
      <c r="P65" s="30"/>
      <c r="R65" s="7"/>
      <c r="S65" s="7"/>
      <c r="T65" s="21">
        <f>AVERAGE(T5:T64)</f>
        <v>253.93333333333334</v>
      </c>
      <c r="U65" s="27">
        <v>310</v>
      </c>
      <c r="V65" s="27">
        <v>310</v>
      </c>
      <c r="Z65" s="7"/>
      <c r="AA65" s="7"/>
      <c r="AB65" s="21">
        <f>AVERAGE(AB5:AB64)</f>
        <v>414.95</v>
      </c>
      <c r="AC65" s="27">
        <v>512</v>
      </c>
      <c r="AD65" s="28">
        <v>611</v>
      </c>
      <c r="AE65" s="17"/>
      <c r="AF65" s="17"/>
      <c r="AH65" s="30"/>
      <c r="AJ65" s="7"/>
      <c r="AK65" s="7"/>
      <c r="AL65" s="21">
        <f>AVERAGE(AL5:AL64)</f>
        <v>16.95</v>
      </c>
      <c r="AM65" s="27">
        <v>20</v>
      </c>
      <c r="AN65" s="27">
        <v>35</v>
      </c>
      <c r="AR65" s="7"/>
      <c r="AS65" s="7"/>
      <c r="AT65" s="21">
        <f>AVERAGE(AT5:AT64)</f>
        <v>14.566666666666666</v>
      </c>
      <c r="AU65" s="27">
        <v>31</v>
      </c>
      <c r="AV65" s="27">
        <v>36</v>
      </c>
    </row>
    <row r="66" spans="2:48">
      <c r="B66" s="7"/>
      <c r="C66" s="7"/>
      <c r="D66" s="22">
        <f>STDEV(D5:D64)</f>
        <v>1558.0612945123908</v>
      </c>
      <c r="E66" s="27">
        <v>19830</v>
      </c>
      <c r="F66" s="27">
        <v>20701</v>
      </c>
      <c r="J66" s="7"/>
      <c r="K66" s="7"/>
      <c r="L66" s="22">
        <f>STDEV(L5:L64)</f>
        <v>1122.7406887778177</v>
      </c>
      <c r="M66" s="28">
        <v>55224</v>
      </c>
      <c r="N66" s="27">
        <v>52659</v>
      </c>
      <c r="P66" s="30"/>
      <c r="R66" s="7"/>
      <c r="S66" s="7"/>
      <c r="T66" s="22">
        <f>STDEV(T5:T64)</f>
        <v>87.19292201616777</v>
      </c>
      <c r="U66" s="27">
        <v>311</v>
      </c>
      <c r="V66" s="27">
        <v>309</v>
      </c>
      <c r="Z66" s="7"/>
      <c r="AA66" s="7"/>
      <c r="AB66" s="22">
        <f>STDEV(AB5:AB64)</f>
        <v>54.966684825246283</v>
      </c>
      <c r="AC66" s="27">
        <v>697</v>
      </c>
      <c r="AD66" s="28">
        <v>611</v>
      </c>
      <c r="AE66" s="17"/>
      <c r="AF66" s="17"/>
      <c r="AH66" s="30"/>
      <c r="AJ66" s="7"/>
      <c r="AK66" s="7"/>
      <c r="AL66" s="22">
        <f>STDEV(AL5:AL64)</f>
        <v>4.0690022930709837</v>
      </c>
      <c r="AM66" s="27">
        <v>21</v>
      </c>
      <c r="AN66" s="27">
        <v>37</v>
      </c>
      <c r="AR66" s="7"/>
      <c r="AS66" s="7"/>
      <c r="AT66" s="22">
        <f>STDEV(AT5:AT64)</f>
        <v>3.734251299572859</v>
      </c>
      <c r="AU66" s="27">
        <v>18</v>
      </c>
      <c r="AV66" s="27">
        <v>21</v>
      </c>
    </row>
    <row r="67" spans="2:48">
      <c r="B67" s="7"/>
      <c r="C67" s="7"/>
      <c r="D67" s="7"/>
      <c r="E67" s="27">
        <v>19821</v>
      </c>
      <c r="F67" s="27">
        <v>20715</v>
      </c>
      <c r="J67" s="7"/>
      <c r="K67" s="7"/>
      <c r="L67" s="7"/>
      <c r="M67" s="28">
        <v>55243</v>
      </c>
      <c r="N67" s="27">
        <v>52690</v>
      </c>
      <c r="P67" s="30"/>
      <c r="R67" s="7"/>
      <c r="S67" s="7"/>
      <c r="T67" s="7"/>
      <c r="U67" s="27">
        <v>310</v>
      </c>
      <c r="V67" s="27">
        <v>309</v>
      </c>
      <c r="Z67" s="7"/>
      <c r="AA67" s="7"/>
      <c r="AB67" s="7"/>
      <c r="AC67" s="27">
        <v>612</v>
      </c>
      <c r="AD67" s="28">
        <v>612</v>
      </c>
      <c r="AE67" s="17"/>
      <c r="AF67" s="17"/>
      <c r="AH67" s="30"/>
      <c r="AJ67" s="7"/>
      <c r="AK67" s="7"/>
      <c r="AL67" s="7"/>
      <c r="AM67" s="27">
        <v>31</v>
      </c>
      <c r="AN67" s="27">
        <v>31</v>
      </c>
      <c r="AR67" s="7"/>
      <c r="AS67" s="7"/>
      <c r="AT67" s="7"/>
      <c r="AU67" s="27">
        <v>32</v>
      </c>
      <c r="AV67" s="27">
        <v>21</v>
      </c>
    </row>
    <row r="68" spans="2:48">
      <c r="B68" s="7"/>
      <c r="C68" s="7"/>
      <c r="D68" s="7"/>
      <c r="E68" s="27">
        <v>23842</v>
      </c>
      <c r="F68" s="27">
        <v>20666</v>
      </c>
      <c r="J68" s="7"/>
      <c r="K68" s="7"/>
      <c r="L68" s="7"/>
      <c r="M68" s="28">
        <v>53948</v>
      </c>
      <c r="N68" s="27">
        <v>52611</v>
      </c>
      <c r="P68" s="30"/>
      <c r="R68" s="7"/>
      <c r="S68" s="7"/>
      <c r="T68" s="7"/>
      <c r="U68" s="27">
        <v>310</v>
      </c>
      <c r="V68" s="27">
        <v>362</v>
      </c>
      <c r="Z68" s="7"/>
      <c r="AA68" s="7"/>
      <c r="AB68" s="7"/>
      <c r="AC68" s="27">
        <v>612</v>
      </c>
      <c r="AD68" s="28">
        <v>510</v>
      </c>
      <c r="AE68" s="17"/>
      <c r="AF68" s="17"/>
      <c r="AH68" s="30"/>
      <c r="AJ68" s="7"/>
      <c r="AK68" s="7"/>
      <c r="AL68" s="7"/>
      <c r="AM68" s="27">
        <v>21</v>
      </c>
      <c r="AN68" s="27">
        <v>23</v>
      </c>
      <c r="AR68" s="7"/>
      <c r="AS68" s="7"/>
      <c r="AT68" s="7"/>
      <c r="AU68" s="27">
        <v>33</v>
      </c>
      <c r="AV68" s="27">
        <v>34</v>
      </c>
    </row>
    <row r="69" spans="2:48">
      <c r="B69" s="7"/>
      <c r="C69" s="7"/>
      <c r="D69" s="7"/>
      <c r="E69" s="27">
        <v>24159</v>
      </c>
      <c r="F69" s="27">
        <v>20694</v>
      </c>
      <c r="J69" s="7"/>
      <c r="K69" s="7"/>
      <c r="L69" s="7"/>
      <c r="M69" s="28">
        <v>53964</v>
      </c>
      <c r="N69" s="27">
        <v>52603</v>
      </c>
      <c r="P69" s="30"/>
      <c r="R69" s="7"/>
      <c r="S69" s="7"/>
      <c r="T69" s="7"/>
      <c r="U69" s="27">
        <v>310</v>
      </c>
      <c r="V69" s="27">
        <v>352</v>
      </c>
      <c r="Z69" s="7"/>
      <c r="AA69" s="7"/>
      <c r="AB69" s="7"/>
      <c r="AC69" s="27">
        <v>509</v>
      </c>
      <c r="AD69" s="28">
        <v>612</v>
      </c>
      <c r="AE69" s="17"/>
      <c r="AF69" s="17"/>
      <c r="AH69" s="30"/>
      <c r="AJ69" s="7"/>
      <c r="AK69" s="7"/>
      <c r="AL69" s="7"/>
      <c r="AM69" s="27">
        <v>20</v>
      </c>
      <c r="AN69" s="27">
        <v>24</v>
      </c>
      <c r="AR69" s="7"/>
      <c r="AS69" s="7"/>
      <c r="AT69" s="7"/>
      <c r="AU69" s="27">
        <v>19</v>
      </c>
      <c r="AV69" s="27">
        <v>21</v>
      </c>
    </row>
    <row r="70" spans="2:48">
      <c r="B70" s="7"/>
      <c r="C70" s="7"/>
      <c r="D70" s="7"/>
      <c r="E70" s="27">
        <v>24332</v>
      </c>
      <c r="F70" s="27">
        <v>20704</v>
      </c>
      <c r="J70" s="7"/>
      <c r="K70" s="7"/>
      <c r="L70" s="7"/>
      <c r="M70" s="28">
        <v>53914</v>
      </c>
      <c r="N70" s="27">
        <v>52534</v>
      </c>
      <c r="P70" s="30"/>
      <c r="R70" s="7"/>
      <c r="S70" s="7"/>
      <c r="T70" s="7"/>
      <c r="U70" s="27">
        <v>309</v>
      </c>
      <c r="V70" s="27">
        <v>462</v>
      </c>
      <c r="Z70" s="7"/>
      <c r="AA70" s="7"/>
      <c r="AB70" s="7"/>
      <c r="AC70" s="27">
        <v>713</v>
      </c>
      <c r="AD70" s="28">
        <v>610</v>
      </c>
      <c r="AE70" s="17"/>
      <c r="AF70" s="17"/>
      <c r="AH70" s="30"/>
      <c r="AJ70" s="7"/>
      <c r="AK70" s="7"/>
      <c r="AL70" s="7"/>
      <c r="AM70" s="27">
        <v>32</v>
      </c>
      <c r="AN70" s="27">
        <v>38</v>
      </c>
      <c r="AR70" s="7"/>
      <c r="AS70" s="7"/>
      <c r="AT70" s="7"/>
      <c r="AU70" s="27">
        <v>30</v>
      </c>
      <c r="AV70" s="27">
        <v>31</v>
      </c>
    </row>
    <row r="71" spans="2:48">
      <c r="B71" s="7"/>
      <c r="C71" s="7"/>
      <c r="D71" s="7"/>
      <c r="E71" s="27">
        <v>23932</v>
      </c>
      <c r="F71" s="27">
        <v>20647</v>
      </c>
      <c r="J71" s="7"/>
      <c r="K71" s="7"/>
      <c r="L71" s="7"/>
      <c r="M71" s="28">
        <v>53910</v>
      </c>
      <c r="N71" s="27">
        <v>52593</v>
      </c>
      <c r="P71" s="30"/>
      <c r="R71" s="7"/>
      <c r="S71" s="7"/>
      <c r="T71" s="7"/>
      <c r="U71" s="27">
        <v>310</v>
      </c>
      <c r="V71" s="27">
        <v>260</v>
      </c>
      <c r="Z71" s="7"/>
      <c r="AA71" s="7"/>
      <c r="AB71" s="7"/>
      <c r="AC71" s="27">
        <v>511</v>
      </c>
      <c r="AD71" s="28">
        <v>611</v>
      </c>
      <c r="AE71" s="17"/>
      <c r="AF71" s="17"/>
      <c r="AH71" s="30"/>
      <c r="AJ71" s="7"/>
      <c r="AK71" s="7"/>
      <c r="AL71" s="7"/>
      <c r="AM71" s="27">
        <v>20</v>
      </c>
      <c r="AN71" s="27">
        <v>35</v>
      </c>
      <c r="AR71" s="7"/>
      <c r="AS71" s="7"/>
      <c r="AT71" s="7"/>
      <c r="AU71" s="27">
        <v>18</v>
      </c>
      <c r="AV71" s="27">
        <v>36</v>
      </c>
    </row>
    <row r="72" spans="2:48">
      <c r="B72" s="7"/>
      <c r="C72" s="7"/>
      <c r="D72" s="7"/>
      <c r="E72" s="27">
        <v>26863</v>
      </c>
      <c r="F72" s="27">
        <v>20649</v>
      </c>
      <c r="J72" s="7"/>
      <c r="K72" s="7"/>
      <c r="L72" s="7"/>
      <c r="M72" s="28">
        <v>53895</v>
      </c>
      <c r="N72" s="27">
        <v>52600</v>
      </c>
      <c r="P72" s="30"/>
      <c r="R72" s="7"/>
      <c r="S72" s="7"/>
      <c r="T72" s="7"/>
      <c r="U72" s="27">
        <v>310</v>
      </c>
      <c r="V72" s="27">
        <v>570</v>
      </c>
      <c r="Z72" s="7"/>
      <c r="AA72" s="7"/>
      <c r="AB72" s="7"/>
      <c r="AC72" s="27">
        <v>513</v>
      </c>
      <c r="AD72" s="28">
        <v>611</v>
      </c>
      <c r="AE72" s="17"/>
      <c r="AF72" s="17"/>
      <c r="AH72" s="30"/>
      <c r="AJ72" s="7"/>
      <c r="AK72" s="7"/>
      <c r="AL72" s="7"/>
      <c r="AM72" s="27">
        <v>37</v>
      </c>
      <c r="AN72" s="27">
        <v>51</v>
      </c>
      <c r="AR72" s="7"/>
      <c r="AS72" s="7"/>
      <c r="AT72" s="7"/>
      <c r="AU72" s="27">
        <v>34</v>
      </c>
      <c r="AV72" s="27">
        <v>21</v>
      </c>
    </row>
    <row r="73" spans="2:48">
      <c r="B73" s="7"/>
      <c r="C73" s="7"/>
      <c r="D73" s="7"/>
      <c r="E73" s="27">
        <v>24180</v>
      </c>
      <c r="F73" s="27">
        <v>20611</v>
      </c>
      <c r="J73" s="7"/>
      <c r="K73" s="7"/>
      <c r="L73" s="7"/>
      <c r="M73" s="28">
        <v>53858</v>
      </c>
      <c r="N73" s="27">
        <v>52588</v>
      </c>
      <c r="P73" s="30"/>
      <c r="R73" s="7"/>
      <c r="S73" s="7"/>
      <c r="T73" s="7"/>
      <c r="U73" s="27">
        <v>313</v>
      </c>
      <c r="V73" s="27">
        <v>361</v>
      </c>
      <c r="Z73" s="7"/>
      <c r="AA73" s="7"/>
      <c r="AB73" s="7"/>
      <c r="AC73" s="27">
        <v>724</v>
      </c>
      <c r="AD73" s="28">
        <v>617</v>
      </c>
      <c r="AE73" s="17"/>
      <c r="AF73" s="17"/>
      <c r="AH73" s="30"/>
      <c r="AJ73" s="7"/>
      <c r="AK73" s="7"/>
      <c r="AL73" s="7"/>
      <c r="AM73" s="27">
        <v>29</v>
      </c>
      <c r="AN73" s="27">
        <v>38</v>
      </c>
      <c r="AR73" s="7"/>
      <c r="AS73" s="7"/>
      <c r="AT73" s="7"/>
      <c r="AU73" s="27">
        <v>30</v>
      </c>
      <c r="AV73" s="27">
        <v>35</v>
      </c>
    </row>
    <row r="74" spans="2:48">
      <c r="B74" s="7"/>
      <c r="C74" s="7"/>
      <c r="D74" s="7"/>
      <c r="E74" s="27">
        <v>23989</v>
      </c>
      <c r="F74" s="27">
        <v>20611</v>
      </c>
      <c r="J74" s="7"/>
      <c r="K74" s="7"/>
      <c r="L74" s="7"/>
      <c r="M74" s="28">
        <v>53853</v>
      </c>
      <c r="N74" s="27">
        <v>52573</v>
      </c>
      <c r="P74" s="30"/>
      <c r="R74" s="7"/>
      <c r="S74" s="7"/>
      <c r="T74" s="7"/>
      <c r="U74" s="27">
        <v>313</v>
      </c>
      <c r="V74" s="27">
        <v>360</v>
      </c>
      <c r="Z74" s="7"/>
      <c r="AA74" s="7"/>
      <c r="AB74" s="7"/>
      <c r="AC74" s="27">
        <v>513</v>
      </c>
      <c r="AD74" s="28">
        <v>512</v>
      </c>
      <c r="AE74" s="17"/>
      <c r="AF74" s="17"/>
      <c r="AH74" s="30"/>
      <c r="AJ74" s="7"/>
      <c r="AK74" s="7"/>
      <c r="AL74" s="7"/>
      <c r="AM74" s="27">
        <v>20</v>
      </c>
      <c r="AN74" s="27">
        <v>38</v>
      </c>
      <c r="AR74" s="7"/>
      <c r="AS74" s="7"/>
      <c r="AT74" s="7"/>
      <c r="AU74" s="27">
        <v>29</v>
      </c>
      <c r="AV74" s="27">
        <v>56</v>
      </c>
    </row>
    <row r="75" spans="2:48">
      <c r="B75" s="7"/>
      <c r="C75" s="7"/>
      <c r="D75" s="7"/>
      <c r="E75" s="27">
        <v>24301</v>
      </c>
      <c r="F75" s="27">
        <v>21081</v>
      </c>
      <c r="J75" s="7"/>
      <c r="K75" s="7"/>
      <c r="L75" s="7"/>
      <c r="M75" s="28">
        <v>53827</v>
      </c>
      <c r="N75" s="27">
        <v>54168</v>
      </c>
      <c r="P75" s="30"/>
      <c r="R75" s="7"/>
      <c r="S75" s="7"/>
      <c r="T75" s="7"/>
      <c r="U75" s="27">
        <v>311</v>
      </c>
      <c r="V75" s="27">
        <v>457</v>
      </c>
      <c r="Z75" s="7"/>
      <c r="AA75" s="7"/>
      <c r="AB75" s="7"/>
      <c r="AC75" s="27">
        <v>513</v>
      </c>
      <c r="AD75" s="28">
        <v>713</v>
      </c>
      <c r="AE75" s="17"/>
      <c r="AF75" s="17"/>
      <c r="AH75" s="30"/>
      <c r="AJ75" s="7"/>
      <c r="AK75" s="7"/>
      <c r="AL75" s="7"/>
      <c r="AM75" s="27">
        <v>30</v>
      </c>
      <c r="AN75" s="27">
        <v>35</v>
      </c>
      <c r="AR75" s="7"/>
      <c r="AS75" s="7"/>
      <c r="AT75" s="7"/>
      <c r="AU75" s="27">
        <v>18</v>
      </c>
      <c r="AV75" s="27">
        <v>42</v>
      </c>
    </row>
    <row r="76" spans="2:48">
      <c r="B76" s="7"/>
      <c r="C76" s="7"/>
      <c r="D76" s="7"/>
      <c r="E76" s="27">
        <v>24085</v>
      </c>
      <c r="F76" s="27">
        <v>21081</v>
      </c>
      <c r="J76" s="7"/>
      <c r="K76" s="7"/>
      <c r="L76" s="7"/>
      <c r="M76" s="28">
        <v>53883</v>
      </c>
      <c r="N76" s="27">
        <v>54167</v>
      </c>
      <c r="P76" s="30"/>
      <c r="R76" s="7"/>
      <c r="S76" s="7"/>
      <c r="T76" s="7"/>
      <c r="U76" s="27">
        <v>309</v>
      </c>
      <c r="V76" s="27">
        <v>364</v>
      </c>
      <c r="Z76" s="7"/>
      <c r="AA76" s="7"/>
      <c r="AB76" s="7"/>
      <c r="AC76" s="27">
        <v>512</v>
      </c>
      <c r="AD76" s="28">
        <v>712</v>
      </c>
      <c r="AE76" s="17"/>
      <c r="AF76" s="17"/>
      <c r="AH76" s="30"/>
      <c r="AJ76" s="7"/>
      <c r="AK76" s="7"/>
      <c r="AL76" s="7"/>
      <c r="AM76" s="27">
        <v>34</v>
      </c>
      <c r="AN76" s="27">
        <v>39</v>
      </c>
      <c r="AR76" s="7"/>
      <c r="AS76" s="7"/>
      <c r="AT76" s="7"/>
      <c r="AU76" s="27">
        <v>18</v>
      </c>
      <c r="AV76" s="27">
        <v>32</v>
      </c>
    </row>
    <row r="77" spans="2:48">
      <c r="B77" s="7"/>
      <c r="C77" s="7"/>
      <c r="D77" s="7"/>
      <c r="E77" s="27">
        <v>21232</v>
      </c>
      <c r="F77" s="27">
        <v>21082</v>
      </c>
      <c r="J77" s="7"/>
      <c r="K77" s="7"/>
      <c r="L77" s="7"/>
      <c r="M77" s="28">
        <v>59562</v>
      </c>
      <c r="N77" s="27">
        <v>54188</v>
      </c>
      <c r="P77" s="30"/>
      <c r="R77" s="7"/>
      <c r="S77" s="7"/>
      <c r="T77" s="7"/>
      <c r="U77" s="27">
        <v>311</v>
      </c>
      <c r="V77" s="27">
        <v>317</v>
      </c>
      <c r="Z77" s="7"/>
      <c r="AA77" s="7"/>
      <c r="AB77" s="7"/>
      <c r="AC77" s="27">
        <v>511</v>
      </c>
      <c r="AD77" s="28">
        <v>611</v>
      </c>
      <c r="AE77" s="17"/>
      <c r="AF77" s="17"/>
      <c r="AH77" s="30"/>
      <c r="AJ77" s="7"/>
      <c r="AK77" s="7"/>
      <c r="AL77" s="7"/>
      <c r="AM77" s="27">
        <v>30</v>
      </c>
      <c r="AN77" s="27">
        <v>23</v>
      </c>
      <c r="AR77" s="7"/>
      <c r="AS77" s="7"/>
      <c r="AT77" s="7"/>
      <c r="AU77" s="27">
        <v>32</v>
      </c>
      <c r="AV77" s="27">
        <v>35</v>
      </c>
    </row>
    <row r="78" spans="2:48">
      <c r="B78" s="7"/>
      <c r="C78" s="7"/>
      <c r="D78" s="7"/>
      <c r="E78" s="27">
        <v>21104</v>
      </c>
      <c r="F78" s="27">
        <v>21080</v>
      </c>
      <c r="J78" s="7"/>
      <c r="K78" s="7"/>
      <c r="L78" s="7"/>
      <c r="M78" s="28">
        <v>59505</v>
      </c>
      <c r="N78" s="27">
        <v>54149</v>
      </c>
      <c r="P78" s="30"/>
      <c r="R78" s="7"/>
      <c r="S78" s="7"/>
      <c r="T78" s="7"/>
      <c r="U78" s="27">
        <v>311</v>
      </c>
      <c r="V78" s="27">
        <v>313</v>
      </c>
      <c r="Z78" s="7"/>
      <c r="AA78" s="7"/>
      <c r="AB78" s="7"/>
      <c r="AC78" s="27">
        <v>513</v>
      </c>
      <c r="AD78" s="28">
        <v>611</v>
      </c>
      <c r="AE78" s="17"/>
      <c r="AF78" s="17"/>
      <c r="AH78" s="30"/>
      <c r="AJ78" s="7"/>
      <c r="AK78" s="7"/>
      <c r="AL78" s="7"/>
      <c r="AM78" s="27">
        <v>35</v>
      </c>
      <c r="AN78" s="27">
        <v>32</v>
      </c>
      <c r="AR78" s="7"/>
      <c r="AS78" s="7"/>
      <c r="AT78" s="7"/>
      <c r="AU78" s="27">
        <v>30</v>
      </c>
      <c r="AV78" s="27">
        <v>21</v>
      </c>
    </row>
    <row r="79" spans="2:48">
      <c r="B79" s="7"/>
      <c r="C79" s="7"/>
      <c r="D79" s="7"/>
      <c r="E79" s="27">
        <v>21193</v>
      </c>
      <c r="F79" s="27">
        <v>21058</v>
      </c>
      <c r="J79" s="7"/>
      <c r="K79" s="7"/>
      <c r="L79" s="7"/>
      <c r="M79" s="28">
        <v>59500</v>
      </c>
      <c r="N79" s="27">
        <v>54212</v>
      </c>
      <c r="P79" s="30"/>
      <c r="R79" s="7"/>
      <c r="S79" s="7"/>
      <c r="T79" s="7"/>
      <c r="U79" s="27">
        <v>310</v>
      </c>
      <c r="V79" s="27">
        <v>315</v>
      </c>
      <c r="Z79" s="7"/>
      <c r="AA79" s="7"/>
      <c r="AB79" s="7"/>
      <c r="AC79" s="27">
        <v>513</v>
      </c>
      <c r="AD79" s="28">
        <v>613</v>
      </c>
      <c r="AE79" s="17"/>
      <c r="AF79" s="17"/>
      <c r="AH79" s="30"/>
      <c r="AJ79" s="7"/>
      <c r="AK79" s="7"/>
      <c r="AL79" s="7"/>
      <c r="AM79" s="27">
        <v>21</v>
      </c>
      <c r="AN79" s="27">
        <v>36</v>
      </c>
      <c r="AR79" s="7"/>
      <c r="AS79" s="7"/>
      <c r="AT79" s="7"/>
      <c r="AU79" s="27">
        <v>19</v>
      </c>
      <c r="AV79" s="27">
        <v>21</v>
      </c>
    </row>
    <row r="80" spans="2:48">
      <c r="B80" s="7"/>
      <c r="C80" s="7"/>
      <c r="D80" s="7"/>
      <c r="E80" s="27">
        <v>21088</v>
      </c>
      <c r="F80" s="27">
        <v>21037</v>
      </c>
      <c r="J80" s="7"/>
      <c r="K80" s="7"/>
      <c r="L80" s="7"/>
      <c r="M80" s="28">
        <v>59553</v>
      </c>
      <c r="N80" s="27">
        <v>54120</v>
      </c>
      <c r="P80" s="30"/>
      <c r="R80" s="7"/>
      <c r="S80" s="7"/>
      <c r="T80" s="7"/>
      <c r="U80" s="27">
        <v>310</v>
      </c>
      <c r="V80" s="27">
        <v>313</v>
      </c>
      <c r="Z80" s="7"/>
      <c r="AA80" s="7"/>
      <c r="AB80" s="7"/>
      <c r="AC80" s="27">
        <v>512</v>
      </c>
      <c r="AD80" s="28">
        <v>611</v>
      </c>
      <c r="AE80" s="17"/>
      <c r="AF80" s="17"/>
      <c r="AH80" s="30"/>
      <c r="AJ80" s="7"/>
      <c r="AK80" s="7"/>
      <c r="AL80" s="7"/>
      <c r="AM80" s="27">
        <v>33</v>
      </c>
      <c r="AN80" s="27">
        <v>36</v>
      </c>
      <c r="AR80" s="7"/>
      <c r="AS80" s="7"/>
      <c r="AT80" s="7"/>
      <c r="AU80" s="27">
        <v>27</v>
      </c>
      <c r="AV80" s="27">
        <v>33</v>
      </c>
    </row>
    <row r="81" spans="2:48">
      <c r="B81" s="7"/>
      <c r="C81" s="7"/>
      <c r="D81" s="7"/>
      <c r="E81" s="27">
        <v>21067</v>
      </c>
      <c r="F81" s="27">
        <v>21078</v>
      </c>
      <c r="J81" s="7"/>
      <c r="K81" s="7"/>
      <c r="L81" s="7"/>
      <c r="M81" s="28">
        <v>59498</v>
      </c>
      <c r="N81" s="27">
        <v>54151</v>
      </c>
      <c r="P81" s="30"/>
      <c r="R81" s="7"/>
      <c r="S81" s="7"/>
      <c r="T81" s="7"/>
      <c r="U81" s="27">
        <v>309</v>
      </c>
      <c r="V81" s="27">
        <v>413</v>
      </c>
      <c r="Z81" s="7"/>
      <c r="AA81" s="7"/>
      <c r="AB81" s="7"/>
      <c r="AC81" s="27">
        <v>512</v>
      </c>
      <c r="AD81" s="28">
        <v>614</v>
      </c>
      <c r="AE81" s="17"/>
      <c r="AF81" s="17"/>
      <c r="AH81" s="30"/>
      <c r="AJ81" s="7"/>
      <c r="AK81" s="7"/>
      <c r="AL81" s="7"/>
      <c r="AM81" s="27">
        <v>43</v>
      </c>
      <c r="AN81" s="27">
        <v>37</v>
      </c>
      <c r="AR81" s="7"/>
      <c r="AS81" s="7"/>
      <c r="AT81" s="7"/>
      <c r="AU81" s="27">
        <v>19</v>
      </c>
      <c r="AV81" s="27">
        <v>33</v>
      </c>
    </row>
    <row r="82" spans="2:48">
      <c r="B82" s="7"/>
      <c r="C82" s="7"/>
      <c r="D82" s="7"/>
      <c r="E82" s="27">
        <v>21062</v>
      </c>
      <c r="F82" s="27">
        <v>21057</v>
      </c>
      <c r="J82" s="7"/>
      <c r="K82" s="7"/>
      <c r="L82" s="7"/>
      <c r="M82" s="28">
        <v>59476</v>
      </c>
      <c r="N82" s="27">
        <v>54089</v>
      </c>
      <c r="P82" s="30"/>
      <c r="R82" s="7"/>
      <c r="S82" s="7"/>
      <c r="T82" s="7"/>
      <c r="U82" s="27">
        <v>410</v>
      </c>
      <c r="V82" s="27">
        <v>313</v>
      </c>
      <c r="Z82" s="7"/>
      <c r="AA82" s="7"/>
      <c r="AB82" s="7"/>
      <c r="AC82" s="27">
        <v>513</v>
      </c>
      <c r="AD82" s="28">
        <v>511</v>
      </c>
      <c r="AE82" s="17"/>
      <c r="AF82" s="17"/>
      <c r="AH82" s="30"/>
      <c r="AJ82" s="7"/>
      <c r="AK82" s="7"/>
      <c r="AL82" s="7"/>
      <c r="AM82" s="27">
        <v>32</v>
      </c>
      <c r="AN82" s="27">
        <v>34</v>
      </c>
      <c r="AR82" s="7"/>
      <c r="AS82" s="7"/>
      <c r="AT82" s="7"/>
      <c r="AU82" s="27">
        <v>25</v>
      </c>
      <c r="AV82" s="27">
        <v>36</v>
      </c>
    </row>
    <row r="83" spans="2:48">
      <c r="B83" s="7"/>
      <c r="C83" s="7"/>
      <c r="D83" s="7"/>
      <c r="E83" s="27">
        <v>21067</v>
      </c>
      <c r="F83" s="27">
        <v>21025</v>
      </c>
      <c r="J83" s="7"/>
      <c r="K83" s="7"/>
      <c r="L83" s="7"/>
      <c r="M83" s="28">
        <v>59484</v>
      </c>
      <c r="N83" s="27">
        <v>54141</v>
      </c>
      <c r="P83" s="30"/>
      <c r="R83" s="7"/>
      <c r="S83" s="7"/>
      <c r="T83" s="7"/>
      <c r="U83" s="27">
        <v>309</v>
      </c>
      <c r="V83" s="27">
        <v>314</v>
      </c>
      <c r="Z83" s="7"/>
      <c r="AA83" s="7"/>
      <c r="AB83" s="7"/>
      <c r="AC83" s="27">
        <v>512</v>
      </c>
      <c r="AD83" s="28">
        <v>612</v>
      </c>
      <c r="AE83" s="17"/>
      <c r="AF83" s="17"/>
      <c r="AH83" s="30"/>
      <c r="AJ83" s="7"/>
      <c r="AK83" s="7"/>
      <c r="AL83" s="7"/>
      <c r="AM83" s="27">
        <v>33</v>
      </c>
      <c r="AN83" s="27">
        <v>37</v>
      </c>
      <c r="AR83" s="7"/>
      <c r="AS83" s="7"/>
      <c r="AT83" s="7"/>
      <c r="AU83" s="27">
        <v>19</v>
      </c>
      <c r="AV83" s="27">
        <v>33</v>
      </c>
    </row>
    <row r="84" spans="2:48">
      <c r="B84" s="7"/>
      <c r="C84" s="7"/>
      <c r="D84" s="7"/>
      <c r="E84" s="27">
        <v>21063</v>
      </c>
      <c r="F84" s="27">
        <v>20985</v>
      </c>
      <c r="J84" s="7"/>
      <c r="K84" s="7"/>
      <c r="L84" s="7"/>
      <c r="M84" s="28">
        <v>59510</v>
      </c>
      <c r="N84" s="27">
        <v>54141</v>
      </c>
      <c r="P84" s="30"/>
      <c r="R84" s="7"/>
      <c r="S84" s="7"/>
      <c r="T84" s="7"/>
      <c r="U84" s="27">
        <v>312</v>
      </c>
      <c r="V84" s="27">
        <v>313</v>
      </c>
      <c r="Z84" s="7"/>
      <c r="AA84" s="7"/>
      <c r="AB84" s="7"/>
      <c r="AC84" s="27">
        <v>513</v>
      </c>
      <c r="AD84" s="28">
        <v>612</v>
      </c>
      <c r="AE84" s="17"/>
      <c r="AF84" s="17"/>
      <c r="AH84" s="30"/>
      <c r="AJ84" s="7"/>
      <c r="AK84" s="7"/>
      <c r="AL84" s="7"/>
      <c r="AM84" s="27">
        <v>24</v>
      </c>
      <c r="AN84" s="27">
        <v>33</v>
      </c>
      <c r="AR84" s="7"/>
      <c r="AS84" s="7"/>
      <c r="AT84" s="7"/>
      <c r="AU84" s="27">
        <v>33</v>
      </c>
      <c r="AV84" s="27">
        <v>33</v>
      </c>
    </row>
    <row r="85" spans="2:48">
      <c r="B85" s="7"/>
      <c r="C85" s="7"/>
      <c r="D85" s="7"/>
      <c r="E85" s="27">
        <v>21049</v>
      </c>
      <c r="F85" s="27">
        <v>19202</v>
      </c>
      <c r="J85" s="7"/>
      <c r="K85" s="7"/>
      <c r="L85" s="7"/>
      <c r="M85" s="28">
        <v>59461</v>
      </c>
      <c r="N85" s="27">
        <v>53167</v>
      </c>
      <c r="P85" s="30"/>
      <c r="R85" s="7"/>
      <c r="S85" s="7"/>
      <c r="T85" s="7"/>
      <c r="U85" s="27">
        <v>309</v>
      </c>
      <c r="V85" s="27">
        <v>313</v>
      </c>
      <c r="Z85" s="7"/>
      <c r="AA85" s="7"/>
      <c r="AB85" s="7"/>
      <c r="AC85" s="27">
        <v>512</v>
      </c>
      <c r="AD85" s="28">
        <v>611</v>
      </c>
      <c r="AE85" s="17"/>
      <c r="AF85" s="17"/>
      <c r="AH85" s="30"/>
      <c r="AJ85" s="7"/>
      <c r="AK85" s="7"/>
      <c r="AL85" s="7"/>
      <c r="AM85" s="27">
        <v>32</v>
      </c>
      <c r="AN85" s="27">
        <v>35</v>
      </c>
      <c r="AR85" s="7"/>
      <c r="AS85" s="7"/>
      <c r="AT85" s="7"/>
      <c r="AU85" s="27">
        <v>28</v>
      </c>
      <c r="AV85" s="27">
        <v>21</v>
      </c>
    </row>
    <row r="86" spans="2:48">
      <c r="B86" s="7"/>
      <c r="C86" s="7"/>
      <c r="D86" s="7"/>
      <c r="E86" s="27">
        <v>20558</v>
      </c>
      <c r="F86" s="27">
        <v>19219</v>
      </c>
      <c r="J86" s="7"/>
      <c r="K86" s="7"/>
      <c r="L86" s="7"/>
      <c r="M86" s="28">
        <v>52499</v>
      </c>
      <c r="N86" s="27">
        <v>53185</v>
      </c>
      <c r="P86" s="30"/>
      <c r="R86" s="7"/>
      <c r="S86" s="7"/>
      <c r="T86" s="7"/>
      <c r="U86" s="27">
        <v>313</v>
      </c>
      <c r="V86" s="27">
        <v>316</v>
      </c>
      <c r="Z86" s="7"/>
      <c r="AA86" s="7"/>
      <c r="AB86" s="7"/>
      <c r="AC86" s="27">
        <v>613</v>
      </c>
      <c r="AD86" s="28">
        <v>612</v>
      </c>
      <c r="AE86" s="17"/>
      <c r="AF86" s="17"/>
      <c r="AH86" s="30"/>
      <c r="AJ86" s="7"/>
      <c r="AK86" s="7"/>
      <c r="AL86" s="7"/>
      <c r="AM86" s="27">
        <v>34</v>
      </c>
      <c r="AN86" s="27">
        <v>35</v>
      </c>
      <c r="AR86" s="7"/>
      <c r="AS86" s="7"/>
      <c r="AT86" s="7"/>
      <c r="AU86" s="27">
        <v>76</v>
      </c>
      <c r="AV86" s="27">
        <v>33</v>
      </c>
    </row>
    <row r="87" spans="2:48">
      <c r="B87" s="7"/>
      <c r="C87" s="7"/>
      <c r="D87" s="7"/>
      <c r="E87" s="27">
        <v>20540</v>
      </c>
      <c r="F87" s="27">
        <v>19216</v>
      </c>
      <c r="J87" s="7"/>
      <c r="K87" s="7"/>
      <c r="L87" s="7"/>
      <c r="M87" s="28">
        <v>52456</v>
      </c>
      <c r="N87" s="27">
        <v>53142</v>
      </c>
      <c r="P87" s="30"/>
      <c r="R87" s="7"/>
      <c r="S87" s="7"/>
      <c r="T87" s="7"/>
      <c r="U87" s="27">
        <v>307</v>
      </c>
      <c r="V87" s="27">
        <v>310</v>
      </c>
      <c r="Z87" s="7"/>
      <c r="AA87" s="7"/>
      <c r="AB87" s="7"/>
      <c r="AC87" s="27">
        <v>612</v>
      </c>
      <c r="AD87" s="28">
        <v>610</v>
      </c>
      <c r="AE87" s="17"/>
      <c r="AF87" s="17"/>
      <c r="AH87" s="30"/>
      <c r="AJ87" s="7"/>
      <c r="AK87" s="7"/>
      <c r="AL87" s="7"/>
      <c r="AM87" s="27">
        <v>32</v>
      </c>
      <c r="AN87" s="27">
        <v>33</v>
      </c>
      <c r="AR87" s="7"/>
      <c r="AS87" s="7"/>
      <c r="AT87" s="7"/>
      <c r="AU87" s="27">
        <v>30</v>
      </c>
      <c r="AV87" s="27">
        <v>33</v>
      </c>
    </row>
    <row r="88" spans="2:48">
      <c r="B88" s="7"/>
      <c r="C88" s="7"/>
      <c r="D88" s="7"/>
      <c r="E88" s="27">
        <v>20516</v>
      </c>
      <c r="F88" s="27">
        <v>19218</v>
      </c>
      <c r="J88" s="7"/>
      <c r="K88" s="7"/>
      <c r="L88" s="7"/>
      <c r="M88" s="28">
        <v>52481</v>
      </c>
      <c r="N88" s="27">
        <v>53126</v>
      </c>
      <c r="P88" s="30"/>
      <c r="R88" s="7"/>
      <c r="S88" s="7"/>
      <c r="T88" s="7"/>
      <c r="U88" s="27">
        <v>310</v>
      </c>
      <c r="V88" s="27">
        <v>311</v>
      </c>
      <c r="Z88" s="7"/>
      <c r="AA88" s="7"/>
      <c r="AB88" s="7"/>
      <c r="AC88" s="27">
        <v>512</v>
      </c>
      <c r="AD88" s="28">
        <v>510</v>
      </c>
      <c r="AE88" s="17"/>
      <c r="AF88" s="17"/>
      <c r="AH88" s="30"/>
      <c r="AJ88" s="7"/>
      <c r="AK88" s="7"/>
      <c r="AL88" s="7"/>
      <c r="AM88" s="27">
        <v>32</v>
      </c>
      <c r="AN88" s="27">
        <v>40</v>
      </c>
      <c r="AR88" s="7"/>
      <c r="AS88" s="7"/>
      <c r="AT88" s="7"/>
      <c r="AU88" s="27">
        <v>18</v>
      </c>
      <c r="AV88" s="27">
        <v>20</v>
      </c>
    </row>
    <row r="89" spans="2:48">
      <c r="B89" s="7"/>
      <c r="C89" s="7"/>
      <c r="D89" s="7"/>
      <c r="E89" s="27">
        <v>20530</v>
      </c>
      <c r="F89" s="27">
        <v>19187</v>
      </c>
      <c r="J89" s="7"/>
      <c r="K89" s="7"/>
      <c r="L89" s="7"/>
      <c r="M89" s="28">
        <v>52504</v>
      </c>
      <c r="N89" s="27">
        <v>53122</v>
      </c>
      <c r="P89" s="30"/>
      <c r="R89" s="7"/>
      <c r="S89" s="7"/>
      <c r="T89" s="7"/>
      <c r="U89" s="27">
        <v>308</v>
      </c>
      <c r="V89" s="27">
        <v>313</v>
      </c>
      <c r="Z89" s="7"/>
      <c r="AA89" s="7"/>
      <c r="AB89" s="7"/>
      <c r="AC89" s="27">
        <v>610</v>
      </c>
      <c r="AD89" s="28">
        <v>510</v>
      </c>
      <c r="AE89" s="17"/>
      <c r="AF89" s="17"/>
      <c r="AH89" s="30"/>
      <c r="AJ89" s="7"/>
      <c r="AK89" s="7"/>
      <c r="AL89" s="7"/>
      <c r="AM89" s="27">
        <v>21</v>
      </c>
      <c r="AN89" s="27">
        <v>34</v>
      </c>
      <c r="AR89" s="7"/>
      <c r="AS89" s="7"/>
      <c r="AT89" s="7"/>
      <c r="AU89" s="27">
        <v>32</v>
      </c>
      <c r="AV89" s="27">
        <v>33</v>
      </c>
    </row>
    <row r="90" spans="2:48">
      <c r="B90" s="7"/>
      <c r="C90" s="7"/>
      <c r="D90" s="7"/>
      <c r="E90" s="27">
        <v>20594</v>
      </c>
      <c r="F90" s="27">
        <v>19217</v>
      </c>
      <c r="J90" s="7"/>
      <c r="K90" s="7"/>
      <c r="L90" s="7"/>
      <c r="M90" s="28">
        <v>52469</v>
      </c>
      <c r="N90" s="27">
        <v>53106</v>
      </c>
      <c r="P90" s="30"/>
      <c r="R90" s="7"/>
      <c r="S90" s="7"/>
      <c r="T90" s="7"/>
      <c r="U90" s="27">
        <v>311</v>
      </c>
      <c r="V90" s="27">
        <v>309</v>
      </c>
      <c r="Z90" s="7"/>
      <c r="AA90" s="7"/>
      <c r="AB90" s="7"/>
      <c r="AC90" s="27">
        <v>612</v>
      </c>
      <c r="AD90" s="28">
        <v>512</v>
      </c>
      <c r="AE90" s="17"/>
      <c r="AF90" s="17"/>
      <c r="AH90" s="30"/>
      <c r="AJ90" s="7"/>
      <c r="AK90" s="7"/>
      <c r="AL90" s="7"/>
      <c r="AM90" s="27">
        <v>34</v>
      </c>
      <c r="AN90" s="27">
        <v>34</v>
      </c>
      <c r="AR90" s="7"/>
      <c r="AS90" s="7"/>
      <c r="AT90" s="7"/>
      <c r="AU90" s="27">
        <v>31</v>
      </c>
      <c r="AV90" s="27">
        <v>36</v>
      </c>
    </row>
    <row r="91" spans="2:48">
      <c r="B91" s="7"/>
      <c r="C91" s="7"/>
      <c r="D91" s="7"/>
      <c r="E91" s="27">
        <v>20514</v>
      </c>
      <c r="F91" s="27">
        <v>19181</v>
      </c>
      <c r="J91" s="7"/>
      <c r="K91" s="7"/>
      <c r="L91" s="7"/>
      <c r="M91" s="28">
        <v>52495</v>
      </c>
      <c r="N91" s="27">
        <v>53112</v>
      </c>
      <c r="P91" s="30"/>
      <c r="R91" s="7"/>
      <c r="S91" s="7"/>
      <c r="T91" s="7"/>
      <c r="U91" s="27">
        <v>308</v>
      </c>
      <c r="V91" s="27">
        <v>311</v>
      </c>
      <c r="Z91" s="7"/>
      <c r="AA91" s="7"/>
      <c r="AB91" s="7"/>
      <c r="AC91" s="27">
        <v>513</v>
      </c>
      <c r="AD91" s="28">
        <v>509</v>
      </c>
      <c r="AE91" s="17"/>
      <c r="AF91" s="17"/>
      <c r="AH91" s="30"/>
      <c r="AJ91" s="7"/>
      <c r="AK91" s="7"/>
      <c r="AL91" s="7"/>
      <c r="AM91" s="27">
        <v>30</v>
      </c>
      <c r="AN91" s="27">
        <v>35</v>
      </c>
      <c r="AR91" s="7"/>
      <c r="AS91" s="7"/>
      <c r="AT91" s="7"/>
      <c r="AU91" s="27">
        <v>19</v>
      </c>
      <c r="AV91" s="27">
        <v>33</v>
      </c>
    </row>
    <row r="92" spans="2:48">
      <c r="B92" s="7"/>
      <c r="C92" s="7"/>
      <c r="D92" s="7"/>
      <c r="E92" s="27">
        <v>20504</v>
      </c>
      <c r="F92" s="27">
        <v>19168</v>
      </c>
      <c r="J92" s="7"/>
      <c r="K92" s="7"/>
      <c r="L92" s="7"/>
      <c r="M92" s="28">
        <v>52415</v>
      </c>
      <c r="N92" s="27">
        <v>53100</v>
      </c>
      <c r="P92" s="30"/>
      <c r="R92" s="7"/>
      <c r="S92" s="7"/>
      <c r="T92" s="7"/>
      <c r="U92" s="27">
        <v>310</v>
      </c>
      <c r="V92" s="27">
        <v>310</v>
      </c>
      <c r="Z92" s="7"/>
      <c r="AA92" s="7"/>
      <c r="AB92" s="7"/>
      <c r="AC92" s="27">
        <v>613</v>
      </c>
      <c r="AD92" s="28">
        <v>610</v>
      </c>
      <c r="AE92" s="17"/>
      <c r="AF92" s="17"/>
      <c r="AH92" s="30"/>
      <c r="AJ92" s="7"/>
      <c r="AK92" s="7"/>
      <c r="AL92" s="7"/>
      <c r="AM92" s="27">
        <v>30</v>
      </c>
      <c r="AN92" s="27">
        <v>38</v>
      </c>
      <c r="AR92" s="7"/>
      <c r="AS92" s="7"/>
      <c r="AT92" s="7"/>
      <c r="AU92" s="27">
        <v>19</v>
      </c>
      <c r="AV92" s="27">
        <v>21</v>
      </c>
    </row>
    <row r="93" spans="2:48">
      <c r="B93" s="7"/>
      <c r="C93" s="7"/>
      <c r="D93" s="7"/>
      <c r="E93" s="27">
        <v>20499</v>
      </c>
      <c r="F93" s="27">
        <v>19118</v>
      </c>
      <c r="J93" s="7"/>
      <c r="K93" s="7"/>
      <c r="L93" s="7"/>
      <c r="M93" s="28">
        <v>52404</v>
      </c>
      <c r="N93" s="27">
        <v>53033</v>
      </c>
      <c r="P93" s="30"/>
      <c r="R93" s="7"/>
      <c r="S93" s="7"/>
      <c r="T93" s="7"/>
      <c r="U93" s="27">
        <v>309</v>
      </c>
      <c r="V93" s="27">
        <v>309</v>
      </c>
      <c r="Z93" s="7"/>
      <c r="AA93" s="7"/>
      <c r="AB93" s="7"/>
      <c r="AC93" s="27">
        <v>612</v>
      </c>
      <c r="AD93" s="28">
        <v>611</v>
      </c>
      <c r="AE93" s="17"/>
      <c r="AF93" s="17"/>
      <c r="AH93" s="30"/>
      <c r="AJ93" s="7"/>
      <c r="AK93" s="7"/>
      <c r="AL93" s="7"/>
      <c r="AM93" s="27">
        <v>21</v>
      </c>
      <c r="AN93" s="27">
        <v>25</v>
      </c>
      <c r="AR93" s="7"/>
      <c r="AS93" s="7"/>
      <c r="AT93" s="7"/>
      <c r="AU93" s="27">
        <v>19</v>
      </c>
      <c r="AV93" s="27">
        <v>34</v>
      </c>
    </row>
    <row r="94" spans="2:48">
      <c r="B94" s="7"/>
      <c r="C94" s="7"/>
      <c r="D94" s="7"/>
      <c r="E94" s="27">
        <v>20468</v>
      </c>
      <c r="F94" s="27">
        <v>19127</v>
      </c>
      <c r="J94" s="7"/>
      <c r="K94" s="7"/>
      <c r="L94" s="7"/>
      <c r="M94" s="28">
        <v>52457</v>
      </c>
      <c r="N94" s="27">
        <v>53015</v>
      </c>
      <c r="P94" s="30"/>
      <c r="R94" s="7"/>
      <c r="S94" s="7"/>
      <c r="T94" s="7"/>
      <c r="U94" s="27">
        <v>310</v>
      </c>
      <c r="V94" s="27">
        <v>311</v>
      </c>
      <c r="Z94" s="7"/>
      <c r="AA94" s="7"/>
      <c r="AB94" s="7"/>
      <c r="AC94" s="27">
        <v>611</v>
      </c>
      <c r="AD94" s="28">
        <v>711</v>
      </c>
      <c r="AE94" s="17"/>
      <c r="AF94" s="17"/>
      <c r="AH94" s="30"/>
      <c r="AJ94" s="7"/>
      <c r="AK94" s="7"/>
      <c r="AL94" s="7"/>
      <c r="AM94" s="27">
        <v>37</v>
      </c>
      <c r="AN94" s="27">
        <v>35</v>
      </c>
      <c r="AR94" s="7"/>
      <c r="AS94" s="7"/>
      <c r="AT94" s="7"/>
      <c r="AU94" s="27">
        <v>27</v>
      </c>
      <c r="AV94" s="27">
        <v>32</v>
      </c>
    </row>
    <row r="95" spans="2:48">
      <c r="B95" s="7"/>
      <c r="C95" s="7"/>
      <c r="D95" s="7"/>
      <c r="E95" s="21">
        <f>AVERAGE(E5:E94)</f>
        <v>21438.12222222222</v>
      </c>
      <c r="F95" s="27">
        <v>20597</v>
      </c>
      <c r="J95" s="7"/>
      <c r="K95" s="7"/>
      <c r="L95" s="7"/>
      <c r="M95" s="21">
        <f>AVERAGE(M5:M94)</f>
        <v>54965.37777777778</v>
      </c>
      <c r="N95" s="27">
        <v>53648</v>
      </c>
      <c r="P95" s="30"/>
      <c r="R95" s="7"/>
      <c r="S95" s="7"/>
      <c r="T95" s="7"/>
      <c r="U95" s="27">
        <v>311</v>
      </c>
      <c r="V95" s="18">
        <f>AVERAGE(V5:V94)</f>
        <v>351.56666666666666</v>
      </c>
      <c r="Z95" s="7"/>
      <c r="AA95" s="7"/>
      <c r="AB95" s="7"/>
      <c r="AC95" s="21">
        <f>AVERAGE(AC5:AC94)</f>
        <v>566.43333333333328</v>
      </c>
      <c r="AD95" s="28">
        <v>511</v>
      </c>
      <c r="AE95" s="17"/>
      <c r="AF95" s="17"/>
      <c r="AH95" s="30"/>
      <c r="AJ95" s="7"/>
      <c r="AK95" s="7"/>
      <c r="AL95" s="7"/>
      <c r="AM95" s="21">
        <f>AVERAGE(AM5:AM94)</f>
        <v>27.544444444444444</v>
      </c>
      <c r="AN95" s="27">
        <v>22</v>
      </c>
      <c r="AR95" s="7"/>
      <c r="AS95" s="7"/>
      <c r="AT95" s="7"/>
      <c r="AU95" s="21">
        <f>AVERAGE(AU5:AU94)</f>
        <v>26.666666666666668</v>
      </c>
      <c r="AV95" s="27">
        <v>49</v>
      </c>
    </row>
    <row r="96" spans="2:48">
      <c r="B96" s="7"/>
      <c r="C96" s="7"/>
      <c r="D96" s="7"/>
      <c r="E96" s="22">
        <f>STDEV(E5:E94)</f>
        <v>1868.1909222487229</v>
      </c>
      <c r="F96" s="27">
        <v>20581</v>
      </c>
      <c r="J96" s="7"/>
      <c r="K96" s="7"/>
      <c r="L96" s="7"/>
      <c r="M96" s="22">
        <f>STDEV(M5:M94)</f>
        <v>1827.8731951309292</v>
      </c>
      <c r="N96" s="27">
        <v>53623</v>
      </c>
      <c r="P96" s="30"/>
      <c r="R96" s="7"/>
      <c r="S96" s="7"/>
      <c r="T96" s="7"/>
      <c r="U96" s="27">
        <v>310</v>
      </c>
      <c r="V96" s="20">
        <f>STDEV(V5:V94)</f>
        <v>78.739372387928896</v>
      </c>
      <c r="Z96" s="7"/>
      <c r="AA96" s="7"/>
      <c r="AB96" s="7"/>
      <c r="AC96" s="22">
        <f>STDEV(AC5:AC94)</f>
        <v>62.418315160021315</v>
      </c>
      <c r="AD96" s="28">
        <v>711</v>
      </c>
      <c r="AE96" s="17"/>
      <c r="AF96" s="17"/>
      <c r="AH96" s="30"/>
      <c r="AJ96" s="7"/>
      <c r="AK96" s="7"/>
      <c r="AL96" s="7"/>
      <c r="AM96" s="22">
        <f ca="1">STDEV(AM5:AM104)</f>
        <v>7.2749548994487769</v>
      </c>
      <c r="AN96" s="27">
        <v>32</v>
      </c>
      <c r="AR96" s="7"/>
      <c r="AS96" s="7"/>
      <c r="AT96" s="7"/>
      <c r="AU96" s="22">
        <f>STDEV(AU5:AU94)</f>
        <v>8.365257204048639</v>
      </c>
      <c r="AV96" s="27">
        <v>21</v>
      </c>
    </row>
    <row r="97" spans="2:48">
      <c r="B97" s="7"/>
      <c r="C97" s="7"/>
      <c r="D97" s="7"/>
      <c r="E97" s="22"/>
      <c r="F97" s="27">
        <v>20607</v>
      </c>
      <c r="J97" s="7"/>
      <c r="K97" s="7"/>
      <c r="L97" s="7"/>
      <c r="M97" s="7"/>
      <c r="N97" s="27">
        <v>53708</v>
      </c>
      <c r="P97" s="30"/>
      <c r="R97" s="7"/>
      <c r="S97" s="7"/>
      <c r="T97" s="7"/>
      <c r="U97" s="27">
        <v>309</v>
      </c>
      <c r="Z97" s="7"/>
      <c r="AA97" s="7"/>
      <c r="AB97" s="7"/>
      <c r="AC97" s="7"/>
      <c r="AD97" s="28">
        <v>713</v>
      </c>
      <c r="AE97" s="17"/>
      <c r="AF97" s="17"/>
      <c r="AH97" s="30"/>
      <c r="AJ97" s="7"/>
      <c r="AK97" s="7"/>
      <c r="AL97" s="7"/>
      <c r="AM97" s="27"/>
      <c r="AN97" s="27">
        <v>23</v>
      </c>
      <c r="AR97" s="7"/>
      <c r="AS97" s="7"/>
      <c r="AT97" s="7"/>
      <c r="AU97" s="7"/>
      <c r="AV97" s="27">
        <v>24</v>
      </c>
    </row>
    <row r="98" spans="2:48">
      <c r="B98" s="7"/>
      <c r="C98" s="7"/>
      <c r="D98" s="7"/>
      <c r="E98" s="7"/>
      <c r="F98" s="27">
        <v>20598</v>
      </c>
      <c r="J98" s="7"/>
      <c r="K98" s="7"/>
      <c r="L98" s="7"/>
      <c r="M98" s="7"/>
      <c r="N98" s="27">
        <v>53686</v>
      </c>
      <c r="P98" s="30"/>
      <c r="R98" s="7"/>
      <c r="S98" s="7"/>
      <c r="T98" s="7"/>
      <c r="U98" s="27">
        <v>310</v>
      </c>
      <c r="Z98" s="7"/>
      <c r="AA98" s="7"/>
      <c r="AB98" s="7"/>
      <c r="AC98" s="7"/>
      <c r="AD98" s="28">
        <v>611</v>
      </c>
      <c r="AE98" s="17"/>
      <c r="AF98" s="17"/>
      <c r="AH98" s="30"/>
      <c r="AJ98" s="7"/>
      <c r="AK98" s="7"/>
      <c r="AL98" s="7"/>
      <c r="AM98" s="27"/>
      <c r="AN98" s="27">
        <v>23</v>
      </c>
      <c r="AR98" s="7"/>
      <c r="AS98" s="7"/>
      <c r="AT98" s="7"/>
      <c r="AU98" s="7"/>
      <c r="AV98" s="27">
        <v>21</v>
      </c>
    </row>
    <row r="99" spans="2:48">
      <c r="B99" s="7"/>
      <c r="C99" s="7"/>
      <c r="D99" s="7"/>
      <c r="E99" s="7"/>
      <c r="F99" s="27">
        <v>20583</v>
      </c>
      <c r="J99" s="7"/>
      <c r="K99" s="7"/>
      <c r="L99" s="7"/>
      <c r="M99" s="7"/>
      <c r="N99" s="27">
        <v>53615</v>
      </c>
      <c r="P99" s="30"/>
      <c r="R99" s="7"/>
      <c r="S99" s="7"/>
      <c r="T99" s="7"/>
      <c r="U99" s="27">
        <v>309</v>
      </c>
      <c r="Z99" s="7"/>
      <c r="AA99" s="7"/>
      <c r="AB99" s="7"/>
      <c r="AC99" s="7"/>
      <c r="AD99" s="28">
        <v>612</v>
      </c>
      <c r="AE99" s="17"/>
      <c r="AF99" s="17"/>
      <c r="AH99" s="30"/>
      <c r="AJ99" s="7"/>
      <c r="AK99" s="7"/>
      <c r="AL99" s="7"/>
      <c r="AM99" s="27"/>
      <c r="AN99" s="27">
        <v>33</v>
      </c>
      <c r="AR99" s="7"/>
      <c r="AS99" s="7"/>
      <c r="AT99" s="7"/>
      <c r="AU99" s="7"/>
      <c r="AV99" s="27">
        <v>20</v>
      </c>
    </row>
    <row r="100" spans="2:48">
      <c r="B100" s="7"/>
      <c r="C100" s="7"/>
      <c r="D100" s="7"/>
      <c r="E100" s="7"/>
      <c r="F100" s="27">
        <v>20524</v>
      </c>
      <c r="J100" s="7"/>
      <c r="K100" s="7"/>
      <c r="L100" s="7"/>
      <c r="M100" s="7"/>
      <c r="N100" s="27">
        <v>53637</v>
      </c>
      <c r="P100" s="30"/>
      <c r="R100" s="7"/>
      <c r="S100" s="7"/>
      <c r="T100" s="7"/>
      <c r="U100" s="27">
        <v>310</v>
      </c>
      <c r="Z100" s="7"/>
      <c r="AA100" s="7"/>
      <c r="AB100" s="7"/>
      <c r="AC100" s="7"/>
      <c r="AD100" s="28">
        <v>712</v>
      </c>
      <c r="AE100" s="17"/>
      <c r="AF100" s="17"/>
      <c r="AH100" s="30"/>
      <c r="AJ100" s="7"/>
      <c r="AK100" s="7"/>
      <c r="AL100" s="7"/>
      <c r="AM100" s="27"/>
      <c r="AN100" s="27">
        <v>33</v>
      </c>
      <c r="AR100" s="7"/>
      <c r="AS100" s="7"/>
      <c r="AT100" s="7"/>
      <c r="AU100" s="7"/>
      <c r="AV100" s="27">
        <v>20</v>
      </c>
    </row>
    <row r="101" spans="2:48">
      <c r="B101" s="7"/>
      <c r="C101" s="7"/>
      <c r="D101" s="7"/>
      <c r="E101" s="7"/>
      <c r="F101" s="27">
        <v>20542</v>
      </c>
      <c r="J101" s="7"/>
      <c r="K101" s="7"/>
      <c r="L101" s="7"/>
      <c r="M101" s="7"/>
      <c r="N101" s="27">
        <v>53623</v>
      </c>
      <c r="P101" s="30"/>
      <c r="R101" s="7"/>
      <c r="S101" s="7"/>
      <c r="T101" s="7"/>
      <c r="U101" s="27">
        <v>310</v>
      </c>
      <c r="Z101" s="7"/>
      <c r="AA101" s="7"/>
      <c r="AB101" s="7"/>
      <c r="AC101" s="7"/>
      <c r="AD101" s="28">
        <v>612</v>
      </c>
      <c r="AE101" s="17"/>
      <c r="AF101" s="17"/>
      <c r="AH101" s="30"/>
      <c r="AJ101" s="7"/>
      <c r="AK101" s="7"/>
      <c r="AL101" s="7"/>
      <c r="AM101" s="27"/>
      <c r="AN101" s="27">
        <v>38</v>
      </c>
      <c r="AR101" s="7"/>
      <c r="AS101" s="7"/>
      <c r="AT101" s="7"/>
      <c r="AU101" s="7"/>
      <c r="AV101" s="27">
        <v>21</v>
      </c>
    </row>
    <row r="102" spans="2:48">
      <c r="B102" s="7"/>
      <c r="C102" s="7"/>
      <c r="D102" s="7"/>
      <c r="E102" s="7"/>
      <c r="F102" s="27">
        <v>20553</v>
      </c>
      <c r="J102" s="7"/>
      <c r="K102" s="7"/>
      <c r="L102" s="7"/>
      <c r="M102" s="7"/>
      <c r="N102" s="27">
        <v>53614</v>
      </c>
      <c r="P102" s="30"/>
      <c r="R102" s="7"/>
      <c r="S102" s="7"/>
      <c r="T102" s="7"/>
      <c r="U102" s="27">
        <v>310</v>
      </c>
      <c r="Z102" s="7"/>
      <c r="AA102" s="7"/>
      <c r="AB102" s="7"/>
      <c r="AC102" s="7"/>
      <c r="AD102" s="28">
        <v>713</v>
      </c>
      <c r="AE102" s="17"/>
      <c r="AF102" s="17"/>
      <c r="AH102" s="30"/>
      <c r="AJ102" s="7"/>
      <c r="AK102" s="7"/>
      <c r="AL102" s="7"/>
      <c r="AM102" s="27"/>
      <c r="AN102" s="27">
        <v>62</v>
      </c>
      <c r="AR102" s="7"/>
      <c r="AS102" s="7"/>
      <c r="AT102" s="7"/>
      <c r="AU102" s="7"/>
      <c r="AV102" s="27">
        <v>37</v>
      </c>
    </row>
    <row r="103" spans="2:48">
      <c r="B103" s="7"/>
      <c r="C103" s="7"/>
      <c r="D103" s="7"/>
      <c r="E103" s="7"/>
      <c r="F103" s="27">
        <v>20557</v>
      </c>
      <c r="J103" s="7"/>
      <c r="K103" s="7"/>
      <c r="L103" s="7"/>
      <c r="M103" s="7"/>
      <c r="N103" s="27">
        <v>53625</v>
      </c>
      <c r="P103" s="30"/>
      <c r="R103" s="7"/>
      <c r="S103" s="7"/>
      <c r="T103" s="7"/>
      <c r="U103" s="27">
        <v>308</v>
      </c>
      <c r="Z103" s="7"/>
      <c r="AA103" s="7"/>
      <c r="AB103" s="7"/>
      <c r="AC103" s="7"/>
      <c r="AD103" s="28">
        <v>611</v>
      </c>
      <c r="AE103" s="17"/>
      <c r="AF103" s="17"/>
      <c r="AH103" s="30"/>
      <c r="AJ103" s="7"/>
      <c r="AK103" s="7"/>
      <c r="AL103" s="7"/>
      <c r="AM103" s="27"/>
      <c r="AN103" s="27">
        <v>26</v>
      </c>
      <c r="AR103" s="7"/>
      <c r="AS103" s="7"/>
      <c r="AT103" s="7"/>
      <c r="AU103" s="7"/>
      <c r="AV103" s="27">
        <v>20</v>
      </c>
    </row>
    <row r="104" spans="2:48">
      <c r="B104" s="7"/>
      <c r="C104" s="7"/>
      <c r="D104" s="7"/>
      <c r="E104" s="7"/>
      <c r="F104" s="27">
        <v>20528</v>
      </c>
      <c r="J104" s="7"/>
      <c r="K104" s="7"/>
      <c r="L104" s="7"/>
      <c r="M104" s="7"/>
      <c r="N104" s="27">
        <v>53577</v>
      </c>
      <c r="P104" s="30"/>
      <c r="R104" s="7"/>
      <c r="S104" s="7"/>
      <c r="T104" s="7"/>
      <c r="U104" s="27">
        <v>311</v>
      </c>
      <c r="Z104" s="7"/>
      <c r="AA104" s="7"/>
      <c r="AB104" s="7"/>
      <c r="AC104" s="7"/>
      <c r="AD104" s="28">
        <v>610</v>
      </c>
      <c r="AE104" s="17"/>
      <c r="AF104" s="17"/>
      <c r="AH104" s="30"/>
      <c r="AJ104" s="7"/>
      <c r="AK104" s="7"/>
      <c r="AL104" s="7"/>
      <c r="AM104" s="27"/>
      <c r="AN104" s="27">
        <v>24</v>
      </c>
      <c r="AR104" s="7"/>
      <c r="AS104" s="7"/>
      <c r="AT104" s="7"/>
      <c r="AU104" s="7"/>
      <c r="AV104" s="27">
        <v>21</v>
      </c>
    </row>
    <row r="105" spans="2:48">
      <c r="B105" s="7"/>
      <c r="C105" s="7"/>
      <c r="D105" s="7"/>
      <c r="E105" s="7"/>
      <c r="F105" s="18">
        <f>AVERAGE(F5:F104)</f>
        <v>20935.04</v>
      </c>
      <c r="J105" s="7"/>
      <c r="K105" s="7"/>
      <c r="L105" s="7"/>
      <c r="M105" s="7"/>
      <c r="N105" s="18">
        <f>AVERAGE(N5:N104)</f>
        <v>53827.17</v>
      </c>
      <c r="P105" s="30"/>
      <c r="R105" s="7"/>
      <c r="S105" s="7"/>
      <c r="T105" s="7"/>
      <c r="U105" s="21">
        <f>AVERAGE(U5:U104)</f>
        <v>315.61</v>
      </c>
      <c r="Z105" s="7"/>
      <c r="AA105" s="7"/>
      <c r="AB105" s="7"/>
      <c r="AC105" s="7"/>
      <c r="AD105" s="18">
        <f>AVERAGE(AD5:AD104)</f>
        <v>603.09</v>
      </c>
      <c r="AE105" s="25"/>
      <c r="AF105" s="17"/>
      <c r="AH105" s="30"/>
      <c r="AJ105" s="7"/>
      <c r="AK105" s="7"/>
      <c r="AL105" s="7"/>
      <c r="AN105" s="21">
        <f>AVERAGE(AN5:AN104)</f>
        <v>33.57</v>
      </c>
      <c r="AR105" s="7"/>
      <c r="AS105" s="7"/>
      <c r="AT105" s="7"/>
      <c r="AU105" s="7"/>
      <c r="AV105" s="18">
        <f>AVERAGE(AV5:AV104)</f>
        <v>29.61</v>
      </c>
    </row>
    <row r="106" spans="2:48">
      <c r="B106" s="7"/>
      <c r="C106" s="7"/>
      <c r="D106" s="7"/>
      <c r="E106" s="7"/>
      <c r="F106" s="20">
        <f>STDEV(F5:F104)</f>
        <v>1245.7984816854196</v>
      </c>
      <c r="N106" s="20">
        <f>STDEV(N5:N104)</f>
        <v>1243.7807063769546</v>
      </c>
      <c r="P106" s="30"/>
      <c r="R106" s="7"/>
      <c r="S106" s="7"/>
      <c r="T106" s="7"/>
      <c r="U106" s="22">
        <f>STDEV(U5:U104)</f>
        <v>21.988929721635614</v>
      </c>
      <c r="AD106" s="20">
        <f>STDEV(AD5:AD104)</f>
        <v>57.967266102464578</v>
      </c>
      <c r="AE106" s="26"/>
      <c r="AF106" s="17"/>
      <c r="AH106" s="30"/>
      <c r="AJ106" s="7"/>
      <c r="AK106" s="7"/>
      <c r="AL106" s="7"/>
      <c r="AN106" s="22">
        <f>STDEV(AN5:AN104)</f>
        <v>8.3463595160834707</v>
      </c>
      <c r="AV106" s="20">
        <f>STDEV(AV5:AV104)</f>
        <v>7.6764035665910413</v>
      </c>
    </row>
    <row r="107" spans="2:48">
      <c r="F107" s="19"/>
      <c r="P107" s="30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H107" s="30"/>
      <c r="AK107" s="17"/>
      <c r="AL107" s="17"/>
      <c r="AM107" s="17"/>
      <c r="AO107" s="17"/>
      <c r="AP107" s="17"/>
      <c r="AQ107" s="17"/>
      <c r="AR107" s="17"/>
      <c r="AS107" s="17"/>
      <c r="AT107" s="17"/>
      <c r="AU107" s="17"/>
      <c r="AV107" s="17"/>
    </row>
    <row r="108" spans="2:48">
      <c r="P108" s="3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H108" s="30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</row>
    <row r="109" spans="2:48">
      <c r="P109" s="3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H109" s="30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</row>
    <row r="110" spans="2:48">
      <c r="S110" s="17"/>
      <c r="T110" s="17"/>
      <c r="U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2:48">
      <c r="S111" s="17"/>
      <c r="T111" s="17"/>
      <c r="U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2:48">
      <c r="S112" s="17"/>
      <c r="T112" s="17"/>
      <c r="U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9:32"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9:32"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9:32"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9:32"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9:32"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9:32"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9:32"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9:32"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9:32"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9:32"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9:32"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13C7-A075-794E-BA0E-C63264248154}">
  <dimension ref="B4:N72"/>
  <sheetViews>
    <sheetView tabSelected="1" workbookViewId="0">
      <selection activeCell="R54" sqref="R54"/>
    </sheetView>
  </sheetViews>
  <sheetFormatPr baseColWidth="10" defaultRowHeight="16"/>
  <cols>
    <col min="2" max="2" width="26.33203125" customWidth="1"/>
    <col min="10" max="10" width="27" customWidth="1"/>
  </cols>
  <sheetData>
    <row r="4" spans="2:14" ht="24">
      <c r="B4" s="12" t="s">
        <v>23</v>
      </c>
      <c r="C4" s="9" t="s">
        <v>29</v>
      </c>
      <c r="D4" s="3" t="s">
        <v>30</v>
      </c>
      <c r="E4" s="3" t="s">
        <v>31</v>
      </c>
      <c r="F4" s="3" t="s">
        <v>32</v>
      </c>
      <c r="J4" s="12" t="s">
        <v>24</v>
      </c>
      <c r="K4" s="9" t="s">
        <v>29</v>
      </c>
      <c r="L4" s="3" t="s">
        <v>30</v>
      </c>
      <c r="M4" s="3" t="s">
        <v>31</v>
      </c>
      <c r="N4" s="3" t="s">
        <v>32</v>
      </c>
    </row>
    <row r="5" spans="2:14">
      <c r="C5" s="27">
        <v>7765</v>
      </c>
      <c r="D5" s="27">
        <v>10393</v>
      </c>
      <c r="E5" s="27">
        <v>14498</v>
      </c>
      <c r="F5" s="27">
        <v>27257</v>
      </c>
      <c r="K5" s="27">
        <v>21467</v>
      </c>
      <c r="L5" s="27">
        <v>27759</v>
      </c>
      <c r="M5" s="27">
        <v>37140</v>
      </c>
      <c r="N5" s="27">
        <v>57456</v>
      </c>
    </row>
    <row r="6" spans="2:14">
      <c r="C6" s="27">
        <v>7744</v>
      </c>
      <c r="D6" s="27">
        <v>10338</v>
      </c>
      <c r="E6" s="27">
        <v>14483</v>
      </c>
      <c r="F6" s="27">
        <v>24530</v>
      </c>
      <c r="K6" s="27">
        <v>21448</v>
      </c>
      <c r="L6" s="27">
        <v>27723</v>
      </c>
      <c r="M6" s="27">
        <v>37126</v>
      </c>
      <c r="N6" s="27">
        <v>57521</v>
      </c>
    </row>
    <row r="7" spans="2:14">
      <c r="C7" s="27">
        <v>7725</v>
      </c>
      <c r="D7" s="27">
        <v>10313</v>
      </c>
      <c r="E7" s="27">
        <v>14520</v>
      </c>
      <c r="F7" s="27">
        <v>24661</v>
      </c>
      <c r="K7" s="27">
        <v>21377</v>
      </c>
      <c r="L7" s="27">
        <v>27778</v>
      </c>
      <c r="M7" s="27">
        <v>37129</v>
      </c>
      <c r="N7" s="27">
        <v>57549</v>
      </c>
    </row>
    <row r="8" spans="2:14">
      <c r="C8" s="27">
        <v>7240</v>
      </c>
      <c r="D8" s="27">
        <v>9979</v>
      </c>
      <c r="E8" s="27">
        <v>14236</v>
      </c>
      <c r="F8" s="27">
        <v>21488</v>
      </c>
      <c r="K8" s="27">
        <v>21298</v>
      </c>
      <c r="L8" s="27">
        <v>27046</v>
      </c>
      <c r="M8" s="27">
        <v>37439</v>
      </c>
      <c r="N8" s="27">
        <v>57817</v>
      </c>
    </row>
    <row r="9" spans="2:14">
      <c r="C9" s="27">
        <v>7222</v>
      </c>
      <c r="D9" s="27">
        <v>9943</v>
      </c>
      <c r="E9" s="27">
        <v>14202</v>
      </c>
      <c r="F9" s="27">
        <v>21527</v>
      </c>
      <c r="K9" s="27">
        <v>21251</v>
      </c>
      <c r="L9" s="27">
        <v>27049</v>
      </c>
      <c r="M9" s="27">
        <v>37346</v>
      </c>
      <c r="N9" s="27">
        <v>57852</v>
      </c>
    </row>
    <row r="10" spans="2:14">
      <c r="C10" s="27">
        <v>7183</v>
      </c>
      <c r="D10" s="27">
        <v>9919</v>
      </c>
      <c r="E10" s="27">
        <v>14251</v>
      </c>
      <c r="F10" s="27">
        <v>21598</v>
      </c>
      <c r="K10" s="27">
        <v>21242</v>
      </c>
      <c r="L10" s="27">
        <v>27037</v>
      </c>
      <c r="M10" s="27">
        <v>37372</v>
      </c>
      <c r="N10" s="27">
        <v>57887</v>
      </c>
    </row>
    <row r="11" spans="2:14">
      <c r="C11" s="27">
        <v>7519</v>
      </c>
      <c r="D11" s="27">
        <v>10003</v>
      </c>
      <c r="E11" s="27">
        <v>13530</v>
      </c>
      <c r="F11" s="27">
        <v>20536</v>
      </c>
      <c r="K11" s="27">
        <v>20769</v>
      </c>
      <c r="L11" s="27">
        <v>28075</v>
      </c>
      <c r="M11" s="27">
        <v>37380</v>
      </c>
      <c r="N11" s="27">
        <v>59463</v>
      </c>
    </row>
    <row r="12" spans="2:14">
      <c r="C12" s="27">
        <v>7506</v>
      </c>
      <c r="D12" s="27">
        <v>9974</v>
      </c>
      <c r="E12" s="27">
        <v>13493</v>
      </c>
      <c r="F12" s="27">
        <v>20640</v>
      </c>
      <c r="K12" s="27">
        <v>20706</v>
      </c>
      <c r="L12" s="27">
        <v>28167</v>
      </c>
      <c r="M12" s="27">
        <v>37350</v>
      </c>
      <c r="N12" s="27">
        <v>59513</v>
      </c>
    </row>
    <row r="13" spans="2:14">
      <c r="C13" s="27">
        <v>7468</v>
      </c>
      <c r="D13" s="27">
        <v>9975</v>
      </c>
      <c r="E13" s="27">
        <v>13545</v>
      </c>
      <c r="F13" s="27">
        <v>20586</v>
      </c>
      <c r="K13" s="27">
        <v>20746</v>
      </c>
      <c r="L13" s="27">
        <v>28065</v>
      </c>
      <c r="M13" s="27">
        <v>37315</v>
      </c>
      <c r="N13" s="27">
        <v>59494</v>
      </c>
    </row>
    <row r="14" spans="2:14">
      <c r="C14" s="27">
        <v>7702</v>
      </c>
      <c r="D14" s="27">
        <v>9839</v>
      </c>
      <c r="E14" s="27">
        <v>13439</v>
      </c>
      <c r="F14" s="27">
        <v>22706</v>
      </c>
      <c r="K14" s="27">
        <v>19565</v>
      </c>
      <c r="L14" s="27">
        <v>27473</v>
      </c>
      <c r="M14" s="27">
        <v>37345</v>
      </c>
      <c r="N14" s="27">
        <v>56248</v>
      </c>
    </row>
    <row r="15" spans="2:14">
      <c r="C15" s="27">
        <v>7711</v>
      </c>
      <c r="D15" s="27">
        <v>9813</v>
      </c>
      <c r="E15" s="27">
        <v>13447</v>
      </c>
      <c r="F15" s="27">
        <v>22626</v>
      </c>
      <c r="K15" s="27">
        <v>19557</v>
      </c>
      <c r="L15" s="27">
        <v>27428</v>
      </c>
      <c r="M15" s="27">
        <v>37308</v>
      </c>
      <c r="N15" s="27">
        <v>56279</v>
      </c>
    </row>
    <row r="16" spans="2:14">
      <c r="C16" s="27">
        <v>7655</v>
      </c>
      <c r="D16" s="27">
        <v>9788</v>
      </c>
      <c r="E16" s="27">
        <v>13419</v>
      </c>
      <c r="F16" s="27">
        <v>22679</v>
      </c>
      <c r="K16" s="27">
        <v>19494</v>
      </c>
      <c r="L16" s="27">
        <v>27422</v>
      </c>
      <c r="M16" s="27">
        <v>37310</v>
      </c>
      <c r="N16" s="27">
        <v>56183</v>
      </c>
    </row>
    <row r="17" spans="3:14">
      <c r="C17" s="27">
        <v>7687</v>
      </c>
      <c r="D17" s="27">
        <v>9501</v>
      </c>
      <c r="E17" s="27">
        <v>13976</v>
      </c>
      <c r="F17" s="27">
        <v>21462</v>
      </c>
      <c r="K17" s="27">
        <v>21311</v>
      </c>
      <c r="L17" s="27">
        <v>27961</v>
      </c>
      <c r="M17" s="27">
        <v>36812</v>
      </c>
      <c r="N17" s="27">
        <v>55125</v>
      </c>
    </row>
    <row r="18" spans="3:14">
      <c r="C18" s="27">
        <v>7689</v>
      </c>
      <c r="D18" s="27">
        <v>9477</v>
      </c>
      <c r="E18" s="27">
        <v>13964</v>
      </c>
      <c r="F18" s="27">
        <v>21467</v>
      </c>
      <c r="K18" s="27">
        <v>21287</v>
      </c>
      <c r="L18" s="27">
        <v>27966</v>
      </c>
      <c r="M18" s="27">
        <v>36802</v>
      </c>
      <c r="N18" s="27">
        <v>55223</v>
      </c>
    </row>
    <row r="19" spans="3:14">
      <c r="C19" s="27">
        <v>7660</v>
      </c>
      <c r="D19" s="27">
        <v>9472</v>
      </c>
      <c r="E19" s="27">
        <v>14000</v>
      </c>
      <c r="F19" s="27">
        <v>21545</v>
      </c>
      <c r="K19" s="27">
        <v>21281</v>
      </c>
      <c r="L19" s="27">
        <v>27922</v>
      </c>
      <c r="M19" s="27">
        <v>36792</v>
      </c>
      <c r="N19" s="27">
        <v>55190</v>
      </c>
    </row>
    <row r="20" spans="3:14">
      <c r="C20" s="27">
        <v>8454</v>
      </c>
      <c r="D20" s="27">
        <v>9998</v>
      </c>
      <c r="E20" s="27">
        <v>13618</v>
      </c>
      <c r="F20" s="27">
        <v>20033</v>
      </c>
      <c r="K20" s="27">
        <v>21631</v>
      </c>
      <c r="L20" s="27">
        <v>28003</v>
      </c>
      <c r="M20" s="27">
        <v>37389</v>
      </c>
      <c r="N20" s="27">
        <v>59977</v>
      </c>
    </row>
    <row r="21" spans="3:14">
      <c r="C21" s="27">
        <v>8431</v>
      </c>
      <c r="D21" s="27">
        <v>10011</v>
      </c>
      <c r="E21" s="27">
        <v>13626</v>
      </c>
      <c r="F21" s="27">
        <v>20056</v>
      </c>
      <c r="K21" s="27">
        <v>21605</v>
      </c>
      <c r="L21" s="27">
        <v>27938</v>
      </c>
      <c r="M21" s="27">
        <v>37362</v>
      </c>
      <c r="N21" s="27">
        <v>59997</v>
      </c>
    </row>
    <row r="22" spans="3:14">
      <c r="C22" s="27">
        <v>8413</v>
      </c>
      <c r="D22" s="27">
        <v>9948</v>
      </c>
      <c r="E22" s="27">
        <v>13445</v>
      </c>
      <c r="F22" s="27">
        <v>20128</v>
      </c>
      <c r="K22" s="27">
        <v>21621</v>
      </c>
      <c r="L22" s="27">
        <v>27914</v>
      </c>
      <c r="M22" s="27">
        <v>37343</v>
      </c>
      <c r="N22" s="27">
        <v>59980</v>
      </c>
    </row>
    <row r="23" spans="3:14">
      <c r="C23" s="27">
        <v>8584</v>
      </c>
      <c r="D23" s="27">
        <v>10273</v>
      </c>
      <c r="E23" s="27">
        <v>14209</v>
      </c>
      <c r="F23" s="27">
        <v>23579</v>
      </c>
      <c r="K23" s="27">
        <v>21115</v>
      </c>
      <c r="L23" s="27">
        <v>26841</v>
      </c>
      <c r="M23" s="27">
        <v>37342</v>
      </c>
      <c r="N23" s="27">
        <v>59461</v>
      </c>
    </row>
    <row r="24" spans="3:14">
      <c r="C24" s="27">
        <v>8595</v>
      </c>
      <c r="D24" s="27">
        <v>10263</v>
      </c>
      <c r="E24" s="27">
        <v>14223</v>
      </c>
      <c r="F24" s="27">
        <v>23577</v>
      </c>
      <c r="K24" s="27">
        <v>21101</v>
      </c>
      <c r="L24" s="27">
        <v>26812</v>
      </c>
      <c r="M24" s="27">
        <v>37346</v>
      </c>
      <c r="N24" s="27">
        <v>59484</v>
      </c>
    </row>
    <row r="25" spans="3:14">
      <c r="C25" s="27">
        <v>8590</v>
      </c>
      <c r="D25" s="27">
        <v>10271</v>
      </c>
      <c r="E25" s="27">
        <v>14177</v>
      </c>
      <c r="F25" s="27">
        <v>23605</v>
      </c>
      <c r="K25" s="27">
        <v>21096</v>
      </c>
      <c r="L25" s="27">
        <v>26763</v>
      </c>
      <c r="M25" s="27">
        <v>37279</v>
      </c>
      <c r="N25" s="27">
        <v>59525</v>
      </c>
    </row>
    <row r="26" spans="3:14">
      <c r="C26" s="27">
        <v>9221</v>
      </c>
      <c r="D26" s="27">
        <v>9786</v>
      </c>
      <c r="E26" s="27">
        <v>13139</v>
      </c>
      <c r="F26" s="27">
        <v>19489</v>
      </c>
      <c r="K26" s="27">
        <v>21279</v>
      </c>
      <c r="L26" s="27">
        <v>27778</v>
      </c>
      <c r="M26" s="27">
        <v>37535</v>
      </c>
      <c r="N26" s="27">
        <v>56139</v>
      </c>
    </row>
    <row r="27" spans="3:14">
      <c r="C27" s="27">
        <v>9167</v>
      </c>
      <c r="D27" s="27">
        <v>9818</v>
      </c>
      <c r="E27" s="27">
        <v>13163</v>
      </c>
      <c r="F27" s="27">
        <v>19524</v>
      </c>
      <c r="K27" s="27">
        <v>21275</v>
      </c>
      <c r="L27" s="27">
        <v>27757</v>
      </c>
      <c r="M27" s="27">
        <v>37544</v>
      </c>
      <c r="N27" s="27">
        <v>56169</v>
      </c>
    </row>
    <row r="28" spans="3:14">
      <c r="C28" s="27">
        <v>9141</v>
      </c>
      <c r="D28" s="27">
        <v>9819</v>
      </c>
      <c r="E28" s="27">
        <v>13113</v>
      </c>
      <c r="F28" s="27">
        <v>19544</v>
      </c>
      <c r="K28" s="27">
        <v>21264</v>
      </c>
      <c r="L28" s="27">
        <v>27783</v>
      </c>
      <c r="M28" s="27">
        <v>37505</v>
      </c>
      <c r="N28" s="27">
        <v>56197</v>
      </c>
    </row>
    <row r="29" spans="3:14">
      <c r="C29" s="27">
        <v>8820</v>
      </c>
      <c r="D29" s="27">
        <v>10430</v>
      </c>
      <c r="E29" s="27">
        <v>13512</v>
      </c>
      <c r="F29" s="27">
        <v>21347</v>
      </c>
      <c r="K29" s="27">
        <v>20974</v>
      </c>
      <c r="L29" s="27">
        <v>26991</v>
      </c>
      <c r="M29" s="27">
        <v>37139</v>
      </c>
      <c r="N29" s="27">
        <v>58748</v>
      </c>
    </row>
    <row r="30" spans="3:14">
      <c r="C30" s="27">
        <v>8854</v>
      </c>
      <c r="D30" s="27">
        <v>10403</v>
      </c>
      <c r="E30" s="27">
        <v>13478</v>
      </c>
      <c r="F30" s="27">
        <v>21352</v>
      </c>
      <c r="K30" s="27">
        <v>21013</v>
      </c>
      <c r="L30" s="27">
        <v>26994</v>
      </c>
      <c r="M30" s="27">
        <v>37118</v>
      </c>
      <c r="N30" s="27">
        <v>58807</v>
      </c>
    </row>
    <row r="31" spans="3:14">
      <c r="C31" s="27">
        <v>8842</v>
      </c>
      <c r="D31" s="27">
        <v>10420</v>
      </c>
      <c r="E31" s="27">
        <v>13493</v>
      </c>
      <c r="F31" s="27">
        <v>21368</v>
      </c>
      <c r="K31" s="27">
        <v>20975</v>
      </c>
      <c r="L31" s="27">
        <v>26949</v>
      </c>
      <c r="M31" s="27">
        <v>37147</v>
      </c>
      <c r="N31" s="27">
        <v>58791</v>
      </c>
    </row>
    <row r="32" spans="3:14">
      <c r="C32" s="27">
        <v>10462</v>
      </c>
      <c r="D32" s="27">
        <v>9885</v>
      </c>
      <c r="E32" s="27">
        <v>12947</v>
      </c>
      <c r="F32" s="27">
        <v>23435</v>
      </c>
      <c r="K32" s="27">
        <v>20832</v>
      </c>
      <c r="L32" s="27">
        <v>27631</v>
      </c>
      <c r="M32" s="27">
        <v>37014</v>
      </c>
      <c r="N32" s="27">
        <v>58876</v>
      </c>
    </row>
    <row r="33" spans="2:14">
      <c r="C33" s="27">
        <v>11295</v>
      </c>
      <c r="D33" s="27">
        <v>9861</v>
      </c>
      <c r="E33" s="27">
        <v>12912</v>
      </c>
      <c r="F33" s="27">
        <v>23424</v>
      </c>
      <c r="K33" s="27">
        <v>20846</v>
      </c>
      <c r="L33" s="27">
        <v>27582</v>
      </c>
      <c r="M33" s="27">
        <v>36981</v>
      </c>
      <c r="N33" s="27">
        <v>58919</v>
      </c>
    </row>
    <row r="34" spans="2:14">
      <c r="C34" s="27">
        <v>11280</v>
      </c>
      <c r="D34" s="27">
        <v>9823</v>
      </c>
      <c r="E34" s="27">
        <v>12855</v>
      </c>
      <c r="F34" s="27">
        <v>23466</v>
      </c>
      <c r="K34" s="27">
        <v>20839</v>
      </c>
      <c r="L34" s="27">
        <v>27587</v>
      </c>
      <c r="M34" s="27">
        <v>36943</v>
      </c>
      <c r="N34" s="27">
        <v>58774</v>
      </c>
    </row>
    <row r="35" spans="2:14">
      <c r="C35" s="21">
        <f>AVERAGE(C5:C34)</f>
        <v>8387.5</v>
      </c>
      <c r="D35" s="21">
        <f>AVERAGE(D5:D34)</f>
        <v>9991.2000000000007</v>
      </c>
      <c r="E35" s="21">
        <f>AVERAGE(E5:E34)</f>
        <v>13697.1</v>
      </c>
      <c r="F35" s="21">
        <f>AVERAGE(F5:F34)</f>
        <v>21974.5</v>
      </c>
      <c r="K35" s="21">
        <f>AVERAGE(K5:K34)</f>
        <v>21008.833333333332</v>
      </c>
      <c r="L35" s="21">
        <f>AVERAGE(L5:L34)</f>
        <v>27539.8</v>
      </c>
      <c r="M35" s="21">
        <f>AVERAGE(M5:M34)</f>
        <v>37231.76666666667</v>
      </c>
      <c r="N35" s="21">
        <f>AVERAGE(N5:N34)</f>
        <v>57954.8</v>
      </c>
    </row>
    <row r="36" spans="2:14">
      <c r="C36" s="22">
        <f>STDEV(C5:C34)</f>
        <v>1089.9212167036155</v>
      </c>
      <c r="D36" s="22">
        <f>STDEV(D5:D34)</f>
        <v>275.57343348258246</v>
      </c>
      <c r="E36" s="22">
        <f>STDEV(E5:E34)</f>
        <v>495.57200318907002</v>
      </c>
      <c r="F36" s="22">
        <f>STDEV(F5:F34)</f>
        <v>1805.4359823064613</v>
      </c>
      <c r="K36" s="22">
        <f>STDEV(K5:K34)</f>
        <v>560.96549056889</v>
      </c>
      <c r="L36" s="22">
        <f>STDEV(L5:L34)</f>
        <v>440.43837096770943</v>
      </c>
      <c r="M36" s="22">
        <f>STDEV(M5:M34)</f>
        <v>211.38063124223993</v>
      </c>
      <c r="N36" s="22">
        <f>STDEV(N5:N34)</f>
        <v>1588.720899513733</v>
      </c>
    </row>
    <row r="40" spans="2:14" ht="24">
      <c r="B40" s="12" t="s">
        <v>43</v>
      </c>
      <c r="C40" s="9" t="s">
        <v>29</v>
      </c>
      <c r="D40" s="3" t="s">
        <v>30</v>
      </c>
      <c r="E40" s="3" t="s">
        <v>31</v>
      </c>
      <c r="F40" s="3" t="s">
        <v>32</v>
      </c>
      <c r="J40" s="12" t="s">
        <v>44</v>
      </c>
      <c r="K40" s="9" t="s">
        <v>29</v>
      </c>
      <c r="L40" s="3" t="s">
        <v>30</v>
      </c>
      <c r="M40" s="3" t="s">
        <v>31</v>
      </c>
      <c r="N40" s="3" t="s">
        <v>32</v>
      </c>
    </row>
    <row r="41" spans="2:14">
      <c r="C41" s="27">
        <v>7077</v>
      </c>
      <c r="D41" s="27">
        <v>9496</v>
      </c>
      <c r="E41" s="27">
        <v>13999</v>
      </c>
      <c r="F41" s="27">
        <v>22100</v>
      </c>
      <c r="K41" s="27">
        <v>20963</v>
      </c>
      <c r="L41" s="27">
        <v>27258</v>
      </c>
      <c r="M41" s="28">
        <v>36546</v>
      </c>
      <c r="N41" s="27">
        <v>56842</v>
      </c>
    </row>
    <row r="42" spans="2:14">
      <c r="C42" s="27">
        <v>6745</v>
      </c>
      <c r="D42" s="27">
        <v>9643</v>
      </c>
      <c r="E42" s="27">
        <v>13783</v>
      </c>
      <c r="F42" s="27">
        <v>24000</v>
      </c>
      <c r="K42" s="27">
        <v>19547</v>
      </c>
      <c r="L42" s="27">
        <v>26528</v>
      </c>
      <c r="M42" s="28">
        <v>35532</v>
      </c>
      <c r="N42" s="27">
        <v>55113</v>
      </c>
    </row>
    <row r="43" spans="2:14">
      <c r="C43" s="27">
        <v>7324</v>
      </c>
      <c r="D43" s="27">
        <v>9619</v>
      </c>
      <c r="E43" s="27">
        <v>13513</v>
      </c>
      <c r="F43" s="27">
        <v>23715</v>
      </c>
      <c r="K43" s="27">
        <v>18678</v>
      </c>
      <c r="L43" s="27">
        <v>25982</v>
      </c>
      <c r="M43" s="28">
        <v>35424</v>
      </c>
      <c r="N43" s="27">
        <v>52833</v>
      </c>
    </row>
    <row r="44" spans="2:14">
      <c r="C44" s="27">
        <v>6849</v>
      </c>
      <c r="D44" s="27">
        <v>9486</v>
      </c>
      <c r="E44" s="27">
        <v>13435</v>
      </c>
      <c r="F44" s="27">
        <v>21058</v>
      </c>
      <c r="K44" s="27">
        <v>20801</v>
      </c>
      <c r="L44" s="27">
        <v>26542</v>
      </c>
      <c r="M44" s="28">
        <v>34939</v>
      </c>
      <c r="N44" s="27">
        <v>57401</v>
      </c>
    </row>
    <row r="45" spans="2:14">
      <c r="C45" s="27">
        <v>6930</v>
      </c>
      <c r="D45" s="27">
        <v>9551</v>
      </c>
      <c r="E45" s="27">
        <v>13805</v>
      </c>
      <c r="F45" s="27">
        <v>21200</v>
      </c>
      <c r="K45" s="27">
        <v>19154</v>
      </c>
      <c r="L45" s="27">
        <v>25350</v>
      </c>
      <c r="M45" s="28">
        <v>36851</v>
      </c>
      <c r="N45" s="27">
        <v>56151</v>
      </c>
    </row>
    <row r="46" spans="2:14">
      <c r="C46" s="27">
        <v>6794</v>
      </c>
      <c r="D46" s="27">
        <v>8825</v>
      </c>
      <c r="E46" s="27">
        <v>13254</v>
      </c>
      <c r="F46" s="27">
        <v>20476</v>
      </c>
      <c r="K46" s="27">
        <v>19348</v>
      </c>
      <c r="L46" s="27">
        <v>26339</v>
      </c>
      <c r="M46" s="28">
        <v>35171</v>
      </c>
      <c r="N46" s="27">
        <v>53373</v>
      </c>
    </row>
    <row r="47" spans="2:14">
      <c r="C47" s="27">
        <v>7033</v>
      </c>
      <c r="D47" s="27">
        <v>9616</v>
      </c>
      <c r="E47" s="27">
        <v>12950</v>
      </c>
      <c r="F47" s="27">
        <v>20124</v>
      </c>
      <c r="K47" s="27">
        <v>20299</v>
      </c>
      <c r="L47" s="27">
        <v>26172</v>
      </c>
      <c r="M47" s="28">
        <v>35678</v>
      </c>
      <c r="N47" s="27">
        <v>53360</v>
      </c>
    </row>
    <row r="48" spans="2:14">
      <c r="C48" s="27">
        <v>6812</v>
      </c>
      <c r="D48" s="27">
        <v>8881</v>
      </c>
      <c r="E48" s="27">
        <v>13197</v>
      </c>
      <c r="F48" s="27">
        <v>19825</v>
      </c>
      <c r="K48" s="27">
        <v>19208</v>
      </c>
      <c r="L48" s="27">
        <v>25867</v>
      </c>
      <c r="M48" s="28">
        <v>35659</v>
      </c>
      <c r="N48" s="27">
        <v>59119</v>
      </c>
    </row>
    <row r="49" spans="3:14">
      <c r="C49" s="27">
        <v>6975</v>
      </c>
      <c r="D49" s="27">
        <v>8885</v>
      </c>
      <c r="E49" s="27">
        <v>12848</v>
      </c>
      <c r="F49" s="27">
        <v>20073</v>
      </c>
      <c r="K49" s="27">
        <v>19243</v>
      </c>
      <c r="L49" s="27">
        <v>27567</v>
      </c>
      <c r="M49" s="28">
        <v>36932</v>
      </c>
      <c r="N49" s="27">
        <v>54890</v>
      </c>
    </row>
    <row r="50" spans="3:14">
      <c r="C50" s="27">
        <v>7309</v>
      </c>
      <c r="D50" s="27">
        <v>9352</v>
      </c>
      <c r="E50" s="27">
        <v>13046</v>
      </c>
      <c r="F50" s="27">
        <v>21596</v>
      </c>
      <c r="K50" s="27">
        <v>18768</v>
      </c>
      <c r="L50" s="27">
        <v>25667</v>
      </c>
      <c r="M50" s="28">
        <v>35754</v>
      </c>
      <c r="N50" s="27">
        <v>54648</v>
      </c>
    </row>
    <row r="51" spans="3:14">
      <c r="C51" s="27">
        <v>6717</v>
      </c>
      <c r="D51" s="27">
        <v>9122</v>
      </c>
      <c r="E51" s="27">
        <v>12796</v>
      </c>
      <c r="F51" s="27">
        <v>22221</v>
      </c>
      <c r="K51" s="27">
        <v>18864</v>
      </c>
      <c r="L51" s="27">
        <v>26829</v>
      </c>
      <c r="M51" s="28">
        <v>36910</v>
      </c>
      <c r="N51" s="27">
        <v>55281</v>
      </c>
    </row>
    <row r="52" spans="3:14">
      <c r="C52" s="27">
        <v>6579</v>
      </c>
      <c r="D52" s="27">
        <v>9395</v>
      </c>
      <c r="E52" s="27">
        <v>12858</v>
      </c>
      <c r="F52" s="27">
        <v>21961</v>
      </c>
      <c r="K52" s="27">
        <v>18994</v>
      </c>
      <c r="L52" s="27">
        <v>25321</v>
      </c>
      <c r="M52" s="28">
        <v>34809</v>
      </c>
      <c r="N52" s="27">
        <v>55566</v>
      </c>
    </row>
    <row r="53" spans="3:14">
      <c r="C53" s="27">
        <v>7198</v>
      </c>
      <c r="D53" s="27">
        <v>9113</v>
      </c>
      <c r="E53" s="27">
        <v>13482</v>
      </c>
      <c r="F53" s="27">
        <v>18850</v>
      </c>
      <c r="K53" s="27">
        <v>18809</v>
      </c>
      <c r="L53" s="27">
        <v>25557</v>
      </c>
      <c r="M53" s="28">
        <v>36239</v>
      </c>
      <c r="N53" s="27">
        <v>54521</v>
      </c>
    </row>
    <row r="54" spans="3:14">
      <c r="C54" s="27">
        <v>6687</v>
      </c>
      <c r="D54" s="27">
        <v>8792</v>
      </c>
      <c r="E54" s="27">
        <v>12567</v>
      </c>
      <c r="F54" s="27">
        <v>21057</v>
      </c>
      <c r="K54" s="27">
        <v>20779</v>
      </c>
      <c r="L54" s="27">
        <v>27456</v>
      </c>
      <c r="M54" s="28">
        <v>35210</v>
      </c>
      <c r="N54" s="27">
        <v>54724</v>
      </c>
    </row>
    <row r="55" spans="3:14">
      <c r="C55" s="27">
        <v>7165</v>
      </c>
      <c r="D55" s="27">
        <v>8982</v>
      </c>
      <c r="E55" s="27">
        <v>12410</v>
      </c>
      <c r="F55" s="27">
        <v>19545</v>
      </c>
      <c r="K55" s="27">
        <v>18984</v>
      </c>
      <c r="L55" s="27">
        <v>26417</v>
      </c>
      <c r="M55" s="28">
        <v>35832</v>
      </c>
      <c r="N55" s="27">
        <v>53680</v>
      </c>
    </row>
    <row r="56" spans="3:14">
      <c r="C56" s="27">
        <v>6660</v>
      </c>
      <c r="D56" s="27">
        <v>8902</v>
      </c>
      <c r="E56" s="27">
        <v>12520</v>
      </c>
      <c r="F56" s="27">
        <v>19627</v>
      </c>
      <c r="K56" s="27">
        <v>21127</v>
      </c>
      <c r="L56" s="27">
        <v>26899</v>
      </c>
      <c r="M56" s="28">
        <v>36800</v>
      </c>
      <c r="N56" s="27">
        <v>56375</v>
      </c>
    </row>
    <row r="57" spans="3:14">
      <c r="C57" s="27">
        <v>8129</v>
      </c>
      <c r="D57" s="27">
        <v>9621</v>
      </c>
      <c r="E57" s="27">
        <v>12437</v>
      </c>
      <c r="F57" s="27">
        <v>19654</v>
      </c>
      <c r="K57" s="27">
        <v>19301</v>
      </c>
      <c r="L57" s="27">
        <v>27444</v>
      </c>
      <c r="M57" s="28">
        <v>35468</v>
      </c>
      <c r="N57" s="27">
        <v>54493</v>
      </c>
    </row>
    <row r="58" spans="3:14">
      <c r="C58" s="27">
        <v>7023</v>
      </c>
      <c r="D58" s="27">
        <v>9055</v>
      </c>
      <c r="E58" s="27">
        <v>12861</v>
      </c>
      <c r="F58" s="27">
        <v>19419</v>
      </c>
      <c r="K58" s="27">
        <v>18823</v>
      </c>
      <c r="L58" s="27">
        <v>25804</v>
      </c>
      <c r="M58" s="28">
        <v>35741</v>
      </c>
      <c r="N58" s="27">
        <v>59374</v>
      </c>
    </row>
    <row r="59" spans="3:14">
      <c r="C59" s="27">
        <v>8196</v>
      </c>
      <c r="D59" s="27">
        <v>8876</v>
      </c>
      <c r="E59" s="27">
        <v>13013</v>
      </c>
      <c r="F59" s="27">
        <v>19671</v>
      </c>
      <c r="K59" s="27">
        <v>19219</v>
      </c>
      <c r="L59" s="27">
        <v>25003</v>
      </c>
      <c r="M59" s="28">
        <v>36073</v>
      </c>
      <c r="N59" s="27">
        <v>55960</v>
      </c>
    </row>
    <row r="60" spans="3:14">
      <c r="C60" s="27">
        <v>6906</v>
      </c>
      <c r="D60" s="27">
        <v>9869</v>
      </c>
      <c r="E60" s="27">
        <v>13832</v>
      </c>
      <c r="F60" s="27">
        <v>23066</v>
      </c>
      <c r="K60" s="27">
        <v>19402</v>
      </c>
      <c r="L60" s="27">
        <v>26314</v>
      </c>
      <c r="M60" s="28">
        <v>35749</v>
      </c>
      <c r="N60" s="27">
        <v>58994</v>
      </c>
    </row>
    <row r="61" spans="3:14">
      <c r="C61" s="27">
        <v>6994</v>
      </c>
      <c r="D61" s="27">
        <v>9080</v>
      </c>
      <c r="E61" s="27">
        <v>12631</v>
      </c>
      <c r="F61" s="27">
        <v>19238</v>
      </c>
      <c r="K61" s="27">
        <v>20598</v>
      </c>
      <c r="L61" s="27">
        <v>25962</v>
      </c>
      <c r="M61" s="28">
        <v>36887</v>
      </c>
      <c r="N61" s="27">
        <v>55214</v>
      </c>
    </row>
    <row r="62" spans="3:14">
      <c r="C62" s="27">
        <v>6723</v>
      </c>
      <c r="D62" s="27">
        <v>9390</v>
      </c>
      <c r="E62" s="27">
        <v>12549</v>
      </c>
      <c r="F62" s="27">
        <v>19179</v>
      </c>
      <c r="K62" s="27">
        <v>20892</v>
      </c>
      <c r="L62" s="27">
        <v>27270</v>
      </c>
      <c r="M62" s="28">
        <v>35642</v>
      </c>
      <c r="N62" s="27">
        <v>55744</v>
      </c>
    </row>
    <row r="63" spans="3:14">
      <c r="C63" s="27">
        <v>8759</v>
      </c>
      <c r="D63" s="27">
        <v>9023</v>
      </c>
      <c r="E63" s="27">
        <v>12771</v>
      </c>
      <c r="F63" s="27">
        <v>18926</v>
      </c>
      <c r="K63" s="27">
        <v>19471</v>
      </c>
      <c r="L63" s="27">
        <v>24853</v>
      </c>
      <c r="M63" s="28">
        <v>35550</v>
      </c>
      <c r="N63" s="27">
        <v>54868</v>
      </c>
    </row>
    <row r="64" spans="3:14">
      <c r="C64" s="27">
        <v>6935</v>
      </c>
      <c r="D64" s="27">
        <v>9318</v>
      </c>
      <c r="E64" s="27">
        <v>12337</v>
      </c>
      <c r="F64" s="27">
        <v>18231</v>
      </c>
      <c r="K64" s="27">
        <v>19065</v>
      </c>
      <c r="L64" s="27">
        <v>26189</v>
      </c>
      <c r="M64" s="28">
        <v>37005</v>
      </c>
      <c r="N64" s="27">
        <v>54892</v>
      </c>
    </row>
    <row r="65" spans="3:14">
      <c r="C65" s="27">
        <v>8506</v>
      </c>
      <c r="D65" s="27">
        <v>8636</v>
      </c>
      <c r="E65" s="27">
        <v>13120</v>
      </c>
      <c r="F65" s="27">
        <v>20926</v>
      </c>
      <c r="K65" s="27">
        <v>20470</v>
      </c>
      <c r="L65" s="27">
        <v>26481</v>
      </c>
      <c r="M65" s="28">
        <v>36647</v>
      </c>
      <c r="N65" s="27">
        <v>55542</v>
      </c>
    </row>
    <row r="66" spans="3:14">
      <c r="C66" s="27">
        <v>7159</v>
      </c>
      <c r="D66" s="27">
        <v>9111</v>
      </c>
      <c r="E66" s="27">
        <v>12490</v>
      </c>
      <c r="F66" s="27">
        <v>19630</v>
      </c>
      <c r="K66" s="27">
        <v>19022</v>
      </c>
      <c r="L66" s="27">
        <v>25797</v>
      </c>
      <c r="M66" s="28">
        <v>35723</v>
      </c>
      <c r="N66" s="27">
        <v>54699</v>
      </c>
    </row>
    <row r="67" spans="3:14">
      <c r="C67" s="27">
        <v>6854</v>
      </c>
      <c r="D67" s="27">
        <v>10022</v>
      </c>
      <c r="E67" s="27">
        <v>12554</v>
      </c>
      <c r="F67" s="27">
        <v>19161</v>
      </c>
      <c r="K67" s="27">
        <v>19677</v>
      </c>
      <c r="L67" s="27">
        <v>25460</v>
      </c>
      <c r="M67" s="28">
        <v>35844</v>
      </c>
      <c r="N67" s="27">
        <v>58189</v>
      </c>
    </row>
    <row r="68" spans="3:14">
      <c r="C68" s="27">
        <v>10049</v>
      </c>
      <c r="D68" s="27">
        <v>8793</v>
      </c>
      <c r="E68" s="27">
        <v>12359</v>
      </c>
      <c r="F68" s="27">
        <v>19220</v>
      </c>
      <c r="K68" s="27">
        <v>19233</v>
      </c>
      <c r="L68" s="27">
        <v>26232</v>
      </c>
      <c r="M68" s="28">
        <v>35825</v>
      </c>
      <c r="N68" s="27">
        <v>58477</v>
      </c>
    </row>
    <row r="69" spans="3:14">
      <c r="C69" s="27">
        <v>6493</v>
      </c>
      <c r="D69" s="27">
        <v>9268</v>
      </c>
      <c r="E69" s="27">
        <v>12455</v>
      </c>
      <c r="F69" s="27">
        <v>23024</v>
      </c>
      <c r="K69" s="27">
        <v>20344</v>
      </c>
      <c r="L69" s="27">
        <v>27073</v>
      </c>
      <c r="M69" s="28">
        <v>36077</v>
      </c>
      <c r="N69" s="27">
        <v>55218</v>
      </c>
    </row>
    <row r="70" spans="3:14">
      <c r="C70" s="27">
        <v>6979</v>
      </c>
      <c r="D70" s="27">
        <v>9430</v>
      </c>
      <c r="E70" s="27">
        <v>12565</v>
      </c>
      <c r="F70" s="27">
        <v>19459</v>
      </c>
      <c r="K70" s="27">
        <v>19246</v>
      </c>
      <c r="L70" s="27">
        <v>24993</v>
      </c>
      <c r="M70" s="28">
        <v>36544</v>
      </c>
      <c r="N70" s="27">
        <v>57879</v>
      </c>
    </row>
    <row r="71" spans="3:14">
      <c r="C71" s="21">
        <f>AVERAGE(C41:C70)</f>
        <v>7218.6333333333332</v>
      </c>
      <c r="D71" s="21">
        <f>AVERAGE(D41:D70)</f>
        <v>9238.4</v>
      </c>
      <c r="E71" s="21">
        <f>AVERAGE(E41:E70)</f>
        <v>12947.9</v>
      </c>
      <c r="F71" s="21">
        <f>AVERAGE(F41:F70)</f>
        <v>20541.066666666666</v>
      </c>
      <c r="K71" s="21">
        <f>AVERAGE(K41:K70)</f>
        <v>19610.966666666667</v>
      </c>
      <c r="L71" s="21">
        <f>AVERAGE(L41:L70)</f>
        <v>26220.866666666665</v>
      </c>
      <c r="M71" s="21">
        <f>AVERAGE(M41:M70)</f>
        <v>35968.699999999997</v>
      </c>
      <c r="N71" s="21">
        <f>AVERAGE(N41:N70)</f>
        <v>55780.666666666664</v>
      </c>
    </row>
    <row r="72" spans="3:14">
      <c r="C72" s="22">
        <f>STDEV(C41:C70)</f>
        <v>771.0256260929043</v>
      </c>
      <c r="D72" s="22">
        <f>STDEV(D41:D70)</f>
        <v>351.54129595059055</v>
      </c>
      <c r="E72" s="22">
        <f>STDEV(E41:E70)</f>
        <v>493.12573412383625</v>
      </c>
      <c r="F72" s="22">
        <f>STDEV(F41:F70)</f>
        <v>1549.4685614714829</v>
      </c>
      <c r="K72" s="22">
        <f>STDEV(K41:K70)</f>
        <v>771.60234011073851</v>
      </c>
      <c r="L72" s="22">
        <f>STDEV(L41:L70)</f>
        <v>771.35808283444021</v>
      </c>
      <c r="M72" s="22">
        <f>STDEV(M41:M70)</f>
        <v>629.72014309587541</v>
      </c>
      <c r="N72" s="22">
        <f>STDEV(N41:N70)</f>
        <v>1776.8203358097651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2BA6-C7C7-3149-B98E-F11708942147}">
  <dimension ref="B4:O29"/>
  <sheetViews>
    <sheetView workbookViewId="0">
      <selection activeCell="H15" sqref="H15"/>
    </sheetView>
  </sheetViews>
  <sheetFormatPr baseColWidth="10" defaultRowHeight="16"/>
  <cols>
    <col min="2" max="2" width="26.5" customWidth="1"/>
    <col min="3" max="3" width="16.6640625" customWidth="1"/>
    <col min="5" max="5" width="15.33203125" customWidth="1"/>
    <col min="6" max="6" width="18.33203125" customWidth="1"/>
    <col min="7" max="7" width="18.1640625" customWidth="1"/>
    <col min="8" max="8" width="19.1640625" customWidth="1"/>
    <col min="10" max="10" width="10.1640625" customWidth="1"/>
    <col min="11" max="11" width="13" customWidth="1"/>
    <col min="12" max="12" width="10.83203125" customWidth="1"/>
  </cols>
  <sheetData>
    <row r="4" spans="2:15" ht="24">
      <c r="B4" s="12" t="s">
        <v>39</v>
      </c>
      <c r="C4" s="9" t="s">
        <v>33</v>
      </c>
      <c r="D4" s="3" t="s">
        <v>37</v>
      </c>
      <c r="E4" s="3" t="s">
        <v>38</v>
      </c>
      <c r="F4" s="3" t="s">
        <v>34</v>
      </c>
      <c r="G4" s="3" t="s">
        <v>35</v>
      </c>
      <c r="H4" s="3" t="s">
        <v>36</v>
      </c>
      <c r="J4" s="23"/>
      <c r="K4" s="24"/>
      <c r="L4" s="24"/>
      <c r="M4" s="24"/>
      <c r="N4" s="24"/>
      <c r="O4" s="17"/>
    </row>
    <row r="5" spans="2:15">
      <c r="B5" s="2"/>
      <c r="C5">
        <v>121.9</v>
      </c>
      <c r="D5">
        <v>37.9</v>
      </c>
      <c r="E5">
        <v>164.8</v>
      </c>
      <c r="F5">
        <v>64.3</v>
      </c>
      <c r="G5">
        <v>22.5</v>
      </c>
      <c r="H5">
        <v>10.8</v>
      </c>
    </row>
    <row r="6" spans="2:15">
      <c r="B6" s="2"/>
      <c r="C6">
        <v>119.7</v>
      </c>
      <c r="D6">
        <v>37.4</v>
      </c>
      <c r="E6">
        <v>163.4</v>
      </c>
      <c r="F6">
        <v>61.4</v>
      </c>
      <c r="G6">
        <v>20.8</v>
      </c>
      <c r="H6">
        <v>9.4</v>
      </c>
    </row>
    <row r="7" spans="2:15">
      <c r="B7" s="2"/>
      <c r="C7">
        <v>121.2</v>
      </c>
      <c r="D7">
        <v>38.700000000000003</v>
      </c>
      <c r="E7">
        <v>209.7</v>
      </c>
      <c r="F7">
        <v>64.599999999999994</v>
      </c>
      <c r="G7">
        <v>20.399999999999999</v>
      </c>
      <c r="H7">
        <v>9.5500000000000007</v>
      </c>
    </row>
    <row r="8" spans="2:15">
      <c r="B8" s="2"/>
      <c r="G8" s="18">
        <f>AVERAGE(G5:G7)</f>
        <v>21.233333333333331</v>
      </c>
      <c r="H8" s="18">
        <f>AVERAGE(H5:H7)</f>
        <v>9.9166666666666679</v>
      </c>
    </row>
    <row r="9" spans="2:15">
      <c r="B9" s="2"/>
      <c r="C9" s="31"/>
      <c r="G9" s="18">
        <f>STDEV(G5:G7)</f>
        <v>1.1150485789118492</v>
      </c>
      <c r="H9" s="18">
        <f>STDEV(H5:H7)</f>
        <v>0.76865683717334721</v>
      </c>
    </row>
    <row r="10" spans="2:15" ht="24">
      <c r="B10" s="12" t="s">
        <v>40</v>
      </c>
      <c r="C10" s="9" t="s">
        <v>33</v>
      </c>
      <c r="D10" s="3" t="s">
        <v>37</v>
      </c>
      <c r="E10" s="3" t="s">
        <v>38</v>
      </c>
      <c r="F10" s="3" t="s">
        <v>34</v>
      </c>
      <c r="G10" s="3" t="s">
        <v>35</v>
      </c>
      <c r="H10" s="3" t="s">
        <v>36</v>
      </c>
    </row>
    <row r="11" spans="2:15">
      <c r="C11">
        <v>121.4</v>
      </c>
      <c r="D11">
        <v>37.5</v>
      </c>
      <c r="E11">
        <v>163.1</v>
      </c>
      <c r="F11">
        <v>64.099999999999994</v>
      </c>
      <c r="G11">
        <v>47.9</v>
      </c>
      <c r="H11">
        <v>21.4</v>
      </c>
    </row>
    <row r="12" spans="2:15">
      <c r="C12">
        <v>121.2</v>
      </c>
      <c r="D12">
        <v>38.299999999999997</v>
      </c>
      <c r="E12">
        <v>191.8</v>
      </c>
      <c r="F12">
        <v>64.099999999999994</v>
      </c>
      <c r="G12">
        <v>42.5</v>
      </c>
      <c r="H12">
        <v>20</v>
      </c>
    </row>
    <row r="13" spans="2:15">
      <c r="C13">
        <v>119.8</v>
      </c>
      <c r="D13">
        <v>38.200000000000003</v>
      </c>
      <c r="E13">
        <v>162.6</v>
      </c>
      <c r="F13">
        <v>61.8</v>
      </c>
      <c r="G13">
        <v>45.7</v>
      </c>
      <c r="H13">
        <v>21.6</v>
      </c>
    </row>
    <row r="14" spans="2:15">
      <c r="G14" s="18">
        <f>AVERAGE(G11:G13)</f>
        <v>45.366666666666674</v>
      </c>
      <c r="H14" s="18">
        <f>AVERAGE(H11:H13)</f>
        <v>21</v>
      </c>
    </row>
    <row r="15" spans="2:15">
      <c r="G15" s="18">
        <f>STDEV(G11:G13)</f>
        <v>2.7153882472555062</v>
      </c>
      <c r="H15" s="18">
        <f>STDEV(H11:H13)</f>
        <v>0.87177978870813488</v>
      </c>
    </row>
    <row r="16" spans="2:15" ht="24">
      <c r="B16" s="12" t="s">
        <v>41</v>
      </c>
      <c r="C16" s="9" t="s">
        <v>33</v>
      </c>
      <c r="D16" s="3" t="s">
        <v>37</v>
      </c>
      <c r="E16" s="3" t="s">
        <v>38</v>
      </c>
      <c r="F16" s="3" t="s">
        <v>34</v>
      </c>
      <c r="G16" s="3" t="s">
        <v>35</v>
      </c>
      <c r="H16" s="3" t="s">
        <v>36</v>
      </c>
    </row>
    <row r="17" spans="2:8">
      <c r="C17">
        <v>123.4</v>
      </c>
      <c r="D17">
        <v>37.9</v>
      </c>
      <c r="E17">
        <v>194.7</v>
      </c>
      <c r="F17">
        <v>59.2</v>
      </c>
      <c r="G17">
        <v>86.9</v>
      </c>
      <c r="H17">
        <v>42.9</v>
      </c>
    </row>
    <row r="18" spans="2:8">
      <c r="C18">
        <v>120.1</v>
      </c>
      <c r="D18">
        <v>38.6</v>
      </c>
      <c r="E18">
        <v>164.4</v>
      </c>
      <c r="F18">
        <v>61.7</v>
      </c>
      <c r="G18">
        <v>84.7</v>
      </c>
      <c r="H18">
        <v>40.700000000000003</v>
      </c>
    </row>
    <row r="19" spans="2:8">
      <c r="C19">
        <v>121.3</v>
      </c>
      <c r="D19">
        <v>37.9</v>
      </c>
      <c r="E19">
        <v>162.4</v>
      </c>
      <c r="F19">
        <v>59.4</v>
      </c>
      <c r="G19">
        <v>90.7</v>
      </c>
      <c r="H19">
        <v>42.7</v>
      </c>
    </row>
    <row r="20" spans="2:8">
      <c r="G20" s="18">
        <f>AVERAGE(G17:G19)</f>
        <v>87.433333333333337</v>
      </c>
      <c r="H20" s="18">
        <f>AVERAGE(H17:H19)</f>
        <v>42.1</v>
      </c>
    </row>
    <row r="21" spans="2:8">
      <c r="G21" s="18">
        <f>STDEV(G17:G19)</f>
        <v>3.0353473167552556</v>
      </c>
      <c r="H21" s="18">
        <f>STDEV(H17:H19)</f>
        <v>1.2165525060596425</v>
      </c>
    </row>
    <row r="22" spans="2:8" ht="24">
      <c r="B22" s="12" t="s">
        <v>42</v>
      </c>
      <c r="C22" s="9" t="s">
        <v>33</v>
      </c>
      <c r="D22" s="3" t="s">
        <v>37</v>
      </c>
      <c r="E22" s="3" t="s">
        <v>38</v>
      </c>
      <c r="F22" s="3" t="s">
        <v>34</v>
      </c>
      <c r="G22" s="3" t="s">
        <v>35</v>
      </c>
      <c r="H22" s="3" t="s">
        <v>36</v>
      </c>
    </row>
    <row r="23" spans="2:8">
      <c r="C23">
        <v>122.2</v>
      </c>
      <c r="D23">
        <v>37.9</v>
      </c>
      <c r="E23">
        <v>161.6</v>
      </c>
      <c r="F23">
        <v>60.6</v>
      </c>
      <c r="G23">
        <v>172.5</v>
      </c>
      <c r="H23">
        <v>82.7</v>
      </c>
    </row>
    <row r="24" spans="2:8">
      <c r="C24">
        <v>123.3</v>
      </c>
      <c r="D24">
        <v>37.6</v>
      </c>
      <c r="E24">
        <v>171.6</v>
      </c>
      <c r="F24">
        <v>61.9</v>
      </c>
      <c r="G24">
        <v>161.6</v>
      </c>
      <c r="H24">
        <v>88.4</v>
      </c>
    </row>
    <row r="25" spans="2:8">
      <c r="C25">
        <v>122.7</v>
      </c>
      <c r="D25">
        <v>37.4</v>
      </c>
      <c r="E25">
        <v>158.9</v>
      </c>
      <c r="F25">
        <v>64.099999999999994</v>
      </c>
      <c r="G25">
        <v>172.1</v>
      </c>
      <c r="H25">
        <v>90.8</v>
      </c>
    </row>
    <row r="26" spans="2:8">
      <c r="G26" s="18">
        <f>AVERAGE(G23:G25)</f>
        <v>168.73333333333335</v>
      </c>
      <c r="H26" s="18">
        <f>AVERAGE(H23:H25)</f>
        <v>87.300000000000011</v>
      </c>
    </row>
    <row r="27" spans="2:8">
      <c r="G27" s="18">
        <f>STDEV(G23:G25)</f>
        <v>6.1808845105966306</v>
      </c>
      <c r="H27" s="18">
        <f>STDEV(H23:H25)</f>
        <v>4.1605288125429416</v>
      </c>
    </row>
    <row r="28" spans="2:8">
      <c r="B28" s="18"/>
      <c r="C28" s="18">
        <f>AVERAGE(C5:C7, C11:C13, C17:C19, C23:C25)</f>
        <v>121.51666666666667</v>
      </c>
      <c r="D28" s="18">
        <f>AVERAGE(D5:D7, D11:D13, D17:D19, D23:D25)</f>
        <v>37.941666666666663</v>
      </c>
      <c r="E28" s="18">
        <f>AVERAGE(E5:E7, E11:E13, E17:E19, E23:E25)</f>
        <v>172.41666666666666</v>
      </c>
      <c r="F28" s="18">
        <f>AVERAGE(F5:F7, F11:F13, F17:F19, F23:F25)</f>
        <v>62.266666666666673</v>
      </c>
    </row>
    <row r="29" spans="2:8">
      <c r="B29" s="18"/>
      <c r="C29" s="18">
        <f>STDEV(C5:C7, C11:C13, C17:C19, C23:C25)</f>
        <v>1.2525126261989865</v>
      </c>
      <c r="D29" s="18">
        <f>STDEV(D5:D7, D11:D13, D17:D19, D23:D25)</f>
        <v>0.43788403058621012</v>
      </c>
      <c r="E29" s="18">
        <f>STDEV(E5:E7, E11:E13, E17:E19, E23:E25)</f>
        <v>16.650844004452328</v>
      </c>
      <c r="F29" s="18">
        <f>STDEV(F5:F7, F11:F13, F17:F19, F23:F25)</f>
        <v>1.9420389160660867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Query A</vt:lpstr>
      <vt:lpstr>Query B</vt:lpstr>
      <vt:lpstr>Scalability</vt:lpstr>
      <vt:lpstr>Different_Datasets</vt:lpstr>
      <vt:lpstr>ETL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2018-05-02T16:15:02Z</dcterms:created>
  <dcterms:modified xsi:type="dcterms:W3CDTF">2018-05-08T12:56:24Z</dcterms:modified>
</cp:coreProperties>
</file>