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219" documentId="8_{63960190-5230-4FBE-9E02-44C080A1444E}" xr6:coauthVersionLast="28" xr6:coauthVersionMax="28" xr10:uidLastSave="{A5028C3F-B15D-4DF1-AA09-400B0875DE94}"/>
  <bookViews>
    <workbookView xWindow="0" yWindow="1368" windowWidth="17028" windowHeight="7416" xr2:uid="{07B879F5-6FCC-491F-8449-9F54D421AA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J55" i="1" l="1"/>
  <c r="C55" i="1"/>
  <c r="T31" i="1" l="1"/>
  <c r="T32" i="1" s="1"/>
  <c r="T30" i="1"/>
  <c r="T33" i="1" s="1"/>
  <c r="M30" i="1"/>
  <c r="M33" i="1" s="1"/>
  <c r="M29" i="1"/>
  <c r="F29" i="1"/>
  <c r="M14" i="1"/>
  <c r="M15" i="1" s="1"/>
  <c r="M13" i="1"/>
  <c r="M16" i="1" s="1"/>
  <c r="F13" i="1"/>
  <c r="F16" i="1" s="1"/>
  <c r="Q38" i="1"/>
  <c r="J38" i="1"/>
  <c r="M31" i="1" s="1"/>
  <c r="M32" i="1" s="1"/>
  <c r="C38" i="1"/>
  <c r="F31" i="1" s="1"/>
  <c r="F32" i="1" s="1"/>
  <c r="Q21" i="1"/>
  <c r="T14" i="1" s="1"/>
  <c r="T15" i="1" s="1"/>
  <c r="J21" i="1"/>
  <c r="F10" i="1"/>
  <c r="F48" i="1" s="1"/>
  <c r="F49" i="1" s="1"/>
  <c r="C21" i="1"/>
  <c r="T12" i="1" l="1"/>
  <c r="F30" i="1"/>
  <c r="F33" i="1" s="1"/>
  <c r="F14" i="1"/>
  <c r="F15" i="1" s="1"/>
  <c r="M46" i="1"/>
  <c r="F47" i="1"/>
  <c r="F50" i="1" s="1"/>
  <c r="M47" i="1"/>
  <c r="M50" i="1" s="1"/>
  <c r="F46" i="1"/>
  <c r="M12" i="1"/>
  <c r="T13" i="1"/>
  <c r="T16" i="1" s="1"/>
  <c r="T29" i="1"/>
  <c r="M48" i="1"/>
  <c r="M49" i="1" s="1"/>
  <c r="T4" i="1" s="1"/>
  <c r="F12" i="1"/>
</calcChain>
</file>

<file path=xl/sharedStrings.xml><?xml version="1.0" encoding="utf-8"?>
<sst xmlns="http://schemas.openxmlformats.org/spreadsheetml/2006/main" count="116" uniqueCount="35">
  <si>
    <t>Test 1</t>
  </si>
  <si>
    <t>Encoder ISR with port read</t>
  </si>
  <si>
    <t>Trial</t>
  </si>
  <si>
    <t>Average</t>
  </si>
  <si>
    <t>[us]</t>
  </si>
  <si>
    <t>Time</t>
  </si>
  <si>
    <t>Clock frequency</t>
  </si>
  <si>
    <t>Clock period</t>
  </si>
  <si>
    <t>Minimum cycles</t>
  </si>
  <si>
    <t>Maximum cycles</t>
  </si>
  <si>
    <t>Average cycles</t>
  </si>
  <si>
    <t>Test 2</t>
  </si>
  <si>
    <t>Encoder ISR with digitalRead</t>
  </si>
  <si>
    <t>Test 3</t>
  </si>
  <si>
    <t>float to int conversion</t>
  </si>
  <si>
    <t>Test 4</t>
  </si>
  <si>
    <t>Serial print 10 characters</t>
  </si>
  <si>
    <t>Test 5</t>
  </si>
  <si>
    <t>Timer 1 ISR (single motor)</t>
  </si>
  <si>
    <t>Test 6</t>
  </si>
  <si>
    <t>Timer 1 ISR (dual motor)</t>
  </si>
  <si>
    <t>Average exec time</t>
  </si>
  <si>
    <t>Hz</t>
  </si>
  <si>
    <t>s</t>
  </si>
  <si>
    <t>us</t>
  </si>
  <si>
    <t>Max frequency</t>
  </si>
  <si>
    <t>Test 7</t>
  </si>
  <si>
    <t>Single motor test</t>
  </si>
  <si>
    <t>Desired Freq</t>
  </si>
  <si>
    <t>Worse case time</t>
  </si>
  <si>
    <t>Summary</t>
  </si>
  <si>
    <t>Test 8</t>
  </si>
  <si>
    <t>Dual motor PID control test</t>
  </si>
  <si>
    <t>lcall3 Controller Software Performance Analysis</t>
  </si>
  <si>
    <t>Fmax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</si>
</sst>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2" fillId="0" borderId="2" xfId="2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right"/>
    </xf>
    <xf numFmtId="0" fontId="5" fillId="0" borderId="0" xfId="0" applyFont="1"/>
    <xf numFmtId="11" fontId="0" fillId="0" borderId="13" xfId="0" applyNumberFormat="1" applyBorder="1"/>
    <xf numFmtId="11" fontId="0" fillId="0" borderId="15" xfId="0" applyNumberFormat="1" applyBorder="1"/>
    <xf numFmtId="1" fontId="0" fillId="0" borderId="13" xfId="0" applyNumberFormat="1" applyBorder="1"/>
    <xf numFmtId="1" fontId="0" fillId="0" borderId="17" xfId="0" applyNumberFormat="1" applyBorder="1"/>
    <xf numFmtId="0" fontId="0" fillId="0" borderId="0" xfId="0" applyBorder="1"/>
    <xf numFmtId="1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17" xfId="0" applyNumberFormat="1" applyBorder="1"/>
    <xf numFmtId="0" fontId="5" fillId="0" borderId="12" xfId="0" applyFont="1" applyBorder="1"/>
    <xf numFmtId="0" fontId="5" fillId="0" borderId="14" xfId="0" applyFont="1" applyBorder="1"/>
    <xf numFmtId="0" fontId="5" fillId="0" borderId="16" xfId="0" applyFont="1" applyBorder="1"/>
    <xf numFmtId="0" fontId="5" fillId="0" borderId="16" xfId="0" applyFont="1" applyFill="1" applyBorder="1"/>
    <xf numFmtId="0" fontId="5" fillId="0" borderId="14" xfId="0" applyFont="1" applyFill="1" applyBorder="1"/>
    <xf numFmtId="0" fontId="1" fillId="0" borderId="0" xfId="1" applyBorder="1"/>
    <xf numFmtId="0" fontId="5" fillId="0" borderId="22" xfId="0" applyFont="1" applyBorder="1"/>
    <xf numFmtId="0" fontId="0" fillId="0" borderId="21" xfId="0" applyBorder="1"/>
    <xf numFmtId="1" fontId="0" fillId="0" borderId="23" xfId="0" applyNumberFormat="1" applyBorder="1"/>
    <xf numFmtId="0" fontId="6" fillId="0" borderId="1" xfId="3" applyBorder="1"/>
    <xf numFmtId="2" fontId="8" fillId="3" borderId="23" xfId="5" applyNumberFormat="1" applyBorder="1"/>
    <xf numFmtId="0" fontId="7" fillId="2" borderId="23" xfId="4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6">
    <cellStyle name="Bad" xfId="5" builtinId="27"/>
    <cellStyle name="Good" xfId="4" builtinId="26"/>
    <cellStyle name="Heading 1" xfId="1" builtinId="16"/>
    <cellStyle name="Heading 2" xfId="2" builtinId="17"/>
    <cellStyle name="Normal" xfId="0" builtinId="0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326C-07A4-48C7-941A-929BE48EB14F}">
  <sheetPr>
    <pageSetUpPr fitToPage="1"/>
  </sheetPr>
  <dimension ref="B1:U55"/>
  <sheetViews>
    <sheetView showGridLines="0" tabSelected="1" zoomScale="85" zoomScaleNormal="85" workbookViewId="0">
      <selection activeCell="M4" sqref="M4"/>
    </sheetView>
  </sheetViews>
  <sheetFormatPr defaultRowHeight="14.4" x14ac:dyDescent="0.3"/>
  <cols>
    <col min="5" max="5" width="16.6640625" bestFit="1" customWidth="1"/>
    <col min="12" max="12" width="16.6640625" bestFit="1" customWidth="1"/>
    <col min="19" max="19" width="14.5546875" bestFit="1" customWidth="1"/>
    <col min="20" max="20" width="12.44140625" bestFit="1" customWidth="1"/>
  </cols>
  <sheetData>
    <row r="1" spans="2:21" s="31" customFormat="1" ht="24" thickBot="1" x14ac:dyDescent="0.5">
      <c r="B1" s="31" t="s">
        <v>33</v>
      </c>
    </row>
    <row r="2" spans="2:21" ht="15" thickTop="1" x14ac:dyDescent="0.3"/>
    <row r="3" spans="2:21" ht="20.399999999999999" thickBot="1" x14ac:dyDescent="0.45">
      <c r="E3" s="27" t="s">
        <v>30</v>
      </c>
      <c r="F3" s="27"/>
      <c r="G3" s="27"/>
      <c r="H3" s="1"/>
      <c r="I3" s="1"/>
      <c r="J3" s="1"/>
      <c r="K3" s="1"/>
      <c r="L3" s="27"/>
      <c r="M3" s="27"/>
      <c r="N3" s="27"/>
      <c r="O3" s="1"/>
      <c r="P3" s="1"/>
      <c r="Q3" s="1"/>
      <c r="R3" s="1"/>
      <c r="S3" s="27"/>
      <c r="T3" s="27"/>
    </row>
    <row r="4" spans="2:21" ht="15.6" thickTop="1" thickBot="1" x14ac:dyDescent="0.35">
      <c r="E4" s="28" t="s">
        <v>28</v>
      </c>
      <c r="F4" s="33">
        <v>1000</v>
      </c>
      <c r="G4" s="29" t="s">
        <v>22</v>
      </c>
      <c r="L4" s="28" t="s">
        <v>29</v>
      </c>
      <c r="M4" s="32">
        <f>4*($F$15)+$T$32+$M$49</f>
        <v>220</v>
      </c>
      <c r="N4" s="29" t="s">
        <v>24</v>
      </c>
      <c r="S4" s="28" t="s">
        <v>34</v>
      </c>
      <c r="T4" s="30">
        <f>1/($M$4*0.000001)</f>
        <v>4545.454545454546</v>
      </c>
      <c r="U4" s="29" t="s">
        <v>22</v>
      </c>
    </row>
    <row r="6" spans="2:21" s="2" customFormat="1" ht="18" thickBot="1" x14ac:dyDescent="0.4">
      <c r="B6" s="2" t="s">
        <v>0</v>
      </c>
      <c r="I6" s="2" t="s">
        <v>11</v>
      </c>
      <c r="P6" s="2" t="s">
        <v>13</v>
      </c>
    </row>
    <row r="7" spans="2:21" ht="15" thickTop="1" x14ac:dyDescent="0.3">
      <c r="B7" s="11" t="s">
        <v>1</v>
      </c>
      <c r="C7" s="3"/>
      <c r="I7" s="11" t="s">
        <v>12</v>
      </c>
      <c r="P7" s="11" t="s">
        <v>14</v>
      </c>
    </row>
    <row r="8" spans="2:21" ht="15" thickBot="1" x14ac:dyDescent="0.35"/>
    <row r="9" spans="2:21" x14ac:dyDescent="0.3">
      <c r="B9" s="34" t="s">
        <v>2</v>
      </c>
      <c r="C9" s="8" t="s">
        <v>5</v>
      </c>
      <c r="E9" s="22" t="s">
        <v>6</v>
      </c>
      <c r="F9" s="12">
        <v>16000000</v>
      </c>
      <c r="G9" s="18" t="s">
        <v>22</v>
      </c>
      <c r="I9" s="34" t="s">
        <v>2</v>
      </c>
      <c r="J9" s="8" t="s">
        <v>5</v>
      </c>
      <c r="L9" s="16"/>
      <c r="M9" s="17"/>
      <c r="N9" s="17"/>
      <c r="P9" s="34" t="s">
        <v>2</v>
      </c>
      <c r="Q9" s="8" t="s">
        <v>5</v>
      </c>
      <c r="S9" s="16"/>
      <c r="T9" s="17"/>
    </row>
    <row r="10" spans="2:21" ht="15" thickBot="1" x14ac:dyDescent="0.35">
      <c r="B10" s="35"/>
      <c r="C10" s="9" t="s">
        <v>4</v>
      </c>
      <c r="E10" s="23" t="s">
        <v>7</v>
      </c>
      <c r="F10" s="13">
        <f>1/F9</f>
        <v>6.2499999999999997E-8</v>
      </c>
      <c r="G10" s="19" t="s">
        <v>23</v>
      </c>
      <c r="I10" s="35"/>
      <c r="J10" s="9" t="s">
        <v>4</v>
      </c>
      <c r="L10" s="16"/>
      <c r="M10" s="17"/>
      <c r="N10" s="17"/>
      <c r="P10" s="35"/>
      <c r="Q10" s="9" t="s">
        <v>4</v>
      </c>
      <c r="S10" s="16"/>
      <c r="T10" s="17"/>
    </row>
    <row r="11" spans="2:21" ht="15" thickBot="1" x14ac:dyDescent="0.35">
      <c r="B11" s="5">
        <v>1</v>
      </c>
      <c r="C11" s="5">
        <v>8</v>
      </c>
      <c r="E11" s="11"/>
      <c r="I11" s="5">
        <v>1</v>
      </c>
      <c r="J11" s="5">
        <v>8</v>
      </c>
      <c r="P11" s="5">
        <v>1</v>
      </c>
      <c r="Q11" s="5">
        <v>0</v>
      </c>
    </row>
    <row r="12" spans="2:21" x14ac:dyDescent="0.3">
      <c r="B12" s="4">
        <v>2</v>
      </c>
      <c r="C12" s="4">
        <v>4</v>
      </c>
      <c r="E12" s="22" t="s">
        <v>8</v>
      </c>
      <c r="F12" s="14">
        <f>MIN(C11:C20)*0.000001/$F$10</f>
        <v>64</v>
      </c>
      <c r="G12" s="18"/>
      <c r="I12" s="4">
        <v>2</v>
      </c>
      <c r="J12" s="5">
        <v>8</v>
      </c>
      <c r="L12" s="22" t="s">
        <v>8</v>
      </c>
      <c r="M12" s="14">
        <f>MIN(J11:J20)*0.000001/$F$10</f>
        <v>128</v>
      </c>
      <c r="N12" s="18"/>
      <c r="P12" s="4">
        <v>2</v>
      </c>
      <c r="Q12" s="5">
        <v>4</v>
      </c>
      <c r="S12" s="22" t="s">
        <v>8</v>
      </c>
      <c r="T12" s="14">
        <f>MIN(Q11:Q20)*0.000001/$F$10</f>
        <v>0</v>
      </c>
      <c r="U12" s="18"/>
    </row>
    <row r="13" spans="2:21" x14ac:dyDescent="0.3">
      <c r="B13" s="4">
        <v>3</v>
      </c>
      <c r="C13" s="4">
        <v>4</v>
      </c>
      <c r="E13" s="24" t="s">
        <v>9</v>
      </c>
      <c r="F13" s="15">
        <f>MAX(C11:C20)*0.000001/$F$10</f>
        <v>128</v>
      </c>
      <c r="G13" s="20"/>
      <c r="I13" s="4">
        <v>3</v>
      </c>
      <c r="J13" s="5">
        <v>8</v>
      </c>
      <c r="L13" s="24" t="s">
        <v>9</v>
      </c>
      <c r="M13" s="15">
        <f>MAX(J11:J20)*0.000001/$F$10</f>
        <v>192</v>
      </c>
      <c r="N13" s="20"/>
      <c r="P13" s="4">
        <v>3</v>
      </c>
      <c r="Q13" s="5">
        <v>4</v>
      </c>
      <c r="S13" s="24" t="s">
        <v>9</v>
      </c>
      <c r="T13" s="15">
        <f>MAX(Q11:Q20)*0.000001/$F$10</f>
        <v>64</v>
      </c>
      <c r="U13" s="20"/>
    </row>
    <row r="14" spans="2:21" x14ac:dyDescent="0.3">
      <c r="B14" s="4">
        <v>4</v>
      </c>
      <c r="C14" s="4">
        <v>8</v>
      </c>
      <c r="E14" s="24" t="s">
        <v>10</v>
      </c>
      <c r="F14" s="15">
        <f>C21*0.000001/$F$10</f>
        <v>89.6</v>
      </c>
      <c r="G14" s="20"/>
      <c r="I14" s="4">
        <v>4</v>
      </c>
      <c r="J14" s="5">
        <v>8</v>
      </c>
      <c r="L14" s="24" t="s">
        <v>10</v>
      </c>
      <c r="M14" s="15">
        <f>J21*0.000001/$F$10</f>
        <v>134.4</v>
      </c>
      <c r="N14" s="20"/>
      <c r="P14" s="4">
        <v>4</v>
      </c>
      <c r="Q14" s="5">
        <v>4</v>
      </c>
      <c r="S14" s="24" t="s">
        <v>10</v>
      </c>
      <c r="T14" s="15">
        <f>Q21*0.000001/$F$10</f>
        <v>51.2</v>
      </c>
      <c r="U14" s="20"/>
    </row>
    <row r="15" spans="2:21" x14ac:dyDescent="0.3">
      <c r="B15" s="4">
        <v>5</v>
      </c>
      <c r="C15" s="4">
        <v>4</v>
      </c>
      <c r="E15" s="25" t="s">
        <v>21</v>
      </c>
      <c r="F15" s="21">
        <f>F14*$F$10*1000000</f>
        <v>5.6</v>
      </c>
      <c r="G15" s="20" t="s">
        <v>24</v>
      </c>
      <c r="I15" s="4">
        <v>5</v>
      </c>
      <c r="J15" s="5">
        <v>8</v>
      </c>
      <c r="L15" s="25" t="s">
        <v>21</v>
      </c>
      <c r="M15" s="21">
        <f>M14*$F$10*1000000</f>
        <v>8.3999999999999986</v>
      </c>
      <c r="N15" s="20" t="s">
        <v>24</v>
      </c>
      <c r="P15" s="4">
        <v>5</v>
      </c>
      <c r="Q15" s="5">
        <v>4</v>
      </c>
      <c r="S15" s="25" t="s">
        <v>21</v>
      </c>
      <c r="T15" s="21">
        <f>T14*$F$10*1000000</f>
        <v>3.1999999999999997</v>
      </c>
      <c r="U15" s="20" t="s">
        <v>24</v>
      </c>
    </row>
    <row r="16" spans="2:21" ht="15" thickBot="1" x14ac:dyDescent="0.35">
      <c r="B16" s="4">
        <v>6</v>
      </c>
      <c r="C16" s="4">
        <v>4</v>
      </c>
      <c r="E16" s="26" t="s">
        <v>25</v>
      </c>
      <c r="F16" s="13">
        <f>1/(F13*$F$10)</f>
        <v>125000</v>
      </c>
      <c r="G16" s="19" t="s">
        <v>22</v>
      </c>
      <c r="I16" s="4">
        <v>6</v>
      </c>
      <c r="J16" s="5">
        <v>8</v>
      </c>
      <c r="L16" s="26" t="s">
        <v>25</v>
      </c>
      <c r="M16" s="13">
        <f>1/(M13*$F$10)</f>
        <v>83333.333333333328</v>
      </c>
      <c r="N16" s="19" t="s">
        <v>22</v>
      </c>
      <c r="P16" s="4">
        <v>6</v>
      </c>
      <c r="Q16" s="5">
        <v>4</v>
      </c>
      <c r="S16" s="26" t="s">
        <v>25</v>
      </c>
      <c r="T16" s="13">
        <f>1/(T13*$F$10)</f>
        <v>250000</v>
      </c>
      <c r="U16" s="19" t="s">
        <v>22</v>
      </c>
    </row>
    <row r="17" spans="2:21" x14ac:dyDescent="0.3">
      <c r="B17" s="4">
        <v>7</v>
      </c>
      <c r="C17" s="4">
        <v>8</v>
      </c>
      <c r="I17" s="4">
        <v>7</v>
      </c>
      <c r="J17" s="5">
        <v>8</v>
      </c>
      <c r="P17" s="4">
        <v>7</v>
      </c>
      <c r="Q17" s="5">
        <v>0</v>
      </c>
    </row>
    <row r="18" spans="2:21" x14ac:dyDescent="0.3">
      <c r="B18" s="4">
        <v>8</v>
      </c>
      <c r="C18" s="4">
        <v>4</v>
      </c>
      <c r="I18" s="4">
        <v>8</v>
      </c>
      <c r="J18" s="5">
        <v>8</v>
      </c>
      <c r="P18" s="4">
        <v>8</v>
      </c>
      <c r="Q18" s="5">
        <v>4</v>
      </c>
    </row>
    <row r="19" spans="2:21" x14ac:dyDescent="0.3">
      <c r="B19" s="4">
        <v>9</v>
      </c>
      <c r="C19" s="4">
        <v>4</v>
      </c>
      <c r="I19" s="4">
        <v>9</v>
      </c>
      <c r="J19" s="5">
        <v>12</v>
      </c>
      <c r="P19" s="4">
        <v>9</v>
      </c>
      <c r="Q19" s="5">
        <v>4</v>
      </c>
    </row>
    <row r="20" spans="2:21" ht="15" thickBot="1" x14ac:dyDescent="0.35">
      <c r="B20" s="6">
        <v>10</v>
      </c>
      <c r="C20" s="6">
        <v>8</v>
      </c>
      <c r="I20" s="6">
        <v>10</v>
      </c>
      <c r="J20" s="5">
        <v>8</v>
      </c>
      <c r="P20" s="6">
        <v>10</v>
      </c>
      <c r="Q20" s="5">
        <v>4</v>
      </c>
    </row>
    <row r="21" spans="2:21" ht="15" thickBot="1" x14ac:dyDescent="0.35">
      <c r="B21" s="10" t="s">
        <v>3</v>
      </c>
      <c r="C21" s="7">
        <f>AVERAGE(C11:C20)</f>
        <v>5.6</v>
      </c>
      <c r="I21" s="10" t="s">
        <v>3</v>
      </c>
      <c r="J21" s="7">
        <f>AVERAGE(J11:J20)</f>
        <v>8.4</v>
      </c>
      <c r="P21" s="10" t="s">
        <v>3</v>
      </c>
      <c r="Q21" s="7">
        <f>AVERAGE(Q11:Q20)</f>
        <v>3.2</v>
      </c>
    </row>
    <row r="23" spans="2:21" s="2" customFormat="1" ht="18" thickBot="1" x14ac:dyDescent="0.4">
      <c r="B23" s="2" t="s">
        <v>15</v>
      </c>
      <c r="I23" s="2" t="s">
        <v>17</v>
      </c>
      <c r="P23" s="2" t="s">
        <v>19</v>
      </c>
    </row>
    <row r="24" spans="2:21" ht="15" thickTop="1" x14ac:dyDescent="0.3">
      <c r="B24" s="11" t="s">
        <v>16</v>
      </c>
      <c r="I24" s="11" t="s">
        <v>18</v>
      </c>
      <c r="P24" s="11" t="s">
        <v>20</v>
      </c>
    </row>
    <row r="25" spans="2:21" ht="15" thickBot="1" x14ac:dyDescent="0.35"/>
    <row r="26" spans="2:21" x14ac:dyDescent="0.3">
      <c r="B26" s="34" t="s">
        <v>2</v>
      </c>
      <c r="C26" s="8" t="s">
        <v>5</v>
      </c>
      <c r="E26" s="16"/>
      <c r="F26" s="17"/>
      <c r="I26" s="34" t="s">
        <v>2</v>
      </c>
      <c r="J26" s="8" t="s">
        <v>5</v>
      </c>
      <c r="L26" s="16"/>
      <c r="M26" s="17"/>
      <c r="N26" s="17"/>
      <c r="P26" s="34" t="s">
        <v>2</v>
      </c>
      <c r="Q26" s="8" t="s">
        <v>5</v>
      </c>
      <c r="S26" s="16"/>
      <c r="T26" s="17"/>
    </row>
    <row r="27" spans="2:21" ht="15" thickBot="1" x14ac:dyDescent="0.35">
      <c r="B27" s="35"/>
      <c r="C27" s="9" t="s">
        <v>4</v>
      </c>
      <c r="E27" s="16"/>
      <c r="F27" s="17"/>
      <c r="I27" s="35"/>
      <c r="J27" s="9" t="s">
        <v>4</v>
      </c>
      <c r="L27" s="16"/>
      <c r="M27" s="17"/>
      <c r="N27" s="17"/>
      <c r="P27" s="35"/>
      <c r="Q27" s="9" t="s">
        <v>4</v>
      </c>
      <c r="S27" s="16"/>
      <c r="T27" s="17"/>
    </row>
    <row r="28" spans="2:21" ht="15" thickBot="1" x14ac:dyDescent="0.35">
      <c r="B28" s="5">
        <v>1</v>
      </c>
      <c r="C28" s="5">
        <v>760</v>
      </c>
      <c r="I28" s="5">
        <v>1</v>
      </c>
      <c r="J28" s="5">
        <v>8</v>
      </c>
      <c r="P28" s="5">
        <v>1</v>
      </c>
      <c r="Q28" s="5">
        <v>8</v>
      </c>
    </row>
    <row r="29" spans="2:21" x14ac:dyDescent="0.3">
      <c r="B29" s="4">
        <v>2</v>
      </c>
      <c r="C29" s="5">
        <v>760</v>
      </c>
      <c r="E29" s="22" t="s">
        <v>8</v>
      </c>
      <c r="F29" s="14">
        <f>MIN(C28:C37)*0.000001/$F$10</f>
        <v>12160</v>
      </c>
      <c r="G29" s="18"/>
      <c r="I29" s="4">
        <v>2</v>
      </c>
      <c r="J29" s="5">
        <v>8</v>
      </c>
      <c r="L29" s="22" t="s">
        <v>8</v>
      </c>
      <c r="M29" s="14">
        <f>MIN(J28:J37)*0.000001/$F$10</f>
        <v>64</v>
      </c>
      <c r="N29" s="18"/>
      <c r="P29" s="4">
        <v>2</v>
      </c>
      <c r="Q29" s="5">
        <v>8</v>
      </c>
      <c r="S29" s="22" t="s">
        <v>8</v>
      </c>
      <c r="T29" s="14">
        <f>MIN(Q28:Q37)*0.000001/$F$10</f>
        <v>128</v>
      </c>
      <c r="U29" s="18"/>
    </row>
    <row r="30" spans="2:21" x14ac:dyDescent="0.3">
      <c r="B30" s="4">
        <v>3</v>
      </c>
      <c r="C30" s="5">
        <v>764</v>
      </c>
      <c r="E30" s="24" t="s">
        <v>9</v>
      </c>
      <c r="F30" s="15">
        <f>MAX(C28:C37)*0.000001/$F$10</f>
        <v>12224</v>
      </c>
      <c r="G30" s="20"/>
      <c r="I30" s="4">
        <v>3</v>
      </c>
      <c r="J30" s="5">
        <v>4</v>
      </c>
      <c r="L30" s="24" t="s">
        <v>9</v>
      </c>
      <c r="M30" s="15">
        <f>MAX(J28:J37)*0.000001/$F$10</f>
        <v>128</v>
      </c>
      <c r="N30" s="20"/>
      <c r="P30" s="4">
        <v>3</v>
      </c>
      <c r="Q30" s="5">
        <v>8</v>
      </c>
      <c r="S30" s="24" t="s">
        <v>9</v>
      </c>
      <c r="T30" s="15">
        <f>MAX(Q28:Q37)*0.000001/$F$10</f>
        <v>192</v>
      </c>
      <c r="U30" s="20"/>
    </row>
    <row r="31" spans="2:21" x14ac:dyDescent="0.3">
      <c r="B31" s="4">
        <v>4</v>
      </c>
      <c r="C31" s="5">
        <v>760</v>
      </c>
      <c r="E31" s="24" t="s">
        <v>10</v>
      </c>
      <c r="F31" s="15">
        <f>C38*0.000001/$F$10</f>
        <v>12185.6</v>
      </c>
      <c r="G31" s="20"/>
      <c r="I31" s="4">
        <v>4</v>
      </c>
      <c r="J31" s="5">
        <v>8</v>
      </c>
      <c r="L31" s="24" t="s">
        <v>10</v>
      </c>
      <c r="M31" s="15">
        <f>J38*0.000001/$F$10</f>
        <v>108.8</v>
      </c>
      <c r="N31" s="20"/>
      <c r="P31" s="4">
        <v>4</v>
      </c>
      <c r="Q31" s="5">
        <v>12</v>
      </c>
      <c r="S31" s="24" t="s">
        <v>10</v>
      </c>
      <c r="T31" s="15">
        <f>Q38*0.000001/$F$10</f>
        <v>140.80000000000001</v>
      </c>
      <c r="U31" s="20"/>
    </row>
    <row r="32" spans="2:21" x14ac:dyDescent="0.3">
      <c r="B32" s="4">
        <v>5</v>
      </c>
      <c r="C32" s="5">
        <v>760</v>
      </c>
      <c r="E32" s="25" t="s">
        <v>21</v>
      </c>
      <c r="F32" s="21">
        <f>F31*$F$10*1000000</f>
        <v>761.6</v>
      </c>
      <c r="G32" s="20" t="s">
        <v>24</v>
      </c>
      <c r="I32" s="4">
        <v>5</v>
      </c>
      <c r="J32" s="5">
        <v>8</v>
      </c>
      <c r="L32" s="25" t="s">
        <v>21</v>
      </c>
      <c r="M32" s="21">
        <f>M31*$F$10*1000000</f>
        <v>6.7999999999999989</v>
      </c>
      <c r="N32" s="20" t="s">
        <v>24</v>
      </c>
      <c r="P32" s="4">
        <v>5</v>
      </c>
      <c r="Q32" s="5">
        <v>8</v>
      </c>
      <c r="S32" s="25" t="s">
        <v>21</v>
      </c>
      <c r="T32" s="21">
        <f>T31*$F$10*1000000</f>
        <v>8.8000000000000007</v>
      </c>
      <c r="U32" s="20" t="s">
        <v>24</v>
      </c>
    </row>
    <row r="33" spans="2:21" ht="15" thickBot="1" x14ac:dyDescent="0.35">
      <c r="B33" s="4">
        <v>6</v>
      </c>
      <c r="C33" s="5">
        <v>764</v>
      </c>
      <c r="E33" s="26" t="s">
        <v>25</v>
      </c>
      <c r="F33" s="13">
        <f>1/(F30*$F$10)</f>
        <v>1308.9005235602096</v>
      </c>
      <c r="G33" s="19" t="s">
        <v>22</v>
      </c>
      <c r="I33" s="4">
        <v>6</v>
      </c>
      <c r="J33" s="5">
        <v>4</v>
      </c>
      <c r="L33" s="26" t="s">
        <v>25</v>
      </c>
      <c r="M33" s="13">
        <f>1/(M30*$F$10)</f>
        <v>125000</v>
      </c>
      <c r="N33" s="19" t="s">
        <v>22</v>
      </c>
      <c r="P33" s="4">
        <v>6</v>
      </c>
      <c r="Q33" s="5">
        <v>12</v>
      </c>
      <c r="S33" s="26" t="s">
        <v>25</v>
      </c>
      <c r="T33" s="13">
        <f>1/(T30*$F$10)</f>
        <v>83333.333333333328</v>
      </c>
      <c r="U33" s="19" t="s">
        <v>22</v>
      </c>
    </row>
    <row r="34" spans="2:21" x14ac:dyDescent="0.3">
      <c r="B34" s="4">
        <v>7</v>
      </c>
      <c r="C34" s="5">
        <v>764</v>
      </c>
      <c r="I34" s="4">
        <v>7</v>
      </c>
      <c r="J34" s="5">
        <v>8</v>
      </c>
      <c r="P34" s="4">
        <v>7</v>
      </c>
      <c r="Q34" s="5">
        <v>8</v>
      </c>
    </row>
    <row r="35" spans="2:21" x14ac:dyDescent="0.3">
      <c r="B35" s="4">
        <v>8</v>
      </c>
      <c r="C35" s="5">
        <v>760</v>
      </c>
      <c r="I35" s="4">
        <v>8</v>
      </c>
      <c r="J35" s="5">
        <v>4</v>
      </c>
      <c r="P35" s="4">
        <v>8</v>
      </c>
      <c r="Q35" s="5">
        <v>8</v>
      </c>
    </row>
    <row r="36" spans="2:21" x14ac:dyDescent="0.3">
      <c r="B36" s="4">
        <v>9</v>
      </c>
      <c r="C36" s="5">
        <v>764</v>
      </c>
      <c r="I36" s="4">
        <v>9</v>
      </c>
      <c r="J36" s="5">
        <v>8</v>
      </c>
      <c r="P36" s="4">
        <v>9</v>
      </c>
      <c r="Q36" s="5">
        <v>8</v>
      </c>
    </row>
    <row r="37" spans="2:21" ht="15" thickBot="1" x14ac:dyDescent="0.35">
      <c r="B37" s="6">
        <v>10</v>
      </c>
      <c r="C37" s="5">
        <v>760</v>
      </c>
      <c r="I37" s="6">
        <v>10</v>
      </c>
      <c r="J37" s="5">
        <v>8</v>
      </c>
      <c r="P37" s="6">
        <v>10</v>
      </c>
      <c r="Q37" s="5">
        <v>8</v>
      </c>
    </row>
    <row r="38" spans="2:21" ht="15" thickBot="1" x14ac:dyDescent="0.35">
      <c r="B38" s="10" t="s">
        <v>3</v>
      </c>
      <c r="C38" s="7">
        <f>AVERAGE(C28:C37)</f>
        <v>761.6</v>
      </c>
      <c r="I38" s="10" t="s">
        <v>3</v>
      </c>
      <c r="J38" s="7">
        <f>AVERAGE(J28:J37)</f>
        <v>6.8</v>
      </c>
      <c r="P38" s="10" t="s">
        <v>3</v>
      </c>
      <c r="Q38" s="7">
        <f>AVERAGE(Q28:Q37)</f>
        <v>8.8000000000000007</v>
      </c>
    </row>
    <row r="40" spans="2:21" s="2" customFormat="1" ht="18" thickBot="1" x14ac:dyDescent="0.4">
      <c r="B40" s="2" t="s">
        <v>26</v>
      </c>
      <c r="I40" s="2" t="s">
        <v>31</v>
      </c>
    </row>
    <row r="41" spans="2:21" ht="15" thickTop="1" x14ac:dyDescent="0.3">
      <c r="B41" s="11" t="s">
        <v>27</v>
      </c>
      <c r="I41" s="11" t="s">
        <v>32</v>
      </c>
    </row>
    <row r="42" spans="2:21" ht="15" thickBot="1" x14ac:dyDescent="0.35"/>
    <row r="43" spans="2:21" x14ac:dyDescent="0.3">
      <c r="B43" s="34" t="s">
        <v>2</v>
      </c>
      <c r="C43" s="8" t="s">
        <v>5</v>
      </c>
      <c r="E43" s="16"/>
      <c r="F43" s="17"/>
      <c r="I43" s="34" t="s">
        <v>2</v>
      </c>
      <c r="J43" s="8" t="s">
        <v>5</v>
      </c>
      <c r="L43" s="16"/>
      <c r="M43" s="17"/>
    </row>
    <row r="44" spans="2:21" ht="15" thickBot="1" x14ac:dyDescent="0.35">
      <c r="B44" s="35"/>
      <c r="C44" s="9" t="s">
        <v>4</v>
      </c>
      <c r="E44" s="16"/>
      <c r="F44" s="17"/>
      <c r="I44" s="35"/>
      <c r="J44" s="9" t="s">
        <v>4</v>
      </c>
      <c r="L44" s="16"/>
      <c r="M44" s="17"/>
    </row>
    <row r="45" spans="2:21" ht="15" thickBot="1" x14ac:dyDescent="0.35">
      <c r="B45" s="5">
        <v>1</v>
      </c>
      <c r="C45" s="5">
        <v>20</v>
      </c>
      <c r="I45" s="5">
        <v>1</v>
      </c>
      <c r="J45" s="5">
        <v>188</v>
      </c>
    </row>
    <row r="46" spans="2:21" x14ac:dyDescent="0.3">
      <c r="B46" s="4">
        <v>2</v>
      </c>
      <c r="C46" s="5">
        <v>20</v>
      </c>
      <c r="E46" s="22" t="s">
        <v>8</v>
      </c>
      <c r="F46" s="14">
        <f>MIN(C45:C54)*0.000001/$F$10</f>
        <v>256</v>
      </c>
      <c r="G46" s="18"/>
      <c r="I46" s="4">
        <v>2</v>
      </c>
      <c r="J46" s="5">
        <v>184</v>
      </c>
      <c r="L46" s="22" t="s">
        <v>8</v>
      </c>
      <c r="M46" s="14">
        <f>MIN(J45:J54)*0.000001/$F$10</f>
        <v>2944</v>
      </c>
      <c r="N46" s="18"/>
    </row>
    <row r="47" spans="2:21" x14ac:dyDescent="0.3">
      <c r="B47" s="4">
        <v>3</v>
      </c>
      <c r="C47" s="5">
        <v>16</v>
      </c>
      <c r="E47" s="24" t="s">
        <v>9</v>
      </c>
      <c r="F47" s="15">
        <f>MAX(C45:C54)*0.000001/$F$10</f>
        <v>448</v>
      </c>
      <c r="G47" s="20"/>
      <c r="I47" s="4">
        <v>3</v>
      </c>
      <c r="J47" s="5">
        <v>184</v>
      </c>
      <c r="L47" s="24" t="s">
        <v>9</v>
      </c>
      <c r="M47" s="15">
        <f>MAX(J45:J54)*0.000001/$F$10</f>
        <v>3136</v>
      </c>
      <c r="N47" s="20"/>
    </row>
    <row r="48" spans="2:21" x14ac:dyDescent="0.3">
      <c r="B48" s="4">
        <v>4</v>
      </c>
      <c r="C48" s="5">
        <v>28</v>
      </c>
      <c r="E48" s="24" t="s">
        <v>10</v>
      </c>
      <c r="F48" s="15">
        <f>C55*0.000001/$F$10</f>
        <v>326.39999999999998</v>
      </c>
      <c r="G48" s="20"/>
      <c r="I48" s="4">
        <v>4</v>
      </c>
      <c r="J48" s="5">
        <v>196</v>
      </c>
      <c r="L48" s="24" t="s">
        <v>10</v>
      </c>
      <c r="M48" s="15">
        <f>J55*0.000001/$F$10</f>
        <v>3020.8</v>
      </c>
      <c r="N48" s="20"/>
    </row>
    <row r="49" spans="2:14" x14ac:dyDescent="0.3">
      <c r="B49" s="4">
        <v>5</v>
      </c>
      <c r="C49" s="5">
        <v>24</v>
      </c>
      <c r="E49" s="25" t="s">
        <v>21</v>
      </c>
      <c r="F49" s="21">
        <f>F48*$F$10*1000000</f>
        <v>20.399999999999999</v>
      </c>
      <c r="G49" s="20" t="s">
        <v>24</v>
      </c>
      <c r="I49" s="4">
        <v>5</v>
      </c>
      <c r="J49" s="5">
        <v>196</v>
      </c>
      <c r="L49" s="25" t="s">
        <v>21</v>
      </c>
      <c r="M49" s="21">
        <f>M48*$F$10*1000000</f>
        <v>188.8</v>
      </c>
      <c r="N49" s="20" t="s">
        <v>24</v>
      </c>
    </row>
    <row r="50" spans="2:14" ht="15" thickBot="1" x14ac:dyDescent="0.35">
      <c r="B50" s="4">
        <v>6</v>
      </c>
      <c r="C50" s="5">
        <v>16</v>
      </c>
      <c r="E50" s="26" t="s">
        <v>25</v>
      </c>
      <c r="F50" s="13">
        <f>1/(F47*$F$10)</f>
        <v>35714.285714285717</v>
      </c>
      <c r="G50" s="19" t="s">
        <v>22</v>
      </c>
      <c r="I50" s="4">
        <v>6</v>
      </c>
      <c r="J50" s="5">
        <v>184</v>
      </c>
      <c r="L50" s="26" t="s">
        <v>25</v>
      </c>
      <c r="M50" s="13">
        <f>1/(M47*$F$10)</f>
        <v>5102.0408163265311</v>
      </c>
      <c r="N50" s="19" t="s">
        <v>22</v>
      </c>
    </row>
    <row r="51" spans="2:14" x14ac:dyDescent="0.3">
      <c r="B51" s="4">
        <v>7</v>
      </c>
      <c r="C51" s="5">
        <v>28</v>
      </c>
      <c r="I51" s="4">
        <v>7</v>
      </c>
      <c r="J51" s="5">
        <v>184</v>
      </c>
    </row>
    <row r="52" spans="2:14" x14ac:dyDescent="0.3">
      <c r="B52" s="4">
        <v>8</v>
      </c>
      <c r="C52" s="5">
        <v>16</v>
      </c>
      <c r="I52" s="4">
        <v>8</v>
      </c>
      <c r="J52" s="5">
        <v>192</v>
      </c>
    </row>
    <row r="53" spans="2:14" x14ac:dyDescent="0.3">
      <c r="B53" s="4">
        <v>9</v>
      </c>
      <c r="C53" s="5">
        <v>20</v>
      </c>
      <c r="I53" s="4">
        <v>9</v>
      </c>
      <c r="J53" s="5">
        <v>188</v>
      </c>
    </row>
    <row r="54" spans="2:14" ht="15" thickBot="1" x14ac:dyDescent="0.35">
      <c r="B54" s="6">
        <v>10</v>
      </c>
      <c r="C54" s="5">
        <v>16</v>
      </c>
      <c r="I54" s="6">
        <v>10</v>
      </c>
      <c r="J54" s="5">
        <v>192</v>
      </c>
    </row>
    <row r="55" spans="2:14" ht="15" thickBot="1" x14ac:dyDescent="0.35">
      <c r="B55" s="10" t="s">
        <v>3</v>
      </c>
      <c r="C55" s="7">
        <f>AVERAGE(C45:C54)</f>
        <v>20.399999999999999</v>
      </c>
      <c r="I55" s="10" t="s">
        <v>3</v>
      </c>
      <c r="J55" s="7">
        <f>AVERAGE(J45:J54)</f>
        <v>188.8</v>
      </c>
    </row>
  </sheetData>
  <mergeCells count="8">
    <mergeCell ref="B43:B44"/>
    <mergeCell ref="I43:I44"/>
    <mergeCell ref="B9:B10"/>
    <mergeCell ref="I9:I10"/>
    <mergeCell ref="P9:P10"/>
    <mergeCell ref="B26:B27"/>
    <mergeCell ref="I26:I27"/>
    <mergeCell ref="P26:P27"/>
  </mergeCells>
  <conditionalFormatting sqref="T4">
    <cfRule type="iconSet" priority="10">
      <iconSet iconSet="3Symbols">
        <cfvo type="percent" val="0"/>
        <cfvo type="num" val="$F$4"/>
        <cfvo type="num" val="$F$4*1.2" gte="0"/>
      </iconSet>
    </cfRule>
  </conditionalFormatting>
  <conditionalFormatting sqref="C11:C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{0FD84169-AF7F-4E97-BBD2-A855C2D92A47}</x14:id>
        </ext>
      </extLst>
    </cfRule>
  </conditionalFormatting>
  <conditionalFormatting sqref="J11:J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{45716AA7-2D17-4442-82DF-B2AAC69227D0}</x14:id>
        </ext>
      </extLst>
    </cfRule>
  </conditionalFormatting>
  <conditionalFormatting sqref="Q11:Q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{47EA999B-EB31-46A1-91B4-90C23B36740A}</x14:id>
        </ext>
      </extLst>
    </cfRule>
  </conditionalFormatting>
  <conditionalFormatting sqref="C28:C3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{81DA147E-5767-489F-86D9-98FE1EFAF8EC}</x14:id>
        </ext>
      </extLst>
    </cfRule>
  </conditionalFormatting>
  <conditionalFormatting sqref="J28:J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{3A33A184-8470-4CE6-A138-F25FFBA8B9D0}</x14:id>
        </ext>
      </extLst>
    </cfRule>
  </conditionalFormatting>
  <conditionalFormatting sqref="Q28:Q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{4B391A0F-9322-4389-B8A2-F3EC110714D3}</x14:id>
        </ext>
      </extLst>
    </cfRule>
  </conditionalFormatting>
  <conditionalFormatting sqref="C45:C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{47E070D5-52C0-4B27-9BD6-2283F3254DBA}</x14:id>
        </ext>
      </extLst>
    </cfRule>
  </conditionalFormatting>
  <conditionalFormatting sqref="J45:J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{9394A16F-B1CF-44CE-8A30-0A14BAC74B85}</x14:id>
        </ext>
      </extLst>
    </cfRule>
  </conditionalFormatting>
  <pageMargins left="0.25" right="0.25" top="0.75" bottom="0.75" header="0.3" footer="0.3"/>
  <pageSetup scale="5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D84169-AF7F-4E97-BBD2-A855C2D92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C11:C20</xm:sqref>
        </x14:conditionalFormatting>
        <x14:conditionalFormatting xmlns:xm="http://schemas.microsoft.com/office/excel/2006/main">
          <x14:cfRule type="dataBar" id="{45716AA7-2D17-4442-82DF-B2AAC6922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J11:J20</xm:sqref>
        </x14:conditionalFormatting>
        <x14:conditionalFormatting xmlns:xm="http://schemas.microsoft.com/office/excel/2006/main">
          <x14:cfRule type="dataBar" id="{47EA999B-EB31-46A1-91B4-90C23B3674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Q11:Q20</xm:sqref>
        </x14:conditionalFormatting>
        <x14:conditionalFormatting xmlns:xm="http://schemas.microsoft.com/office/excel/2006/main">
          <x14:cfRule type="dataBar" id="{81DA147E-5767-489F-86D9-98FE1EFAF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C28:C37</xm:sqref>
        </x14:conditionalFormatting>
        <x14:conditionalFormatting xmlns:xm="http://schemas.microsoft.com/office/excel/2006/main">
          <x14:cfRule type="dataBar" id="{3A33A184-8470-4CE6-A138-F25FFBA8B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J28:J37</xm:sqref>
        </x14:conditionalFormatting>
        <x14:conditionalFormatting xmlns:xm="http://schemas.microsoft.com/office/excel/2006/main">
          <x14:cfRule type="dataBar" id="{4B391A0F-9322-4389-B8A2-F3EC110714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Q28:Q37</xm:sqref>
        </x14:conditionalFormatting>
        <x14:conditionalFormatting xmlns:xm="http://schemas.microsoft.com/office/excel/2006/main">
          <x14:cfRule type="dataBar" id="{47E070D5-52C0-4B27-9BD6-2283F3254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C45:C54</xm:sqref>
        </x14:conditionalFormatting>
        <x14:conditionalFormatting xmlns:xm="http://schemas.microsoft.com/office/excel/2006/main">
          <x14:cfRule type="dataBar" id="{9394A16F-B1CF-44CE-8A30-0A14BAC74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J45:J54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cp:lastPrinted>2018-03-20T21:58:58Z</cp:lastPrinted>
  <dcterms:created xsi:type="dcterms:W3CDTF">2018-03-16T00:29:39Z</dcterms:created>
  <dcterms:modified xsi:type="dcterms:W3CDTF">2018-03-22T21:23:49Z</dcterms:modified>
</cp:coreProperties>
</file>