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f6916f71359a873/Área de Trabalho/governanca/dash_gov_fea_dev/"/>
    </mc:Choice>
  </mc:AlternateContent>
  <xr:revisionPtr revIDLastSave="18" documentId="11_42DE1372EBDF250F6FC4DEBE172D6BCCE81F83CF" xr6:coauthVersionLast="47" xr6:coauthVersionMax="47" xr10:uidLastSave="{C7225A34-99BA-4949-A79C-366184FB8DC6}"/>
  <bookViews>
    <workbookView xWindow="-120" yWindow="-120" windowWidth="29040" windowHeight="15720" activeTab="1" xr2:uid="{00000000-000D-0000-FFFF-FFFF00000000}"/>
  </bookViews>
  <sheets>
    <sheet name="Taxa de conclusão" sheetId="1" r:id="rId1"/>
    <sheet name="Membros" sheetId="2" r:id="rId2"/>
    <sheet name="Presença" sheetId="3" state="hidden" r:id="rId3"/>
    <sheet name="Atenção" sheetId="4" state="hidden" r:id="rId4"/>
    <sheet name="Guia" sheetId="5" state="hidden" r:id="rId5"/>
  </sheets>
  <definedNames>
    <definedName name="_xlnm._FilterDatabase" localSheetId="2" hidden="1">Presença!$A$1:$AH$38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4" l="1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AG38" i="3"/>
  <c r="AH38" i="3" s="1"/>
  <c r="AH37" i="3"/>
  <c r="AG37" i="3"/>
  <c r="AG36" i="3"/>
  <c r="AH36" i="3" s="1"/>
  <c r="AG35" i="3"/>
  <c r="AH35" i="3" s="1"/>
  <c r="AG34" i="3"/>
  <c r="AH34" i="3" s="1"/>
  <c r="AH33" i="3"/>
  <c r="AG33" i="3"/>
  <c r="AG32" i="3"/>
  <c r="AH32" i="3" s="1"/>
  <c r="AH31" i="3"/>
  <c r="AG31" i="3"/>
  <c r="AG30" i="3"/>
  <c r="AH30" i="3" s="1"/>
  <c r="AG29" i="3"/>
  <c r="AH29" i="3" s="1"/>
  <c r="AG28" i="3"/>
  <c r="AH28" i="3" s="1"/>
  <c r="AH27" i="3"/>
  <c r="AG27" i="3"/>
  <c r="AG26" i="3"/>
  <c r="AH26" i="3" s="1"/>
  <c r="AH25" i="3"/>
  <c r="AG25" i="3"/>
  <c r="AG24" i="3"/>
  <c r="AH24" i="3" s="1"/>
  <c r="AG23" i="3"/>
  <c r="AH23" i="3" s="1"/>
  <c r="AG22" i="3"/>
  <c r="AH22" i="3" s="1"/>
  <c r="AH21" i="3"/>
  <c r="AG21" i="3"/>
  <c r="AG20" i="3"/>
  <c r="AH20" i="3" s="1"/>
  <c r="AH19" i="3"/>
  <c r="AG19" i="3"/>
  <c r="AG18" i="3"/>
  <c r="AH18" i="3" s="1"/>
  <c r="AG17" i="3"/>
  <c r="AH17" i="3" s="1"/>
  <c r="AG16" i="3"/>
  <c r="AH16" i="3" s="1"/>
  <c r="AH15" i="3"/>
  <c r="AG15" i="3"/>
  <c r="AG14" i="3"/>
  <c r="AH14" i="3" s="1"/>
  <c r="AH13" i="3"/>
  <c r="AG13" i="3"/>
  <c r="AG12" i="3"/>
  <c r="AH12" i="3" s="1"/>
  <c r="AG11" i="3"/>
  <c r="AH11" i="3" s="1"/>
  <c r="AG10" i="3"/>
  <c r="AH10" i="3" s="1"/>
  <c r="AH9" i="3"/>
  <c r="AG9" i="3"/>
  <c r="AG8" i="3"/>
  <c r="AH8" i="3" s="1"/>
  <c r="AH7" i="3"/>
  <c r="AG7" i="3"/>
  <c r="AG6" i="3"/>
  <c r="AH6" i="3" s="1"/>
  <c r="AG5" i="3"/>
  <c r="AH5" i="3" s="1"/>
  <c r="AG4" i="3"/>
  <c r="AH4" i="3" s="1"/>
  <c r="AH3" i="3"/>
  <c r="AG3" i="3"/>
  <c r="AG2" i="3"/>
  <c r="AH2" i="3" s="1"/>
  <c r="AB1" i="3"/>
  <c r="AC1" i="3" s="1"/>
  <c r="AD1" i="3" s="1"/>
  <c r="AE1" i="3" s="1"/>
  <c r="AF1" i="3" s="1"/>
  <c r="B10" i="1"/>
  <c r="C10" i="1" s="1"/>
  <c r="B9" i="1"/>
  <c r="C9" i="1" s="1"/>
  <c r="B8" i="1"/>
  <c r="C8" i="1" s="1"/>
  <c r="B7" i="1"/>
  <c r="C7" i="1" s="1"/>
  <c r="B5" i="1"/>
  <c r="C5" i="1" s="1"/>
  <c r="B4" i="1"/>
  <c r="C4" i="1" s="1"/>
  <c r="B3" i="1"/>
  <c r="C3" i="1" s="1"/>
  <c r="B2" i="1"/>
  <c r="C2" i="1" s="1"/>
  <c r="B11" i="1" l="1"/>
  <c r="C11" i="1" s="1"/>
</calcChain>
</file>

<file path=xl/sharedStrings.xml><?xml version="1.0" encoding="utf-8"?>
<sst xmlns="http://schemas.openxmlformats.org/spreadsheetml/2006/main" count="411" uniqueCount="153">
  <si>
    <t>Veteranos</t>
  </si>
  <si>
    <t>Lógica de programação</t>
  </si>
  <si>
    <t>POO</t>
  </si>
  <si>
    <t>Git</t>
  </si>
  <si>
    <t>Excel</t>
  </si>
  <si>
    <t>Novos</t>
  </si>
  <si>
    <t>Total</t>
  </si>
  <si>
    <t>Nome</t>
  </si>
  <si>
    <t>Email</t>
  </si>
  <si>
    <t>Lógica de Programação</t>
  </si>
  <si>
    <t>SQL</t>
  </si>
  <si>
    <t>Felippe Gomes Bertollo</t>
  </si>
  <si>
    <t>felippegb900@outlook.com.br</t>
  </si>
  <si>
    <t>Pendente</t>
  </si>
  <si>
    <t>Vitor Aratani Katayama</t>
  </si>
  <si>
    <t>vakatayama@gmail.com</t>
  </si>
  <si>
    <t>Rafael Derrico dos Santos Abreu</t>
  </si>
  <si>
    <t>rafaelderricoabreu@usp.br</t>
  </si>
  <si>
    <t>Em Andamento</t>
  </si>
  <si>
    <t>Concluído</t>
  </si>
  <si>
    <t>Ygor Ronnan Miguel Reis</t>
  </si>
  <si>
    <t>ygorronnan@usp.br</t>
  </si>
  <si>
    <t>Luisa Yumi Aoki Ribas</t>
  </si>
  <si>
    <t>luisa2005.yumi@usp.br</t>
  </si>
  <si>
    <t>Gabriel Finamore</t>
  </si>
  <si>
    <t>gabrielfinamore@usp.br</t>
  </si>
  <si>
    <t>Felipe da Silva Melo</t>
  </si>
  <si>
    <t>felipe0308.fs@usp.br</t>
  </si>
  <si>
    <t>Lucas Tortelli de Moura</t>
  </si>
  <si>
    <t>lucastortelli@usp.br</t>
  </si>
  <si>
    <t>José Eduardo Santos Sarrico</t>
  </si>
  <si>
    <t>joseeduardo7474@usp.br</t>
  </si>
  <si>
    <t>Anna Yoshi Une Mesquita</t>
  </si>
  <si>
    <t>annayoshi@usp.br</t>
  </si>
  <si>
    <t>Jessica Sayuri Goya Higa</t>
  </si>
  <si>
    <t>jessi.sayuri@usp.br</t>
  </si>
  <si>
    <t>Emmanuelita Stephene Emmanuel</t>
  </si>
  <si>
    <t>emmanuelitaemmanuel@usp.br</t>
  </si>
  <si>
    <t>Caio Huang</t>
  </si>
  <si>
    <t>caiohuang@usp.br</t>
  </si>
  <si>
    <t xml:space="preserve">Felipe Hideki Komi </t>
  </si>
  <si>
    <t>hidekikomi@usp.br</t>
  </si>
  <si>
    <t>Pedro Pumar</t>
  </si>
  <si>
    <t>pedrinhopumar@usp.br</t>
  </si>
  <si>
    <t>Marcelo Fried</t>
  </si>
  <si>
    <t>marcelo.frid@usp.br</t>
  </si>
  <si>
    <t>Alexandre Feitosa</t>
  </si>
  <si>
    <t>alexandregil2001@usp.br</t>
  </si>
  <si>
    <t>Eduarda Sabino</t>
  </si>
  <si>
    <t>eduarda.sabino@usp.br</t>
  </si>
  <si>
    <t>Eduardo Ludgerio</t>
  </si>
  <si>
    <t>eduardolud@usp.br</t>
  </si>
  <si>
    <t>Leonardo Teodoro</t>
  </si>
  <si>
    <t>leonardoteodoro@usp.br</t>
  </si>
  <si>
    <t>Maisa Lumi</t>
  </si>
  <si>
    <t>maisa.sonda@usp.br</t>
  </si>
  <si>
    <t>Thales Vieira</t>
  </si>
  <si>
    <t>thalesvieira@usp.br</t>
  </si>
  <si>
    <t>Luciana Wu</t>
  </si>
  <si>
    <t>wuyongdan@usp.br</t>
  </si>
  <si>
    <t>Membros Ativos 2025.1</t>
  </si>
  <si>
    <t>Gênero</t>
  </si>
  <si>
    <t>Área Administrativa</t>
  </si>
  <si>
    <t>Forma de ingresso</t>
  </si>
  <si>
    <t>E-mail</t>
  </si>
  <si>
    <t>26/01</t>
  </si>
  <si>
    <t>02/02</t>
  </si>
  <si>
    <t>09/02</t>
  </si>
  <si>
    <t>16/02</t>
  </si>
  <si>
    <t>23/02</t>
  </si>
  <si>
    <t>02/03</t>
  </si>
  <si>
    <t>09/03</t>
  </si>
  <si>
    <t>16/03</t>
  </si>
  <si>
    <t>23/03</t>
  </si>
  <si>
    <t>30/03</t>
  </si>
  <si>
    <t>06/04</t>
  </si>
  <si>
    <t>13/04</t>
  </si>
  <si>
    <t>20/04</t>
  </si>
  <si>
    <t>27/04</t>
  </si>
  <si>
    <t>04/05</t>
  </si>
  <si>
    <t>11/05</t>
  </si>
  <si>
    <t>18/05</t>
  </si>
  <si>
    <t>25/05</t>
  </si>
  <si>
    <t>01/06</t>
  </si>
  <si>
    <t>08/06</t>
  </si>
  <si>
    <t>15/06</t>
  </si>
  <si>
    <t>22/06</t>
  </si>
  <si>
    <t>Pontuação Final</t>
  </si>
  <si>
    <t>Score</t>
  </si>
  <si>
    <t>Henrique Nogueira Pedro Lindoso</t>
  </si>
  <si>
    <t>M</t>
  </si>
  <si>
    <t>PROJ</t>
  </si>
  <si>
    <t>PS 2023</t>
  </si>
  <si>
    <t>lindoso70@usp.br</t>
  </si>
  <si>
    <t>Amabile Guerra Nunes</t>
  </si>
  <si>
    <t>F</t>
  </si>
  <si>
    <t>RH</t>
  </si>
  <si>
    <t>Curso de Python 2023</t>
  </si>
  <si>
    <t>amabilegn@usp.br</t>
  </si>
  <si>
    <t>MKT</t>
  </si>
  <si>
    <t>Gabriel De Sousa Braz</t>
  </si>
  <si>
    <t>gabriel_braz@usp.br</t>
  </si>
  <si>
    <t>Julia Babam Toledo</t>
  </si>
  <si>
    <t>PS 2024</t>
  </si>
  <si>
    <t>juliabtoledo@usp.br</t>
  </si>
  <si>
    <t>Gabriel da Silva Navarro</t>
  </si>
  <si>
    <t>gbnavarro@usp.br</t>
  </si>
  <si>
    <t>Vinicius dos Santos Pereira</t>
  </si>
  <si>
    <t>vinicius.pereira.54@usp.br</t>
  </si>
  <si>
    <t>Julia Cerqueira Vieira</t>
  </si>
  <si>
    <t>juliacervieira@usp.br</t>
  </si>
  <si>
    <t>Lucas dos Santos Camargo</t>
  </si>
  <si>
    <t>lucas.camargo1@usp.br</t>
  </si>
  <si>
    <t>Igor Pires Ferreira</t>
  </si>
  <si>
    <t>igorpife@usp.br</t>
  </si>
  <si>
    <t>Mônica Sayuri Ito</t>
  </si>
  <si>
    <t>monicaito@usp.br</t>
  </si>
  <si>
    <t>Luane Miranda de Andrade</t>
  </si>
  <si>
    <t>luanemiranda@usp.br</t>
  </si>
  <si>
    <t>Camilli Santos de Araujo</t>
  </si>
  <si>
    <t>camilliaraujo@usp.br</t>
  </si>
  <si>
    <t>Marcos Felipe da Silva</t>
  </si>
  <si>
    <t>marcos.felipe@usp.br</t>
  </si>
  <si>
    <t>Lorenzo Cavalcante</t>
  </si>
  <si>
    <t>lorenzocavalcante05@usp.br</t>
  </si>
  <si>
    <t>Eduarda Sabino de Morais</t>
  </si>
  <si>
    <t>ND</t>
  </si>
  <si>
    <t>Curso de Python 2024</t>
  </si>
  <si>
    <t>Leonardo de Souza Teodoro</t>
  </si>
  <si>
    <t>Maisa Lumi Sonoda</t>
  </si>
  <si>
    <t>Thales Vieira Rodrigues</t>
  </si>
  <si>
    <t>Alexandre Feitosa Gil</t>
  </si>
  <si>
    <t>Luciana Wu Yongdan</t>
  </si>
  <si>
    <t>Marcelo Fridschtein</t>
  </si>
  <si>
    <t>Eduardo Ludgerio Barrado</t>
  </si>
  <si>
    <t>Pedro Enrico Pumar de Brito</t>
  </si>
  <si>
    <t>Acompanhamento</t>
  </si>
  <si>
    <t>Como funciona a planilha de controle de presença?</t>
  </si>
  <si>
    <t>1. Pontuação Final</t>
  </si>
  <si>
    <t>Presença</t>
  </si>
  <si>
    <t>Sigla</t>
  </si>
  <si>
    <t>Pontuação</t>
  </si>
  <si>
    <t>Presente</t>
  </si>
  <si>
    <t>P</t>
  </si>
  <si>
    <t>Falta Justificada</t>
  </si>
  <si>
    <t>FJ</t>
  </si>
  <si>
    <t>Falta</t>
  </si>
  <si>
    <t>Sem reunião no dia</t>
  </si>
  <si>
    <t>NA</t>
  </si>
  <si>
    <t>2. Score</t>
  </si>
  <si>
    <t>O score é a pontuação, dividida pela quantidade de reuniões que já ocorreram</t>
  </si>
  <si>
    <t>3. Planilha de Atenção</t>
  </si>
  <si>
    <t>Uma planilha com uma lista de nomes que precisam de acompanhamento próximo (Score &lt; 60%)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</si>
</sst>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dd&quot;/&quot;mm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Consolas"/>
    </font>
    <font>
      <b/>
      <sz val="10"/>
      <color theme="1"/>
      <name val="Consolas"/>
    </font>
    <font>
      <sz val="10"/>
      <color theme="1"/>
      <name val="Consolas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  <fill>
      <patternFill patternType="solid">
        <fgColor rgb="FF414141"/>
        <bgColor rgb="FF414141"/>
      </patternFill>
    </fill>
    <fill>
      <patternFill patternType="solid">
        <fgColor rgb="FFFFE000"/>
        <bgColor rgb="FFFFE0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535FC1"/>
        <bgColor rgb="FF535FC1"/>
      </patternFill>
    </fill>
    <fill>
      <patternFill patternType="solid">
        <fgColor rgb="FFF6F8F9"/>
        <bgColor rgb="FFF6F8F9"/>
      </patternFill>
    </fill>
  </fills>
  <borders count="4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  <diagonal/>
    </border>
    <border>
      <left style="thin">
        <color rgb="FF414141"/>
      </left>
      <right style="thin">
        <color rgb="FF414141"/>
      </right>
      <top style="thin">
        <color rgb="FF414141"/>
      </top>
      <bottom style="thin">
        <color rgb="FF41414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414141"/>
      </left>
      <right/>
      <top style="thin">
        <color rgb="FF414141"/>
      </top>
      <bottom style="thin">
        <color rgb="FF414141"/>
      </bottom>
      <diagonal/>
    </border>
    <border>
      <left/>
      <right/>
      <top style="thin">
        <color rgb="FF414141"/>
      </top>
      <bottom style="thin">
        <color rgb="FF414141"/>
      </bottom>
      <diagonal/>
    </border>
    <border>
      <left/>
      <right style="thin">
        <color rgb="FF414141"/>
      </right>
      <top style="thin">
        <color rgb="FF414141"/>
      </top>
      <bottom style="thin">
        <color rgb="FF414141"/>
      </bottom>
      <diagonal/>
    </border>
    <border>
      <left style="thin">
        <color rgb="FF3E4791"/>
      </left>
      <right/>
      <top style="thin">
        <color rgb="FF3E4791"/>
      </top>
      <bottom/>
      <diagonal/>
    </border>
    <border>
      <left style="thin">
        <color rgb="FF535FC1"/>
      </left>
      <right/>
      <top style="thin">
        <color rgb="FF3E4791"/>
      </top>
      <bottom/>
      <diagonal/>
    </border>
    <border>
      <left style="thin">
        <color rgb="FF535FC1"/>
      </left>
      <right style="thin">
        <color rgb="FF3E4791"/>
      </right>
      <top style="thin">
        <color rgb="FF3E4791"/>
      </top>
      <bottom/>
      <diagonal/>
    </border>
    <border>
      <left style="thin">
        <color rgb="FFFFFFFF"/>
      </left>
      <right/>
      <top style="thin">
        <color rgb="FF3E4791"/>
      </top>
      <bottom/>
      <diagonal/>
    </border>
    <border>
      <left style="thin">
        <color rgb="FFFFFFFF"/>
      </left>
      <right style="thin">
        <color rgb="FF3E4791"/>
      </right>
      <top style="thin">
        <color rgb="FF3E4791"/>
      </top>
      <bottom/>
      <diagonal/>
    </border>
    <border>
      <left style="thin">
        <color rgb="FF3E4791"/>
      </left>
      <right/>
      <top style="thin">
        <color rgb="FFF6F8F9"/>
      </top>
      <bottom/>
      <diagonal/>
    </border>
    <border>
      <left style="thin">
        <color rgb="FFF6F8F9"/>
      </left>
      <right/>
      <top style="thin">
        <color rgb="FFF6F8F9"/>
      </top>
      <bottom/>
      <diagonal/>
    </border>
    <border>
      <left style="thin">
        <color rgb="FFF6F8F9"/>
      </left>
      <right style="thin">
        <color rgb="FF3E4791"/>
      </right>
      <top style="thin">
        <color rgb="FFF6F8F9"/>
      </top>
      <bottom/>
      <diagonal/>
    </border>
    <border>
      <left style="thin">
        <color rgb="FFFFFFFF"/>
      </left>
      <right/>
      <top style="thin">
        <color rgb="FFF6F8F9"/>
      </top>
      <bottom/>
      <diagonal/>
    </border>
    <border>
      <left style="thin">
        <color rgb="FFFFFFFF"/>
      </left>
      <right style="thin">
        <color rgb="FF3E4791"/>
      </right>
      <top style="thin">
        <color rgb="FFF6F8F9"/>
      </top>
      <bottom/>
      <diagonal/>
    </border>
    <border>
      <left style="thin">
        <color rgb="FF3E4791"/>
      </left>
      <right/>
      <top style="thin">
        <color rgb="FFF6F8F9"/>
      </top>
      <bottom style="thin">
        <color rgb="FF3E4791"/>
      </bottom>
      <diagonal/>
    </border>
    <border>
      <left style="thin">
        <color rgb="FFF6F8F9"/>
      </left>
      <right/>
      <top style="thin">
        <color rgb="FFF6F8F9"/>
      </top>
      <bottom style="thin">
        <color rgb="FF3E4791"/>
      </bottom>
      <diagonal/>
    </border>
    <border>
      <left style="thin">
        <color rgb="FF284E3F"/>
      </left>
      <right/>
      <top style="thin">
        <color rgb="FF284E3F"/>
      </top>
      <bottom/>
      <diagonal/>
    </border>
    <border>
      <left style="thin">
        <color rgb="FFFFFFFF"/>
      </left>
      <right/>
      <top style="thin">
        <color rgb="FF284E3F"/>
      </top>
      <bottom/>
      <diagonal/>
    </border>
    <border>
      <left style="thin">
        <color rgb="FFFFFFFF"/>
      </left>
      <right style="thin">
        <color rgb="FF284E3F"/>
      </right>
      <top style="thin">
        <color rgb="FF284E3F"/>
      </top>
      <bottom/>
      <diagonal/>
    </border>
    <border>
      <left style="thin">
        <color rgb="FF284E3F"/>
      </left>
      <right/>
      <top style="thin">
        <color rgb="FFF6F8F9"/>
      </top>
      <bottom/>
      <diagonal/>
    </border>
    <border>
      <left style="thin">
        <color rgb="FFF6F8F9"/>
      </left>
      <right style="thin">
        <color rgb="FF284E3F"/>
      </right>
      <top style="thin">
        <color rgb="FFF6F8F9"/>
      </top>
      <bottom/>
      <diagonal/>
    </border>
    <border>
      <left style="thin">
        <color rgb="FFFFFFFF"/>
      </left>
      <right style="thin">
        <color rgb="FF284E3F"/>
      </right>
      <top style="thin">
        <color rgb="FFF6F8F9"/>
      </top>
      <bottom/>
      <diagonal/>
    </border>
    <border>
      <left style="thin">
        <color rgb="FF284E3F"/>
      </left>
      <right/>
      <top style="thin">
        <color rgb="FFF6F8F9"/>
      </top>
      <bottom style="thin">
        <color rgb="FF284E3F"/>
      </bottom>
      <diagonal/>
    </border>
    <border>
      <left style="thin">
        <color rgb="FFFFFFFF"/>
      </left>
      <right/>
      <top style="thin">
        <color rgb="FFF6F8F9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3" xfId="0" applyNumberFormat="1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164" fontId="2" fillId="3" borderId="6" xfId="0" applyNumberFormat="1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164" fontId="1" fillId="5" borderId="3" xfId="0" applyNumberFormat="1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164" fontId="2" fillId="6" borderId="6" xfId="0" applyNumberFormat="1" applyFont="1" applyFill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164" fontId="2" fillId="6" borderId="9" xfId="0" applyNumberFormat="1" applyFont="1" applyFill="1" applyBorder="1"/>
    <xf numFmtId="0" fontId="3" fillId="8" borderId="10" xfId="0" applyFont="1" applyFill="1" applyBorder="1"/>
    <xf numFmtId="0" fontId="3" fillId="8" borderId="11" xfId="0" applyFont="1" applyFill="1" applyBorder="1"/>
    <xf numFmtId="9" fontId="3" fillId="8" borderId="12" xfId="0" applyNumberFormat="1" applyFont="1" applyFill="1" applyBorder="1"/>
    <xf numFmtId="0" fontId="4" fillId="0" borderId="0" xfId="0" applyFont="1"/>
    <xf numFmtId="0" fontId="5" fillId="9" borderId="0" xfId="0" applyFont="1" applyFill="1" applyAlignment="1">
      <alignment horizontal="center"/>
    </xf>
    <xf numFmtId="49" fontId="5" fillId="9" borderId="0" xfId="0" applyNumberFormat="1" applyFont="1" applyFill="1" applyAlignment="1">
      <alignment horizontal="center"/>
    </xf>
    <xf numFmtId="165" fontId="5" fillId="9" borderId="0" xfId="0" applyNumberFormat="1" applyFont="1" applyFill="1" applyAlignment="1">
      <alignment horizontal="center"/>
    </xf>
    <xf numFmtId="165" fontId="6" fillId="10" borderId="0" xfId="0" applyNumberFormat="1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10" fontId="8" fillId="0" borderId="0" xfId="0" applyNumberFormat="1" applyFont="1"/>
    <xf numFmtId="10" fontId="7" fillId="0" borderId="0" xfId="0" applyNumberFormat="1" applyFont="1" applyAlignment="1">
      <alignment horizontal="center"/>
    </xf>
    <xf numFmtId="0" fontId="7" fillId="11" borderId="0" xfId="0" applyFont="1" applyFill="1" applyAlignment="1">
      <alignment horizontal="right"/>
    </xf>
    <xf numFmtId="0" fontId="7" fillId="11" borderId="0" xfId="0" applyFont="1" applyFill="1"/>
    <xf numFmtId="10" fontId="7" fillId="11" borderId="0" xfId="0" applyNumberFormat="1" applyFont="1" applyFill="1" applyAlignment="1">
      <alignment horizontal="center"/>
    </xf>
    <xf numFmtId="0" fontId="8" fillId="0" borderId="0" xfId="0" applyFont="1" applyAlignment="1">
      <alignment horizontal="right"/>
    </xf>
    <xf numFmtId="0" fontId="9" fillId="0" borderId="0" xfId="0" applyFont="1"/>
    <xf numFmtId="0" fontId="5" fillId="9" borderId="0" xfId="0" applyFont="1" applyFill="1" applyAlignment="1">
      <alignment horizontal="center" vertical="center"/>
    </xf>
    <xf numFmtId="0" fontId="8" fillId="9" borderId="14" xfId="0" applyFont="1" applyFill="1" applyBorder="1"/>
    <xf numFmtId="0" fontId="6" fillId="10" borderId="16" xfId="0" applyFont="1" applyFill="1" applyBorder="1"/>
    <xf numFmtId="0" fontId="6" fillId="10" borderId="5" xfId="0" applyFont="1" applyFill="1" applyBorder="1"/>
    <xf numFmtId="0" fontId="6" fillId="10" borderId="17" xfId="0" applyFont="1" applyFill="1" applyBorder="1"/>
    <xf numFmtId="0" fontId="7" fillId="0" borderId="16" xfId="0" applyFont="1" applyBorder="1"/>
    <xf numFmtId="0" fontId="7" fillId="0" borderId="5" xfId="0" applyFont="1" applyBorder="1"/>
    <xf numFmtId="0" fontId="7" fillId="0" borderId="17" xfId="0" applyFont="1" applyBorder="1"/>
    <xf numFmtId="0" fontId="8" fillId="9" borderId="0" xfId="0" applyFont="1" applyFill="1"/>
    <xf numFmtId="0" fontId="7" fillId="12" borderId="0" xfId="0" applyFont="1" applyFill="1"/>
    <xf numFmtId="0" fontId="5" fillId="9" borderId="0" xfId="0" applyFont="1" applyFill="1" applyAlignment="1">
      <alignment horizontal="center" vertical="center"/>
    </xf>
    <xf numFmtId="0" fontId="0" fillId="0" borderId="0" xfId="0"/>
    <xf numFmtId="0" fontId="6" fillId="10" borderId="15" xfId="0" applyFont="1" applyFill="1" applyBorder="1"/>
    <xf numFmtId="0" fontId="10" fillId="0" borderId="15" xfId="0" applyFont="1" applyBorder="1"/>
    <xf numFmtId="0" fontId="10" fillId="0" borderId="16" xfId="0" applyFont="1" applyBorder="1"/>
    <xf numFmtId="0" fontId="6" fillId="10" borderId="18" xfId="0" applyFont="1" applyFill="1" applyBorder="1"/>
    <xf numFmtId="0" fontId="10" fillId="0" borderId="19" xfId="0" applyFont="1" applyBorder="1"/>
    <xf numFmtId="0" fontId="10" fillId="0" borderId="20" xfId="0" applyFont="1" applyBorder="1"/>
    <xf numFmtId="0" fontId="7" fillId="12" borderId="0" xfId="0" applyFont="1" applyFill="1"/>
    <xf numFmtId="0" fontId="7" fillId="12" borderId="18" xfId="0" applyFont="1" applyFill="1" applyBorder="1" applyAlignment="1">
      <alignment wrapText="1"/>
    </xf>
    <xf numFmtId="0" fontId="2" fillId="13" borderId="21" xfId="0" applyFont="1" applyFill="1" applyBorder="1" applyAlignment="1">
      <alignment horizontal="left" vertical="center"/>
    </xf>
    <xf numFmtId="0" fontId="2" fillId="13" borderId="22" xfId="0" applyFont="1" applyFill="1" applyBorder="1" applyAlignment="1">
      <alignment horizontal="left" vertical="center"/>
    </xf>
    <xf numFmtId="0" fontId="2" fillId="13" borderId="22" xfId="0" applyFont="1" applyFill="1" applyBorder="1" applyAlignment="1">
      <alignment horizontal="left" vertical="center" wrapText="1"/>
    </xf>
    <xf numFmtId="0" fontId="2" fillId="13" borderId="23" xfId="0" applyFont="1" applyFill="1" applyBorder="1" applyAlignment="1">
      <alignment horizontal="left" vertical="center" wrapText="1"/>
    </xf>
    <xf numFmtId="0" fontId="2" fillId="12" borderId="21" xfId="0" applyFont="1" applyFill="1" applyBorder="1" applyAlignment="1">
      <alignment vertical="center"/>
    </xf>
    <xf numFmtId="0" fontId="2" fillId="12" borderId="24" xfId="0" applyFont="1" applyFill="1" applyBorder="1" applyAlignment="1">
      <alignment vertical="center"/>
    </xf>
    <xf numFmtId="0" fontId="2" fillId="12" borderId="25" xfId="0" applyFont="1" applyFill="1" applyBorder="1" applyAlignment="1">
      <alignment vertical="center"/>
    </xf>
    <xf numFmtId="0" fontId="2" fillId="14" borderId="26" xfId="0" applyFont="1" applyFill="1" applyBorder="1" applyAlignment="1">
      <alignment vertical="center"/>
    </xf>
    <xf numFmtId="0" fontId="2" fillId="14" borderId="27" xfId="0" applyFont="1" applyFill="1" applyBorder="1" applyAlignment="1">
      <alignment vertical="center"/>
    </xf>
    <xf numFmtId="0" fontId="2" fillId="14" borderId="28" xfId="0" applyFont="1" applyFill="1" applyBorder="1" applyAlignment="1">
      <alignment vertical="center"/>
    </xf>
    <xf numFmtId="0" fontId="2" fillId="12" borderId="26" xfId="0" applyFont="1" applyFill="1" applyBorder="1" applyAlignment="1">
      <alignment vertical="center"/>
    </xf>
    <xf numFmtId="0" fontId="2" fillId="12" borderId="29" xfId="0" applyFont="1" applyFill="1" applyBorder="1" applyAlignment="1">
      <alignment vertical="center"/>
    </xf>
    <xf numFmtId="0" fontId="2" fillId="12" borderId="30" xfId="0" applyFont="1" applyFill="1" applyBorder="1" applyAlignment="1">
      <alignment vertical="center"/>
    </xf>
    <xf numFmtId="0" fontId="2" fillId="14" borderId="31" xfId="0" applyFont="1" applyFill="1" applyBorder="1" applyAlignment="1">
      <alignment vertical="center"/>
    </xf>
    <xf numFmtId="0" fontId="2" fillId="14" borderId="32" xfId="0" applyFont="1" applyFill="1" applyBorder="1" applyAlignment="1">
      <alignment vertical="center"/>
    </xf>
    <xf numFmtId="0" fontId="2" fillId="14" borderId="13" xfId="0" applyFont="1" applyFill="1" applyBorder="1" applyAlignment="1">
      <alignment vertical="center"/>
    </xf>
    <xf numFmtId="0" fontId="2" fillId="12" borderId="33" xfId="0" applyFont="1" applyFill="1" applyBorder="1" applyAlignment="1">
      <alignment vertical="center"/>
    </xf>
    <xf numFmtId="0" fontId="2" fillId="12" borderId="34" xfId="0" applyFont="1" applyFill="1" applyBorder="1" applyAlignment="1">
      <alignment vertical="center"/>
    </xf>
    <xf numFmtId="0" fontId="2" fillId="12" borderId="35" xfId="0" applyFont="1" applyFill="1" applyBorder="1" applyAlignment="1">
      <alignment vertical="center"/>
    </xf>
    <xf numFmtId="0" fontId="2" fillId="14" borderId="36" xfId="0" applyFont="1" applyFill="1" applyBorder="1" applyAlignment="1">
      <alignment vertical="center"/>
    </xf>
    <xf numFmtId="0" fontId="2" fillId="14" borderId="37" xfId="0" applyFont="1" applyFill="1" applyBorder="1" applyAlignment="1">
      <alignment vertical="center"/>
    </xf>
    <xf numFmtId="0" fontId="2" fillId="12" borderId="36" xfId="0" applyFont="1" applyFill="1" applyBorder="1" applyAlignment="1">
      <alignment vertical="center"/>
    </xf>
    <xf numFmtId="0" fontId="2" fillId="12" borderId="38" xfId="0" applyFont="1" applyFill="1" applyBorder="1" applyAlignment="1">
      <alignment vertical="center"/>
    </xf>
    <xf numFmtId="0" fontId="2" fillId="12" borderId="39" xfId="0" applyFont="1" applyFill="1" applyBorder="1" applyAlignment="1">
      <alignment vertical="center"/>
    </xf>
    <xf numFmtId="0" fontId="2" fillId="12" borderId="40" xfId="0" applyFont="1" applyFill="1" applyBorder="1" applyAlignment="1">
      <alignment vertical="center"/>
    </xf>
    <xf numFmtId="0" fontId="2" fillId="12" borderId="41" xfId="0" applyFont="1" applyFill="1" applyBorder="1" applyAlignment="1">
      <alignment vertical="center"/>
    </xf>
  </cellXfs>
  <cellStyles count="1">
    <cellStyle name="Normal" xfId="0" builtinId="0"/>
  </cellStyles>
  <dxfs count="6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35FC1"/>
          <bgColor rgb="FF535FC1"/>
        </patternFill>
      </fill>
    </dxf>
  </dxfs>
  <tableStyles count="2">
    <tableStyle name="Membro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Membros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10</xdr:row>
      <xdr:rowOff>200025</xdr:rowOff>
    </xdr:from>
    <xdr:ext cx="6067425" cy="37147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"/>
  <sheetViews>
    <sheetView workbookViewId="0">
      <selection activeCell="B6" sqref="B6"/>
    </sheetView>
  </sheetViews>
  <sheetFormatPr defaultColWidth="12.5703125" defaultRowHeight="15.75" customHeight="1" x14ac:dyDescent="0.2"/>
  <cols>
    <col min="1" max="1" width="18.42578125" customWidth="1"/>
  </cols>
  <sheetData>
    <row r="1" spans="1:3" x14ac:dyDescent="0.2">
      <c r="A1" s="1" t="s">
        <v>0</v>
      </c>
      <c r="B1" s="2">
        <v>16</v>
      </c>
      <c r="C1" s="3"/>
    </row>
    <row r="2" spans="1:3" x14ac:dyDescent="0.2">
      <c r="A2" s="4" t="s">
        <v>1</v>
      </c>
      <c r="B2" s="5">
        <f>SUMPRODUCT((Membros!$C$2:$C$15="Em Andamento") + (Membros!$C$2:$C$15="Concluído"))</f>
        <v>8</v>
      </c>
      <c r="C2" s="6">
        <f t="shared" ref="C2:C5" si="0">B2/16</f>
        <v>0.5</v>
      </c>
    </row>
    <row r="3" spans="1:3" x14ac:dyDescent="0.2">
      <c r="A3" s="7" t="s">
        <v>2</v>
      </c>
      <c r="B3" s="8">
        <f>SUMPRODUCT((Membros!$D$2:$D$15="Em Andamento") + (Membros!$D$2:$D$15="Concluído"))</f>
        <v>2</v>
      </c>
      <c r="C3" s="6">
        <f t="shared" si="0"/>
        <v>0.125</v>
      </c>
    </row>
    <row r="4" spans="1:3" x14ac:dyDescent="0.2">
      <c r="A4" s="4" t="s">
        <v>3</v>
      </c>
      <c r="B4" s="5">
        <f>SUMPRODUCT((Membros!$E$2:$E$15="Em Andamento") + (Membros!$E$2:$E$15="Concluído"))</f>
        <v>2</v>
      </c>
      <c r="C4" s="6">
        <f t="shared" si="0"/>
        <v>0.125</v>
      </c>
    </row>
    <row r="5" spans="1:3" x14ac:dyDescent="0.2">
      <c r="A5" s="7" t="s">
        <v>4</v>
      </c>
      <c r="B5" s="8">
        <f>SUMPRODUCT((Membros!$F$2:$F$15="Em Andamento") + (Membros!$F$2:$F$15="Concluído"))</f>
        <v>1</v>
      </c>
      <c r="C5" s="6">
        <f t="shared" si="0"/>
        <v>6.25E-2</v>
      </c>
    </row>
    <row r="6" spans="1:3" x14ac:dyDescent="0.2">
      <c r="A6" s="9" t="s">
        <v>5</v>
      </c>
      <c r="B6" s="10">
        <v>9</v>
      </c>
      <c r="C6" s="11"/>
    </row>
    <row r="7" spans="1:3" x14ac:dyDescent="0.2">
      <c r="A7" s="12" t="s">
        <v>1</v>
      </c>
      <c r="B7" s="13">
        <f>SUMPRODUCT((Membros!$C$16:$C$24="Em Andamento") + (Membros!$C$16:$C$24="Concluído"))</f>
        <v>9</v>
      </c>
      <c r="C7" s="14">
        <f t="shared" ref="C7:C10" si="1">B7/9</f>
        <v>1</v>
      </c>
    </row>
    <row r="8" spans="1:3" x14ac:dyDescent="0.2">
      <c r="A8" s="15" t="s">
        <v>2</v>
      </c>
      <c r="B8" s="16">
        <f>SUMPRODUCT((Membros!$D$16:$D$24="Em Andamento") + (Membros!$D$16:$D$24="Concluído"))</f>
        <v>3</v>
      </c>
      <c r="C8" s="14">
        <f t="shared" si="1"/>
        <v>0.33333333333333331</v>
      </c>
    </row>
    <row r="9" spans="1:3" x14ac:dyDescent="0.2">
      <c r="A9" s="12" t="s">
        <v>3</v>
      </c>
      <c r="B9" s="13">
        <f>SUMPRODUCT((Membros!$E$16:$E$24="Em Andamento") + (Membros!$E$16:$E$24="Concluído"))</f>
        <v>5</v>
      </c>
      <c r="C9" s="14">
        <f t="shared" si="1"/>
        <v>0.55555555555555558</v>
      </c>
    </row>
    <row r="10" spans="1:3" x14ac:dyDescent="0.2">
      <c r="A10" s="17" t="s">
        <v>4</v>
      </c>
      <c r="B10" s="18">
        <f>SUMPRODUCT((Membros!$F$16:$F$24="Em Andamento") + (Membros!$F$16:$F$24="Concluído"))</f>
        <v>3</v>
      </c>
      <c r="C10" s="19">
        <f t="shared" si="1"/>
        <v>0.33333333333333331</v>
      </c>
    </row>
    <row r="11" spans="1:3" x14ac:dyDescent="0.2">
      <c r="A11" s="20" t="s">
        <v>6</v>
      </c>
      <c r="B11" s="21">
        <f>B2+B7</f>
        <v>17</v>
      </c>
      <c r="C11" s="22">
        <f>B11/25</f>
        <v>0.68</v>
      </c>
    </row>
    <row r="12" spans="1:3" x14ac:dyDescent="0.2">
      <c r="B12" s="2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4"/>
  <sheetViews>
    <sheetView tabSelected="1" workbookViewId="0">
      <selection activeCell="F11" sqref="F11"/>
    </sheetView>
  </sheetViews>
  <sheetFormatPr defaultColWidth="12.5703125" defaultRowHeight="15.75" customHeight="1" x14ac:dyDescent="0.2"/>
  <cols>
    <col min="1" max="1" width="26.7109375" customWidth="1"/>
    <col min="2" max="2" width="24.5703125" customWidth="1"/>
    <col min="3" max="3" width="15.5703125" customWidth="1"/>
    <col min="7" max="7" width="14" bestFit="1" customWidth="1"/>
  </cols>
  <sheetData>
    <row r="1" spans="1:7" x14ac:dyDescent="0.2">
      <c r="A1" s="59" t="s">
        <v>7</v>
      </c>
      <c r="B1" s="60" t="s">
        <v>8</v>
      </c>
      <c r="C1" s="61" t="s">
        <v>9</v>
      </c>
      <c r="D1" s="61" t="s">
        <v>2</v>
      </c>
      <c r="E1" s="61" t="s">
        <v>3</v>
      </c>
      <c r="F1" s="61" t="s">
        <v>4</v>
      </c>
      <c r="G1" s="62" t="s">
        <v>10</v>
      </c>
    </row>
    <row r="2" spans="1:7" x14ac:dyDescent="0.2">
      <c r="A2" s="63" t="s">
        <v>11</v>
      </c>
      <c r="B2" s="64" t="s">
        <v>12</v>
      </c>
      <c r="C2" s="64" t="s">
        <v>13</v>
      </c>
      <c r="D2" s="64" t="s">
        <v>13</v>
      </c>
      <c r="E2" s="64" t="s">
        <v>13</v>
      </c>
      <c r="F2" s="64" t="s">
        <v>13</v>
      </c>
      <c r="G2" s="65" t="s">
        <v>13</v>
      </c>
    </row>
    <row r="3" spans="1:7" x14ac:dyDescent="0.2">
      <c r="A3" s="66" t="s">
        <v>14</v>
      </c>
      <c r="B3" s="67" t="s">
        <v>15</v>
      </c>
      <c r="C3" s="67" t="s">
        <v>13</v>
      </c>
      <c r="D3" s="67" t="s">
        <v>13</v>
      </c>
      <c r="E3" s="67" t="s">
        <v>13</v>
      </c>
      <c r="F3" s="67" t="s">
        <v>13</v>
      </c>
      <c r="G3" s="68" t="s">
        <v>13</v>
      </c>
    </row>
    <row r="4" spans="1:7" x14ac:dyDescent="0.2">
      <c r="A4" s="69" t="s">
        <v>16</v>
      </c>
      <c r="B4" s="70" t="s">
        <v>17</v>
      </c>
      <c r="C4" s="70" t="s">
        <v>18</v>
      </c>
      <c r="D4" s="70" t="s">
        <v>19</v>
      </c>
      <c r="E4" s="70" t="s">
        <v>19</v>
      </c>
      <c r="F4" s="70" t="s">
        <v>13</v>
      </c>
      <c r="G4" s="71" t="s">
        <v>19</v>
      </c>
    </row>
    <row r="5" spans="1:7" x14ac:dyDescent="0.2">
      <c r="A5" s="66" t="s">
        <v>20</v>
      </c>
      <c r="B5" s="67" t="s">
        <v>21</v>
      </c>
      <c r="C5" s="67" t="s">
        <v>18</v>
      </c>
      <c r="D5" s="67" t="s">
        <v>13</v>
      </c>
      <c r="E5" s="67" t="s">
        <v>13</v>
      </c>
      <c r="F5" s="67" t="s">
        <v>13</v>
      </c>
      <c r="G5" s="68" t="s">
        <v>13</v>
      </c>
    </row>
    <row r="6" spans="1:7" x14ac:dyDescent="0.2">
      <c r="A6" s="69" t="s">
        <v>22</v>
      </c>
      <c r="B6" s="70" t="s">
        <v>23</v>
      </c>
      <c r="C6" s="70" t="s">
        <v>18</v>
      </c>
      <c r="D6" s="70" t="s">
        <v>13</v>
      </c>
      <c r="E6" s="70" t="s">
        <v>13</v>
      </c>
      <c r="F6" s="70" t="s">
        <v>13</v>
      </c>
      <c r="G6" s="71" t="s">
        <v>13</v>
      </c>
    </row>
    <row r="7" spans="1:7" x14ac:dyDescent="0.2">
      <c r="A7" s="66" t="s">
        <v>24</v>
      </c>
      <c r="B7" s="67" t="s">
        <v>25</v>
      </c>
      <c r="C7" s="67" t="s">
        <v>18</v>
      </c>
      <c r="D7" s="67" t="s">
        <v>13</v>
      </c>
      <c r="E7" s="67" t="s">
        <v>13</v>
      </c>
      <c r="F7" s="67" t="s">
        <v>13</v>
      </c>
      <c r="G7" s="68" t="s">
        <v>13</v>
      </c>
    </row>
    <row r="8" spans="1:7" x14ac:dyDescent="0.2">
      <c r="A8" s="69" t="s">
        <v>26</v>
      </c>
      <c r="B8" s="70" t="s">
        <v>27</v>
      </c>
      <c r="C8" s="70" t="s">
        <v>19</v>
      </c>
      <c r="D8" s="70" t="s">
        <v>19</v>
      </c>
      <c r="E8" s="70" t="s">
        <v>19</v>
      </c>
      <c r="F8" s="70" t="s">
        <v>13</v>
      </c>
      <c r="G8" s="71" t="s">
        <v>13</v>
      </c>
    </row>
    <row r="9" spans="1:7" x14ac:dyDescent="0.2">
      <c r="A9" s="66" t="s">
        <v>28</v>
      </c>
      <c r="B9" s="67" t="s">
        <v>29</v>
      </c>
      <c r="C9" s="67" t="s">
        <v>18</v>
      </c>
      <c r="D9" s="67" t="s">
        <v>13</v>
      </c>
      <c r="E9" s="67" t="s">
        <v>13</v>
      </c>
      <c r="F9" s="67" t="s">
        <v>19</v>
      </c>
      <c r="G9" s="68" t="s">
        <v>13</v>
      </c>
    </row>
    <row r="10" spans="1:7" x14ac:dyDescent="0.2">
      <c r="A10" s="69" t="s">
        <v>30</v>
      </c>
      <c r="B10" s="70" t="s">
        <v>31</v>
      </c>
      <c r="C10" s="70" t="s">
        <v>18</v>
      </c>
      <c r="D10" s="70" t="s">
        <v>13</v>
      </c>
      <c r="E10" s="70" t="s">
        <v>13</v>
      </c>
      <c r="F10" s="70" t="s">
        <v>13</v>
      </c>
      <c r="G10" s="71" t="s">
        <v>13</v>
      </c>
    </row>
    <row r="11" spans="1:7" x14ac:dyDescent="0.2">
      <c r="A11" s="66" t="s">
        <v>32</v>
      </c>
      <c r="B11" s="67" t="s">
        <v>33</v>
      </c>
      <c r="C11" s="67" t="s">
        <v>13</v>
      </c>
      <c r="D11" s="67" t="s">
        <v>13</v>
      </c>
      <c r="E11" s="67" t="s">
        <v>13</v>
      </c>
      <c r="F11" s="67" t="s">
        <v>13</v>
      </c>
      <c r="G11" s="68" t="s">
        <v>13</v>
      </c>
    </row>
    <row r="12" spans="1:7" x14ac:dyDescent="0.2">
      <c r="A12" s="69" t="s">
        <v>34</v>
      </c>
      <c r="B12" s="70" t="s">
        <v>35</v>
      </c>
      <c r="C12" s="70" t="s">
        <v>13</v>
      </c>
      <c r="D12" s="70" t="s">
        <v>13</v>
      </c>
      <c r="E12" s="70" t="s">
        <v>13</v>
      </c>
      <c r="F12" s="70" t="s">
        <v>13</v>
      </c>
      <c r="G12" s="71" t="s">
        <v>18</v>
      </c>
    </row>
    <row r="13" spans="1:7" x14ac:dyDescent="0.2">
      <c r="A13" s="66" t="s">
        <v>36</v>
      </c>
      <c r="B13" s="67" t="s">
        <v>37</v>
      </c>
      <c r="C13" s="67" t="s">
        <v>18</v>
      </c>
      <c r="D13" s="67" t="s">
        <v>13</v>
      </c>
      <c r="E13" s="67" t="s">
        <v>13</v>
      </c>
      <c r="F13" s="67" t="s">
        <v>13</v>
      </c>
      <c r="G13" s="68" t="s">
        <v>13</v>
      </c>
    </row>
    <row r="14" spans="1:7" x14ac:dyDescent="0.2">
      <c r="A14" s="69" t="s">
        <v>38</v>
      </c>
      <c r="B14" s="70" t="s">
        <v>39</v>
      </c>
      <c r="C14" s="70" t="s">
        <v>13</v>
      </c>
      <c r="D14" s="70" t="s">
        <v>13</v>
      </c>
      <c r="E14" s="70" t="s">
        <v>13</v>
      </c>
      <c r="F14" s="70" t="s">
        <v>13</v>
      </c>
      <c r="G14" s="71" t="s">
        <v>13</v>
      </c>
    </row>
    <row r="15" spans="1:7" x14ac:dyDescent="0.2">
      <c r="A15" s="72" t="s">
        <v>40</v>
      </c>
      <c r="B15" s="73" t="s">
        <v>41</v>
      </c>
      <c r="C15" s="73" t="s">
        <v>13</v>
      </c>
      <c r="D15" s="73" t="s">
        <v>13</v>
      </c>
      <c r="E15" s="73" t="s">
        <v>13</v>
      </c>
      <c r="F15" s="73" t="s">
        <v>13</v>
      </c>
      <c r="G15" s="74" t="s">
        <v>13</v>
      </c>
    </row>
    <row r="16" spans="1:7" x14ac:dyDescent="0.2">
      <c r="A16" s="75" t="s">
        <v>42</v>
      </c>
      <c r="B16" s="76" t="s">
        <v>43</v>
      </c>
      <c r="C16" s="76" t="s">
        <v>19</v>
      </c>
      <c r="D16" s="76" t="s">
        <v>13</v>
      </c>
      <c r="E16" s="76" t="s">
        <v>13</v>
      </c>
      <c r="F16" s="77" t="s">
        <v>13</v>
      </c>
      <c r="G16" s="77" t="s">
        <v>13</v>
      </c>
    </row>
    <row r="17" spans="1:7" x14ac:dyDescent="0.2">
      <c r="A17" s="78" t="s">
        <v>44</v>
      </c>
      <c r="B17" s="67" t="s">
        <v>45</v>
      </c>
      <c r="C17" s="67" t="s">
        <v>18</v>
      </c>
      <c r="D17" s="67" t="s">
        <v>19</v>
      </c>
      <c r="E17" s="67" t="s">
        <v>19</v>
      </c>
      <c r="F17" s="79" t="s">
        <v>13</v>
      </c>
      <c r="G17" s="79" t="s">
        <v>13</v>
      </c>
    </row>
    <row r="18" spans="1:7" x14ac:dyDescent="0.2">
      <c r="A18" s="80" t="s">
        <v>46</v>
      </c>
      <c r="B18" s="70" t="s">
        <v>47</v>
      </c>
      <c r="C18" s="70" t="s">
        <v>18</v>
      </c>
      <c r="D18" s="70" t="s">
        <v>13</v>
      </c>
      <c r="E18" s="70" t="s">
        <v>13</v>
      </c>
      <c r="F18" s="81" t="s">
        <v>13</v>
      </c>
      <c r="G18" s="81" t="s">
        <v>13</v>
      </c>
    </row>
    <row r="19" spans="1:7" x14ac:dyDescent="0.2">
      <c r="A19" s="78" t="s">
        <v>48</v>
      </c>
      <c r="B19" s="67" t="s">
        <v>49</v>
      </c>
      <c r="C19" s="67" t="s">
        <v>18</v>
      </c>
      <c r="D19" s="67" t="s">
        <v>19</v>
      </c>
      <c r="E19" s="67" t="s">
        <v>19</v>
      </c>
      <c r="F19" s="79" t="s">
        <v>18</v>
      </c>
      <c r="G19" s="81" t="s">
        <v>13</v>
      </c>
    </row>
    <row r="20" spans="1:7" x14ac:dyDescent="0.2">
      <c r="A20" s="80" t="s">
        <v>50</v>
      </c>
      <c r="B20" s="70" t="s">
        <v>51</v>
      </c>
      <c r="C20" s="70" t="s">
        <v>18</v>
      </c>
      <c r="D20" s="70" t="s">
        <v>13</v>
      </c>
      <c r="E20" s="70" t="s">
        <v>19</v>
      </c>
      <c r="F20" s="81" t="s">
        <v>13</v>
      </c>
      <c r="G20" s="81" t="s">
        <v>13</v>
      </c>
    </row>
    <row r="21" spans="1:7" x14ac:dyDescent="0.2">
      <c r="A21" s="78" t="s">
        <v>52</v>
      </c>
      <c r="B21" s="67" t="s">
        <v>53</v>
      </c>
      <c r="C21" s="67" t="s">
        <v>18</v>
      </c>
      <c r="D21" s="67" t="s">
        <v>13</v>
      </c>
      <c r="E21" s="67" t="s">
        <v>13</v>
      </c>
      <c r="F21" s="79" t="s">
        <v>13</v>
      </c>
      <c r="G21" s="79" t="s">
        <v>13</v>
      </c>
    </row>
    <row r="22" spans="1:7" x14ac:dyDescent="0.2">
      <c r="A22" s="80" t="s">
        <v>54</v>
      </c>
      <c r="B22" s="70" t="s">
        <v>55</v>
      </c>
      <c r="C22" s="70" t="s">
        <v>18</v>
      </c>
      <c r="D22" s="70" t="s">
        <v>19</v>
      </c>
      <c r="E22" s="70" t="s">
        <v>19</v>
      </c>
      <c r="F22" s="81" t="s">
        <v>19</v>
      </c>
      <c r="G22" s="81" t="s">
        <v>19</v>
      </c>
    </row>
    <row r="23" spans="1:7" x14ac:dyDescent="0.2">
      <c r="A23" s="78" t="s">
        <v>56</v>
      </c>
      <c r="B23" s="67" t="s">
        <v>57</v>
      </c>
      <c r="C23" s="67" t="s">
        <v>18</v>
      </c>
      <c r="D23" s="67" t="s">
        <v>13</v>
      </c>
      <c r="E23" s="67" t="s">
        <v>19</v>
      </c>
      <c r="F23" s="79" t="s">
        <v>18</v>
      </c>
      <c r="G23" s="81" t="s">
        <v>19</v>
      </c>
    </row>
    <row r="24" spans="1:7" x14ac:dyDescent="0.2">
      <c r="A24" s="82" t="s">
        <v>58</v>
      </c>
      <c r="B24" s="83" t="s">
        <v>59</v>
      </c>
      <c r="C24" s="83" t="s">
        <v>18</v>
      </c>
      <c r="D24" s="83" t="s">
        <v>13</v>
      </c>
      <c r="E24" s="83" t="s">
        <v>13</v>
      </c>
      <c r="F24" s="84" t="s">
        <v>13</v>
      </c>
      <c r="G24" s="84" t="s">
        <v>13</v>
      </c>
    </row>
  </sheetData>
  <dataValidations count="3">
    <dataValidation type="list" allowBlank="1" sqref="C2:F15" xr:uid="{00000000-0002-0000-0100-000000000000}">
      <formula1>"Concluído,Em Andamento,Pendente"</formula1>
    </dataValidation>
    <dataValidation type="list" allowBlank="1" sqref="G2:G15" xr:uid="{00000000-0002-0000-0100-000001000000}">
      <formula1>"Pendente,Em Andamento,Concluído"</formula1>
    </dataValidation>
    <dataValidation type="list" allowBlank="1" showErrorMessage="1" sqref="C16:G24" xr:uid="{00000000-0002-0000-0100-000002000000}">
      <formula1>"Concluído,Em Andamento,Pendente"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 x14ac:dyDescent="0.2"/>
  <cols>
    <col min="1" max="1" width="33.140625" customWidth="1"/>
    <col min="2" max="2" width="23.28515625" customWidth="1"/>
    <col min="3" max="3" width="22.42578125" customWidth="1"/>
    <col min="4" max="4" width="26.85546875" customWidth="1"/>
    <col min="5" max="5" width="25.7109375" customWidth="1"/>
    <col min="6" max="6" width="12.5703125" customWidth="1"/>
    <col min="31" max="31" width="17.28515625" customWidth="1"/>
  </cols>
  <sheetData>
    <row r="1" spans="1:34" ht="24.75" customHeight="1" x14ac:dyDescent="0.2">
      <c r="A1" s="24" t="s">
        <v>60</v>
      </c>
      <c r="B1" s="25" t="s">
        <v>61</v>
      </c>
      <c r="C1" s="25" t="s">
        <v>62</v>
      </c>
      <c r="D1" s="25" t="s">
        <v>63</v>
      </c>
      <c r="E1" s="26" t="s">
        <v>64</v>
      </c>
      <c r="F1" s="27" t="s">
        <v>65</v>
      </c>
      <c r="G1" s="27" t="s">
        <v>66</v>
      </c>
      <c r="H1" s="27" t="s">
        <v>67</v>
      </c>
      <c r="I1" s="27" t="s">
        <v>68</v>
      </c>
      <c r="J1" s="27" t="s">
        <v>69</v>
      </c>
      <c r="K1" s="27" t="s">
        <v>70</v>
      </c>
      <c r="L1" s="27" t="s">
        <v>71</v>
      </c>
      <c r="M1" s="27" t="s">
        <v>72</v>
      </c>
      <c r="N1" s="27" t="s">
        <v>73</v>
      </c>
      <c r="O1" s="27" t="s">
        <v>74</v>
      </c>
      <c r="P1" s="27" t="s">
        <v>75</v>
      </c>
      <c r="Q1" s="27" t="s">
        <v>76</v>
      </c>
      <c r="R1" s="27" t="s">
        <v>77</v>
      </c>
      <c r="S1" s="27" t="s">
        <v>78</v>
      </c>
      <c r="T1" s="27" t="s">
        <v>79</v>
      </c>
      <c r="U1" s="27" t="s">
        <v>80</v>
      </c>
      <c r="V1" s="27" t="s">
        <v>81</v>
      </c>
      <c r="W1" s="27" t="s">
        <v>82</v>
      </c>
      <c r="X1" s="27" t="s">
        <v>83</v>
      </c>
      <c r="Y1" s="27" t="s">
        <v>84</v>
      </c>
      <c r="Z1" s="27" t="s">
        <v>85</v>
      </c>
      <c r="AA1" s="27" t="s">
        <v>86</v>
      </c>
      <c r="AB1" s="27">
        <f t="shared" ref="AB1:AF1" si="0">AA1+7</f>
        <v>45837</v>
      </c>
      <c r="AC1" s="27">
        <f t="shared" si="0"/>
        <v>45844</v>
      </c>
      <c r="AD1" s="27">
        <f t="shared" si="0"/>
        <v>45851</v>
      </c>
      <c r="AE1" s="27">
        <f t="shared" si="0"/>
        <v>45858</v>
      </c>
      <c r="AF1" s="27">
        <f t="shared" si="0"/>
        <v>45865</v>
      </c>
      <c r="AG1" s="28" t="s">
        <v>87</v>
      </c>
      <c r="AH1" s="28" t="s">
        <v>88</v>
      </c>
    </row>
    <row r="2" spans="1:34" ht="12.75" x14ac:dyDescent="0.2">
      <c r="A2" s="29" t="s">
        <v>89</v>
      </c>
      <c r="B2" s="30" t="s">
        <v>90</v>
      </c>
      <c r="C2" s="30" t="s">
        <v>91</v>
      </c>
      <c r="D2" s="30" t="s">
        <v>92</v>
      </c>
      <c r="E2" s="30" t="s">
        <v>93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2"/>
      <c r="AG2" s="29">
        <f t="shared" ref="AG2:AG38" si="1">COUNTIF(F2:AF2,"P")-0.5*COUNTIF(F2:AF2,"F")</f>
        <v>0</v>
      </c>
      <c r="AH2" s="33" t="e">
        <f t="shared" ref="AH2:AH38" si="2">AG2/SUM(COUNTIF(F2:AF2,"P"),COUNTIF(F2:AF2,"FJ"),COUNTIF(F2:AF2,"F"))</f>
        <v>#DIV/0!</v>
      </c>
    </row>
    <row r="3" spans="1:34" ht="12.75" x14ac:dyDescent="0.2">
      <c r="A3" s="34" t="s">
        <v>94</v>
      </c>
      <c r="B3" s="30" t="s">
        <v>95</v>
      </c>
      <c r="C3" s="30" t="s">
        <v>96</v>
      </c>
      <c r="D3" s="30" t="s">
        <v>97</v>
      </c>
      <c r="E3" s="35" t="s">
        <v>98</v>
      </c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2"/>
      <c r="AG3" s="34">
        <f t="shared" si="1"/>
        <v>0</v>
      </c>
      <c r="AH3" s="36" t="e">
        <f t="shared" si="2"/>
        <v>#DIV/0!</v>
      </c>
    </row>
    <row r="4" spans="1:34" ht="12.75" x14ac:dyDescent="0.2">
      <c r="A4" s="29" t="s">
        <v>11</v>
      </c>
      <c r="B4" s="30" t="s">
        <v>90</v>
      </c>
      <c r="C4" s="30" t="s">
        <v>99</v>
      </c>
      <c r="D4" s="30" t="s">
        <v>97</v>
      </c>
      <c r="E4" s="30" t="s">
        <v>12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2"/>
      <c r="AG4" s="29">
        <f t="shared" si="1"/>
        <v>0</v>
      </c>
      <c r="AH4" s="33" t="e">
        <f t="shared" si="2"/>
        <v>#DIV/0!</v>
      </c>
    </row>
    <row r="5" spans="1:34" ht="12.75" x14ac:dyDescent="0.2">
      <c r="A5" s="34" t="s">
        <v>100</v>
      </c>
      <c r="B5" s="30" t="s">
        <v>90</v>
      </c>
      <c r="C5" s="30" t="s">
        <v>99</v>
      </c>
      <c r="D5" s="30" t="s">
        <v>97</v>
      </c>
      <c r="E5" s="35" t="s">
        <v>101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2"/>
      <c r="AG5" s="34">
        <f t="shared" si="1"/>
        <v>0</v>
      </c>
      <c r="AH5" s="36" t="e">
        <f t="shared" si="2"/>
        <v>#DIV/0!</v>
      </c>
    </row>
    <row r="6" spans="1:34" ht="12.75" x14ac:dyDescent="0.2">
      <c r="A6" s="29" t="s">
        <v>14</v>
      </c>
      <c r="B6" s="30" t="s">
        <v>90</v>
      </c>
      <c r="C6" s="30" t="s">
        <v>91</v>
      </c>
      <c r="D6" s="30" t="s">
        <v>97</v>
      </c>
      <c r="E6" s="30" t="s">
        <v>15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2"/>
      <c r="AG6" s="29">
        <f t="shared" si="1"/>
        <v>0</v>
      </c>
      <c r="AH6" s="33" t="e">
        <f t="shared" si="2"/>
        <v>#DIV/0!</v>
      </c>
    </row>
    <row r="7" spans="1:34" ht="12.75" x14ac:dyDescent="0.2">
      <c r="A7" s="34" t="s">
        <v>102</v>
      </c>
      <c r="B7" s="30" t="s">
        <v>95</v>
      </c>
      <c r="C7" s="30" t="s">
        <v>96</v>
      </c>
      <c r="D7" s="30" t="s">
        <v>103</v>
      </c>
      <c r="E7" s="35" t="s">
        <v>104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2"/>
      <c r="AG7" s="34">
        <f t="shared" si="1"/>
        <v>0</v>
      </c>
      <c r="AH7" s="36" t="e">
        <f t="shared" si="2"/>
        <v>#DIV/0!</v>
      </c>
    </row>
    <row r="8" spans="1:34" ht="12.75" x14ac:dyDescent="0.2">
      <c r="A8" s="29" t="s">
        <v>105</v>
      </c>
      <c r="B8" s="30" t="s">
        <v>90</v>
      </c>
      <c r="C8" s="30" t="s">
        <v>91</v>
      </c>
      <c r="D8" s="30" t="s">
        <v>103</v>
      </c>
      <c r="E8" s="30" t="s">
        <v>106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2"/>
      <c r="AG8" s="29">
        <f t="shared" si="1"/>
        <v>0</v>
      </c>
      <c r="AH8" s="33" t="e">
        <f t="shared" si="2"/>
        <v>#DIV/0!</v>
      </c>
    </row>
    <row r="9" spans="1:34" ht="12.75" x14ac:dyDescent="0.2">
      <c r="A9" s="34" t="s">
        <v>107</v>
      </c>
      <c r="B9" s="30" t="s">
        <v>90</v>
      </c>
      <c r="C9" s="30" t="s">
        <v>96</v>
      </c>
      <c r="D9" s="30" t="s">
        <v>103</v>
      </c>
      <c r="E9" s="35" t="s">
        <v>108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2"/>
      <c r="AG9" s="34">
        <f t="shared" si="1"/>
        <v>0</v>
      </c>
      <c r="AH9" s="36" t="e">
        <f t="shared" si="2"/>
        <v>#DIV/0!</v>
      </c>
    </row>
    <row r="10" spans="1:34" ht="12.75" x14ac:dyDescent="0.2">
      <c r="A10" s="29" t="s">
        <v>109</v>
      </c>
      <c r="B10" s="30" t="s">
        <v>95</v>
      </c>
      <c r="C10" s="30" t="s">
        <v>91</v>
      </c>
      <c r="D10" s="30" t="s">
        <v>103</v>
      </c>
      <c r="E10" s="30" t="s">
        <v>110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2"/>
      <c r="AG10" s="29">
        <f t="shared" si="1"/>
        <v>0</v>
      </c>
      <c r="AH10" s="33" t="e">
        <f t="shared" si="2"/>
        <v>#DIV/0!</v>
      </c>
    </row>
    <row r="11" spans="1:34" ht="12.75" x14ac:dyDescent="0.2">
      <c r="A11" s="34" t="s">
        <v>16</v>
      </c>
      <c r="B11" s="30" t="s">
        <v>90</v>
      </c>
      <c r="C11" s="30" t="s">
        <v>91</v>
      </c>
      <c r="D11" s="30" t="s">
        <v>103</v>
      </c>
      <c r="E11" s="35" t="s">
        <v>17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2"/>
      <c r="AG11" s="34">
        <f t="shared" si="1"/>
        <v>0</v>
      </c>
      <c r="AH11" s="36" t="e">
        <f t="shared" si="2"/>
        <v>#DIV/0!</v>
      </c>
    </row>
    <row r="12" spans="1:34" ht="12.75" x14ac:dyDescent="0.2">
      <c r="A12" s="29" t="s">
        <v>20</v>
      </c>
      <c r="B12" s="30" t="s">
        <v>90</v>
      </c>
      <c r="C12" s="30" t="s">
        <v>96</v>
      </c>
      <c r="D12" s="30" t="s">
        <v>103</v>
      </c>
      <c r="E12" s="30" t="s">
        <v>21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2"/>
      <c r="AG12" s="29">
        <f t="shared" si="1"/>
        <v>0</v>
      </c>
      <c r="AH12" s="33" t="e">
        <f t="shared" si="2"/>
        <v>#DIV/0!</v>
      </c>
    </row>
    <row r="13" spans="1:34" ht="12.75" x14ac:dyDescent="0.2">
      <c r="A13" s="34" t="s">
        <v>111</v>
      </c>
      <c r="B13" s="30" t="s">
        <v>90</v>
      </c>
      <c r="C13" s="30" t="s">
        <v>99</v>
      </c>
      <c r="D13" s="30" t="s">
        <v>103</v>
      </c>
      <c r="E13" s="35" t="s">
        <v>112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2"/>
      <c r="AG13" s="34">
        <f t="shared" si="1"/>
        <v>0</v>
      </c>
      <c r="AH13" s="36" t="e">
        <f t="shared" si="2"/>
        <v>#DIV/0!</v>
      </c>
    </row>
    <row r="14" spans="1:34" ht="12.75" x14ac:dyDescent="0.2">
      <c r="A14" s="29" t="s">
        <v>22</v>
      </c>
      <c r="B14" s="30" t="s">
        <v>95</v>
      </c>
      <c r="C14" s="30" t="s">
        <v>99</v>
      </c>
      <c r="D14" s="30" t="s">
        <v>103</v>
      </c>
      <c r="E14" s="30" t="s">
        <v>23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2"/>
      <c r="AG14" s="29">
        <f t="shared" si="1"/>
        <v>0</v>
      </c>
      <c r="AH14" s="33" t="e">
        <f t="shared" si="2"/>
        <v>#DIV/0!</v>
      </c>
    </row>
    <row r="15" spans="1:34" ht="12.75" x14ac:dyDescent="0.2">
      <c r="A15" s="34" t="s">
        <v>113</v>
      </c>
      <c r="B15" s="30" t="s">
        <v>90</v>
      </c>
      <c r="C15" s="30" t="s">
        <v>91</v>
      </c>
      <c r="D15" s="30" t="s">
        <v>103</v>
      </c>
      <c r="E15" s="35" t="s">
        <v>114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2"/>
      <c r="AG15" s="34">
        <f t="shared" si="1"/>
        <v>0</v>
      </c>
      <c r="AH15" s="36" t="e">
        <f t="shared" si="2"/>
        <v>#DIV/0!</v>
      </c>
    </row>
    <row r="16" spans="1:34" ht="12.75" x14ac:dyDescent="0.2">
      <c r="A16" s="29" t="s">
        <v>24</v>
      </c>
      <c r="B16" s="30" t="s">
        <v>90</v>
      </c>
      <c r="C16" s="30" t="s">
        <v>96</v>
      </c>
      <c r="D16" s="30" t="s">
        <v>103</v>
      </c>
      <c r="E16" s="30" t="s">
        <v>25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2"/>
      <c r="AG16" s="29">
        <f t="shared" si="1"/>
        <v>0</v>
      </c>
      <c r="AH16" s="33" t="e">
        <f t="shared" si="2"/>
        <v>#DIV/0!</v>
      </c>
    </row>
    <row r="17" spans="1:34" ht="12.75" x14ac:dyDescent="0.2">
      <c r="A17" s="34" t="s">
        <v>26</v>
      </c>
      <c r="B17" s="30" t="s">
        <v>90</v>
      </c>
      <c r="C17" s="30" t="s">
        <v>91</v>
      </c>
      <c r="D17" s="30" t="s">
        <v>103</v>
      </c>
      <c r="E17" s="35" t="s">
        <v>27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2"/>
      <c r="AG17" s="34">
        <f t="shared" si="1"/>
        <v>0</v>
      </c>
      <c r="AH17" s="36" t="e">
        <f t="shared" si="2"/>
        <v>#DIV/0!</v>
      </c>
    </row>
    <row r="18" spans="1:34" ht="12.75" x14ac:dyDescent="0.2">
      <c r="A18" s="29" t="s">
        <v>115</v>
      </c>
      <c r="B18" s="30" t="s">
        <v>95</v>
      </c>
      <c r="C18" s="30" t="s">
        <v>91</v>
      </c>
      <c r="D18" s="30" t="s">
        <v>103</v>
      </c>
      <c r="E18" s="30" t="s">
        <v>116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2"/>
      <c r="AG18" s="29">
        <f t="shared" si="1"/>
        <v>0</v>
      </c>
      <c r="AH18" s="33" t="e">
        <f t="shared" si="2"/>
        <v>#DIV/0!</v>
      </c>
    </row>
    <row r="19" spans="1:34" ht="12.75" x14ac:dyDescent="0.2">
      <c r="A19" s="34" t="s">
        <v>117</v>
      </c>
      <c r="B19" s="30" t="s">
        <v>95</v>
      </c>
      <c r="C19" s="30" t="s">
        <v>99</v>
      </c>
      <c r="D19" s="30" t="s">
        <v>103</v>
      </c>
      <c r="E19" s="35" t="s">
        <v>118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2"/>
      <c r="AG19" s="34">
        <f t="shared" si="1"/>
        <v>0</v>
      </c>
      <c r="AH19" s="36" t="e">
        <f t="shared" si="2"/>
        <v>#DIV/0!</v>
      </c>
    </row>
    <row r="20" spans="1:34" ht="12.75" x14ac:dyDescent="0.2">
      <c r="A20" s="29" t="s">
        <v>28</v>
      </c>
      <c r="B20" s="30" t="s">
        <v>90</v>
      </c>
      <c r="C20" s="30" t="s">
        <v>96</v>
      </c>
      <c r="D20" s="30" t="s">
        <v>103</v>
      </c>
      <c r="E20" s="30" t="s">
        <v>29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2"/>
      <c r="AG20" s="29">
        <f t="shared" si="1"/>
        <v>0</v>
      </c>
      <c r="AH20" s="33" t="e">
        <f t="shared" si="2"/>
        <v>#DIV/0!</v>
      </c>
    </row>
    <row r="21" spans="1:34" ht="12.75" x14ac:dyDescent="0.2">
      <c r="A21" s="34" t="s">
        <v>30</v>
      </c>
      <c r="B21" s="30" t="s">
        <v>90</v>
      </c>
      <c r="C21" s="30" t="s">
        <v>91</v>
      </c>
      <c r="D21" s="30" t="s">
        <v>103</v>
      </c>
      <c r="E21" s="35" t="s">
        <v>31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2"/>
      <c r="AG21" s="34">
        <f t="shared" si="1"/>
        <v>0</v>
      </c>
      <c r="AH21" s="36" t="e">
        <f t="shared" si="2"/>
        <v>#DIV/0!</v>
      </c>
    </row>
    <row r="22" spans="1:34" ht="12.75" x14ac:dyDescent="0.2">
      <c r="A22" s="29" t="s">
        <v>32</v>
      </c>
      <c r="B22" s="30" t="s">
        <v>95</v>
      </c>
      <c r="C22" s="30" t="s">
        <v>96</v>
      </c>
      <c r="D22" s="30" t="s">
        <v>103</v>
      </c>
      <c r="E22" s="30" t="s">
        <v>33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2"/>
      <c r="AG22" s="29">
        <f t="shared" si="1"/>
        <v>0</v>
      </c>
      <c r="AH22" s="33" t="e">
        <f t="shared" si="2"/>
        <v>#DIV/0!</v>
      </c>
    </row>
    <row r="23" spans="1:34" ht="12.75" x14ac:dyDescent="0.2">
      <c r="A23" s="34" t="s">
        <v>119</v>
      </c>
      <c r="B23" s="30" t="s">
        <v>95</v>
      </c>
      <c r="C23" s="30" t="s">
        <v>96</v>
      </c>
      <c r="D23" s="30" t="s">
        <v>103</v>
      </c>
      <c r="E23" s="35" t="s">
        <v>120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2"/>
      <c r="AG23" s="34">
        <f t="shared" si="1"/>
        <v>0</v>
      </c>
      <c r="AH23" s="36" t="e">
        <f t="shared" si="2"/>
        <v>#DIV/0!</v>
      </c>
    </row>
    <row r="24" spans="1:34" ht="12.75" x14ac:dyDescent="0.2">
      <c r="A24" s="29" t="s">
        <v>121</v>
      </c>
      <c r="B24" s="30" t="s">
        <v>90</v>
      </c>
      <c r="C24" s="30" t="s">
        <v>99</v>
      </c>
      <c r="D24" s="30" t="s">
        <v>103</v>
      </c>
      <c r="E24" s="30" t="s">
        <v>122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2"/>
      <c r="AG24" s="29">
        <f t="shared" si="1"/>
        <v>0</v>
      </c>
      <c r="AH24" s="33" t="e">
        <f t="shared" si="2"/>
        <v>#DIV/0!</v>
      </c>
    </row>
    <row r="25" spans="1:34" ht="12.75" x14ac:dyDescent="0.2">
      <c r="A25" s="34" t="s">
        <v>34</v>
      </c>
      <c r="B25" s="30" t="s">
        <v>95</v>
      </c>
      <c r="C25" s="30" t="s">
        <v>91</v>
      </c>
      <c r="D25" s="30" t="s">
        <v>103</v>
      </c>
      <c r="E25" s="35" t="s">
        <v>35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2"/>
      <c r="AG25" s="34">
        <f t="shared" si="1"/>
        <v>0</v>
      </c>
      <c r="AH25" s="36" t="e">
        <f t="shared" si="2"/>
        <v>#DIV/0!</v>
      </c>
    </row>
    <row r="26" spans="1:34" ht="12.75" x14ac:dyDescent="0.2">
      <c r="A26" s="29" t="s">
        <v>123</v>
      </c>
      <c r="B26" s="30" t="s">
        <v>90</v>
      </c>
      <c r="C26" s="30" t="s">
        <v>91</v>
      </c>
      <c r="D26" s="30" t="s">
        <v>103</v>
      </c>
      <c r="E26" s="30" t="s">
        <v>124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2"/>
      <c r="AG26" s="29">
        <f t="shared" si="1"/>
        <v>0</v>
      </c>
      <c r="AH26" s="33" t="e">
        <f t="shared" si="2"/>
        <v>#DIV/0!</v>
      </c>
    </row>
    <row r="27" spans="1:34" ht="12.75" x14ac:dyDescent="0.2">
      <c r="A27" s="29" t="s">
        <v>36</v>
      </c>
      <c r="B27" s="30" t="s">
        <v>95</v>
      </c>
      <c r="C27" s="30" t="s">
        <v>99</v>
      </c>
      <c r="D27" s="30" t="s">
        <v>103</v>
      </c>
      <c r="E27" s="30" t="s">
        <v>37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2"/>
      <c r="AG27" s="29">
        <f t="shared" si="1"/>
        <v>0</v>
      </c>
      <c r="AH27" s="33" t="e">
        <f t="shared" si="2"/>
        <v>#DIV/0!</v>
      </c>
    </row>
    <row r="28" spans="1:34" ht="12.75" x14ac:dyDescent="0.2">
      <c r="A28" s="34" t="s">
        <v>38</v>
      </c>
      <c r="B28" s="30" t="s">
        <v>90</v>
      </c>
      <c r="C28" s="30" t="s">
        <v>99</v>
      </c>
      <c r="D28" s="30" t="s">
        <v>103</v>
      </c>
      <c r="E28" s="35" t="s">
        <v>39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2"/>
      <c r="AG28" s="34">
        <f t="shared" si="1"/>
        <v>0</v>
      </c>
      <c r="AH28" s="36" t="e">
        <f t="shared" si="2"/>
        <v>#DIV/0!</v>
      </c>
    </row>
    <row r="29" spans="1:34" ht="12.75" x14ac:dyDescent="0.2">
      <c r="A29" s="29" t="s">
        <v>40</v>
      </c>
      <c r="B29" s="30" t="s">
        <v>90</v>
      </c>
      <c r="C29" s="30" t="s">
        <v>96</v>
      </c>
      <c r="D29" s="30" t="s">
        <v>103</v>
      </c>
      <c r="E29" s="30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2"/>
      <c r="AG29" s="29">
        <f t="shared" si="1"/>
        <v>0</v>
      </c>
      <c r="AH29" s="33" t="e">
        <f t="shared" si="2"/>
        <v>#DIV/0!</v>
      </c>
    </row>
    <row r="30" spans="1:34" ht="12.75" x14ac:dyDescent="0.2">
      <c r="A30" s="34" t="s">
        <v>125</v>
      </c>
      <c r="B30" s="30" t="s">
        <v>95</v>
      </c>
      <c r="C30" s="30" t="s">
        <v>126</v>
      </c>
      <c r="D30" s="30" t="s">
        <v>127</v>
      </c>
      <c r="E30" s="35" t="s">
        <v>49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2"/>
      <c r="AG30" s="34">
        <f t="shared" si="1"/>
        <v>0</v>
      </c>
      <c r="AH30" s="36" t="e">
        <f t="shared" si="2"/>
        <v>#DIV/0!</v>
      </c>
    </row>
    <row r="31" spans="1:34" ht="12.75" x14ac:dyDescent="0.2">
      <c r="A31" s="29" t="s">
        <v>128</v>
      </c>
      <c r="B31" s="30" t="s">
        <v>90</v>
      </c>
      <c r="C31" s="30" t="s">
        <v>126</v>
      </c>
      <c r="D31" s="30" t="s">
        <v>127</v>
      </c>
      <c r="E31" s="30" t="s">
        <v>53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2"/>
      <c r="AG31" s="29">
        <f t="shared" si="1"/>
        <v>0</v>
      </c>
      <c r="AH31" s="33" t="e">
        <f t="shared" si="2"/>
        <v>#DIV/0!</v>
      </c>
    </row>
    <row r="32" spans="1:34" ht="12.75" x14ac:dyDescent="0.2">
      <c r="A32" s="34" t="s">
        <v>129</v>
      </c>
      <c r="B32" s="30" t="s">
        <v>95</v>
      </c>
      <c r="C32" s="30" t="s">
        <v>126</v>
      </c>
      <c r="D32" s="30" t="s">
        <v>127</v>
      </c>
      <c r="E32" s="35" t="s">
        <v>55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2"/>
      <c r="AG32" s="34">
        <f t="shared" si="1"/>
        <v>0</v>
      </c>
      <c r="AH32" s="36" t="e">
        <f t="shared" si="2"/>
        <v>#DIV/0!</v>
      </c>
    </row>
    <row r="33" spans="1:34" ht="12.75" x14ac:dyDescent="0.2">
      <c r="A33" s="29" t="s">
        <v>130</v>
      </c>
      <c r="B33" s="30" t="s">
        <v>90</v>
      </c>
      <c r="C33" s="30" t="s">
        <v>126</v>
      </c>
      <c r="D33" s="30" t="s">
        <v>127</v>
      </c>
      <c r="E33" s="30" t="s">
        <v>57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2"/>
      <c r="AG33" s="29">
        <f t="shared" si="1"/>
        <v>0</v>
      </c>
      <c r="AH33" s="33" t="e">
        <f t="shared" si="2"/>
        <v>#DIV/0!</v>
      </c>
    </row>
    <row r="34" spans="1:34" ht="12.75" x14ac:dyDescent="0.2">
      <c r="A34" s="34" t="s">
        <v>131</v>
      </c>
      <c r="B34" s="30" t="s">
        <v>90</v>
      </c>
      <c r="C34" s="30" t="s">
        <v>126</v>
      </c>
      <c r="D34" s="30" t="s">
        <v>127</v>
      </c>
      <c r="E34" s="35" t="s">
        <v>47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2"/>
      <c r="AG34" s="34">
        <f t="shared" si="1"/>
        <v>0</v>
      </c>
      <c r="AH34" s="36" t="e">
        <f t="shared" si="2"/>
        <v>#DIV/0!</v>
      </c>
    </row>
    <row r="35" spans="1:34" ht="12.75" x14ac:dyDescent="0.2">
      <c r="A35" s="29" t="s">
        <v>132</v>
      </c>
      <c r="B35" s="30" t="s">
        <v>95</v>
      </c>
      <c r="C35" s="30" t="s">
        <v>126</v>
      </c>
      <c r="D35" s="30" t="s">
        <v>127</v>
      </c>
      <c r="E35" s="30" t="s">
        <v>59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2"/>
      <c r="AG35" s="29">
        <f t="shared" si="1"/>
        <v>0</v>
      </c>
      <c r="AH35" s="33" t="e">
        <f t="shared" si="2"/>
        <v>#DIV/0!</v>
      </c>
    </row>
    <row r="36" spans="1:34" ht="12.75" x14ac:dyDescent="0.2">
      <c r="A36" s="34" t="s">
        <v>133</v>
      </c>
      <c r="B36" s="30" t="s">
        <v>90</v>
      </c>
      <c r="C36" s="30" t="s">
        <v>126</v>
      </c>
      <c r="D36" s="30" t="s">
        <v>127</v>
      </c>
      <c r="E36" s="35" t="s">
        <v>45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2"/>
      <c r="AG36" s="34">
        <f t="shared" si="1"/>
        <v>0</v>
      </c>
      <c r="AH36" s="36" t="e">
        <f t="shared" si="2"/>
        <v>#DIV/0!</v>
      </c>
    </row>
    <row r="37" spans="1:34" ht="12.75" x14ac:dyDescent="0.2">
      <c r="A37" s="29" t="s">
        <v>134</v>
      </c>
      <c r="B37" s="30" t="s">
        <v>90</v>
      </c>
      <c r="C37" s="30" t="s">
        <v>126</v>
      </c>
      <c r="D37" s="30" t="s">
        <v>127</v>
      </c>
      <c r="E37" s="30" t="s">
        <v>51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2"/>
      <c r="AG37" s="29">
        <f t="shared" si="1"/>
        <v>0</v>
      </c>
      <c r="AH37" s="33" t="e">
        <f t="shared" si="2"/>
        <v>#DIV/0!</v>
      </c>
    </row>
    <row r="38" spans="1:34" ht="12.75" x14ac:dyDescent="0.2">
      <c r="A38" s="34" t="s">
        <v>135</v>
      </c>
      <c r="B38" s="30" t="s">
        <v>90</v>
      </c>
      <c r="C38" s="30" t="s">
        <v>126</v>
      </c>
      <c r="D38" s="30" t="s">
        <v>127</v>
      </c>
      <c r="E38" s="35" t="s">
        <v>43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2"/>
      <c r="AG38" s="34">
        <f t="shared" si="1"/>
        <v>0</v>
      </c>
      <c r="AH38" s="36" t="e">
        <f t="shared" si="2"/>
        <v>#DIV/0!</v>
      </c>
    </row>
    <row r="39" spans="1:34" ht="12.75" x14ac:dyDescent="0.2">
      <c r="A39" s="37"/>
    </row>
    <row r="40" spans="1:34" ht="12.75" x14ac:dyDescent="0.2">
      <c r="A40" s="37"/>
    </row>
    <row r="41" spans="1:34" ht="12.75" x14ac:dyDescent="0.2">
      <c r="A41" s="37"/>
    </row>
    <row r="42" spans="1:34" ht="12.75" x14ac:dyDescent="0.2">
      <c r="A42" s="37"/>
    </row>
    <row r="43" spans="1:34" ht="12.75" x14ac:dyDescent="0.2">
      <c r="A43" s="37"/>
    </row>
    <row r="44" spans="1:34" ht="12.75" x14ac:dyDescent="0.2">
      <c r="A44" s="37"/>
    </row>
    <row r="45" spans="1:34" ht="12.75" x14ac:dyDescent="0.2">
      <c r="A45" s="37"/>
    </row>
    <row r="46" spans="1:34" ht="12.75" x14ac:dyDescent="0.2">
      <c r="A46" s="37"/>
    </row>
    <row r="47" spans="1:34" ht="12.75" x14ac:dyDescent="0.2">
      <c r="A47" s="37"/>
    </row>
    <row r="48" spans="1:34" ht="12.75" x14ac:dyDescent="0.2">
      <c r="A48" s="37"/>
    </row>
    <row r="49" spans="1:1" ht="12.75" x14ac:dyDescent="0.2">
      <c r="A49" s="37"/>
    </row>
    <row r="50" spans="1:1" ht="12.75" x14ac:dyDescent="0.2">
      <c r="A50" s="37"/>
    </row>
    <row r="51" spans="1:1" ht="12.75" x14ac:dyDescent="0.2">
      <c r="A51" s="37"/>
    </row>
    <row r="52" spans="1:1" ht="12.75" x14ac:dyDescent="0.2">
      <c r="A52" s="37"/>
    </row>
    <row r="53" spans="1:1" ht="12.75" x14ac:dyDescent="0.2">
      <c r="A53" s="37"/>
    </row>
    <row r="54" spans="1:1" ht="12.75" x14ac:dyDescent="0.2">
      <c r="A54" s="37"/>
    </row>
    <row r="55" spans="1:1" ht="12.75" x14ac:dyDescent="0.2">
      <c r="A55" s="37"/>
    </row>
    <row r="56" spans="1:1" ht="12.75" x14ac:dyDescent="0.2">
      <c r="A56" s="37"/>
    </row>
    <row r="57" spans="1:1" ht="12.75" x14ac:dyDescent="0.2">
      <c r="A57" s="37"/>
    </row>
    <row r="58" spans="1:1" ht="12.75" x14ac:dyDescent="0.2">
      <c r="A58" s="37"/>
    </row>
    <row r="59" spans="1:1" ht="12.75" x14ac:dyDescent="0.2">
      <c r="A59" s="37"/>
    </row>
    <row r="60" spans="1:1" ht="12.75" x14ac:dyDescent="0.2">
      <c r="A60" s="37"/>
    </row>
    <row r="61" spans="1:1" ht="12.75" x14ac:dyDescent="0.2">
      <c r="A61" s="37"/>
    </row>
    <row r="62" spans="1:1" ht="12.75" x14ac:dyDescent="0.2">
      <c r="A62" s="37"/>
    </row>
    <row r="63" spans="1:1" ht="12.75" x14ac:dyDescent="0.2">
      <c r="A63" s="37"/>
    </row>
    <row r="64" spans="1:1" ht="12.75" x14ac:dyDescent="0.2">
      <c r="A64" s="37"/>
    </row>
    <row r="65" spans="1:1" ht="12.75" x14ac:dyDescent="0.2">
      <c r="A65" s="37"/>
    </row>
    <row r="66" spans="1:1" ht="12.75" x14ac:dyDescent="0.2">
      <c r="A66" s="37"/>
    </row>
    <row r="67" spans="1:1" ht="12.75" x14ac:dyDescent="0.2">
      <c r="A67" s="37"/>
    </row>
    <row r="68" spans="1:1" ht="12.75" x14ac:dyDescent="0.2">
      <c r="A68" s="37"/>
    </row>
    <row r="69" spans="1:1" ht="12.75" x14ac:dyDescent="0.2">
      <c r="A69" s="37"/>
    </row>
    <row r="70" spans="1:1" ht="12.75" x14ac:dyDescent="0.2">
      <c r="A70" s="37"/>
    </row>
    <row r="71" spans="1:1" ht="12.75" x14ac:dyDescent="0.2">
      <c r="A71" s="37"/>
    </row>
    <row r="72" spans="1:1" ht="12.75" x14ac:dyDescent="0.2">
      <c r="A72" s="37"/>
    </row>
    <row r="73" spans="1:1" ht="12.75" x14ac:dyDescent="0.2">
      <c r="A73" s="37"/>
    </row>
    <row r="74" spans="1:1" ht="12.75" x14ac:dyDescent="0.2">
      <c r="A74" s="37"/>
    </row>
    <row r="75" spans="1:1" ht="12.75" x14ac:dyDescent="0.2">
      <c r="A75" s="37"/>
    </row>
    <row r="76" spans="1:1" ht="12.75" x14ac:dyDescent="0.2">
      <c r="A76" s="37"/>
    </row>
    <row r="77" spans="1:1" ht="12.75" x14ac:dyDescent="0.2">
      <c r="A77" s="37"/>
    </row>
    <row r="78" spans="1:1" ht="12.75" x14ac:dyDescent="0.2">
      <c r="A78" s="37"/>
    </row>
    <row r="79" spans="1:1" ht="12.75" x14ac:dyDescent="0.2">
      <c r="A79" s="37"/>
    </row>
    <row r="80" spans="1:1" ht="12.75" x14ac:dyDescent="0.2">
      <c r="A80" s="37"/>
    </row>
    <row r="81" spans="1:1" ht="12.75" x14ac:dyDescent="0.2">
      <c r="A81" s="37"/>
    </row>
    <row r="82" spans="1:1" ht="12.75" x14ac:dyDescent="0.2">
      <c r="A82" s="37"/>
    </row>
    <row r="83" spans="1:1" ht="12.75" x14ac:dyDescent="0.2">
      <c r="A83" s="37"/>
    </row>
    <row r="84" spans="1:1" ht="12.75" x14ac:dyDescent="0.2">
      <c r="A84" s="37"/>
    </row>
    <row r="85" spans="1:1" ht="12.75" x14ac:dyDescent="0.2">
      <c r="A85" s="37"/>
    </row>
    <row r="86" spans="1:1" ht="12.75" x14ac:dyDescent="0.2">
      <c r="A86" s="37"/>
    </row>
    <row r="87" spans="1:1" ht="12.75" x14ac:dyDescent="0.2">
      <c r="A87" s="37"/>
    </row>
    <row r="88" spans="1:1" ht="12.75" x14ac:dyDescent="0.2">
      <c r="A88" s="37"/>
    </row>
    <row r="89" spans="1:1" ht="12.75" x14ac:dyDescent="0.2">
      <c r="A89" s="37"/>
    </row>
    <row r="90" spans="1:1" ht="12.75" x14ac:dyDescent="0.2">
      <c r="A90" s="37"/>
    </row>
    <row r="91" spans="1:1" ht="12.75" x14ac:dyDescent="0.2">
      <c r="A91" s="37"/>
    </row>
    <row r="92" spans="1:1" ht="12.75" x14ac:dyDescent="0.2">
      <c r="A92" s="37"/>
    </row>
    <row r="93" spans="1:1" ht="12.75" x14ac:dyDescent="0.2">
      <c r="A93" s="37"/>
    </row>
    <row r="94" spans="1:1" ht="12.75" x14ac:dyDescent="0.2">
      <c r="A94" s="37"/>
    </row>
    <row r="95" spans="1:1" ht="12.75" x14ac:dyDescent="0.2">
      <c r="A95" s="37"/>
    </row>
    <row r="96" spans="1:1" ht="12.75" x14ac:dyDescent="0.2">
      <c r="A96" s="37"/>
    </row>
    <row r="97" spans="1:1" ht="12.75" x14ac:dyDescent="0.2">
      <c r="A97" s="37"/>
    </row>
    <row r="98" spans="1:1" ht="12.75" x14ac:dyDescent="0.2">
      <c r="A98" s="37"/>
    </row>
    <row r="99" spans="1:1" ht="12.75" x14ac:dyDescent="0.2">
      <c r="A99" s="37"/>
    </row>
    <row r="100" spans="1:1" ht="12.75" x14ac:dyDescent="0.2">
      <c r="A100" s="37"/>
    </row>
    <row r="101" spans="1:1" ht="12.75" x14ac:dyDescent="0.2">
      <c r="A101" s="37"/>
    </row>
    <row r="102" spans="1:1" ht="12.75" x14ac:dyDescent="0.2">
      <c r="A102" s="37"/>
    </row>
    <row r="103" spans="1:1" ht="12.75" x14ac:dyDescent="0.2">
      <c r="A103" s="37"/>
    </row>
    <row r="104" spans="1:1" ht="12.75" x14ac:dyDescent="0.2">
      <c r="A104" s="37"/>
    </row>
    <row r="105" spans="1:1" ht="12.75" x14ac:dyDescent="0.2">
      <c r="A105" s="37"/>
    </row>
    <row r="106" spans="1:1" ht="12.75" x14ac:dyDescent="0.2">
      <c r="A106" s="37"/>
    </row>
    <row r="107" spans="1:1" ht="12.75" x14ac:dyDescent="0.2">
      <c r="A107" s="37"/>
    </row>
    <row r="108" spans="1:1" ht="12.75" x14ac:dyDescent="0.2">
      <c r="A108" s="37"/>
    </row>
    <row r="109" spans="1:1" ht="12.75" x14ac:dyDescent="0.2">
      <c r="A109" s="37"/>
    </row>
    <row r="110" spans="1:1" ht="12.75" x14ac:dyDescent="0.2">
      <c r="A110" s="37"/>
    </row>
    <row r="111" spans="1:1" ht="12.75" x14ac:dyDescent="0.2">
      <c r="A111" s="37"/>
    </row>
    <row r="112" spans="1:1" ht="12.75" x14ac:dyDescent="0.2">
      <c r="A112" s="37"/>
    </row>
    <row r="113" spans="1:1" ht="12.75" x14ac:dyDescent="0.2">
      <c r="A113" s="37"/>
    </row>
    <row r="114" spans="1:1" ht="12.75" x14ac:dyDescent="0.2">
      <c r="A114" s="37"/>
    </row>
    <row r="115" spans="1:1" ht="12.75" x14ac:dyDescent="0.2">
      <c r="A115" s="37"/>
    </row>
    <row r="116" spans="1:1" ht="12.75" x14ac:dyDescent="0.2">
      <c r="A116" s="37"/>
    </row>
    <row r="117" spans="1:1" ht="12.75" x14ac:dyDescent="0.2">
      <c r="A117" s="37"/>
    </row>
    <row r="118" spans="1:1" ht="12.75" x14ac:dyDescent="0.2">
      <c r="A118" s="37"/>
    </row>
    <row r="119" spans="1:1" ht="12.75" x14ac:dyDescent="0.2">
      <c r="A119" s="37"/>
    </row>
    <row r="120" spans="1:1" ht="12.75" x14ac:dyDescent="0.2">
      <c r="A120" s="37"/>
    </row>
    <row r="121" spans="1:1" ht="12.75" x14ac:dyDescent="0.2">
      <c r="A121" s="37"/>
    </row>
    <row r="122" spans="1:1" ht="12.75" x14ac:dyDescent="0.2">
      <c r="A122" s="37"/>
    </row>
    <row r="123" spans="1:1" ht="12.75" x14ac:dyDescent="0.2">
      <c r="A123" s="37"/>
    </row>
    <row r="124" spans="1:1" ht="12.75" x14ac:dyDescent="0.2">
      <c r="A124" s="37"/>
    </row>
    <row r="125" spans="1:1" ht="12.75" x14ac:dyDescent="0.2">
      <c r="A125" s="37"/>
    </row>
    <row r="126" spans="1:1" ht="12.75" x14ac:dyDescent="0.2">
      <c r="A126" s="37"/>
    </row>
    <row r="127" spans="1:1" ht="12.75" x14ac:dyDescent="0.2">
      <c r="A127" s="37"/>
    </row>
    <row r="128" spans="1:1" ht="12.75" x14ac:dyDescent="0.2">
      <c r="A128" s="37"/>
    </row>
    <row r="129" spans="1:1" ht="12.75" x14ac:dyDescent="0.2">
      <c r="A129" s="37"/>
    </row>
    <row r="130" spans="1:1" ht="12.75" x14ac:dyDescent="0.2">
      <c r="A130" s="37"/>
    </row>
    <row r="131" spans="1:1" ht="12.75" x14ac:dyDescent="0.2">
      <c r="A131" s="37"/>
    </row>
    <row r="132" spans="1:1" ht="12.75" x14ac:dyDescent="0.2">
      <c r="A132" s="37"/>
    </row>
    <row r="133" spans="1:1" ht="12.75" x14ac:dyDescent="0.2">
      <c r="A133" s="37"/>
    </row>
    <row r="134" spans="1:1" ht="12.75" x14ac:dyDescent="0.2">
      <c r="A134" s="37"/>
    </row>
    <row r="135" spans="1:1" ht="12.75" x14ac:dyDescent="0.2">
      <c r="A135" s="37"/>
    </row>
    <row r="136" spans="1:1" ht="12.75" x14ac:dyDescent="0.2">
      <c r="A136" s="37"/>
    </row>
    <row r="137" spans="1:1" ht="12.75" x14ac:dyDescent="0.2">
      <c r="A137" s="37"/>
    </row>
    <row r="138" spans="1:1" ht="12.75" x14ac:dyDescent="0.2">
      <c r="A138" s="37"/>
    </row>
    <row r="139" spans="1:1" ht="12.75" x14ac:dyDescent="0.2">
      <c r="A139" s="37"/>
    </row>
    <row r="140" spans="1:1" ht="12.75" x14ac:dyDescent="0.2">
      <c r="A140" s="37"/>
    </row>
    <row r="141" spans="1:1" ht="12.75" x14ac:dyDescent="0.2">
      <c r="A141" s="37"/>
    </row>
    <row r="142" spans="1:1" ht="12.75" x14ac:dyDescent="0.2">
      <c r="A142" s="37"/>
    </row>
    <row r="143" spans="1:1" ht="12.75" x14ac:dyDescent="0.2">
      <c r="A143" s="37"/>
    </row>
    <row r="144" spans="1:1" ht="12.75" x14ac:dyDescent="0.2">
      <c r="A144" s="37"/>
    </row>
    <row r="145" spans="1:1" ht="12.75" x14ac:dyDescent="0.2">
      <c r="A145" s="37"/>
    </row>
    <row r="146" spans="1:1" ht="12.75" x14ac:dyDescent="0.2">
      <c r="A146" s="37"/>
    </row>
    <row r="147" spans="1:1" ht="12.75" x14ac:dyDescent="0.2">
      <c r="A147" s="37"/>
    </row>
    <row r="148" spans="1:1" ht="12.75" x14ac:dyDescent="0.2">
      <c r="A148" s="37"/>
    </row>
    <row r="149" spans="1:1" ht="12.75" x14ac:dyDescent="0.2">
      <c r="A149" s="37"/>
    </row>
    <row r="150" spans="1:1" ht="12.75" x14ac:dyDescent="0.2">
      <c r="A150" s="37"/>
    </row>
    <row r="151" spans="1:1" ht="12.75" x14ac:dyDescent="0.2">
      <c r="A151" s="37"/>
    </row>
    <row r="152" spans="1:1" ht="12.75" x14ac:dyDescent="0.2">
      <c r="A152" s="37"/>
    </row>
    <row r="153" spans="1:1" ht="12.75" x14ac:dyDescent="0.2">
      <c r="A153" s="37"/>
    </row>
    <row r="154" spans="1:1" ht="12.75" x14ac:dyDescent="0.2">
      <c r="A154" s="37"/>
    </row>
    <row r="155" spans="1:1" ht="12.75" x14ac:dyDescent="0.2">
      <c r="A155" s="37"/>
    </row>
    <row r="156" spans="1:1" ht="12.75" x14ac:dyDescent="0.2">
      <c r="A156" s="37"/>
    </row>
    <row r="157" spans="1:1" ht="12.75" x14ac:dyDescent="0.2">
      <c r="A157" s="37"/>
    </row>
    <row r="158" spans="1:1" ht="12.75" x14ac:dyDescent="0.2">
      <c r="A158" s="37"/>
    </row>
    <row r="159" spans="1:1" ht="12.75" x14ac:dyDescent="0.2">
      <c r="A159" s="37"/>
    </row>
    <row r="160" spans="1:1" ht="12.75" x14ac:dyDescent="0.2">
      <c r="A160" s="37"/>
    </row>
    <row r="161" spans="1:1" ht="12.75" x14ac:dyDescent="0.2">
      <c r="A161" s="37"/>
    </row>
    <row r="162" spans="1:1" ht="12.75" x14ac:dyDescent="0.2">
      <c r="A162" s="37"/>
    </row>
    <row r="163" spans="1:1" ht="12.75" x14ac:dyDescent="0.2">
      <c r="A163" s="37"/>
    </row>
    <row r="164" spans="1:1" ht="12.75" x14ac:dyDescent="0.2">
      <c r="A164" s="37"/>
    </row>
    <row r="165" spans="1:1" ht="12.75" x14ac:dyDescent="0.2">
      <c r="A165" s="37"/>
    </row>
    <row r="166" spans="1:1" ht="12.75" x14ac:dyDescent="0.2">
      <c r="A166" s="37"/>
    </row>
    <row r="167" spans="1:1" ht="12.75" x14ac:dyDescent="0.2">
      <c r="A167" s="37"/>
    </row>
    <row r="168" spans="1:1" ht="12.75" x14ac:dyDescent="0.2">
      <c r="A168" s="37"/>
    </row>
    <row r="169" spans="1:1" ht="12.75" x14ac:dyDescent="0.2">
      <c r="A169" s="37"/>
    </row>
    <row r="170" spans="1:1" ht="12.75" x14ac:dyDescent="0.2">
      <c r="A170" s="37"/>
    </row>
    <row r="171" spans="1:1" ht="12.75" x14ac:dyDescent="0.2">
      <c r="A171" s="37"/>
    </row>
    <row r="172" spans="1:1" ht="12.75" x14ac:dyDescent="0.2">
      <c r="A172" s="37"/>
    </row>
    <row r="173" spans="1:1" ht="12.75" x14ac:dyDescent="0.2">
      <c r="A173" s="37"/>
    </row>
    <row r="174" spans="1:1" ht="12.75" x14ac:dyDescent="0.2">
      <c r="A174" s="37"/>
    </row>
    <row r="175" spans="1:1" ht="12.75" x14ac:dyDescent="0.2">
      <c r="A175" s="37"/>
    </row>
    <row r="176" spans="1:1" ht="12.75" x14ac:dyDescent="0.2">
      <c r="A176" s="37"/>
    </row>
    <row r="177" spans="1:1" ht="12.75" x14ac:dyDescent="0.2">
      <c r="A177" s="37"/>
    </row>
    <row r="178" spans="1:1" ht="12.75" x14ac:dyDescent="0.2">
      <c r="A178" s="37"/>
    </row>
    <row r="179" spans="1:1" ht="12.75" x14ac:dyDescent="0.2">
      <c r="A179" s="37"/>
    </row>
    <row r="180" spans="1:1" ht="12.75" x14ac:dyDescent="0.2">
      <c r="A180" s="37"/>
    </row>
    <row r="181" spans="1:1" ht="12.75" x14ac:dyDescent="0.2">
      <c r="A181" s="37"/>
    </row>
    <row r="182" spans="1:1" ht="12.75" x14ac:dyDescent="0.2">
      <c r="A182" s="37"/>
    </row>
    <row r="183" spans="1:1" ht="12.75" x14ac:dyDescent="0.2">
      <c r="A183" s="37"/>
    </row>
    <row r="184" spans="1:1" ht="12.75" x14ac:dyDescent="0.2">
      <c r="A184" s="37"/>
    </row>
    <row r="185" spans="1:1" ht="12.75" x14ac:dyDescent="0.2">
      <c r="A185" s="37"/>
    </row>
    <row r="186" spans="1:1" ht="12.75" x14ac:dyDescent="0.2">
      <c r="A186" s="37"/>
    </row>
    <row r="187" spans="1:1" ht="12.75" x14ac:dyDescent="0.2">
      <c r="A187" s="37"/>
    </row>
    <row r="188" spans="1:1" ht="12.75" x14ac:dyDescent="0.2">
      <c r="A188" s="37"/>
    </row>
    <row r="189" spans="1:1" ht="12.75" x14ac:dyDescent="0.2">
      <c r="A189" s="37"/>
    </row>
    <row r="190" spans="1:1" ht="12.75" x14ac:dyDescent="0.2">
      <c r="A190" s="37"/>
    </row>
    <row r="191" spans="1:1" ht="12.75" x14ac:dyDescent="0.2">
      <c r="A191" s="37"/>
    </row>
    <row r="192" spans="1:1" ht="12.75" x14ac:dyDescent="0.2">
      <c r="A192" s="37"/>
    </row>
    <row r="193" spans="1:1" ht="12.75" x14ac:dyDescent="0.2">
      <c r="A193" s="37"/>
    </row>
    <row r="194" spans="1:1" ht="12.75" x14ac:dyDescent="0.2">
      <c r="A194" s="37"/>
    </row>
    <row r="195" spans="1:1" ht="12.75" x14ac:dyDescent="0.2">
      <c r="A195" s="37"/>
    </row>
    <row r="196" spans="1:1" ht="12.75" x14ac:dyDescent="0.2">
      <c r="A196" s="37"/>
    </row>
    <row r="197" spans="1:1" ht="12.75" x14ac:dyDescent="0.2">
      <c r="A197" s="37"/>
    </row>
    <row r="198" spans="1:1" ht="12.75" x14ac:dyDescent="0.2">
      <c r="A198" s="37"/>
    </row>
    <row r="199" spans="1:1" ht="12.75" x14ac:dyDescent="0.2">
      <c r="A199" s="37"/>
    </row>
    <row r="200" spans="1:1" ht="12.75" x14ac:dyDescent="0.2">
      <c r="A200" s="37"/>
    </row>
    <row r="201" spans="1:1" ht="12.75" x14ac:dyDescent="0.2">
      <c r="A201" s="37"/>
    </row>
    <row r="202" spans="1:1" ht="12.75" x14ac:dyDescent="0.2">
      <c r="A202" s="37"/>
    </row>
    <row r="203" spans="1:1" ht="12.75" x14ac:dyDescent="0.2">
      <c r="A203" s="37"/>
    </row>
    <row r="204" spans="1:1" ht="12.75" x14ac:dyDescent="0.2">
      <c r="A204" s="37"/>
    </row>
    <row r="205" spans="1:1" ht="12.75" x14ac:dyDescent="0.2">
      <c r="A205" s="37"/>
    </row>
    <row r="206" spans="1:1" ht="12.75" x14ac:dyDescent="0.2">
      <c r="A206" s="37"/>
    </row>
    <row r="207" spans="1:1" ht="12.75" x14ac:dyDescent="0.2">
      <c r="A207" s="37"/>
    </row>
    <row r="208" spans="1:1" ht="12.75" x14ac:dyDescent="0.2">
      <c r="A208" s="37"/>
    </row>
    <row r="209" spans="1:1" ht="12.75" x14ac:dyDescent="0.2">
      <c r="A209" s="37"/>
    </row>
    <row r="210" spans="1:1" ht="12.75" x14ac:dyDescent="0.2">
      <c r="A210" s="37"/>
    </row>
    <row r="211" spans="1:1" ht="12.75" x14ac:dyDescent="0.2">
      <c r="A211" s="37"/>
    </row>
    <row r="212" spans="1:1" ht="12.75" x14ac:dyDescent="0.2">
      <c r="A212" s="37"/>
    </row>
    <row r="213" spans="1:1" ht="12.75" x14ac:dyDescent="0.2">
      <c r="A213" s="37"/>
    </row>
    <row r="214" spans="1:1" ht="12.75" x14ac:dyDescent="0.2">
      <c r="A214" s="37"/>
    </row>
    <row r="215" spans="1:1" ht="12.75" x14ac:dyDescent="0.2">
      <c r="A215" s="37"/>
    </row>
    <row r="216" spans="1:1" ht="12.75" x14ac:dyDescent="0.2">
      <c r="A216" s="37"/>
    </row>
    <row r="217" spans="1:1" ht="12.75" x14ac:dyDescent="0.2">
      <c r="A217" s="37"/>
    </row>
    <row r="218" spans="1:1" ht="12.75" x14ac:dyDescent="0.2">
      <c r="A218" s="37"/>
    </row>
    <row r="219" spans="1:1" ht="12.75" x14ac:dyDescent="0.2">
      <c r="A219" s="37"/>
    </row>
    <row r="220" spans="1:1" ht="12.75" x14ac:dyDescent="0.2">
      <c r="A220" s="37"/>
    </row>
    <row r="221" spans="1:1" ht="12.75" x14ac:dyDescent="0.2">
      <c r="A221" s="37"/>
    </row>
    <row r="222" spans="1:1" ht="12.75" x14ac:dyDescent="0.2">
      <c r="A222" s="37"/>
    </row>
    <row r="223" spans="1:1" ht="12.75" x14ac:dyDescent="0.2">
      <c r="A223" s="37"/>
    </row>
    <row r="224" spans="1:1" ht="12.75" x14ac:dyDescent="0.2">
      <c r="A224" s="37"/>
    </row>
    <row r="225" spans="1:1" ht="12.75" x14ac:dyDescent="0.2">
      <c r="A225" s="37"/>
    </row>
    <row r="226" spans="1:1" ht="12.75" x14ac:dyDescent="0.2">
      <c r="A226" s="37"/>
    </row>
    <row r="227" spans="1:1" ht="12.75" x14ac:dyDescent="0.2">
      <c r="A227" s="37"/>
    </row>
    <row r="228" spans="1:1" ht="12.75" x14ac:dyDescent="0.2">
      <c r="A228" s="37"/>
    </row>
    <row r="229" spans="1:1" ht="12.75" x14ac:dyDescent="0.2">
      <c r="A229" s="37"/>
    </row>
    <row r="230" spans="1:1" ht="12.75" x14ac:dyDescent="0.2">
      <c r="A230" s="37"/>
    </row>
    <row r="231" spans="1:1" ht="12.75" x14ac:dyDescent="0.2">
      <c r="A231" s="37"/>
    </row>
    <row r="232" spans="1:1" ht="12.75" x14ac:dyDescent="0.2">
      <c r="A232" s="37"/>
    </row>
    <row r="233" spans="1:1" ht="12.75" x14ac:dyDescent="0.2">
      <c r="A233" s="37"/>
    </row>
    <row r="234" spans="1:1" ht="12.75" x14ac:dyDescent="0.2">
      <c r="A234" s="37"/>
    </row>
    <row r="235" spans="1:1" ht="12.75" x14ac:dyDescent="0.2">
      <c r="A235" s="37"/>
    </row>
    <row r="236" spans="1:1" ht="12.75" x14ac:dyDescent="0.2">
      <c r="A236" s="37"/>
    </row>
    <row r="237" spans="1:1" ht="12.75" x14ac:dyDescent="0.2">
      <c r="A237" s="37"/>
    </row>
    <row r="238" spans="1:1" ht="12.75" x14ac:dyDescent="0.2">
      <c r="A238" s="37"/>
    </row>
    <row r="239" spans="1:1" ht="12.75" x14ac:dyDescent="0.2"/>
    <row r="240" spans="1:1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autoFilter ref="A1:AH38" xr:uid="{00000000-0009-0000-0000-000002000000}"/>
  <dataValidations count="3">
    <dataValidation type="list" allowBlank="1" showErrorMessage="1" sqref="D2:D38" xr:uid="{00000000-0002-0000-0200-000000000000}">
      <formula1>"PS 2023,Curso de Python 2023,PS 2024,Curso de Python 2024"</formula1>
    </dataValidation>
    <dataValidation type="list" allowBlank="1" showErrorMessage="1" sqref="C2:C38" xr:uid="{00000000-0002-0000-0200-000001000000}">
      <formula1>"MKT,ND,PROJ,RH,GOV,OPER"</formula1>
    </dataValidation>
    <dataValidation type="list" allowBlank="1" showErrorMessage="1" sqref="B2:B38" xr:uid="{00000000-0002-0000-0200-000002000000}">
      <formula1>"F,M"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B1000"/>
  <sheetViews>
    <sheetView workbookViewId="0"/>
  </sheetViews>
  <sheetFormatPr defaultColWidth="12.5703125" defaultRowHeight="15.75" customHeight="1" x14ac:dyDescent="0.2"/>
  <cols>
    <col min="1" max="6" width="12.5703125" customWidth="1"/>
  </cols>
  <sheetData>
    <row r="1" spans="2:2" x14ac:dyDescent="0.2"/>
    <row r="2" spans="2:2" x14ac:dyDescent="0.2">
      <c r="B2" s="38" t="s">
        <v>136</v>
      </c>
    </row>
    <row r="3" spans="2:2" x14ac:dyDescent="0.2">
      <c r="B3" s="31" t="str">
        <f ca="1">IFERROR(__xludf.DUMMYFUNCTION("FILTER('Presença'!$A$2:$A$38,'Presença'!$AF$2:$AF$38&lt;60%)"),"Henrique Nogueira Pedro Lindoso")</f>
        <v>Henrique Nogueira Pedro Lindoso</v>
      </c>
    </row>
    <row r="4" spans="2:2" x14ac:dyDescent="0.2">
      <c r="B4" s="31" t="str">
        <f ca="1">IFERROR(__xludf.DUMMYFUNCTION("""COMPUTED_VALUE"""),"Amabile Guerra Nunes")</f>
        <v>Amabile Guerra Nunes</v>
      </c>
    </row>
    <row r="5" spans="2:2" x14ac:dyDescent="0.2">
      <c r="B5" s="31" t="str">
        <f ca="1">IFERROR(__xludf.DUMMYFUNCTION("""COMPUTED_VALUE"""),"Felippe Gomes Bertollo")</f>
        <v>Felippe Gomes Bertollo</v>
      </c>
    </row>
    <row r="6" spans="2:2" x14ac:dyDescent="0.2">
      <c r="B6" s="31" t="str">
        <f ca="1">IFERROR(__xludf.DUMMYFUNCTION("""COMPUTED_VALUE"""),"Gabriel De Sousa Braz")</f>
        <v>Gabriel De Sousa Braz</v>
      </c>
    </row>
    <row r="7" spans="2:2" x14ac:dyDescent="0.2">
      <c r="B7" s="31" t="str">
        <f ca="1">IFERROR(__xludf.DUMMYFUNCTION("""COMPUTED_VALUE"""),"Vitor Aratani Katayama")</f>
        <v>Vitor Aratani Katayama</v>
      </c>
    </row>
    <row r="8" spans="2:2" x14ac:dyDescent="0.2">
      <c r="B8" s="31" t="str">
        <f ca="1">IFERROR(__xludf.DUMMYFUNCTION("""COMPUTED_VALUE"""),"Julia Babam Toledo")</f>
        <v>Julia Babam Toledo</v>
      </c>
    </row>
    <row r="9" spans="2:2" x14ac:dyDescent="0.2">
      <c r="B9" s="31" t="str">
        <f ca="1">IFERROR(__xludf.DUMMYFUNCTION("""COMPUTED_VALUE"""),"Gabriel da Silva Navarro")</f>
        <v>Gabriel da Silva Navarro</v>
      </c>
    </row>
    <row r="10" spans="2:2" x14ac:dyDescent="0.2">
      <c r="B10" s="31" t="str">
        <f ca="1">IFERROR(__xludf.DUMMYFUNCTION("""COMPUTED_VALUE"""),"Vinicius dos Santos Pereira")</f>
        <v>Vinicius dos Santos Pereira</v>
      </c>
    </row>
    <row r="11" spans="2:2" x14ac:dyDescent="0.2">
      <c r="B11" s="31" t="str">
        <f ca="1">IFERROR(__xludf.DUMMYFUNCTION("""COMPUTED_VALUE"""),"Julia Cerqueira Vieira")</f>
        <v>Julia Cerqueira Vieira</v>
      </c>
    </row>
    <row r="12" spans="2:2" x14ac:dyDescent="0.2">
      <c r="B12" s="31" t="str">
        <f ca="1">IFERROR(__xludf.DUMMYFUNCTION("""COMPUTED_VALUE"""),"Rafael Derrico dos Santos Abreu")</f>
        <v>Rafael Derrico dos Santos Abreu</v>
      </c>
    </row>
    <row r="13" spans="2:2" x14ac:dyDescent="0.2">
      <c r="B13" s="31" t="str">
        <f ca="1">IFERROR(__xludf.DUMMYFUNCTION("""COMPUTED_VALUE"""),"Ygor Ronnan Miguel Reis")</f>
        <v>Ygor Ronnan Miguel Reis</v>
      </c>
    </row>
    <row r="14" spans="2:2" x14ac:dyDescent="0.2">
      <c r="B14" s="31" t="str">
        <f ca="1">IFERROR(__xludf.DUMMYFUNCTION("""COMPUTED_VALUE"""),"Lucas dos Santos Camargo")</f>
        <v>Lucas dos Santos Camargo</v>
      </c>
    </row>
    <row r="15" spans="2:2" x14ac:dyDescent="0.2">
      <c r="B15" s="31" t="str">
        <f ca="1">IFERROR(__xludf.DUMMYFUNCTION("""COMPUTED_VALUE"""),"Luisa Yumi Aoki Ribas")</f>
        <v>Luisa Yumi Aoki Ribas</v>
      </c>
    </row>
    <row r="16" spans="2:2" x14ac:dyDescent="0.2">
      <c r="B16" s="31" t="str">
        <f ca="1">IFERROR(__xludf.DUMMYFUNCTION("""COMPUTED_VALUE"""),"Igor Pires Ferreira")</f>
        <v>Igor Pires Ferreira</v>
      </c>
    </row>
    <row r="17" spans="2:2" x14ac:dyDescent="0.2">
      <c r="B17" s="31" t="str">
        <f ca="1">IFERROR(__xludf.DUMMYFUNCTION("""COMPUTED_VALUE"""),"Gabriel Finamore")</f>
        <v>Gabriel Finamore</v>
      </c>
    </row>
    <row r="18" spans="2:2" x14ac:dyDescent="0.2">
      <c r="B18" s="31" t="str">
        <f ca="1">IFERROR(__xludf.DUMMYFUNCTION("""COMPUTED_VALUE"""),"Felipe da Silva Melo")</f>
        <v>Felipe da Silva Melo</v>
      </c>
    </row>
    <row r="19" spans="2:2" x14ac:dyDescent="0.2">
      <c r="B19" s="31" t="str">
        <f ca="1">IFERROR(__xludf.DUMMYFUNCTION("""COMPUTED_VALUE"""),"Mônica Sayuri Ito")</f>
        <v>Mônica Sayuri Ito</v>
      </c>
    </row>
    <row r="20" spans="2:2" x14ac:dyDescent="0.2">
      <c r="B20" s="31" t="str">
        <f ca="1">IFERROR(__xludf.DUMMYFUNCTION("""COMPUTED_VALUE"""),"Luane Miranda de Andrade")</f>
        <v>Luane Miranda de Andrade</v>
      </c>
    </row>
    <row r="21" spans="2:2" x14ac:dyDescent="0.2">
      <c r="B21" s="31" t="str">
        <f ca="1">IFERROR(__xludf.DUMMYFUNCTION("""COMPUTED_VALUE"""),"Lucas Tortelli de Moura")</f>
        <v>Lucas Tortelli de Moura</v>
      </c>
    </row>
    <row r="22" spans="2:2" x14ac:dyDescent="0.2">
      <c r="B22" s="31" t="str">
        <f ca="1">IFERROR(__xludf.DUMMYFUNCTION("""COMPUTED_VALUE"""),"José Eduardo Santos Sarrico")</f>
        <v>José Eduardo Santos Sarrico</v>
      </c>
    </row>
    <row r="23" spans="2:2" x14ac:dyDescent="0.2">
      <c r="B23" s="31" t="str">
        <f ca="1">IFERROR(__xludf.DUMMYFUNCTION("""COMPUTED_VALUE"""),"Anna Yoshi Une Mesquita")</f>
        <v>Anna Yoshi Une Mesquita</v>
      </c>
    </row>
    <row r="24" spans="2:2" x14ac:dyDescent="0.2">
      <c r="B24" s="31" t="str">
        <f ca="1">IFERROR(__xludf.DUMMYFUNCTION("""COMPUTED_VALUE"""),"Camilli Santos de Araujo")</f>
        <v>Camilli Santos de Araujo</v>
      </c>
    </row>
    <row r="25" spans="2:2" x14ac:dyDescent="0.2">
      <c r="B25" s="31" t="str">
        <f ca="1">IFERROR(__xludf.DUMMYFUNCTION("""COMPUTED_VALUE"""),"Marcos Felipe da Silva")</f>
        <v>Marcos Felipe da Silva</v>
      </c>
    </row>
    <row r="26" spans="2:2" x14ac:dyDescent="0.2">
      <c r="B26" s="31" t="str">
        <f ca="1">IFERROR(__xludf.DUMMYFUNCTION("""COMPUTED_VALUE"""),"Jessica Sayuri Goya Higa")</f>
        <v>Jessica Sayuri Goya Higa</v>
      </c>
    </row>
    <row r="27" spans="2:2" x14ac:dyDescent="0.2">
      <c r="B27" s="31" t="str">
        <f ca="1">IFERROR(__xludf.DUMMYFUNCTION("""COMPUTED_VALUE"""),"Lorenzo Cavalcante")</f>
        <v>Lorenzo Cavalcante</v>
      </c>
    </row>
    <row r="28" spans="2:2" x14ac:dyDescent="0.2">
      <c r="B28" s="31" t="str">
        <f ca="1">IFERROR(__xludf.DUMMYFUNCTION("""COMPUTED_VALUE"""),"Emmanuelita Stephene Emmanuel")</f>
        <v>Emmanuelita Stephene Emmanuel</v>
      </c>
    </row>
    <row r="29" spans="2:2" x14ac:dyDescent="0.2">
      <c r="B29" s="31" t="str">
        <f ca="1">IFERROR(__xludf.DUMMYFUNCTION("""COMPUTED_VALUE"""),"Caio Huang")</f>
        <v>Caio Huang</v>
      </c>
    </row>
    <row r="30" spans="2:2" x14ac:dyDescent="0.2">
      <c r="B30" s="31" t="str">
        <f ca="1">IFERROR(__xludf.DUMMYFUNCTION("""COMPUTED_VALUE"""),"Felipe Hideki Komi ")</f>
        <v xml:space="preserve">Felipe Hideki Komi </v>
      </c>
    </row>
    <row r="31" spans="2:2" x14ac:dyDescent="0.2">
      <c r="B31" s="31" t="str">
        <f ca="1">IFERROR(__xludf.DUMMYFUNCTION("""COMPUTED_VALUE"""),"Eduarda Sabino de Morais")</f>
        <v>Eduarda Sabino de Morais</v>
      </c>
    </row>
    <row r="32" spans="2:2" x14ac:dyDescent="0.2">
      <c r="B32" s="31" t="str">
        <f ca="1">IFERROR(__xludf.DUMMYFUNCTION("""COMPUTED_VALUE"""),"Leonardo de Souza Teodoro")</f>
        <v>Leonardo de Souza Teodoro</v>
      </c>
    </row>
    <row r="33" spans="2:2" x14ac:dyDescent="0.2">
      <c r="B33" s="31" t="str">
        <f ca="1">IFERROR(__xludf.DUMMYFUNCTION("""COMPUTED_VALUE"""),"Maisa Lumi Sonoda")</f>
        <v>Maisa Lumi Sonoda</v>
      </c>
    </row>
    <row r="34" spans="2:2" x14ac:dyDescent="0.2">
      <c r="B34" s="31" t="str">
        <f ca="1">IFERROR(__xludf.DUMMYFUNCTION("""COMPUTED_VALUE"""),"Thales Vieira Rodrigues")</f>
        <v>Thales Vieira Rodrigues</v>
      </c>
    </row>
    <row r="35" spans="2:2" x14ac:dyDescent="0.2">
      <c r="B35" s="31" t="str">
        <f ca="1">IFERROR(__xludf.DUMMYFUNCTION("""COMPUTED_VALUE"""),"Alexandre Feitosa Gil")</f>
        <v>Alexandre Feitosa Gil</v>
      </c>
    </row>
    <row r="36" spans="2:2" x14ac:dyDescent="0.2">
      <c r="B36" s="31" t="str">
        <f ca="1">IFERROR(__xludf.DUMMYFUNCTION("""COMPUTED_VALUE"""),"Luciana Wu Yongdan")</f>
        <v>Luciana Wu Yongdan</v>
      </c>
    </row>
    <row r="37" spans="2:2" x14ac:dyDescent="0.2">
      <c r="B37" s="31" t="str">
        <f ca="1">IFERROR(__xludf.DUMMYFUNCTION("""COMPUTED_VALUE"""),"Marcelo Fridschtein")</f>
        <v>Marcelo Fridschtein</v>
      </c>
    </row>
    <row r="38" spans="2:2" x14ac:dyDescent="0.2">
      <c r="B38" s="31" t="str">
        <f ca="1">IFERROR(__xludf.DUMMYFUNCTION("""COMPUTED_VALUE"""),"Eduardo Ludgerio Barrado")</f>
        <v>Eduardo Ludgerio Barrado</v>
      </c>
    </row>
    <row r="39" spans="2:2" x14ac:dyDescent="0.2">
      <c r="B39" s="31" t="str">
        <f ca="1">IFERROR(__xludf.DUMMYFUNCTION("""COMPUTED_VALUE"""),"Pedro Enrico Pumar de Brito")</f>
        <v>Pedro Enrico Pumar de Brito</v>
      </c>
    </row>
    <row r="40" spans="2:2" x14ac:dyDescent="0.2"/>
    <row r="41" spans="2:2" x14ac:dyDescent="0.2"/>
    <row r="42" spans="2:2" x14ac:dyDescent="0.2"/>
    <row r="43" spans="2:2" x14ac:dyDescent="0.2"/>
    <row r="44" spans="2:2" x14ac:dyDescent="0.2"/>
    <row r="45" spans="2:2" x14ac:dyDescent="0.2"/>
    <row r="46" spans="2:2" x14ac:dyDescent="0.2"/>
    <row r="47" spans="2:2" x14ac:dyDescent="0.2"/>
    <row r="48" spans="2:2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000"/>
  <sheetViews>
    <sheetView workbookViewId="0"/>
  </sheetViews>
  <sheetFormatPr defaultColWidth="12.5703125" defaultRowHeight="15.75" customHeight="1" x14ac:dyDescent="0.2"/>
  <cols>
    <col min="1" max="1" width="12.5703125" customWidth="1"/>
    <col min="2" max="2" width="16.5703125" customWidth="1"/>
    <col min="3" max="6" width="12.5703125" customWidth="1"/>
  </cols>
  <sheetData>
    <row r="1" spans="1:10" x14ac:dyDescent="0.2">
      <c r="A1" s="49" t="s">
        <v>137</v>
      </c>
      <c r="B1" s="50"/>
      <c r="C1" s="50"/>
      <c r="D1" s="50"/>
      <c r="E1" s="50"/>
      <c r="F1" s="50"/>
      <c r="G1" s="50"/>
      <c r="H1" s="50"/>
      <c r="I1" s="50"/>
      <c r="J1" s="39"/>
    </row>
    <row r="2" spans="1:10" x14ac:dyDescent="0.2">
      <c r="A2" s="50"/>
      <c r="B2" s="50"/>
      <c r="C2" s="50"/>
      <c r="D2" s="50"/>
      <c r="E2" s="50"/>
      <c r="F2" s="50"/>
      <c r="G2" s="50"/>
      <c r="H2" s="50"/>
      <c r="I2" s="50"/>
      <c r="J2" s="39"/>
    </row>
    <row r="3" spans="1:10" x14ac:dyDescent="0.2">
      <c r="A3" s="50"/>
      <c r="B3" s="50"/>
      <c r="C3" s="50"/>
      <c r="D3" s="50"/>
      <c r="E3" s="50"/>
      <c r="F3" s="50"/>
      <c r="G3" s="50"/>
      <c r="H3" s="50"/>
      <c r="I3" s="50"/>
      <c r="J3" s="39"/>
    </row>
    <row r="4" spans="1:10" x14ac:dyDescent="0.2">
      <c r="A4" s="40"/>
      <c r="B4" s="51" t="s">
        <v>138</v>
      </c>
      <c r="C4" s="52"/>
      <c r="D4" s="53"/>
      <c r="E4" s="40"/>
      <c r="F4" s="40"/>
      <c r="G4" s="40"/>
      <c r="H4" s="40"/>
      <c r="I4" s="40"/>
      <c r="J4" s="40"/>
    </row>
    <row r="5" spans="1:10" x14ac:dyDescent="0.2">
      <c r="A5" s="40"/>
      <c r="B5" s="41" t="s">
        <v>139</v>
      </c>
      <c r="C5" s="42" t="s">
        <v>140</v>
      </c>
      <c r="D5" s="43" t="s">
        <v>141</v>
      </c>
      <c r="E5" s="40"/>
      <c r="F5" s="40"/>
      <c r="G5" s="40"/>
      <c r="H5" s="40"/>
      <c r="I5" s="40"/>
      <c r="J5" s="40"/>
    </row>
    <row r="6" spans="1:10" x14ac:dyDescent="0.2">
      <c r="A6" s="40"/>
      <c r="B6" s="44" t="s">
        <v>142</v>
      </c>
      <c r="C6" s="45" t="s">
        <v>143</v>
      </c>
      <c r="D6" s="46">
        <v>1</v>
      </c>
      <c r="E6" s="40"/>
      <c r="F6" s="40"/>
      <c r="G6" s="40"/>
      <c r="H6" s="40"/>
      <c r="I6" s="40"/>
      <c r="J6" s="40"/>
    </row>
    <row r="7" spans="1:10" x14ac:dyDescent="0.2">
      <c r="A7" s="40"/>
      <c r="B7" s="44" t="s">
        <v>144</v>
      </c>
      <c r="C7" s="45" t="s">
        <v>145</v>
      </c>
      <c r="D7" s="46">
        <v>0</v>
      </c>
      <c r="E7" s="40"/>
      <c r="F7" s="40"/>
      <c r="G7" s="40"/>
      <c r="H7" s="40"/>
      <c r="I7" s="40"/>
      <c r="J7" s="40"/>
    </row>
    <row r="8" spans="1:10" x14ac:dyDescent="0.2">
      <c r="A8" s="40"/>
      <c r="B8" s="44" t="s">
        <v>146</v>
      </c>
      <c r="C8" s="45" t="s">
        <v>95</v>
      </c>
      <c r="D8" s="46">
        <v>-0.5</v>
      </c>
      <c r="E8" s="40"/>
      <c r="F8" s="40"/>
      <c r="G8" s="40"/>
      <c r="H8" s="40"/>
      <c r="I8" s="40"/>
      <c r="J8" s="40"/>
    </row>
    <row r="9" spans="1:10" x14ac:dyDescent="0.2">
      <c r="A9" s="40"/>
      <c r="B9" s="44" t="s">
        <v>147</v>
      </c>
      <c r="C9" s="45" t="s">
        <v>148</v>
      </c>
      <c r="D9" s="46">
        <v>0</v>
      </c>
      <c r="E9" s="40"/>
      <c r="F9" s="40"/>
      <c r="G9" s="40"/>
      <c r="H9" s="40"/>
      <c r="I9" s="40"/>
      <c r="J9" s="40"/>
    </row>
    <row r="10" spans="1:10" x14ac:dyDescent="0.2">
      <c r="A10" s="40"/>
      <c r="B10" s="47"/>
      <c r="C10" s="47"/>
      <c r="D10" s="47"/>
      <c r="E10" s="40"/>
      <c r="F10" s="40"/>
      <c r="G10" s="40"/>
      <c r="H10" s="40"/>
      <c r="I10" s="40"/>
      <c r="J10" s="40"/>
    </row>
    <row r="11" spans="1:10" x14ac:dyDescent="0.2">
      <c r="A11" s="40"/>
      <c r="B11" s="54" t="s">
        <v>149</v>
      </c>
      <c r="C11" s="55"/>
      <c r="D11" s="55"/>
      <c r="E11" s="55"/>
      <c r="F11" s="55"/>
      <c r="G11" s="56"/>
      <c r="H11" s="40"/>
      <c r="I11" s="40"/>
      <c r="J11" s="40"/>
    </row>
    <row r="12" spans="1:10" x14ac:dyDescent="0.2">
      <c r="A12" s="40"/>
      <c r="B12" s="48"/>
      <c r="C12" s="48"/>
      <c r="D12" s="48"/>
      <c r="E12" s="48"/>
      <c r="F12" s="48"/>
      <c r="G12" s="48"/>
      <c r="H12" s="40"/>
      <c r="I12" s="40"/>
      <c r="J12" s="40"/>
    </row>
    <row r="13" spans="1:10" x14ac:dyDescent="0.2">
      <c r="A13" s="40"/>
      <c r="B13" s="48"/>
      <c r="C13" s="48"/>
      <c r="D13" s="48"/>
      <c r="E13" s="48"/>
      <c r="F13" s="48"/>
      <c r="G13" s="48"/>
      <c r="H13" s="40"/>
      <c r="I13" s="40"/>
      <c r="J13" s="40"/>
    </row>
    <row r="14" spans="1:10" x14ac:dyDescent="0.2">
      <c r="A14" s="40"/>
      <c r="B14" s="57" t="s">
        <v>150</v>
      </c>
      <c r="C14" s="50"/>
      <c r="D14" s="50"/>
      <c r="E14" s="50"/>
      <c r="F14" s="50"/>
      <c r="G14" s="50"/>
      <c r="H14" s="40"/>
      <c r="I14" s="40"/>
      <c r="J14" s="40"/>
    </row>
    <row r="15" spans="1:10" x14ac:dyDescent="0.2">
      <c r="A15" s="40"/>
      <c r="B15" s="40"/>
      <c r="C15" s="40"/>
      <c r="D15" s="40"/>
      <c r="E15" s="40"/>
      <c r="F15" s="40"/>
      <c r="G15" s="40"/>
      <c r="H15" s="40"/>
      <c r="I15" s="40"/>
      <c r="J15" s="40"/>
    </row>
    <row r="16" spans="1:10" x14ac:dyDescent="0.2">
      <c r="A16" s="40"/>
      <c r="B16" s="40"/>
      <c r="C16" s="40"/>
      <c r="D16" s="40"/>
      <c r="E16" s="40"/>
      <c r="F16" s="40"/>
      <c r="G16" s="40"/>
      <c r="H16" s="40"/>
      <c r="I16" s="40"/>
      <c r="J16" s="40"/>
    </row>
    <row r="17" spans="1:10" x14ac:dyDescent="0.2">
      <c r="A17" s="40"/>
      <c r="B17" s="54" t="s">
        <v>151</v>
      </c>
      <c r="C17" s="55"/>
      <c r="D17" s="55"/>
      <c r="E17" s="55"/>
      <c r="F17" s="55"/>
      <c r="G17" s="56"/>
      <c r="H17" s="40"/>
      <c r="I17" s="40"/>
      <c r="J17" s="40"/>
    </row>
    <row r="18" spans="1:10" x14ac:dyDescent="0.2">
      <c r="A18" s="40"/>
      <c r="B18" s="58" t="s">
        <v>152</v>
      </c>
      <c r="C18" s="55"/>
      <c r="D18" s="55"/>
      <c r="E18" s="55"/>
      <c r="F18" s="55"/>
      <c r="G18" s="56"/>
      <c r="H18" s="40"/>
      <c r="I18" s="40"/>
      <c r="J18" s="40"/>
    </row>
    <row r="19" spans="1:10" x14ac:dyDescent="0.2">
      <c r="A19" s="40"/>
      <c r="B19" s="40"/>
      <c r="C19" s="40"/>
      <c r="D19" s="40"/>
      <c r="E19" s="40"/>
      <c r="F19" s="40"/>
      <c r="G19" s="40"/>
      <c r="H19" s="40"/>
      <c r="I19" s="40"/>
      <c r="J19" s="40"/>
    </row>
    <row r="20" spans="1:10" x14ac:dyDescent="0.2">
      <c r="A20" s="40"/>
      <c r="B20" s="40"/>
      <c r="C20" s="40"/>
      <c r="D20" s="40"/>
      <c r="E20" s="40"/>
      <c r="F20" s="40"/>
      <c r="G20" s="40"/>
      <c r="H20" s="40"/>
      <c r="I20" s="40"/>
      <c r="J20" s="40"/>
    </row>
    <row r="21" spans="1:10" x14ac:dyDescent="0.2">
      <c r="A21" s="40"/>
      <c r="B21" s="40"/>
      <c r="C21" s="40"/>
      <c r="D21" s="40"/>
      <c r="E21" s="40"/>
      <c r="F21" s="40"/>
      <c r="G21" s="40"/>
      <c r="H21" s="40"/>
      <c r="I21" s="40"/>
      <c r="J21" s="40"/>
    </row>
    <row r="22" spans="1:10" x14ac:dyDescent="0.2">
      <c r="A22" s="40"/>
      <c r="B22" s="40"/>
      <c r="C22" s="40"/>
      <c r="D22" s="40"/>
      <c r="E22" s="40"/>
      <c r="F22" s="40"/>
      <c r="G22" s="40"/>
      <c r="H22" s="40"/>
      <c r="I22" s="40"/>
      <c r="J22" s="40"/>
    </row>
    <row r="23" spans="1:10" x14ac:dyDescent="0.2">
      <c r="A23" s="40"/>
      <c r="B23" s="40"/>
      <c r="C23" s="40"/>
      <c r="D23" s="40"/>
      <c r="E23" s="40"/>
      <c r="F23" s="40"/>
      <c r="G23" s="40"/>
      <c r="H23" s="40"/>
      <c r="I23" s="40"/>
      <c r="J23" s="40"/>
    </row>
    <row r="24" spans="1:10" x14ac:dyDescent="0.2">
      <c r="A24" s="40"/>
      <c r="B24" s="40"/>
      <c r="C24" s="40"/>
      <c r="D24" s="40"/>
      <c r="E24" s="40"/>
      <c r="F24" s="40"/>
      <c r="G24" s="40"/>
      <c r="H24" s="40"/>
      <c r="I24" s="40"/>
      <c r="J24" s="40"/>
    </row>
    <row r="25" spans="1:10" x14ac:dyDescent="0.2"/>
    <row r="26" spans="1:10" x14ac:dyDescent="0.2"/>
    <row r="27" spans="1:10" x14ac:dyDescent="0.2"/>
    <row r="28" spans="1:10" x14ac:dyDescent="0.2"/>
    <row r="29" spans="1:10" x14ac:dyDescent="0.2"/>
    <row r="30" spans="1:10" x14ac:dyDescent="0.2"/>
    <row r="31" spans="1:10" x14ac:dyDescent="0.2"/>
    <row r="32" spans="1:10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</sheetData>
  <mergeCells count="6">
    <mergeCell ref="B18:G18"/>
    <mergeCell ref="A1:I3"/>
    <mergeCell ref="B4:D4"/>
    <mergeCell ref="B11:G11"/>
    <mergeCell ref="B14:G14"/>
    <mergeCell ref="B17:G1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Taxa de conclusão</vt:lpstr>
      <vt:lpstr>Membros</vt:lpstr>
      <vt:lpstr>Presença</vt:lpstr>
      <vt:lpstr>Atenção</vt:lpstr>
      <vt:lpstr>Guia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Camargo</cp:lastModifiedBy>
  <dcterms:modified xsi:type="dcterms:W3CDTF">2025-04-04T00:39:05Z</dcterms:modified>
</cp:coreProperties>
</file>