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ça - Reuniões Semanais" sheetId="1" r:id="rId4"/>
    <sheet state="visible" name="Presença - Outros Eventos" sheetId="2" r:id="rId5"/>
    <sheet state="visible" name="Auxiliar de Datas - Outros Even" sheetId="3" r:id="rId6"/>
    <sheet state="visible" name="Atenção" sheetId="4" r:id="rId7"/>
    <sheet state="visible" name="Guia" sheetId="5" r:id="rId8"/>
  </sheets>
  <definedNames>
    <definedName hidden="1" localSheetId="1" name="_xlnm._FilterDatabase">'Presença - Outros Eventos'!$A$1:$K$23</definedName>
  </definedNames>
  <calcPr/>
</workbook>
</file>

<file path=xl/sharedStrings.xml><?xml version="1.0" encoding="utf-8"?>
<sst xmlns="http://schemas.openxmlformats.org/spreadsheetml/2006/main" count="592" uniqueCount="138">
  <si>
    <t>Membros Ativos 2025.1</t>
  </si>
  <si>
    <t>Classificação</t>
  </si>
  <si>
    <t>Personas</t>
  </si>
  <si>
    <t>Gênero</t>
  </si>
  <si>
    <t>Área Administrativa</t>
  </si>
  <si>
    <t>Forma de ingresso</t>
  </si>
  <si>
    <t>E-mail</t>
  </si>
  <si>
    <t>02/02</t>
  </si>
  <si>
    <t>09/02</t>
  </si>
  <si>
    <t>16/02</t>
  </si>
  <si>
    <t>23/02</t>
  </si>
  <si>
    <t>02/03</t>
  </si>
  <si>
    <t>09/03</t>
  </si>
  <si>
    <t>16/03</t>
  </si>
  <si>
    <t>23/03</t>
  </si>
  <si>
    <t>30/03</t>
  </si>
  <si>
    <t>06/04</t>
  </si>
  <si>
    <t>13/04</t>
  </si>
  <si>
    <t>20/04</t>
  </si>
  <si>
    <t>27/04</t>
  </si>
  <si>
    <t>04/05</t>
  </si>
  <si>
    <t>11/05</t>
  </si>
  <si>
    <t>18/05</t>
  </si>
  <si>
    <t>25/05</t>
  </si>
  <si>
    <t>01/06</t>
  </si>
  <si>
    <t>08/06</t>
  </si>
  <si>
    <t>15/06</t>
  </si>
  <si>
    <t>22/06</t>
  </si>
  <si>
    <t>Pontuação Final</t>
  </si>
  <si>
    <t>Score</t>
  </si>
  <si>
    <t>Henrique Nogueira Pedro Lindoso</t>
  </si>
  <si>
    <t>Gestão</t>
  </si>
  <si>
    <t>Avançado</t>
  </si>
  <si>
    <t>M</t>
  </si>
  <si>
    <t>OPER</t>
  </si>
  <si>
    <t>PS 2023</t>
  </si>
  <si>
    <t>lindoso70@usp.br</t>
  </si>
  <si>
    <t>Amabile Guerra Nunes</t>
  </si>
  <si>
    <t>F</t>
  </si>
  <si>
    <t>RH</t>
  </si>
  <si>
    <t>Curso de Python 2023</t>
  </si>
  <si>
    <t>amabilegn@usp.br</t>
  </si>
  <si>
    <t>P</t>
  </si>
  <si>
    <t>NA</t>
  </si>
  <si>
    <t>Felippe Gomes Bertollo</t>
  </si>
  <si>
    <t>Veterano</t>
  </si>
  <si>
    <t>GOV</t>
  </si>
  <si>
    <t>felippegb900@outlook.com.br</t>
  </si>
  <si>
    <t>Gabriel De Sousa Braz</t>
  </si>
  <si>
    <t>Intermediário</t>
  </si>
  <si>
    <t>GESTÃO</t>
  </si>
  <si>
    <t>gabriel_braz@usp.br</t>
  </si>
  <si>
    <t>Vitor Aratani Katayama</t>
  </si>
  <si>
    <t>vakatayama@gmail.com</t>
  </si>
  <si>
    <t>Julia Babam Toledo</t>
  </si>
  <si>
    <t>PS 2024</t>
  </si>
  <si>
    <t>juliabtoledo@usp.br</t>
  </si>
  <si>
    <t>Gabriel da Silva Navarro</t>
  </si>
  <si>
    <t>gbnavarro@usp.br</t>
  </si>
  <si>
    <t>Vinicius dos Santos Pereira</t>
  </si>
  <si>
    <t>vinicius.pereira.54@usp.br</t>
  </si>
  <si>
    <t>FJ</t>
  </si>
  <si>
    <t>Julia Cerqueira Vieira</t>
  </si>
  <si>
    <t>juliacervieira@usp.br</t>
  </si>
  <si>
    <t>Rafael Derrico dos Santos Abreu</t>
  </si>
  <si>
    <t>rafaelderricoabreu@usp.br</t>
  </si>
  <si>
    <t>Ygor Ronnan Miguel Reis</t>
  </si>
  <si>
    <t>ygorronnan@usp.br</t>
  </si>
  <si>
    <t>Lucas dos Santos Camargo</t>
  </si>
  <si>
    <t>lucas.camargo1@usp.br</t>
  </si>
  <si>
    <t>Luisa Yumi Aoki Ribas</t>
  </si>
  <si>
    <t>MKT</t>
  </si>
  <si>
    <t>luisa2005.yumi@usp.br</t>
  </si>
  <si>
    <t>Igor Pires Ferreira</t>
  </si>
  <si>
    <t>igorpife@usp.br</t>
  </si>
  <si>
    <t>Gabriel Finamore</t>
  </si>
  <si>
    <t>gabrielfinamore@usp.br</t>
  </si>
  <si>
    <t>Felipe da Silva Melo</t>
  </si>
  <si>
    <t>felipe0308.fs@usp.br</t>
  </si>
  <si>
    <t>Luane Miranda de Andrade</t>
  </si>
  <si>
    <t>luanemiranda@usp.br</t>
  </si>
  <si>
    <t>Lucas Tortelli de Moura</t>
  </si>
  <si>
    <t>lucastortelli@usp.br</t>
  </si>
  <si>
    <t>José Eduardo Santos Sarrico</t>
  </si>
  <si>
    <t>joseeduardo7474@usp.br</t>
  </si>
  <si>
    <t>Anna Yoshi Une Mesquita</t>
  </si>
  <si>
    <t>annayoshi@usp.br</t>
  </si>
  <si>
    <t>Marcos Felipe da Silva</t>
  </si>
  <si>
    <t>marcos.felipe@usp.br</t>
  </si>
  <si>
    <t>Jessica Sayuri Goya Higa</t>
  </si>
  <si>
    <t>jessi.sayuri@usp.br</t>
  </si>
  <si>
    <t>Lorenzo Cavalcante</t>
  </si>
  <si>
    <t>lorenzocavalcante05@usp.br</t>
  </si>
  <si>
    <t>Emmanuelita Stephene Emmanuel</t>
  </si>
  <si>
    <t>emmanuelitaemmanuel@usp.br</t>
  </si>
  <si>
    <t>Caio Huang</t>
  </si>
  <si>
    <t>caiohuang@usp.br</t>
  </si>
  <si>
    <t xml:space="preserve">Felipe Hideki Komi </t>
  </si>
  <si>
    <t>hidekikomi@usp.br</t>
  </si>
  <si>
    <t>Eduarda Sabino de Morais</t>
  </si>
  <si>
    <t>Bixo</t>
  </si>
  <si>
    <t>Curso de Python 2024</t>
  </si>
  <si>
    <t>eduarda.sabino@usp.br</t>
  </si>
  <si>
    <t>Leonardo de Souza Teodoro</t>
  </si>
  <si>
    <t>leonardoteodoro@usp.br</t>
  </si>
  <si>
    <t>Maisa Lumi Sonoda</t>
  </si>
  <si>
    <t>maisa.sonda@usp.br</t>
  </si>
  <si>
    <t>Thales Vieira Rodrigues</t>
  </si>
  <si>
    <t>thalesvieira@usp.br</t>
  </si>
  <si>
    <t>Alexandre Feitosa Gil</t>
  </si>
  <si>
    <t>alexandregil2001@usp.br</t>
  </si>
  <si>
    <t>Luciana Wu Yongdan</t>
  </si>
  <si>
    <t>wuyongdan@usp.br</t>
  </si>
  <si>
    <t>Marcelo Fridschtein</t>
  </si>
  <si>
    <t>marcelo.frid@usp.br</t>
  </si>
  <si>
    <t>Eduardo Ludgerio Barrado</t>
  </si>
  <si>
    <t>eduardolud@usp.br</t>
  </si>
  <si>
    <t>Pedro Enrico Pumar de Brito</t>
  </si>
  <si>
    <t>pedrinhopumar@usp.br</t>
  </si>
  <si>
    <t>08/03</t>
  </si>
  <si>
    <t>Data</t>
  </si>
  <si>
    <t>Evento</t>
  </si>
  <si>
    <t>Monitoria da Semana de Capacitação</t>
  </si>
  <si>
    <t>RG de Tecnologia com todos os membros ativos</t>
  </si>
  <si>
    <t>Acompanhamento</t>
  </si>
  <si>
    <t>Como funciona a planilha de controle de presença?</t>
  </si>
  <si>
    <t>1. Pontuação Final</t>
  </si>
  <si>
    <t>Presença</t>
  </si>
  <si>
    <t>Sigla</t>
  </si>
  <si>
    <t>Pontuação</t>
  </si>
  <si>
    <t>Presente</t>
  </si>
  <si>
    <t>Falta Justificada</t>
  </si>
  <si>
    <t>Falta</t>
  </si>
  <si>
    <t>Sem reunião no dia</t>
  </si>
  <si>
    <t>2. Score</t>
  </si>
  <si>
    <t>O score é a pontuação, dividida pela quantidade de reuniões que já ocorreram</t>
  </si>
  <si>
    <t>3. Planilha de Atenção</t>
  </si>
  <si>
    <t>Uma planilha com uma lista de nomes que precisam de acompanhamento próximo (Score &lt; 60%)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</si>
</sst>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d/mm/yyyy"/>
  </numFmts>
  <fonts count="10">
    <font>
      <sz val="10.0"/>
      <color rgb="FF000000"/>
      <name val="Arial"/>
      <scheme val="minor"/>
    </font>
    <font>
      <b/>
      <sz val="10.0"/>
      <color rgb="FFFFFFFF"/>
      <name val="Consolas"/>
    </font>
    <font>
      <b/>
      <sz val="10.0"/>
      <color rgb="FF000000"/>
      <name val="Consolas"/>
    </font>
    <font>
      <sz val="10.0"/>
      <color theme="1"/>
      <name val="Consolas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Consolas"/>
    </font>
    <font>
      <b/>
      <color theme="1"/>
      <name val="Consolas"/>
    </font>
    <font/>
    <font>
      <color theme="1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414141"/>
        <bgColor rgb="FF414141"/>
      </patternFill>
    </fill>
    <fill>
      <patternFill patternType="solid">
        <fgColor rgb="FFFFE000"/>
        <bgColor rgb="FFFFE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414141"/>
      </left>
      <right style="thin">
        <color rgb="FF414141"/>
      </right>
      <top style="thin">
        <color rgb="FF414141"/>
      </top>
      <bottom style="thin">
        <color rgb="FF414141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414141"/>
      </left>
      <top style="thin">
        <color rgb="FF414141"/>
      </top>
      <bottom style="thin">
        <color rgb="FF414141"/>
      </bottom>
    </border>
    <border>
      <top style="thin">
        <color rgb="FF414141"/>
      </top>
      <bottom style="thin">
        <color rgb="FF414141"/>
      </bottom>
    </border>
    <border>
      <right style="thin">
        <color rgb="FF414141"/>
      </right>
      <top style="thin">
        <color rgb="FF414141"/>
      </top>
      <bottom style="thin">
        <color rgb="FF414141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3" fontId="2" numFmtId="164" xfId="0" applyAlignment="1" applyFill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4" fontId="3" numFmtId="0" xfId="0" applyAlignment="1" applyFill="1" applyFont="1">
      <alignment horizontal="right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10" xfId="0" applyFont="1" applyNumberFormat="1"/>
    <xf borderId="0" fillId="0" fontId="4" numFmtId="0" xfId="0" applyAlignment="1" applyFont="1">
      <alignment horizontal="right"/>
    </xf>
    <xf borderId="0" fillId="3" fontId="2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2" fontId="6" numFmtId="0" xfId="0" applyAlignment="1" applyFont="1">
      <alignment horizontal="center" readingOrder="0" vertical="center"/>
    </xf>
    <xf borderId="1" fillId="2" fontId="4" numFmtId="0" xfId="0" applyBorder="1" applyFont="1"/>
    <xf borderId="2" fillId="3" fontId="7" numFmtId="0" xfId="0" applyAlignment="1" applyBorder="1" applyFont="1">
      <alignment readingOrder="0"/>
    </xf>
    <xf borderId="2" fillId="0" fontId="8" numFmtId="0" xfId="0" applyBorder="1" applyFont="1"/>
    <xf borderId="3" fillId="0" fontId="8" numFmtId="0" xfId="0" applyBorder="1" applyFont="1"/>
    <xf borderId="3" fillId="3" fontId="7" numFmtId="0" xfId="0" applyAlignment="1" applyBorder="1" applyFont="1">
      <alignment readingOrder="0"/>
    </xf>
    <xf borderId="4" fillId="3" fontId="7" numFmtId="0" xfId="0" applyAlignment="1" applyBorder="1" applyFont="1">
      <alignment readingOrder="0"/>
    </xf>
    <xf borderId="5" fillId="3" fontId="7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2" fontId="4" numFmtId="0" xfId="0" applyFont="1"/>
    <xf borderId="6" fillId="3" fontId="7" numFmtId="0" xfId="0" applyAlignment="1" applyBorder="1" applyFont="1">
      <alignment readingOrder="0"/>
    </xf>
    <xf borderId="7" fillId="0" fontId="8" numFmtId="0" xfId="0" applyBorder="1" applyFont="1"/>
    <xf borderId="8" fillId="0" fontId="8" numFmtId="0" xfId="0" applyBorder="1" applyFont="1"/>
    <xf borderId="0" fillId="5" fontId="9" numFmtId="0" xfId="0" applyFill="1" applyFont="1"/>
    <xf borderId="0" fillId="5" fontId="9" numFmtId="0" xfId="0" applyAlignment="1" applyFont="1">
      <alignment readingOrder="0"/>
    </xf>
    <xf borderId="6" fillId="5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10</xdr:row>
      <xdr:rowOff>200025</xdr:rowOff>
    </xdr:from>
    <xdr:ext cx="6067425" cy="371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17.63"/>
    <col customWidth="1" min="3" max="3" width="24.88"/>
    <col customWidth="1" min="4" max="4" width="9.0"/>
    <col customWidth="1" min="5" max="5" width="20.88"/>
    <col customWidth="1" hidden="1" min="6" max="6" width="22.5"/>
    <col customWidth="1" hidden="1" min="7" max="7" width="26.88"/>
    <col customWidth="1" min="34" max="34" width="17.25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>
        <f t="shared" ref="AC1:AG1" si="1">AB1+7</f>
        <v>45837</v>
      </c>
      <c r="AD1" s="3">
        <f t="shared" si="1"/>
        <v>45844</v>
      </c>
      <c r="AE1" s="3">
        <f t="shared" si="1"/>
        <v>45851</v>
      </c>
      <c r="AF1" s="3">
        <f t="shared" si="1"/>
        <v>45858</v>
      </c>
      <c r="AG1" s="3">
        <f t="shared" si="1"/>
        <v>45865</v>
      </c>
      <c r="AH1" s="4" t="s">
        <v>28</v>
      </c>
      <c r="AI1" s="4" t="s">
        <v>29</v>
      </c>
      <c r="AJ1" s="4"/>
      <c r="AK1" s="4"/>
    </row>
    <row r="2">
      <c r="A2" s="5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7" t="s">
        <v>35</v>
      </c>
      <c r="G2" s="6" t="s">
        <v>36</v>
      </c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7">
        <f t="shared" ref="AH2:AH36" si="2">COUNTIF(H2:AG2,"P")-0.5*COUNTIF(H2:AG2,"F")</f>
        <v>0</v>
      </c>
      <c r="AI2" s="8">
        <f t="shared" ref="AI2:AI36" si="3">IFERROR(AH2/SUM(COUNTIF(H2:AG2,"P"),COUNTIF(H2:AG2,"FJ"),COUNTIF(H2:AG2,"F")),0)</f>
        <v>0</v>
      </c>
      <c r="AJ2" s="7"/>
      <c r="AK2" s="7"/>
    </row>
    <row r="3">
      <c r="A3" s="9" t="s">
        <v>37</v>
      </c>
      <c r="B3" s="10" t="s">
        <v>31</v>
      </c>
      <c r="C3" s="6" t="s">
        <v>32</v>
      </c>
      <c r="D3" s="10" t="s">
        <v>38</v>
      </c>
      <c r="E3" s="11" t="s">
        <v>39</v>
      </c>
      <c r="F3" s="11" t="s">
        <v>40</v>
      </c>
      <c r="G3" s="11" t="s">
        <v>41</v>
      </c>
      <c r="H3" s="11"/>
      <c r="I3" s="10" t="s">
        <v>42</v>
      </c>
      <c r="J3" s="10" t="s">
        <v>42</v>
      </c>
      <c r="K3" s="10" t="s">
        <v>43</v>
      </c>
      <c r="L3" s="10" t="s">
        <v>42</v>
      </c>
      <c r="M3" s="10" t="s">
        <v>42</v>
      </c>
      <c r="N3" s="10" t="s">
        <v>42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>
        <f t="shared" si="2"/>
        <v>5</v>
      </c>
      <c r="AI3" s="12">
        <f t="shared" si="3"/>
        <v>1</v>
      </c>
      <c r="AJ3" s="11"/>
      <c r="AK3" s="11"/>
    </row>
    <row r="4">
      <c r="A4" s="5" t="s">
        <v>44</v>
      </c>
      <c r="B4" s="6" t="s">
        <v>45</v>
      </c>
      <c r="C4" s="6" t="s">
        <v>32</v>
      </c>
      <c r="D4" s="6" t="s">
        <v>33</v>
      </c>
      <c r="E4" s="6" t="s">
        <v>46</v>
      </c>
      <c r="F4" s="7" t="s">
        <v>40</v>
      </c>
      <c r="G4" s="6" t="s">
        <v>47</v>
      </c>
      <c r="H4" s="6"/>
      <c r="I4" s="6"/>
      <c r="J4" s="6"/>
      <c r="K4" s="6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6"/>
      <c r="Y4" s="6"/>
      <c r="Z4" s="6"/>
      <c r="AA4" s="6"/>
      <c r="AB4" s="6"/>
      <c r="AC4" s="6"/>
      <c r="AD4" s="6"/>
      <c r="AE4" s="6"/>
      <c r="AF4" s="6"/>
      <c r="AG4" s="6"/>
      <c r="AH4" s="7">
        <f t="shared" si="2"/>
        <v>0</v>
      </c>
      <c r="AI4" s="8">
        <f t="shared" si="3"/>
        <v>0</v>
      </c>
      <c r="AJ4" s="7"/>
      <c r="AK4" s="7"/>
    </row>
    <row r="5">
      <c r="A5" s="9" t="s">
        <v>48</v>
      </c>
      <c r="B5" s="10" t="s">
        <v>31</v>
      </c>
      <c r="C5" s="6" t="s">
        <v>49</v>
      </c>
      <c r="D5" s="10" t="s">
        <v>33</v>
      </c>
      <c r="E5" s="10" t="s">
        <v>50</v>
      </c>
      <c r="F5" s="11" t="s">
        <v>40</v>
      </c>
      <c r="G5" s="11" t="s">
        <v>51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>
        <f t="shared" si="2"/>
        <v>0</v>
      </c>
      <c r="AI5" s="12">
        <f t="shared" si="3"/>
        <v>0</v>
      </c>
      <c r="AJ5" s="11"/>
      <c r="AK5" s="11"/>
    </row>
    <row r="6">
      <c r="A6" s="5" t="s">
        <v>52</v>
      </c>
      <c r="B6" s="6" t="s">
        <v>45</v>
      </c>
      <c r="C6" s="6" t="s">
        <v>32</v>
      </c>
      <c r="D6" s="6" t="s">
        <v>33</v>
      </c>
      <c r="E6" s="6" t="s">
        <v>34</v>
      </c>
      <c r="F6" s="7" t="s">
        <v>40</v>
      </c>
      <c r="G6" s="6" t="s">
        <v>53</v>
      </c>
      <c r="H6" s="6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6"/>
      <c r="Y6" s="6"/>
      <c r="Z6" s="6"/>
      <c r="AA6" s="6"/>
      <c r="AB6" s="6"/>
      <c r="AC6" s="6"/>
      <c r="AD6" s="6"/>
      <c r="AE6" s="6"/>
      <c r="AF6" s="6"/>
      <c r="AG6" s="6"/>
      <c r="AH6" s="7">
        <f t="shared" si="2"/>
        <v>0</v>
      </c>
      <c r="AI6" s="8">
        <f t="shared" si="3"/>
        <v>0</v>
      </c>
      <c r="AJ6" s="7"/>
      <c r="AK6" s="7"/>
    </row>
    <row r="7">
      <c r="A7" s="9" t="s">
        <v>54</v>
      </c>
      <c r="B7" s="10" t="s">
        <v>31</v>
      </c>
      <c r="C7" s="6" t="s">
        <v>32</v>
      </c>
      <c r="D7" s="10" t="s">
        <v>38</v>
      </c>
      <c r="E7" s="10" t="s">
        <v>39</v>
      </c>
      <c r="F7" s="11" t="s">
        <v>55</v>
      </c>
      <c r="G7" s="11" t="s">
        <v>56</v>
      </c>
      <c r="H7" s="11"/>
      <c r="I7" s="10" t="s">
        <v>42</v>
      </c>
      <c r="J7" s="10" t="s">
        <v>42</v>
      </c>
      <c r="K7" s="10" t="s">
        <v>43</v>
      </c>
      <c r="L7" s="10" t="s">
        <v>42</v>
      </c>
      <c r="M7" s="10" t="s">
        <v>42</v>
      </c>
      <c r="N7" s="10" t="s">
        <v>42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>
        <f t="shared" si="2"/>
        <v>5</v>
      </c>
      <c r="AI7" s="12">
        <f t="shared" si="3"/>
        <v>1</v>
      </c>
      <c r="AJ7" s="11"/>
      <c r="AK7" s="11"/>
    </row>
    <row r="8">
      <c r="A8" s="5" t="s">
        <v>57</v>
      </c>
      <c r="B8" s="6" t="s">
        <v>31</v>
      </c>
      <c r="C8" s="6" t="s">
        <v>32</v>
      </c>
      <c r="D8" s="6" t="s">
        <v>33</v>
      </c>
      <c r="E8" s="6" t="s">
        <v>50</v>
      </c>
      <c r="F8" s="7" t="s">
        <v>55</v>
      </c>
      <c r="G8" s="6" t="s">
        <v>58</v>
      </c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 t="shared" si="2"/>
        <v>0</v>
      </c>
      <c r="AI8" s="8">
        <f t="shared" si="3"/>
        <v>0</v>
      </c>
      <c r="AJ8" s="7"/>
      <c r="AK8" s="7"/>
    </row>
    <row r="9">
      <c r="A9" s="9" t="s">
        <v>59</v>
      </c>
      <c r="B9" s="10" t="s">
        <v>31</v>
      </c>
      <c r="C9" s="6" t="s">
        <v>32</v>
      </c>
      <c r="D9" s="10" t="s">
        <v>33</v>
      </c>
      <c r="E9" s="10" t="s">
        <v>39</v>
      </c>
      <c r="F9" s="11" t="s">
        <v>55</v>
      </c>
      <c r="G9" s="11" t="s">
        <v>60</v>
      </c>
      <c r="H9" s="11"/>
      <c r="I9" s="10" t="s">
        <v>42</v>
      </c>
      <c r="J9" s="10" t="s">
        <v>42</v>
      </c>
      <c r="K9" s="10" t="s">
        <v>43</v>
      </c>
      <c r="L9" s="10" t="s">
        <v>42</v>
      </c>
      <c r="M9" s="10" t="s">
        <v>61</v>
      </c>
      <c r="N9" s="10" t="s">
        <v>42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>
        <f t="shared" si="2"/>
        <v>4</v>
      </c>
      <c r="AI9" s="12">
        <f t="shared" si="3"/>
        <v>0.8</v>
      </c>
      <c r="AJ9" s="11"/>
      <c r="AK9" s="11"/>
    </row>
    <row r="10">
      <c r="A10" s="5" t="s">
        <v>62</v>
      </c>
      <c r="B10" s="6" t="s">
        <v>31</v>
      </c>
      <c r="C10" s="6" t="s">
        <v>49</v>
      </c>
      <c r="D10" s="6" t="s">
        <v>38</v>
      </c>
      <c r="E10" s="6" t="s">
        <v>50</v>
      </c>
      <c r="F10" s="7" t="s">
        <v>55</v>
      </c>
      <c r="G10" s="6" t="s">
        <v>63</v>
      </c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2"/>
        <v>0</v>
      </c>
      <c r="AI10" s="8">
        <f t="shared" si="3"/>
        <v>0</v>
      </c>
      <c r="AJ10" s="7"/>
      <c r="AK10" s="7"/>
    </row>
    <row r="11">
      <c r="A11" s="9" t="s">
        <v>64</v>
      </c>
      <c r="B11" s="10" t="s">
        <v>45</v>
      </c>
      <c r="C11" s="6" t="s">
        <v>49</v>
      </c>
      <c r="D11" s="10" t="s">
        <v>33</v>
      </c>
      <c r="E11" s="10" t="s">
        <v>46</v>
      </c>
      <c r="F11" s="11" t="s">
        <v>55</v>
      </c>
      <c r="G11" s="11" t="s">
        <v>65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>
        <f t="shared" si="2"/>
        <v>0</v>
      </c>
      <c r="AI11" s="12">
        <f t="shared" si="3"/>
        <v>0</v>
      </c>
      <c r="AJ11" s="11"/>
      <c r="AK11" s="11"/>
    </row>
    <row r="12">
      <c r="A12" s="5" t="s">
        <v>66</v>
      </c>
      <c r="B12" s="6" t="s">
        <v>45</v>
      </c>
      <c r="C12" s="6" t="s">
        <v>49</v>
      </c>
      <c r="D12" s="6" t="s">
        <v>33</v>
      </c>
      <c r="E12" s="7" t="s">
        <v>39</v>
      </c>
      <c r="F12" s="7" t="s">
        <v>55</v>
      </c>
      <c r="G12" s="6" t="s">
        <v>67</v>
      </c>
      <c r="H12" s="6"/>
      <c r="I12" s="6" t="s">
        <v>42</v>
      </c>
      <c r="J12" s="6" t="s">
        <v>42</v>
      </c>
      <c r="K12" s="10" t="s">
        <v>43</v>
      </c>
      <c r="L12" s="6" t="s">
        <v>42</v>
      </c>
      <c r="M12" s="6" t="s">
        <v>42</v>
      </c>
      <c r="N12" s="6" t="s">
        <v>61</v>
      </c>
      <c r="O12" s="7"/>
      <c r="P12" s="7"/>
      <c r="Q12" s="7"/>
      <c r="R12" s="7"/>
      <c r="S12" s="7"/>
      <c r="T12" s="7"/>
      <c r="U12" s="7"/>
      <c r="V12" s="7"/>
      <c r="W12" s="7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2"/>
        <v>4</v>
      </c>
      <c r="AI12" s="8">
        <f t="shared" si="3"/>
        <v>0.8</v>
      </c>
      <c r="AJ12" s="7"/>
      <c r="AK12" s="7"/>
    </row>
    <row r="13">
      <c r="A13" s="9" t="s">
        <v>68</v>
      </c>
      <c r="B13" s="10" t="s">
        <v>31</v>
      </c>
      <c r="C13" s="6" t="s">
        <v>49</v>
      </c>
      <c r="D13" s="10" t="s">
        <v>33</v>
      </c>
      <c r="E13" s="10" t="s">
        <v>46</v>
      </c>
      <c r="F13" s="11" t="s">
        <v>55</v>
      </c>
      <c r="G13" s="11" t="s">
        <v>69</v>
      </c>
      <c r="H13" s="11"/>
      <c r="I13" s="11"/>
      <c r="J13" s="11"/>
      <c r="K13" s="10" t="s">
        <v>42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>
        <f t="shared" si="2"/>
        <v>1</v>
      </c>
      <c r="AI13" s="12">
        <f t="shared" si="3"/>
        <v>1</v>
      </c>
      <c r="AJ13" s="11"/>
      <c r="AK13" s="11"/>
    </row>
    <row r="14">
      <c r="A14" s="5" t="s">
        <v>70</v>
      </c>
      <c r="B14" s="6" t="s">
        <v>45</v>
      </c>
      <c r="C14" s="6" t="s">
        <v>49</v>
      </c>
      <c r="D14" s="6" t="s">
        <v>38</v>
      </c>
      <c r="E14" s="7" t="s">
        <v>71</v>
      </c>
      <c r="F14" s="7" t="s">
        <v>55</v>
      </c>
      <c r="G14" s="6" t="s">
        <v>72</v>
      </c>
      <c r="H14" s="6" t="s">
        <v>42</v>
      </c>
      <c r="I14" s="6" t="s">
        <v>42</v>
      </c>
      <c r="J14" s="6" t="s">
        <v>42</v>
      </c>
      <c r="K14" s="6" t="s">
        <v>61</v>
      </c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2"/>
        <v>3</v>
      </c>
      <c r="AI14" s="8">
        <f t="shared" si="3"/>
        <v>0.75</v>
      </c>
      <c r="AJ14" s="7"/>
      <c r="AK14" s="7"/>
    </row>
    <row r="15">
      <c r="A15" s="9" t="s">
        <v>73</v>
      </c>
      <c r="B15" s="10" t="s">
        <v>31</v>
      </c>
      <c r="C15" s="6" t="s">
        <v>32</v>
      </c>
      <c r="D15" s="10" t="s">
        <v>33</v>
      </c>
      <c r="E15" s="10" t="s">
        <v>50</v>
      </c>
      <c r="F15" s="11" t="s">
        <v>55</v>
      </c>
      <c r="G15" s="11" t="s">
        <v>74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f t="shared" si="2"/>
        <v>0</v>
      </c>
      <c r="AI15" s="12">
        <f t="shared" si="3"/>
        <v>0</v>
      </c>
      <c r="AJ15" s="11"/>
      <c r="AK15" s="11"/>
    </row>
    <row r="16">
      <c r="A16" s="5" t="s">
        <v>75</v>
      </c>
      <c r="B16" s="10" t="s">
        <v>31</v>
      </c>
      <c r="C16" s="6" t="s">
        <v>32</v>
      </c>
      <c r="D16" s="6" t="s">
        <v>33</v>
      </c>
      <c r="E16" s="6" t="s">
        <v>46</v>
      </c>
      <c r="F16" s="7" t="s">
        <v>55</v>
      </c>
      <c r="G16" s="6" t="s">
        <v>76</v>
      </c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2"/>
        <v>0</v>
      </c>
      <c r="AI16" s="8">
        <f t="shared" si="3"/>
        <v>0</v>
      </c>
      <c r="AJ16" s="7"/>
      <c r="AK16" s="7"/>
    </row>
    <row r="17">
      <c r="A17" s="9" t="s">
        <v>77</v>
      </c>
      <c r="B17" s="10" t="s">
        <v>45</v>
      </c>
      <c r="C17" s="6" t="s">
        <v>32</v>
      </c>
      <c r="D17" s="10" t="s">
        <v>33</v>
      </c>
      <c r="E17" s="10" t="s">
        <v>71</v>
      </c>
      <c r="F17" s="11" t="s">
        <v>55</v>
      </c>
      <c r="G17" s="11" t="s">
        <v>78</v>
      </c>
      <c r="H17" s="11"/>
      <c r="I17" s="10" t="s">
        <v>42</v>
      </c>
      <c r="J17" s="10" t="s">
        <v>42</v>
      </c>
      <c r="K17" s="10" t="s">
        <v>42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f t="shared" si="2"/>
        <v>3</v>
      </c>
      <c r="AI17" s="12">
        <f t="shared" si="3"/>
        <v>1</v>
      </c>
      <c r="AJ17" s="11"/>
      <c r="AK17" s="11"/>
    </row>
    <row r="18">
      <c r="A18" s="9" t="s">
        <v>79</v>
      </c>
      <c r="B18" s="10" t="s">
        <v>31</v>
      </c>
      <c r="C18" s="6" t="s">
        <v>32</v>
      </c>
      <c r="D18" s="10" t="s">
        <v>38</v>
      </c>
      <c r="E18" s="10" t="s">
        <v>71</v>
      </c>
      <c r="F18" s="11" t="s">
        <v>55</v>
      </c>
      <c r="G18" s="11" t="s">
        <v>80</v>
      </c>
      <c r="H18" s="10" t="s">
        <v>42</v>
      </c>
      <c r="I18" s="10" t="s">
        <v>42</v>
      </c>
      <c r="J18" s="10" t="s">
        <v>42</v>
      </c>
      <c r="K18" s="10" t="s">
        <v>42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>
        <f t="shared" si="2"/>
        <v>4</v>
      </c>
      <c r="AI18" s="12">
        <f t="shared" si="3"/>
        <v>1</v>
      </c>
      <c r="AJ18" s="11"/>
      <c r="AK18" s="11"/>
    </row>
    <row r="19">
      <c r="A19" s="5" t="s">
        <v>81</v>
      </c>
      <c r="B19" s="6" t="s">
        <v>45</v>
      </c>
      <c r="C19" s="6" t="s">
        <v>49</v>
      </c>
      <c r="D19" s="6" t="s">
        <v>33</v>
      </c>
      <c r="E19" s="7" t="s">
        <v>39</v>
      </c>
      <c r="F19" s="7" t="s">
        <v>55</v>
      </c>
      <c r="G19" s="6" t="s">
        <v>82</v>
      </c>
      <c r="H19" s="6"/>
      <c r="I19" s="6" t="s">
        <v>42</v>
      </c>
      <c r="J19" s="6" t="s">
        <v>42</v>
      </c>
      <c r="K19" s="10" t="s">
        <v>43</v>
      </c>
      <c r="L19" s="6" t="s">
        <v>61</v>
      </c>
      <c r="M19" s="6" t="s">
        <v>42</v>
      </c>
      <c r="N19" s="6" t="s">
        <v>42</v>
      </c>
      <c r="O19" s="7"/>
      <c r="P19" s="7"/>
      <c r="Q19" s="7"/>
      <c r="R19" s="7"/>
      <c r="S19" s="7"/>
      <c r="T19" s="7"/>
      <c r="U19" s="7"/>
      <c r="V19" s="7"/>
      <c r="W19" s="7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2"/>
        <v>4</v>
      </c>
      <c r="AI19" s="8">
        <f t="shared" si="3"/>
        <v>0.8</v>
      </c>
      <c r="AJ19" s="7"/>
      <c r="AK19" s="7"/>
    </row>
    <row r="20">
      <c r="A20" s="9" t="s">
        <v>83</v>
      </c>
      <c r="B20" s="10" t="s">
        <v>45</v>
      </c>
      <c r="C20" s="6" t="s">
        <v>49</v>
      </c>
      <c r="D20" s="10" t="s">
        <v>33</v>
      </c>
      <c r="E20" s="10" t="s">
        <v>46</v>
      </c>
      <c r="F20" s="11" t="s">
        <v>55</v>
      </c>
      <c r="G20" s="11" t="s">
        <v>84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>
        <f t="shared" si="2"/>
        <v>0</v>
      </c>
      <c r="AI20" s="12">
        <f t="shared" si="3"/>
        <v>0</v>
      </c>
      <c r="AJ20" s="11"/>
      <c r="AK20" s="11"/>
    </row>
    <row r="21">
      <c r="A21" s="5" t="s">
        <v>85</v>
      </c>
      <c r="B21" s="6" t="s">
        <v>45</v>
      </c>
      <c r="C21" s="6" t="s">
        <v>49</v>
      </c>
      <c r="D21" s="6" t="s">
        <v>38</v>
      </c>
      <c r="E21" s="7" t="s">
        <v>39</v>
      </c>
      <c r="F21" s="7" t="s">
        <v>55</v>
      </c>
      <c r="G21" s="6" t="s">
        <v>86</v>
      </c>
      <c r="H21" s="6"/>
      <c r="I21" s="6" t="s">
        <v>61</v>
      </c>
      <c r="J21" s="6" t="s">
        <v>42</v>
      </c>
      <c r="K21" s="10" t="s">
        <v>43</v>
      </c>
      <c r="L21" s="6" t="s">
        <v>38</v>
      </c>
      <c r="M21" s="6" t="s">
        <v>42</v>
      </c>
      <c r="N21" s="6" t="s">
        <v>38</v>
      </c>
      <c r="O21" s="7"/>
      <c r="P21" s="7"/>
      <c r="Q21" s="7"/>
      <c r="R21" s="7"/>
      <c r="S21" s="7"/>
      <c r="T21" s="7"/>
      <c r="U21" s="7"/>
      <c r="V21" s="7"/>
      <c r="W21" s="7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2"/>
        <v>1</v>
      </c>
      <c r="AI21" s="8">
        <f t="shared" si="3"/>
        <v>0.2</v>
      </c>
      <c r="AJ21" s="7"/>
      <c r="AK21" s="7"/>
    </row>
    <row r="22">
      <c r="A22" s="5" t="s">
        <v>87</v>
      </c>
      <c r="B22" s="6" t="s">
        <v>31</v>
      </c>
      <c r="C22" s="6" t="s">
        <v>49</v>
      </c>
      <c r="D22" s="6" t="s">
        <v>33</v>
      </c>
      <c r="E22" s="6" t="s">
        <v>34</v>
      </c>
      <c r="F22" s="7" t="s">
        <v>55</v>
      </c>
      <c r="G22" s="6" t="s">
        <v>88</v>
      </c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2"/>
        <v>0</v>
      </c>
      <c r="AI22" s="8">
        <f t="shared" si="3"/>
        <v>0</v>
      </c>
      <c r="AJ22" s="7"/>
      <c r="AK22" s="7"/>
    </row>
    <row r="23">
      <c r="A23" s="9" t="s">
        <v>89</v>
      </c>
      <c r="B23" s="10" t="s">
        <v>45</v>
      </c>
      <c r="C23" s="6" t="s">
        <v>49</v>
      </c>
      <c r="D23" s="10" t="s">
        <v>38</v>
      </c>
      <c r="E23" s="10" t="s">
        <v>39</v>
      </c>
      <c r="F23" s="11" t="s">
        <v>55</v>
      </c>
      <c r="G23" s="11" t="s">
        <v>90</v>
      </c>
      <c r="H23" s="11"/>
      <c r="I23" s="10" t="s">
        <v>43</v>
      </c>
      <c r="J23" s="10" t="s">
        <v>42</v>
      </c>
      <c r="K23" s="10" t="s">
        <v>43</v>
      </c>
      <c r="L23" s="10" t="s">
        <v>42</v>
      </c>
      <c r="M23" s="10" t="s">
        <v>38</v>
      </c>
      <c r="N23" s="10" t="s">
        <v>42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f t="shared" si="2"/>
        <v>2.5</v>
      </c>
      <c r="AI23" s="12">
        <f t="shared" si="3"/>
        <v>0.625</v>
      </c>
      <c r="AJ23" s="11"/>
      <c r="AK23" s="11"/>
    </row>
    <row r="24">
      <c r="A24" s="5" t="s">
        <v>91</v>
      </c>
      <c r="B24" s="6" t="s">
        <v>31</v>
      </c>
      <c r="C24" s="6" t="s">
        <v>32</v>
      </c>
      <c r="D24" s="6" t="s">
        <v>33</v>
      </c>
      <c r="E24" s="6" t="s">
        <v>50</v>
      </c>
      <c r="F24" s="7" t="s">
        <v>55</v>
      </c>
      <c r="G24" s="6" t="s">
        <v>92</v>
      </c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2"/>
        <v>0</v>
      </c>
      <c r="AI24" s="8">
        <f t="shared" si="3"/>
        <v>0</v>
      </c>
      <c r="AJ24" s="7"/>
      <c r="AK24" s="7"/>
    </row>
    <row r="25">
      <c r="A25" s="5" t="s">
        <v>93</v>
      </c>
      <c r="B25" s="6" t="s">
        <v>45</v>
      </c>
      <c r="C25" s="6" t="s">
        <v>49</v>
      </c>
      <c r="D25" s="6" t="s">
        <v>38</v>
      </c>
      <c r="E25" s="7" t="s">
        <v>71</v>
      </c>
      <c r="F25" s="7" t="s">
        <v>55</v>
      </c>
      <c r="G25" s="6" t="s">
        <v>94</v>
      </c>
      <c r="H25" s="6" t="s">
        <v>61</v>
      </c>
      <c r="I25" s="6" t="s">
        <v>42</v>
      </c>
      <c r="J25" s="6" t="s">
        <v>42</v>
      </c>
      <c r="K25" s="6" t="s">
        <v>61</v>
      </c>
      <c r="L25" s="6"/>
      <c r="M25" s="6"/>
      <c r="N25" s="7"/>
      <c r="O25" s="7"/>
      <c r="P25" s="7"/>
      <c r="Q25" s="7"/>
      <c r="R25" s="7"/>
      <c r="S25" s="7"/>
      <c r="T25" s="7"/>
      <c r="U25" s="7"/>
      <c r="V25" s="7"/>
      <c r="W25" s="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2"/>
        <v>2</v>
      </c>
      <c r="AI25" s="8">
        <f t="shared" si="3"/>
        <v>0.5</v>
      </c>
      <c r="AJ25" s="7"/>
      <c r="AK25" s="7"/>
    </row>
    <row r="26">
      <c r="A26" s="9" t="s">
        <v>95</v>
      </c>
      <c r="B26" s="10" t="s">
        <v>45</v>
      </c>
      <c r="C26" s="6" t="s">
        <v>49</v>
      </c>
      <c r="D26" s="10" t="s">
        <v>33</v>
      </c>
      <c r="E26" s="11" t="s">
        <v>71</v>
      </c>
      <c r="F26" s="11" t="s">
        <v>55</v>
      </c>
      <c r="G26" s="11" t="s">
        <v>96</v>
      </c>
      <c r="H26" s="10" t="s">
        <v>38</v>
      </c>
      <c r="I26" s="10" t="s">
        <v>42</v>
      </c>
      <c r="J26" s="10" t="s">
        <v>38</v>
      </c>
      <c r="K26" s="10" t="s">
        <v>42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>
        <f t="shared" si="2"/>
        <v>1</v>
      </c>
      <c r="AI26" s="12">
        <f t="shared" si="3"/>
        <v>0.25</v>
      </c>
      <c r="AJ26" s="11"/>
      <c r="AK26" s="11"/>
    </row>
    <row r="27">
      <c r="A27" s="5" t="s">
        <v>97</v>
      </c>
      <c r="B27" s="6" t="s">
        <v>45</v>
      </c>
      <c r="C27" s="6" t="s">
        <v>49</v>
      </c>
      <c r="D27" s="6" t="s">
        <v>33</v>
      </c>
      <c r="E27" s="7" t="s">
        <v>39</v>
      </c>
      <c r="F27" s="7" t="s">
        <v>55</v>
      </c>
      <c r="G27" s="6" t="s">
        <v>98</v>
      </c>
      <c r="H27" s="6"/>
      <c r="I27" s="6" t="s">
        <v>42</v>
      </c>
      <c r="J27" s="6" t="s">
        <v>42</v>
      </c>
      <c r="K27" s="10" t="s">
        <v>43</v>
      </c>
      <c r="L27" s="6" t="s">
        <v>38</v>
      </c>
      <c r="M27" s="6" t="s">
        <v>38</v>
      </c>
      <c r="N27" s="6" t="s">
        <v>42</v>
      </c>
      <c r="O27" s="7"/>
      <c r="P27" s="7"/>
      <c r="Q27" s="7"/>
      <c r="R27" s="7"/>
      <c r="S27" s="7"/>
      <c r="T27" s="7"/>
      <c r="U27" s="7"/>
      <c r="V27" s="7"/>
      <c r="W27" s="7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2"/>
        <v>2</v>
      </c>
      <c r="AI27" s="8">
        <f t="shared" si="3"/>
        <v>0.4</v>
      </c>
      <c r="AJ27" s="7"/>
      <c r="AK27" s="7"/>
    </row>
    <row r="28">
      <c r="A28" s="9" t="s">
        <v>99</v>
      </c>
      <c r="B28" s="10" t="s">
        <v>100</v>
      </c>
      <c r="C28" s="6" t="s">
        <v>49</v>
      </c>
      <c r="D28" s="10" t="s">
        <v>38</v>
      </c>
      <c r="E28" s="10" t="s">
        <v>39</v>
      </c>
      <c r="F28" s="11" t="s">
        <v>101</v>
      </c>
      <c r="G28" s="11" t="s">
        <v>102</v>
      </c>
      <c r="H28" s="11"/>
      <c r="I28" s="10" t="s">
        <v>42</v>
      </c>
      <c r="J28" s="10" t="s">
        <v>42</v>
      </c>
      <c r="K28" s="10" t="s">
        <v>43</v>
      </c>
      <c r="L28" s="10" t="s">
        <v>42</v>
      </c>
      <c r="M28" s="10" t="s">
        <v>42</v>
      </c>
      <c r="N28" s="10" t="s">
        <v>42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>
        <f t="shared" si="2"/>
        <v>5</v>
      </c>
      <c r="AI28" s="12">
        <f t="shared" si="3"/>
        <v>1</v>
      </c>
      <c r="AJ28" s="11"/>
      <c r="AK28" s="11"/>
    </row>
    <row r="29">
      <c r="A29" s="5" t="s">
        <v>103</v>
      </c>
      <c r="B29" s="6" t="s">
        <v>100</v>
      </c>
      <c r="C29" s="6" t="s">
        <v>49</v>
      </c>
      <c r="D29" s="6" t="s">
        <v>33</v>
      </c>
      <c r="E29" s="6" t="s">
        <v>34</v>
      </c>
      <c r="F29" s="7" t="s">
        <v>101</v>
      </c>
      <c r="G29" s="6" t="s">
        <v>104</v>
      </c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7"/>
      <c r="U29" s="7"/>
      <c r="V29" s="7"/>
      <c r="W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2"/>
        <v>0</v>
      </c>
      <c r="AI29" s="8">
        <f t="shared" si="3"/>
        <v>0</v>
      </c>
      <c r="AJ29" s="7"/>
      <c r="AK29" s="7"/>
    </row>
    <row r="30">
      <c r="A30" s="9" t="s">
        <v>105</v>
      </c>
      <c r="B30" s="10" t="s">
        <v>100</v>
      </c>
      <c r="C30" s="6" t="s">
        <v>49</v>
      </c>
      <c r="D30" s="10" t="s">
        <v>38</v>
      </c>
      <c r="E30" s="10" t="s">
        <v>34</v>
      </c>
      <c r="F30" s="11" t="s">
        <v>101</v>
      </c>
      <c r="G30" s="11" t="s">
        <v>106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>
        <f t="shared" si="2"/>
        <v>0</v>
      </c>
      <c r="AI30" s="12">
        <f t="shared" si="3"/>
        <v>0</v>
      </c>
      <c r="AJ30" s="11"/>
      <c r="AK30" s="11"/>
    </row>
    <row r="31">
      <c r="A31" s="5" t="s">
        <v>107</v>
      </c>
      <c r="B31" s="6" t="s">
        <v>100</v>
      </c>
      <c r="C31" s="6" t="s">
        <v>49</v>
      </c>
      <c r="D31" s="6" t="s">
        <v>33</v>
      </c>
      <c r="E31" s="6" t="s">
        <v>46</v>
      </c>
      <c r="F31" s="7" t="s">
        <v>101</v>
      </c>
      <c r="G31" s="6" t="s">
        <v>108</v>
      </c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2"/>
        <v>0</v>
      </c>
      <c r="AI31" s="8">
        <f t="shared" si="3"/>
        <v>0</v>
      </c>
      <c r="AJ31" s="7"/>
      <c r="AK31" s="7"/>
    </row>
    <row r="32">
      <c r="A32" s="9" t="s">
        <v>109</v>
      </c>
      <c r="B32" s="10" t="s">
        <v>100</v>
      </c>
      <c r="C32" s="6" t="s">
        <v>49</v>
      </c>
      <c r="D32" s="10" t="s">
        <v>33</v>
      </c>
      <c r="E32" s="10" t="s">
        <v>39</v>
      </c>
      <c r="F32" s="11" t="s">
        <v>101</v>
      </c>
      <c r="G32" s="11" t="s">
        <v>110</v>
      </c>
      <c r="H32" s="11"/>
      <c r="I32" s="10" t="s">
        <v>43</v>
      </c>
      <c r="J32" s="10" t="s">
        <v>42</v>
      </c>
      <c r="K32" s="10" t="s">
        <v>43</v>
      </c>
      <c r="L32" s="10" t="s">
        <v>42</v>
      </c>
      <c r="M32" s="10" t="s">
        <v>42</v>
      </c>
      <c r="N32" s="10" t="s">
        <v>42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>
        <f t="shared" si="2"/>
        <v>4</v>
      </c>
      <c r="AI32" s="12">
        <f t="shared" si="3"/>
        <v>1</v>
      </c>
      <c r="AJ32" s="11"/>
      <c r="AK32" s="11"/>
    </row>
    <row r="33">
      <c r="A33" s="5" t="s">
        <v>111</v>
      </c>
      <c r="B33" s="6" t="s">
        <v>100</v>
      </c>
      <c r="C33" s="6" t="s">
        <v>49</v>
      </c>
      <c r="D33" s="6" t="s">
        <v>38</v>
      </c>
      <c r="E33" s="6" t="s">
        <v>71</v>
      </c>
      <c r="F33" s="7" t="s">
        <v>101</v>
      </c>
      <c r="G33" s="6" t="s">
        <v>112</v>
      </c>
      <c r="H33" s="6"/>
      <c r="I33" s="6" t="s">
        <v>42</v>
      </c>
      <c r="J33" s="6" t="s">
        <v>42</v>
      </c>
      <c r="K33" s="6" t="s">
        <v>42</v>
      </c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2"/>
        <v>3</v>
      </c>
      <c r="AI33" s="8">
        <f t="shared" si="3"/>
        <v>1</v>
      </c>
      <c r="AJ33" s="7"/>
      <c r="AK33" s="7"/>
    </row>
    <row r="34">
      <c r="A34" s="9" t="s">
        <v>113</v>
      </c>
      <c r="B34" s="10" t="s">
        <v>100</v>
      </c>
      <c r="C34" s="6" t="s">
        <v>49</v>
      </c>
      <c r="D34" s="10" t="s">
        <v>33</v>
      </c>
      <c r="E34" s="10" t="s">
        <v>34</v>
      </c>
      <c r="F34" s="11" t="s">
        <v>101</v>
      </c>
      <c r="G34" s="11" t="s">
        <v>114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>
        <f t="shared" si="2"/>
        <v>0</v>
      </c>
      <c r="AI34" s="12">
        <f t="shared" si="3"/>
        <v>0</v>
      </c>
      <c r="AJ34" s="11"/>
      <c r="AK34" s="11"/>
    </row>
    <row r="35">
      <c r="A35" s="5" t="s">
        <v>115</v>
      </c>
      <c r="B35" s="6" t="s">
        <v>100</v>
      </c>
      <c r="C35" s="6" t="s">
        <v>49</v>
      </c>
      <c r="D35" s="6" t="s">
        <v>33</v>
      </c>
      <c r="E35" s="6" t="s">
        <v>46</v>
      </c>
      <c r="F35" s="7" t="s">
        <v>101</v>
      </c>
      <c r="G35" s="6" t="s">
        <v>116</v>
      </c>
      <c r="H35" s="6"/>
      <c r="I35" s="6"/>
      <c r="J35" s="6"/>
      <c r="K35" s="6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2"/>
        <v>0</v>
      </c>
      <c r="AI35" s="8">
        <f t="shared" si="3"/>
        <v>0</v>
      </c>
      <c r="AJ35" s="7"/>
      <c r="AK35" s="7"/>
    </row>
    <row r="36">
      <c r="A36" s="9" t="s">
        <v>117</v>
      </c>
      <c r="B36" s="10" t="s">
        <v>100</v>
      </c>
      <c r="C36" s="6" t="s">
        <v>49</v>
      </c>
      <c r="D36" s="10" t="s">
        <v>33</v>
      </c>
      <c r="E36" s="10" t="s">
        <v>71</v>
      </c>
      <c r="F36" s="11" t="s">
        <v>101</v>
      </c>
      <c r="G36" s="11" t="s">
        <v>118</v>
      </c>
      <c r="H36" s="11"/>
      <c r="I36" s="10" t="s">
        <v>42</v>
      </c>
      <c r="J36" s="10" t="s">
        <v>42</v>
      </c>
      <c r="K36" s="10" t="s">
        <v>61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>
        <f t="shared" si="2"/>
        <v>2</v>
      </c>
      <c r="AI36" s="12">
        <f t="shared" si="3"/>
        <v>0.6666666667</v>
      </c>
      <c r="AJ36" s="11"/>
      <c r="AK36" s="11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</sheetData>
  <dataValidations>
    <dataValidation type="list" allowBlank="1" showErrorMessage="1" sqref="E2:E36">
      <formula1>"MKT,GESTÃO,RH,GOV,OPER"</formula1>
    </dataValidation>
    <dataValidation type="list" allowBlank="1" showErrorMessage="1" sqref="H2:AG36">
      <formula1>Guia!$C$6:$C$9</formula1>
    </dataValidation>
    <dataValidation type="list" allowBlank="1" showErrorMessage="1" sqref="C2:C36">
      <formula1>"Iniciante,Intermediário,Avançado"</formula1>
    </dataValidation>
    <dataValidation type="list" allowBlank="1" showErrorMessage="1" sqref="B2:B36">
      <formula1>"Bixo,Veterano,Gestão"</formula1>
    </dataValidation>
    <dataValidation type="list" allowBlank="1" showErrorMessage="1" sqref="F2:F36">
      <formula1>"PS 2023,Curso de Python 2023,PS 2024,Curso de Python 2024"</formula1>
    </dataValidation>
    <dataValidation type="list" allowBlank="1" showErrorMessage="1" sqref="D2:D36">
      <formula1>"F,M"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7.63"/>
    <col customWidth="1" min="3" max="3" width="24.88"/>
    <col customWidth="1" min="4" max="4" width="9.0"/>
    <col customWidth="1" min="5" max="5" width="20.88"/>
    <col customWidth="1" hidden="1" min="6" max="6" width="22.5"/>
    <col customWidth="1" hidden="1" min="7" max="7" width="26.88"/>
    <col customWidth="1" min="8" max="8" width="19.13"/>
    <col customWidth="1" min="9" max="9" width="26.25"/>
    <col customWidth="1" min="10" max="10" width="17.25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4" t="s">
        <v>119</v>
      </c>
      <c r="I1" s="14" t="s">
        <v>13</v>
      </c>
      <c r="J1" s="4" t="s">
        <v>28</v>
      </c>
      <c r="K1" s="4" t="s">
        <v>29</v>
      </c>
      <c r="L1" s="4"/>
      <c r="M1" s="4"/>
    </row>
    <row r="2">
      <c r="A2" s="9" t="s">
        <v>109</v>
      </c>
      <c r="B2" s="10" t="s">
        <v>100</v>
      </c>
      <c r="C2" s="6" t="s">
        <v>49</v>
      </c>
      <c r="D2" s="10" t="s">
        <v>33</v>
      </c>
      <c r="E2" s="10" t="s">
        <v>39</v>
      </c>
      <c r="F2" s="11" t="s">
        <v>101</v>
      </c>
      <c r="G2" s="11" t="s">
        <v>110</v>
      </c>
      <c r="H2" s="10" t="s">
        <v>38</v>
      </c>
      <c r="I2" s="10" t="s">
        <v>42</v>
      </c>
      <c r="J2" s="11">
        <f t="shared" ref="J2:J23" si="1">COUNTIF(H2:I2,"P")-0.5*COUNTIF(H2:I2,"F")</f>
        <v>0.5</v>
      </c>
      <c r="K2" s="12">
        <f t="shared" ref="K2:K23" si="2">IFERROR(J2/SUM(COUNTIF(H2:I2,"P"),COUNTIF(H2:I2,"FJ"),COUNTIF(H2:I2,"F")),0)</f>
        <v>0.25</v>
      </c>
      <c r="L2" s="7"/>
      <c r="M2" s="7"/>
    </row>
    <row r="3">
      <c r="A3" s="5" t="s">
        <v>85</v>
      </c>
      <c r="B3" s="6" t="s">
        <v>45</v>
      </c>
      <c r="C3" s="6" t="s">
        <v>49</v>
      </c>
      <c r="D3" s="6" t="s">
        <v>38</v>
      </c>
      <c r="E3" s="7" t="s">
        <v>39</v>
      </c>
      <c r="F3" s="7" t="s">
        <v>55</v>
      </c>
      <c r="G3" s="6" t="s">
        <v>86</v>
      </c>
      <c r="H3" s="6" t="s">
        <v>38</v>
      </c>
      <c r="I3" s="6" t="s">
        <v>38</v>
      </c>
      <c r="J3" s="7">
        <f t="shared" si="1"/>
        <v>-1</v>
      </c>
      <c r="K3" s="8">
        <f t="shared" si="2"/>
        <v>-0.5</v>
      </c>
      <c r="L3" s="11"/>
      <c r="M3" s="11"/>
    </row>
    <row r="4">
      <c r="A4" s="9" t="s">
        <v>95</v>
      </c>
      <c r="B4" s="10" t="s">
        <v>45</v>
      </c>
      <c r="C4" s="6" t="s">
        <v>49</v>
      </c>
      <c r="D4" s="10" t="s">
        <v>33</v>
      </c>
      <c r="E4" s="11" t="s">
        <v>71</v>
      </c>
      <c r="F4" s="11" t="s">
        <v>55</v>
      </c>
      <c r="G4" s="11" t="s">
        <v>96</v>
      </c>
      <c r="H4" s="10" t="s">
        <v>38</v>
      </c>
      <c r="I4" s="10" t="s">
        <v>38</v>
      </c>
      <c r="J4" s="11">
        <f t="shared" si="1"/>
        <v>-1</v>
      </c>
      <c r="K4" s="12">
        <f t="shared" si="2"/>
        <v>-0.5</v>
      </c>
      <c r="L4" s="7"/>
      <c r="M4" s="7"/>
    </row>
    <row r="5">
      <c r="A5" s="9" t="s">
        <v>99</v>
      </c>
      <c r="B5" s="10" t="s">
        <v>100</v>
      </c>
      <c r="C5" s="6" t="s">
        <v>49</v>
      </c>
      <c r="D5" s="10" t="s">
        <v>38</v>
      </c>
      <c r="E5" s="10" t="s">
        <v>39</v>
      </c>
      <c r="F5" s="11" t="s">
        <v>101</v>
      </c>
      <c r="G5" s="11" t="s">
        <v>102</v>
      </c>
      <c r="H5" s="10" t="s">
        <v>42</v>
      </c>
      <c r="I5" s="10" t="s">
        <v>42</v>
      </c>
      <c r="J5" s="11">
        <f t="shared" si="1"/>
        <v>2</v>
      </c>
      <c r="K5" s="12">
        <f t="shared" si="2"/>
        <v>1</v>
      </c>
      <c r="L5" s="11"/>
      <c r="M5" s="11"/>
    </row>
    <row r="6">
      <c r="A6" s="5" t="s">
        <v>115</v>
      </c>
      <c r="B6" s="6" t="s">
        <v>100</v>
      </c>
      <c r="C6" s="6" t="s">
        <v>49</v>
      </c>
      <c r="D6" s="6" t="s">
        <v>33</v>
      </c>
      <c r="E6" s="6" t="s">
        <v>46</v>
      </c>
      <c r="F6" s="7" t="s">
        <v>101</v>
      </c>
      <c r="G6" s="6" t="s">
        <v>116</v>
      </c>
      <c r="H6" s="6" t="s">
        <v>42</v>
      </c>
      <c r="I6" s="6" t="s">
        <v>42</v>
      </c>
      <c r="J6" s="7">
        <f t="shared" si="1"/>
        <v>2</v>
      </c>
      <c r="K6" s="8">
        <f t="shared" si="2"/>
        <v>1</v>
      </c>
      <c r="L6" s="7"/>
      <c r="M6" s="7"/>
    </row>
    <row r="7">
      <c r="A7" s="5" t="s">
        <v>93</v>
      </c>
      <c r="B7" s="6" t="s">
        <v>45</v>
      </c>
      <c r="C7" s="6" t="s">
        <v>49</v>
      </c>
      <c r="D7" s="6" t="s">
        <v>38</v>
      </c>
      <c r="E7" s="7" t="s">
        <v>71</v>
      </c>
      <c r="F7" s="7" t="s">
        <v>55</v>
      </c>
      <c r="G7" s="6" t="s">
        <v>94</v>
      </c>
      <c r="H7" s="6" t="s">
        <v>42</v>
      </c>
      <c r="I7" s="6" t="s">
        <v>42</v>
      </c>
      <c r="J7" s="7">
        <f t="shared" si="1"/>
        <v>2</v>
      </c>
      <c r="K7" s="8">
        <f t="shared" si="2"/>
        <v>1</v>
      </c>
      <c r="L7" s="11"/>
      <c r="M7" s="11"/>
    </row>
    <row r="8">
      <c r="A8" s="9" t="s">
        <v>77</v>
      </c>
      <c r="B8" s="10" t="s">
        <v>45</v>
      </c>
      <c r="C8" s="6" t="s">
        <v>32</v>
      </c>
      <c r="D8" s="10" t="s">
        <v>33</v>
      </c>
      <c r="E8" s="10" t="s">
        <v>71</v>
      </c>
      <c r="F8" s="11" t="s">
        <v>55</v>
      </c>
      <c r="G8" s="11" t="s">
        <v>78</v>
      </c>
      <c r="H8" s="10" t="s">
        <v>42</v>
      </c>
      <c r="I8" s="10" t="s">
        <v>42</v>
      </c>
      <c r="J8" s="11">
        <f t="shared" si="1"/>
        <v>2</v>
      </c>
      <c r="K8" s="12">
        <f t="shared" si="2"/>
        <v>1</v>
      </c>
      <c r="L8" s="7"/>
      <c r="M8" s="7"/>
    </row>
    <row r="9">
      <c r="A9" s="5" t="s">
        <v>97</v>
      </c>
      <c r="B9" s="6" t="s">
        <v>45</v>
      </c>
      <c r="C9" s="6" t="s">
        <v>49</v>
      </c>
      <c r="D9" s="6" t="s">
        <v>33</v>
      </c>
      <c r="E9" s="7" t="s">
        <v>39</v>
      </c>
      <c r="F9" s="7" t="s">
        <v>55</v>
      </c>
      <c r="G9" s="6" t="s">
        <v>98</v>
      </c>
      <c r="H9" s="6" t="s">
        <v>38</v>
      </c>
      <c r="I9" s="6" t="s">
        <v>42</v>
      </c>
      <c r="J9" s="7">
        <f t="shared" si="1"/>
        <v>0.5</v>
      </c>
      <c r="K9" s="8">
        <f t="shared" si="2"/>
        <v>0.25</v>
      </c>
      <c r="L9" s="11"/>
      <c r="M9" s="11"/>
    </row>
    <row r="10">
      <c r="A10" s="5" t="s">
        <v>44</v>
      </c>
      <c r="B10" s="6" t="s">
        <v>45</v>
      </c>
      <c r="C10" s="6" t="s">
        <v>32</v>
      </c>
      <c r="D10" s="6" t="s">
        <v>33</v>
      </c>
      <c r="E10" s="6" t="s">
        <v>46</v>
      </c>
      <c r="F10" s="7" t="s">
        <v>40</v>
      </c>
      <c r="G10" s="6" t="s">
        <v>47</v>
      </c>
      <c r="H10" s="6" t="s">
        <v>38</v>
      </c>
      <c r="I10" s="6" t="s">
        <v>38</v>
      </c>
      <c r="J10" s="7">
        <f t="shared" si="1"/>
        <v>-1</v>
      </c>
      <c r="K10" s="8">
        <f t="shared" si="2"/>
        <v>-0.5</v>
      </c>
      <c r="L10" s="7"/>
      <c r="M10" s="7"/>
    </row>
    <row r="11">
      <c r="A11" s="9" t="s">
        <v>89</v>
      </c>
      <c r="B11" s="10" t="s">
        <v>45</v>
      </c>
      <c r="C11" s="6" t="s">
        <v>49</v>
      </c>
      <c r="D11" s="10" t="s">
        <v>38</v>
      </c>
      <c r="E11" s="10" t="s">
        <v>39</v>
      </c>
      <c r="F11" s="11" t="s">
        <v>55</v>
      </c>
      <c r="G11" s="11" t="s">
        <v>90</v>
      </c>
      <c r="H11" s="10" t="s">
        <v>42</v>
      </c>
      <c r="I11" s="10" t="s">
        <v>42</v>
      </c>
      <c r="J11" s="11">
        <f t="shared" si="1"/>
        <v>2</v>
      </c>
      <c r="K11" s="12">
        <f t="shared" si="2"/>
        <v>1</v>
      </c>
      <c r="L11" s="7"/>
      <c r="M11" s="7"/>
    </row>
    <row r="12">
      <c r="A12" s="9" t="s">
        <v>83</v>
      </c>
      <c r="B12" s="10" t="s">
        <v>45</v>
      </c>
      <c r="C12" s="6" t="s">
        <v>49</v>
      </c>
      <c r="D12" s="10" t="s">
        <v>33</v>
      </c>
      <c r="E12" s="10" t="s">
        <v>46</v>
      </c>
      <c r="F12" s="11" t="s">
        <v>55</v>
      </c>
      <c r="G12" s="11" t="s">
        <v>84</v>
      </c>
      <c r="H12" s="10" t="s">
        <v>38</v>
      </c>
      <c r="I12" s="10" t="s">
        <v>61</v>
      </c>
      <c r="J12" s="11">
        <f t="shared" si="1"/>
        <v>-0.5</v>
      </c>
      <c r="K12" s="12">
        <f t="shared" si="2"/>
        <v>-0.25</v>
      </c>
      <c r="L12" s="7"/>
      <c r="M12" s="7"/>
    </row>
    <row r="13">
      <c r="A13" s="5" t="s">
        <v>103</v>
      </c>
      <c r="B13" s="6" t="s">
        <v>100</v>
      </c>
      <c r="C13" s="6" t="s">
        <v>49</v>
      </c>
      <c r="D13" s="6" t="s">
        <v>33</v>
      </c>
      <c r="E13" s="6" t="s">
        <v>34</v>
      </c>
      <c r="F13" s="7" t="s">
        <v>101</v>
      </c>
      <c r="G13" s="6" t="s">
        <v>104</v>
      </c>
      <c r="H13" s="6" t="s">
        <v>38</v>
      </c>
      <c r="I13" s="6" t="s">
        <v>42</v>
      </c>
      <c r="J13" s="7">
        <f t="shared" si="1"/>
        <v>0.5</v>
      </c>
      <c r="K13" s="8">
        <f t="shared" si="2"/>
        <v>0.25</v>
      </c>
      <c r="L13" s="11"/>
      <c r="M13" s="11"/>
    </row>
    <row r="14">
      <c r="A14" s="5" t="s">
        <v>81</v>
      </c>
      <c r="B14" s="6" t="s">
        <v>45</v>
      </c>
      <c r="C14" s="6" t="s">
        <v>49</v>
      </c>
      <c r="D14" s="6" t="s">
        <v>33</v>
      </c>
      <c r="E14" s="7" t="s">
        <v>39</v>
      </c>
      <c r="F14" s="7" t="s">
        <v>55</v>
      </c>
      <c r="G14" s="6" t="s">
        <v>82</v>
      </c>
      <c r="H14" s="6" t="s">
        <v>38</v>
      </c>
      <c r="I14" s="6" t="s">
        <v>42</v>
      </c>
      <c r="J14" s="7">
        <f t="shared" si="1"/>
        <v>0.5</v>
      </c>
      <c r="K14" s="8">
        <f t="shared" si="2"/>
        <v>0.25</v>
      </c>
      <c r="L14" s="7"/>
      <c r="M14" s="7"/>
    </row>
    <row r="15">
      <c r="A15" s="5" t="s">
        <v>111</v>
      </c>
      <c r="B15" s="6" t="s">
        <v>100</v>
      </c>
      <c r="C15" s="6" t="s">
        <v>49</v>
      </c>
      <c r="D15" s="6" t="s">
        <v>38</v>
      </c>
      <c r="E15" s="6" t="s">
        <v>71</v>
      </c>
      <c r="F15" s="7" t="s">
        <v>101</v>
      </c>
      <c r="G15" s="6" t="s">
        <v>112</v>
      </c>
      <c r="H15" s="6" t="s">
        <v>42</v>
      </c>
      <c r="I15" s="6" t="s">
        <v>42</v>
      </c>
      <c r="J15" s="7">
        <f t="shared" si="1"/>
        <v>2</v>
      </c>
      <c r="K15" s="8">
        <f t="shared" si="2"/>
        <v>1</v>
      </c>
      <c r="L15" s="11"/>
      <c r="M15" s="11"/>
    </row>
    <row r="16">
      <c r="A16" s="5" t="s">
        <v>70</v>
      </c>
      <c r="B16" s="6" t="s">
        <v>45</v>
      </c>
      <c r="C16" s="6" t="s">
        <v>49</v>
      </c>
      <c r="D16" s="6" t="s">
        <v>38</v>
      </c>
      <c r="E16" s="7" t="s">
        <v>71</v>
      </c>
      <c r="F16" s="7" t="s">
        <v>55</v>
      </c>
      <c r="G16" s="6" t="s">
        <v>72</v>
      </c>
      <c r="H16" s="6" t="s">
        <v>38</v>
      </c>
      <c r="I16" s="6" t="s">
        <v>42</v>
      </c>
      <c r="J16" s="7">
        <f t="shared" si="1"/>
        <v>0.5</v>
      </c>
      <c r="K16" s="8">
        <f t="shared" si="2"/>
        <v>0.25</v>
      </c>
      <c r="L16" s="7"/>
      <c r="M16" s="7"/>
    </row>
    <row r="17">
      <c r="A17" s="9" t="s">
        <v>105</v>
      </c>
      <c r="B17" s="10" t="s">
        <v>100</v>
      </c>
      <c r="C17" s="6" t="s">
        <v>49</v>
      </c>
      <c r="D17" s="10" t="s">
        <v>38</v>
      </c>
      <c r="E17" s="10" t="s">
        <v>34</v>
      </c>
      <c r="F17" s="11" t="s">
        <v>101</v>
      </c>
      <c r="G17" s="11" t="s">
        <v>106</v>
      </c>
      <c r="H17" s="10" t="s">
        <v>42</v>
      </c>
      <c r="I17" s="10" t="s">
        <v>42</v>
      </c>
      <c r="J17" s="11">
        <f t="shared" si="1"/>
        <v>2</v>
      </c>
      <c r="K17" s="12">
        <f t="shared" si="2"/>
        <v>1</v>
      </c>
      <c r="L17" s="11"/>
      <c r="M17" s="11"/>
    </row>
    <row r="18">
      <c r="A18" s="9" t="s">
        <v>113</v>
      </c>
      <c r="B18" s="10" t="s">
        <v>100</v>
      </c>
      <c r="C18" s="6" t="s">
        <v>49</v>
      </c>
      <c r="D18" s="10" t="s">
        <v>33</v>
      </c>
      <c r="E18" s="10" t="s">
        <v>34</v>
      </c>
      <c r="F18" s="11" t="s">
        <v>101</v>
      </c>
      <c r="G18" s="11" t="s">
        <v>114</v>
      </c>
      <c r="H18" s="10" t="s">
        <v>42</v>
      </c>
      <c r="I18" s="10" t="s">
        <v>42</v>
      </c>
      <c r="J18" s="11">
        <f t="shared" si="1"/>
        <v>2</v>
      </c>
      <c r="K18" s="12">
        <f t="shared" si="2"/>
        <v>1</v>
      </c>
      <c r="L18" s="7"/>
      <c r="M18" s="7"/>
    </row>
    <row r="19">
      <c r="A19" s="9" t="s">
        <v>117</v>
      </c>
      <c r="B19" s="10" t="s">
        <v>100</v>
      </c>
      <c r="C19" s="6" t="s">
        <v>49</v>
      </c>
      <c r="D19" s="10" t="s">
        <v>33</v>
      </c>
      <c r="E19" s="10" t="s">
        <v>71</v>
      </c>
      <c r="F19" s="11" t="s">
        <v>101</v>
      </c>
      <c r="G19" s="11" t="s">
        <v>118</v>
      </c>
      <c r="H19" s="10" t="s">
        <v>42</v>
      </c>
      <c r="I19" s="10" t="s">
        <v>42</v>
      </c>
      <c r="J19" s="11">
        <f t="shared" si="1"/>
        <v>2</v>
      </c>
      <c r="K19" s="12">
        <f t="shared" si="2"/>
        <v>1</v>
      </c>
      <c r="L19" s="11"/>
      <c r="M19" s="11"/>
    </row>
    <row r="20">
      <c r="A20" s="9" t="s">
        <v>64</v>
      </c>
      <c r="B20" s="10" t="s">
        <v>45</v>
      </c>
      <c r="C20" s="6" t="s">
        <v>49</v>
      </c>
      <c r="D20" s="10" t="s">
        <v>33</v>
      </c>
      <c r="E20" s="10" t="s">
        <v>46</v>
      </c>
      <c r="F20" s="11" t="s">
        <v>55</v>
      </c>
      <c r="G20" s="11" t="s">
        <v>65</v>
      </c>
      <c r="H20" s="10" t="s">
        <v>61</v>
      </c>
      <c r="I20" s="10" t="s">
        <v>42</v>
      </c>
      <c r="J20" s="11">
        <f t="shared" si="1"/>
        <v>1</v>
      </c>
      <c r="K20" s="12">
        <f t="shared" si="2"/>
        <v>0.5</v>
      </c>
      <c r="L20" s="7"/>
      <c r="M20" s="7"/>
    </row>
    <row r="21">
      <c r="A21" s="5" t="s">
        <v>107</v>
      </c>
      <c r="B21" s="6" t="s">
        <v>100</v>
      </c>
      <c r="C21" s="6" t="s">
        <v>49</v>
      </c>
      <c r="D21" s="6" t="s">
        <v>33</v>
      </c>
      <c r="E21" s="6" t="s">
        <v>46</v>
      </c>
      <c r="F21" s="7" t="s">
        <v>101</v>
      </c>
      <c r="G21" s="6" t="s">
        <v>108</v>
      </c>
      <c r="H21" s="6" t="s">
        <v>42</v>
      </c>
      <c r="I21" s="6" t="s">
        <v>61</v>
      </c>
      <c r="J21" s="7">
        <f t="shared" si="1"/>
        <v>1</v>
      </c>
      <c r="K21" s="8">
        <f t="shared" si="2"/>
        <v>0.5</v>
      </c>
      <c r="L21" s="11"/>
      <c r="M21" s="11"/>
    </row>
    <row r="22">
      <c r="A22" s="5" t="s">
        <v>52</v>
      </c>
      <c r="B22" s="6" t="s">
        <v>45</v>
      </c>
      <c r="C22" s="6" t="s">
        <v>32</v>
      </c>
      <c r="D22" s="6" t="s">
        <v>33</v>
      </c>
      <c r="E22" s="6" t="s">
        <v>34</v>
      </c>
      <c r="F22" s="7" t="s">
        <v>40</v>
      </c>
      <c r="G22" s="6" t="s">
        <v>53</v>
      </c>
      <c r="H22" s="6" t="s">
        <v>38</v>
      </c>
      <c r="I22" s="6" t="s">
        <v>42</v>
      </c>
      <c r="J22" s="7">
        <f t="shared" si="1"/>
        <v>0.5</v>
      </c>
      <c r="K22" s="8">
        <f t="shared" si="2"/>
        <v>0.25</v>
      </c>
      <c r="L22" s="7"/>
      <c r="M22" s="7"/>
    </row>
    <row r="23">
      <c r="A23" s="5" t="s">
        <v>66</v>
      </c>
      <c r="B23" s="6" t="s">
        <v>45</v>
      </c>
      <c r="C23" s="6" t="s">
        <v>49</v>
      </c>
      <c r="D23" s="6" t="s">
        <v>33</v>
      </c>
      <c r="E23" s="7" t="s">
        <v>39</v>
      </c>
      <c r="F23" s="7" t="s">
        <v>55</v>
      </c>
      <c r="G23" s="6" t="s">
        <v>67</v>
      </c>
      <c r="H23" s="6" t="s">
        <v>38</v>
      </c>
      <c r="I23" s="6" t="s">
        <v>38</v>
      </c>
      <c r="J23" s="7">
        <f t="shared" si="1"/>
        <v>-1</v>
      </c>
      <c r="K23" s="8">
        <f t="shared" si="2"/>
        <v>-0.5</v>
      </c>
      <c r="L23" s="11"/>
      <c r="M23" s="11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</sheetData>
  <autoFilter ref="$A$1:$K$23">
    <sortState ref="A1:K23">
      <sortCondition ref="A1:A23"/>
    </sortState>
  </autoFilter>
  <dataValidations>
    <dataValidation type="list" allowBlank="1" showErrorMessage="1" sqref="E2:E23">
      <formula1>"MKT,GESTÃO,RH,GOV,OPER"</formula1>
    </dataValidation>
    <dataValidation type="list" allowBlank="1" showErrorMessage="1" sqref="H2:I23">
      <formula1>Guia!$C$6:$C$9</formula1>
    </dataValidation>
    <dataValidation type="list" allowBlank="1" showErrorMessage="1" sqref="C2:C23">
      <formula1>"Iniciante,Intermediário,Avançado"</formula1>
    </dataValidation>
    <dataValidation type="list" allowBlank="1" showErrorMessage="1" sqref="B2:B23">
      <formula1>"Bixo,Veterano,Gestão"</formula1>
    </dataValidation>
    <dataValidation type="list" allowBlank="1" showErrorMessage="1" sqref="F2:F23">
      <formula1>"PS 2023,Curso de Python 2023,PS 2024,Curso de Python 2024"</formula1>
    </dataValidation>
    <dataValidation type="list" allowBlank="1" showErrorMessage="1" sqref="D2:D23">
      <formula1>"F,M"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120</v>
      </c>
      <c r="B1" s="15" t="s">
        <v>121</v>
      </c>
    </row>
    <row r="2">
      <c r="A2" s="16">
        <v>45724.0</v>
      </c>
      <c r="B2" s="15" t="s">
        <v>122</v>
      </c>
    </row>
    <row r="3">
      <c r="A3" s="16">
        <v>45732.0</v>
      </c>
      <c r="B3" s="15" t="s">
        <v>123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 t="s">
        <v>124</v>
      </c>
    </row>
    <row r="3">
      <c r="B3" s="18" t="str">
        <f>IFERROR(__xludf.DUMMYFUNCTION("FILTER('Presença - Reuniões Semanais'!$A$2:$A$36,'Presença - Reuniões Semanais'!$AI$2:$AI$36&lt;70%)"),"Henrique Nogueira Pedro Lindoso")</f>
        <v>Henrique Nogueira Pedro Lindoso</v>
      </c>
    </row>
    <row r="4">
      <c r="B4" s="18" t="str">
        <f>IFERROR(__xludf.DUMMYFUNCTION("""COMPUTED_VALUE"""),"Felippe Gomes Bertollo")</f>
        <v>Felippe Gomes Bertollo</v>
      </c>
    </row>
    <row r="5">
      <c r="B5" s="18" t="str">
        <f>IFERROR(__xludf.DUMMYFUNCTION("""COMPUTED_VALUE"""),"Gabriel De Sousa Braz")</f>
        <v>Gabriel De Sousa Braz</v>
      </c>
    </row>
    <row r="6">
      <c r="B6" s="18" t="str">
        <f>IFERROR(__xludf.DUMMYFUNCTION("""COMPUTED_VALUE"""),"Vitor Aratani Katayama")</f>
        <v>Vitor Aratani Katayama</v>
      </c>
    </row>
    <row r="7">
      <c r="B7" s="18" t="str">
        <f>IFERROR(__xludf.DUMMYFUNCTION("""COMPUTED_VALUE"""),"Gabriel da Silva Navarro")</f>
        <v>Gabriel da Silva Navarro</v>
      </c>
    </row>
    <row r="8">
      <c r="B8" s="18" t="str">
        <f>IFERROR(__xludf.DUMMYFUNCTION("""COMPUTED_VALUE"""),"Julia Cerqueira Vieira")</f>
        <v>Julia Cerqueira Vieira</v>
      </c>
    </row>
    <row r="9">
      <c r="B9" s="18" t="str">
        <f>IFERROR(__xludf.DUMMYFUNCTION("""COMPUTED_VALUE"""),"Rafael Derrico dos Santos Abreu")</f>
        <v>Rafael Derrico dos Santos Abreu</v>
      </c>
    </row>
    <row r="10">
      <c r="B10" s="18" t="str">
        <f>IFERROR(__xludf.DUMMYFUNCTION("""COMPUTED_VALUE"""),"Igor Pires Ferreira")</f>
        <v>Igor Pires Ferreira</v>
      </c>
    </row>
    <row r="11">
      <c r="B11" s="18" t="str">
        <f>IFERROR(__xludf.DUMMYFUNCTION("""COMPUTED_VALUE"""),"Gabriel Finamore")</f>
        <v>Gabriel Finamore</v>
      </c>
    </row>
    <row r="12">
      <c r="B12" s="18" t="str">
        <f>IFERROR(__xludf.DUMMYFUNCTION("""COMPUTED_VALUE"""),"José Eduardo Santos Sarrico")</f>
        <v>José Eduardo Santos Sarrico</v>
      </c>
    </row>
    <row r="13">
      <c r="B13" s="18" t="str">
        <f>IFERROR(__xludf.DUMMYFUNCTION("""COMPUTED_VALUE"""),"Anna Yoshi Une Mesquita")</f>
        <v>Anna Yoshi Une Mesquita</v>
      </c>
    </row>
    <row r="14">
      <c r="B14" s="18" t="str">
        <f>IFERROR(__xludf.DUMMYFUNCTION("""COMPUTED_VALUE"""),"Marcos Felipe da Silva")</f>
        <v>Marcos Felipe da Silva</v>
      </c>
    </row>
    <row r="15">
      <c r="B15" s="18" t="str">
        <f>IFERROR(__xludf.DUMMYFUNCTION("""COMPUTED_VALUE"""),"Jessica Sayuri Goya Higa")</f>
        <v>Jessica Sayuri Goya Higa</v>
      </c>
    </row>
    <row r="16">
      <c r="B16" s="18" t="str">
        <f>IFERROR(__xludf.DUMMYFUNCTION("""COMPUTED_VALUE"""),"Lorenzo Cavalcante")</f>
        <v>Lorenzo Cavalcante</v>
      </c>
    </row>
    <row r="17">
      <c r="B17" s="18" t="str">
        <f>IFERROR(__xludf.DUMMYFUNCTION("""COMPUTED_VALUE"""),"Emmanuelita Stephene Emmanuel")</f>
        <v>Emmanuelita Stephene Emmanuel</v>
      </c>
    </row>
    <row r="18">
      <c r="B18" s="18" t="str">
        <f>IFERROR(__xludf.DUMMYFUNCTION("""COMPUTED_VALUE"""),"Caio Huang")</f>
        <v>Caio Huang</v>
      </c>
    </row>
    <row r="19">
      <c r="B19" s="18" t="str">
        <f>IFERROR(__xludf.DUMMYFUNCTION("""COMPUTED_VALUE"""),"Felipe Hideki Komi ")</f>
        <v>Felipe Hideki Komi </v>
      </c>
    </row>
    <row r="20">
      <c r="B20" s="18" t="str">
        <f>IFERROR(__xludf.DUMMYFUNCTION("""COMPUTED_VALUE"""),"Leonardo de Souza Teodoro")</f>
        <v>Leonardo de Souza Teodoro</v>
      </c>
    </row>
    <row r="21">
      <c r="B21" s="18" t="str">
        <f>IFERROR(__xludf.DUMMYFUNCTION("""COMPUTED_VALUE"""),"Maisa Lumi Sonoda")</f>
        <v>Maisa Lumi Sonoda</v>
      </c>
    </row>
    <row r="22">
      <c r="B22" s="18" t="str">
        <f>IFERROR(__xludf.DUMMYFUNCTION("""COMPUTED_VALUE"""),"Thales Vieira Rodrigues")</f>
        <v>Thales Vieira Rodrigues</v>
      </c>
    </row>
    <row r="23">
      <c r="B23" s="18" t="str">
        <f>IFERROR(__xludf.DUMMYFUNCTION("""COMPUTED_VALUE"""),"Marcelo Fridschtein")</f>
        <v>Marcelo Fridschtein</v>
      </c>
    </row>
    <row r="24">
      <c r="B24" s="18" t="str">
        <f>IFERROR(__xludf.DUMMYFUNCTION("""COMPUTED_VALUE"""),"Eduardo Ludgerio Barrado")</f>
        <v>Eduardo Ludgerio Barrado</v>
      </c>
    </row>
    <row r="25">
      <c r="B25" s="18" t="str">
        <f>IFERROR(__xludf.DUMMYFUNCTION("""COMPUTED_VALUE"""),"Pedro Enrico Pumar de Brito")</f>
        <v>Pedro Enrico Pumar de Brito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</cols>
  <sheetData>
    <row r="1">
      <c r="A1" s="19" t="s">
        <v>125</v>
      </c>
      <c r="J1" s="19"/>
    </row>
    <row r="2">
      <c r="J2" s="19"/>
    </row>
    <row r="3">
      <c r="J3" s="19"/>
      <c r="L3" s="18"/>
    </row>
    <row r="4">
      <c r="A4" s="20"/>
      <c r="B4" s="21" t="s">
        <v>126</v>
      </c>
      <c r="C4" s="22"/>
      <c r="D4" s="23"/>
      <c r="E4" s="20"/>
      <c r="F4" s="20"/>
      <c r="G4" s="20"/>
      <c r="H4" s="20"/>
      <c r="I4" s="20"/>
      <c r="J4" s="20"/>
    </row>
    <row r="5">
      <c r="A5" s="20"/>
      <c r="B5" s="24" t="s">
        <v>127</v>
      </c>
      <c r="C5" s="25" t="s">
        <v>128</v>
      </c>
      <c r="D5" s="26" t="s">
        <v>129</v>
      </c>
      <c r="E5" s="20"/>
      <c r="F5" s="20"/>
      <c r="G5" s="20"/>
      <c r="H5" s="20"/>
      <c r="I5" s="20"/>
      <c r="J5" s="20"/>
    </row>
    <row r="6">
      <c r="A6" s="20"/>
      <c r="B6" s="27" t="s">
        <v>130</v>
      </c>
      <c r="C6" s="28" t="s">
        <v>42</v>
      </c>
      <c r="D6" s="29">
        <v>1.0</v>
      </c>
      <c r="E6" s="20"/>
      <c r="F6" s="20"/>
      <c r="G6" s="20"/>
      <c r="H6" s="20"/>
      <c r="I6" s="20"/>
      <c r="J6" s="20"/>
    </row>
    <row r="7">
      <c r="A7" s="20"/>
      <c r="B7" s="27" t="s">
        <v>131</v>
      </c>
      <c r="C7" s="28" t="s">
        <v>61</v>
      </c>
      <c r="D7" s="29">
        <v>0.0</v>
      </c>
      <c r="E7" s="20"/>
      <c r="F7" s="20"/>
      <c r="G7" s="20"/>
      <c r="H7" s="20"/>
      <c r="I7" s="20"/>
      <c r="J7" s="20"/>
    </row>
    <row r="8">
      <c r="A8" s="20"/>
      <c r="B8" s="27" t="s">
        <v>132</v>
      </c>
      <c r="C8" s="28" t="s">
        <v>38</v>
      </c>
      <c r="D8" s="29">
        <v>-0.5</v>
      </c>
      <c r="E8" s="20"/>
      <c r="F8" s="20"/>
      <c r="G8" s="20"/>
      <c r="H8" s="20"/>
      <c r="I8" s="20"/>
      <c r="J8" s="20"/>
    </row>
    <row r="9">
      <c r="A9" s="20"/>
      <c r="B9" s="27" t="s">
        <v>133</v>
      </c>
      <c r="C9" s="28" t="s">
        <v>43</v>
      </c>
      <c r="D9" s="29">
        <v>0.0</v>
      </c>
      <c r="E9" s="20"/>
      <c r="F9" s="20"/>
      <c r="G9" s="20"/>
      <c r="H9" s="20"/>
      <c r="I9" s="20"/>
      <c r="J9" s="20"/>
    </row>
    <row r="10">
      <c r="A10" s="20"/>
      <c r="B10" s="30"/>
      <c r="C10" s="30"/>
      <c r="D10" s="30"/>
      <c r="E10" s="20"/>
      <c r="F10" s="20"/>
      <c r="G10" s="20"/>
      <c r="H10" s="20"/>
      <c r="I10" s="20"/>
      <c r="J10" s="20"/>
    </row>
    <row r="11">
      <c r="A11" s="20"/>
      <c r="B11" s="31" t="s">
        <v>134</v>
      </c>
      <c r="C11" s="32"/>
      <c r="D11" s="32"/>
      <c r="E11" s="32"/>
      <c r="F11" s="32"/>
      <c r="G11" s="33"/>
      <c r="H11" s="20"/>
      <c r="I11" s="20"/>
      <c r="J11" s="20"/>
    </row>
    <row r="12">
      <c r="A12" s="20"/>
      <c r="B12" s="34"/>
      <c r="C12" s="34"/>
      <c r="D12" s="34"/>
      <c r="E12" s="34"/>
      <c r="F12" s="34"/>
      <c r="G12" s="34"/>
      <c r="H12" s="20"/>
      <c r="I12" s="20"/>
      <c r="J12" s="20"/>
    </row>
    <row r="13">
      <c r="A13" s="20"/>
      <c r="B13" s="34"/>
      <c r="C13" s="34"/>
      <c r="D13" s="34"/>
      <c r="E13" s="34"/>
      <c r="F13" s="34"/>
      <c r="G13" s="34"/>
      <c r="H13" s="20"/>
      <c r="I13" s="20"/>
      <c r="J13" s="20"/>
    </row>
    <row r="14">
      <c r="A14" s="20"/>
      <c r="B14" s="35" t="s">
        <v>135</v>
      </c>
      <c r="H14" s="20"/>
      <c r="I14" s="20"/>
      <c r="J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>
      <c r="A17" s="20"/>
      <c r="B17" s="31" t="s">
        <v>136</v>
      </c>
      <c r="C17" s="32"/>
      <c r="D17" s="32"/>
      <c r="E17" s="32"/>
      <c r="F17" s="32"/>
      <c r="G17" s="33"/>
      <c r="H17" s="20"/>
      <c r="I17" s="20"/>
      <c r="J17" s="20"/>
    </row>
    <row r="18">
      <c r="A18" s="20"/>
      <c r="B18" s="36" t="s">
        <v>137</v>
      </c>
      <c r="C18" s="32"/>
      <c r="D18" s="32"/>
      <c r="E18" s="32"/>
      <c r="F18" s="32"/>
      <c r="G18" s="33"/>
      <c r="H18" s="20"/>
      <c r="I18" s="20"/>
      <c r="J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</row>
  </sheetData>
  <mergeCells count="6">
    <mergeCell ref="A1:I3"/>
    <mergeCell ref="B4:D4"/>
    <mergeCell ref="B11:G11"/>
    <mergeCell ref="B14:G14"/>
    <mergeCell ref="B17:G17"/>
    <mergeCell ref="B18:G18"/>
  </mergeCells>
  <dataValidations>
    <dataValidation type="list" allowBlank="1" showErrorMessage="1" sqref="L3">
      <formula1>"Bixo,Veterano"</formula1>
    </dataValidation>
  </dataValidations>
  <drawing r:id="rId1"/>
</worksheet>
</file>