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155" windowHeight="8475"/>
  </bookViews>
  <sheets>
    <sheet name="Amplitude Parameters" sheetId="1" r:id="rId1"/>
    <sheet name="Spatial Parameters" sheetId="4" r:id="rId2"/>
    <sheet name="Hybrid Parameters" sheetId="5" r:id="rId3"/>
  </sheets>
  <calcPr calcId="124519"/>
</workbook>
</file>

<file path=xl/calcChain.xml><?xml version="1.0" encoding="utf-8"?>
<calcChain xmlns="http://schemas.openxmlformats.org/spreadsheetml/2006/main">
  <c r="F73" i="5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B69"/>
  <c r="F68"/>
  <c r="E68"/>
  <c r="D68"/>
  <c r="C68"/>
  <c r="B68"/>
  <c r="F67"/>
  <c r="E67"/>
  <c r="D67"/>
  <c r="C67"/>
  <c r="F66"/>
  <c r="E66"/>
  <c r="D66"/>
  <c r="C66"/>
  <c r="F65"/>
  <c r="E65"/>
  <c r="D65"/>
  <c r="C65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B56"/>
  <c r="F55"/>
  <c r="E55"/>
  <c r="D55"/>
  <c r="C55"/>
  <c r="B55"/>
  <c r="F54"/>
  <c r="E54"/>
  <c r="D54"/>
  <c r="C54"/>
  <c r="F53"/>
  <c r="E53"/>
  <c r="D53"/>
  <c r="C53"/>
  <c r="F52"/>
  <c r="E52"/>
  <c r="D52"/>
  <c r="C52"/>
  <c r="B47"/>
  <c r="B45"/>
  <c r="B44"/>
  <c r="B43"/>
  <c r="B42"/>
  <c r="B41"/>
  <c r="B40"/>
  <c r="B39"/>
  <c r="B38"/>
  <c r="B37"/>
  <c r="B36"/>
  <c r="B34"/>
  <c r="B33"/>
  <c r="B32"/>
  <c r="B31"/>
  <c r="B30"/>
  <c r="B29"/>
  <c r="B28"/>
  <c r="B17"/>
  <c r="B67" s="1"/>
  <c r="B11"/>
  <c r="B66" s="1"/>
  <c r="B7"/>
  <c r="B6"/>
  <c r="B5"/>
  <c r="B4"/>
  <c r="B3"/>
  <c r="C73" i="4"/>
  <c r="B73"/>
  <c r="C72"/>
  <c r="B72"/>
  <c r="C71"/>
  <c r="B71"/>
  <c r="C70"/>
  <c r="B70"/>
  <c r="C69"/>
  <c r="B69"/>
  <c r="C68"/>
  <c r="B68"/>
  <c r="C67"/>
  <c r="B67"/>
  <c r="C66"/>
  <c r="B66"/>
  <c r="C65"/>
  <c r="B65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S73" i="1"/>
  <c r="R73"/>
  <c r="Q73"/>
  <c r="P73"/>
  <c r="O73"/>
  <c r="N73"/>
  <c r="M73"/>
  <c r="L73"/>
  <c r="K73"/>
  <c r="J73"/>
  <c r="I73"/>
  <c r="H73"/>
  <c r="G73"/>
  <c r="F73"/>
  <c r="E73"/>
  <c r="D73"/>
  <c r="C73"/>
  <c r="B73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71" i="5" l="1"/>
  <c r="B70"/>
  <c r="B65"/>
  <c r="B72"/>
  <c r="B73"/>
  <c r="B53"/>
  <c r="B54"/>
  <c r="B58"/>
  <c r="B59"/>
  <c r="B60"/>
  <c r="B52"/>
  <c r="B57"/>
</calcChain>
</file>

<file path=xl/sharedStrings.xml><?xml version="1.0" encoding="utf-8"?>
<sst xmlns="http://schemas.openxmlformats.org/spreadsheetml/2006/main" count="345" uniqueCount="131">
  <si>
    <t>Roughness Average (Ra)</t>
  </si>
  <si>
    <t>Root mean square roughness (Rq)</t>
  </si>
  <si>
    <t>Maximum height of the roughness (Rt)</t>
  </si>
  <si>
    <t>Maximum roughness valley depth (Rv)</t>
  </si>
  <si>
    <t>Maximum roughness peak height (Rp)</t>
  </si>
  <si>
    <t>Average maximum height of the roughness (Rtm)</t>
  </si>
  <si>
    <t>Average maximum roughness valley depth (Rvm)</t>
  </si>
  <si>
    <t>Average maximum roughness peak height (Rpm)</t>
  </si>
  <si>
    <t>Average third highest peak to third lowest valley height (R3z)</t>
  </si>
  <si>
    <t>Average third highest peak to third lowest valley height (R3z ISO)</t>
  </si>
  <si>
    <t>Average maximum height of the profile (Rz)</t>
  </si>
  <si>
    <t>Average maximum height of the roughness (Rz ISO)</t>
  </si>
  <si>
    <t>Skewness (Rsk)</t>
  </si>
  <si>
    <t>Kurtosis (Rku)</t>
  </si>
  <si>
    <t>Waviness average (Wa)</t>
  </si>
  <si>
    <t>Root mean square waviness (Wq)</t>
  </si>
  <si>
    <t>Waviness maximum height (Wy=Wmax)</t>
  </si>
  <si>
    <t>Maximum height of the profile (Pt)</t>
  </si>
  <si>
    <t>Average wavelength of the profile (lambda a)</t>
  </si>
  <si>
    <t>Root mean square (RMS) wavelength of the profile (lambda q)</t>
  </si>
  <si>
    <t>Average absolute slope (delta a)</t>
  </si>
  <si>
    <t>Root mean square (RMS) slope (delta q) (10^-6)</t>
  </si>
  <si>
    <t>Length (L)</t>
  </si>
  <si>
    <t>Developed profile length (L0)</t>
  </si>
  <si>
    <t>Profile length ratio (Lr)</t>
  </si>
  <si>
    <t>Root mean square (RMS) slope (delta q)</t>
  </si>
  <si>
    <t>Aglaoctenus lagotis</t>
  </si>
  <si>
    <t>Argiope argentata</t>
  </si>
  <si>
    <t>Argiope lobata</t>
  </si>
  <si>
    <t>Avicularia juruensis</t>
  </si>
  <si>
    <t>Gasteracantha cancriformis</t>
  </si>
  <si>
    <t>Nephila clavipes</t>
  </si>
  <si>
    <t>Nephilengys cruentata</t>
  </si>
  <si>
    <t>Parawixia bistriata</t>
  </si>
  <si>
    <t>Standard error of the mean</t>
  </si>
  <si>
    <t>Mean</t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</si>
  <si>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>-1</t>
    </r>
  </si>
  <si>
    <r>
      <t>Aglaoctenus lagotis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</si>
  <si>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>-2</t>
    </r>
  </si>
  <si>
    <r>
      <t>Aglaoctenus lagotis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</si>
  <si>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>-3</t>
    </r>
  </si>
  <si>
    <r>
      <t>Aglaoctenus lagotis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</si>
  <si>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>-4</t>
    </r>
  </si>
  <si>
    <r>
      <t>Aglaoctenus lagotis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</si>
  <si>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>-5</t>
    </r>
  </si>
  <si>
    <r>
      <t>Aglaoctenus lagotis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</si>
  <si>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Argiope argentata</t>
    </r>
    <r>
      <rPr>
        <sz val="11"/>
        <color theme="1"/>
        <rFont val="Calibri"/>
        <family val="2"/>
        <scheme val="minor"/>
      </rPr>
      <t>-1</t>
    </r>
  </si>
  <si>
    <r>
      <t>Argiope argentata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</si>
  <si>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Argiope argentata</t>
    </r>
    <r>
      <rPr>
        <sz val="11"/>
        <color theme="1"/>
        <rFont val="Calibri"/>
        <family val="2"/>
        <scheme val="minor"/>
      </rPr>
      <t>-2</t>
    </r>
  </si>
  <si>
    <r>
      <t>Argiope argentata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</si>
  <si>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Argiope argentata</t>
    </r>
    <r>
      <rPr>
        <sz val="11"/>
        <color theme="1"/>
        <rFont val="Calibri"/>
        <family val="2"/>
        <scheme val="minor"/>
      </rPr>
      <t>-3</t>
    </r>
  </si>
  <si>
    <r>
      <t>Argiope argentata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</si>
  <si>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Argiope argentata</t>
    </r>
    <r>
      <rPr>
        <sz val="11"/>
        <color theme="1"/>
        <rFont val="Calibri"/>
        <family val="2"/>
        <scheme val="minor"/>
      </rPr>
      <t>-4</t>
    </r>
  </si>
  <si>
    <r>
      <t>Argiope argentata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</si>
  <si>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Argiope argentata</t>
    </r>
    <r>
      <rPr>
        <sz val="11"/>
        <color theme="1"/>
        <rFont val="Calibri"/>
        <family val="2"/>
        <scheme val="minor"/>
      </rPr>
      <t>-5</t>
    </r>
  </si>
  <si>
    <r>
      <t>Argiope argentata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</si>
  <si>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Argiope lobata</t>
    </r>
    <r>
      <rPr>
        <sz val="11"/>
        <color theme="1"/>
        <rFont val="Calibri"/>
        <family val="2"/>
        <scheme val="minor"/>
      </rPr>
      <t>-1</t>
    </r>
  </si>
  <si>
    <r>
      <t>Argiope lobata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</si>
  <si>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Argiope lobata</t>
    </r>
    <r>
      <rPr>
        <sz val="11"/>
        <color theme="1"/>
        <rFont val="Calibri"/>
        <family val="2"/>
        <scheme val="minor"/>
      </rPr>
      <t>-2</t>
    </r>
  </si>
  <si>
    <r>
      <t>Argiope lobata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</si>
  <si>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Argiope lobata</t>
    </r>
    <r>
      <rPr>
        <sz val="11"/>
        <color theme="1"/>
        <rFont val="Calibri"/>
        <family val="2"/>
        <scheme val="minor"/>
      </rPr>
      <t>-3</t>
    </r>
  </si>
  <si>
    <r>
      <t>Argiope lobata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</si>
  <si>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Argiope lobata</t>
    </r>
    <r>
      <rPr>
        <sz val="11"/>
        <color theme="1"/>
        <rFont val="Calibri"/>
        <family val="2"/>
        <scheme val="minor"/>
      </rPr>
      <t>-4</t>
    </r>
  </si>
  <si>
    <r>
      <t>Argiope lobata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</si>
  <si>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Argiope lobata</t>
    </r>
    <r>
      <rPr>
        <sz val="11"/>
        <color theme="1"/>
        <rFont val="Calibri"/>
        <family val="2"/>
        <scheme val="minor"/>
      </rPr>
      <t>-5</t>
    </r>
  </si>
  <si>
    <r>
      <t>Argiope lobata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</si>
  <si>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Avicularia juruensis</t>
    </r>
    <r>
      <rPr>
        <sz val="11"/>
        <color theme="1"/>
        <rFont val="Calibri"/>
        <family val="2"/>
        <scheme val="minor"/>
      </rPr>
      <t>-1</t>
    </r>
  </si>
  <si>
    <r>
      <t>Avicularia juruensis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</si>
  <si>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Avicularia juruensis</t>
    </r>
    <r>
      <rPr>
        <sz val="11"/>
        <color theme="1"/>
        <rFont val="Calibri"/>
        <family val="2"/>
        <scheme val="minor"/>
      </rPr>
      <t>-2</t>
    </r>
  </si>
  <si>
    <r>
      <t>Avicularia juruensis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</si>
  <si>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Avicularia juruensis</t>
    </r>
    <r>
      <rPr>
        <sz val="11"/>
        <color theme="1"/>
        <rFont val="Calibri"/>
        <family val="2"/>
        <scheme val="minor"/>
      </rPr>
      <t>-3</t>
    </r>
  </si>
  <si>
    <r>
      <t>Avicularia juruensis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</si>
  <si>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Avicularia juruensis</t>
    </r>
    <r>
      <rPr>
        <sz val="11"/>
        <color theme="1"/>
        <rFont val="Calibri"/>
        <family val="2"/>
        <scheme val="minor"/>
      </rPr>
      <t>-4</t>
    </r>
  </si>
  <si>
    <r>
      <t>Avicularia juruensis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</si>
  <si>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Avicularia juruensis</t>
    </r>
    <r>
      <rPr>
        <sz val="11"/>
        <color theme="1"/>
        <rFont val="Calibri"/>
        <family val="2"/>
        <scheme val="minor"/>
      </rPr>
      <t>-5</t>
    </r>
  </si>
  <si>
    <r>
      <t>Avicularia juruensis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</si>
  <si>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sp-1</t>
    </r>
  </si>
  <si>
    <r>
      <t>Avicularia</t>
    </r>
    <r>
      <rPr>
        <sz val="11"/>
        <color theme="1"/>
        <rFont val="Calibri"/>
        <family val="2"/>
        <scheme val="minor"/>
      </rPr>
      <t xml:space="preserve"> sp-1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</si>
  <si>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sp-2</t>
    </r>
  </si>
  <si>
    <r>
      <t>Avicularia</t>
    </r>
    <r>
      <rPr>
        <sz val="11"/>
        <color theme="1"/>
        <rFont val="Calibri"/>
        <family val="2"/>
        <scheme val="minor"/>
      </rPr>
      <t xml:space="preserve"> sp-2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</si>
  <si>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sp-3</t>
    </r>
  </si>
  <si>
    <r>
      <t>Avicularia</t>
    </r>
    <r>
      <rPr>
        <sz val="11"/>
        <color theme="1"/>
        <rFont val="Calibri"/>
        <family val="2"/>
        <scheme val="minor"/>
      </rPr>
      <t xml:space="preserve"> sp-3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</si>
  <si>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sp-4</t>
    </r>
  </si>
  <si>
    <r>
      <t>Avicularia</t>
    </r>
    <r>
      <rPr>
        <sz val="11"/>
        <color theme="1"/>
        <rFont val="Calibri"/>
        <family val="2"/>
        <scheme val="minor"/>
      </rPr>
      <t xml:space="preserve"> sp-4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</si>
  <si>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sp-5</t>
    </r>
  </si>
  <si>
    <r>
      <t>Avicularia</t>
    </r>
    <r>
      <rPr>
        <sz val="11"/>
        <color theme="1"/>
        <rFont val="Calibri"/>
        <family val="2"/>
        <scheme val="minor"/>
      </rPr>
      <t xml:space="preserve"> sp-5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</si>
  <si>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>-1</t>
    </r>
  </si>
  <si>
    <r>
      <t>Gasteracantha cancriformis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</si>
  <si>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>-2</t>
    </r>
  </si>
  <si>
    <r>
      <t>Gasteracantha cancriformis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</si>
  <si>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>-3</t>
    </r>
  </si>
  <si>
    <r>
      <t>Gasteracantha cancriformis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</si>
  <si>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>-4</t>
    </r>
  </si>
  <si>
    <r>
      <t>Gasteracantha cancriformis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</si>
  <si>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>-5</t>
    </r>
  </si>
  <si>
    <r>
      <t>Gasteracantha cancriformis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</si>
  <si>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>-1</t>
    </r>
  </si>
  <si>
    <r>
      <t>Nephila clavipes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</si>
  <si>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>-2</t>
    </r>
  </si>
  <si>
    <r>
      <t>Nephila clavipes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</si>
  <si>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>-3</t>
    </r>
  </si>
  <si>
    <r>
      <t>Nephila clavipes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</si>
  <si>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>-4</t>
    </r>
  </si>
  <si>
    <r>
      <t>Nephila clavipes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</si>
  <si>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>-5</t>
    </r>
  </si>
  <si>
    <r>
      <t>Nephila clavipes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</si>
  <si>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>-1</t>
    </r>
  </si>
  <si>
    <r>
      <t>Nephilengys cruentata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</si>
  <si>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>-2</t>
    </r>
  </si>
  <si>
    <r>
      <t>Nephilengys cruentata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</si>
  <si>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>-3</t>
    </r>
  </si>
  <si>
    <r>
      <t>Nephilengys cruentata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</si>
  <si>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>-4</t>
    </r>
  </si>
  <si>
    <r>
      <t>Nephilengys cruentata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</si>
  <si>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>-5</t>
    </r>
  </si>
  <si>
    <r>
      <t>Nephilengys cruentata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</si>
  <si>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>-1</t>
    </r>
  </si>
  <si>
    <r>
      <t>Parawixia bistriata</t>
    </r>
    <r>
      <rPr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</si>
  <si>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>-2</t>
    </r>
  </si>
  <si>
    <r>
      <t>Parawixia bistriata</t>
    </r>
    <r>
      <rPr>
        <sz val="11"/>
        <color theme="1"/>
        <rFont val="Calibri"/>
        <family val="2"/>
        <scheme val="minor"/>
      </rPr>
      <t>-2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</si>
  <si>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>-3</t>
    </r>
  </si>
  <si>
    <r>
      <t>Parawixia bistriata</t>
    </r>
    <r>
      <rPr>
        <sz val="11"/>
        <color theme="1"/>
        <rFont val="Calibri"/>
        <family val="2"/>
        <scheme val="minor"/>
      </rPr>
      <t>-3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</si>
  <si>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>-4</t>
    </r>
  </si>
  <si>
    <r>
      <t>Parawixia bistriata</t>
    </r>
    <r>
      <rPr>
        <sz val="11"/>
        <color theme="1"/>
        <rFont val="Calibri"/>
        <family val="2"/>
        <scheme val="minor"/>
      </rPr>
      <t>-4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</si>
  <si>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>-5</t>
    </r>
  </si>
  <si>
    <r>
      <t>Parawixia bistriata</t>
    </r>
    <r>
      <rPr>
        <sz val="11"/>
        <color theme="1"/>
        <rFont val="Calibri"/>
        <family val="2"/>
        <scheme val="minor"/>
      </rPr>
      <t>-5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</si>
  <si>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</t>
    </r>
  </si>
  <si>
    <r>
      <t>Avicularia</t>
    </r>
    <r>
      <rPr>
        <sz val="11"/>
        <color theme="1"/>
        <rFont val="Calibri"/>
        <family val="2"/>
        <scheme val="minor"/>
      </rPr>
      <t xml:space="preserve"> sp</t>
    </r>
  </si>
  <si>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m</t>
    </r>
  </si>
  <si>
    <t>µm</t>
  </si>
  <si>
    <t>-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</si>
</sst>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48"/>
  <sheetViews>
    <sheetView tabSelected="1" workbookViewId="0">
      <selection activeCell="O65" sqref="O65"/>
    </sheetView>
  </sheetViews>
  <sheetFormatPr defaultRowHeight="15"/>
  <cols>
    <col min="1" max="1" width="29" bestFit="1" customWidth="1"/>
    <col min="2" max="2" width="23.5703125" bestFit="1" customWidth="1"/>
    <col min="3" max="3" width="32.28515625" bestFit="1" customWidth="1"/>
    <col min="4" max="4" width="36.28515625" bestFit="1" customWidth="1"/>
    <col min="5" max="5" width="36.42578125" bestFit="1" customWidth="1"/>
    <col min="6" max="6" width="36.140625" bestFit="1" customWidth="1"/>
    <col min="7" max="7" width="46.7109375" bestFit="1" customWidth="1"/>
    <col min="8" max="8" width="46.85546875" bestFit="1" customWidth="1"/>
    <col min="9" max="9" width="46.5703125" bestFit="1" customWidth="1"/>
    <col min="10" max="10" width="57.7109375" bestFit="1" customWidth="1"/>
    <col min="11" max="11" width="61.7109375" bestFit="1" customWidth="1"/>
    <col min="12" max="12" width="41.7109375" bestFit="1" customWidth="1"/>
    <col min="13" max="13" width="49.28515625" bestFit="1" customWidth="1"/>
    <col min="14" max="14" width="15" bestFit="1" customWidth="1"/>
    <col min="15" max="15" width="13.42578125" bestFit="1" customWidth="1"/>
    <col min="16" max="16" width="22.7109375" bestFit="1" customWidth="1"/>
    <col min="17" max="17" width="31.85546875" bestFit="1" customWidth="1"/>
    <col min="18" max="18" width="38.140625" bestFit="1" customWidth="1"/>
    <col min="19" max="19" width="32.7109375" bestFit="1" customWidth="1"/>
  </cols>
  <sheetData>
    <row r="1" spans="1:22" s="1" customFormat="1" ht="12.7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22" s="1" customFormat="1" ht="12.75">
      <c r="B2" s="2" t="s">
        <v>128</v>
      </c>
      <c r="C2" s="2" t="s">
        <v>129</v>
      </c>
      <c r="D2" s="2" t="s">
        <v>129</v>
      </c>
      <c r="E2" s="2" t="s">
        <v>129</v>
      </c>
      <c r="F2" s="2" t="s">
        <v>129</v>
      </c>
      <c r="G2" s="2" t="s">
        <v>129</v>
      </c>
      <c r="H2" s="2" t="s">
        <v>129</v>
      </c>
      <c r="I2" s="2" t="s">
        <v>129</v>
      </c>
      <c r="J2" s="2" t="s">
        <v>129</v>
      </c>
      <c r="K2" s="2" t="s">
        <v>129</v>
      </c>
      <c r="L2" s="2" t="s">
        <v>129</v>
      </c>
      <c r="M2" s="2" t="s">
        <v>129</v>
      </c>
      <c r="N2" s="2" t="s">
        <v>130</v>
      </c>
      <c r="O2" s="2" t="s">
        <v>130</v>
      </c>
      <c r="P2" s="2" t="s">
        <v>129</v>
      </c>
      <c r="Q2" s="2" t="s">
        <v>129</v>
      </c>
      <c r="R2" s="2" t="s">
        <v>129</v>
      </c>
      <c r="S2" s="2" t="s">
        <v>129</v>
      </c>
    </row>
    <row r="3" spans="1:22">
      <c r="A3" s="8" t="s">
        <v>37</v>
      </c>
      <c r="B3" s="12">
        <v>2E-3</v>
      </c>
      <c r="C3" s="12">
        <v>3.0000000000000001E-3</v>
      </c>
      <c r="D3" s="12">
        <v>1.9E-2</v>
      </c>
      <c r="E3" s="12">
        <v>8.9999999999999993E-3</v>
      </c>
      <c r="F3" s="12">
        <v>0.01</v>
      </c>
      <c r="G3" s="12">
        <v>1.0999999999999999E-2</v>
      </c>
      <c r="H3" s="12">
        <v>5.0000000000000001E-3</v>
      </c>
      <c r="I3" s="12">
        <v>7.0000000000000001E-3</v>
      </c>
      <c r="J3" s="12">
        <v>1.4E-2</v>
      </c>
      <c r="K3" s="12">
        <v>4.0000000000000001E-3</v>
      </c>
      <c r="L3" s="12">
        <v>1.6E-2</v>
      </c>
      <c r="M3" s="12">
        <v>1.0999999999999999E-2</v>
      </c>
      <c r="N3" s="12">
        <v>0.35199999999999998</v>
      </c>
      <c r="O3" s="12">
        <v>4.1980000000000004</v>
      </c>
      <c r="P3" s="12">
        <v>1.2999999999999999E-2</v>
      </c>
      <c r="Q3" s="12">
        <v>1.7999999999999999E-2</v>
      </c>
      <c r="R3" s="12">
        <v>6.6000000000000003E-2</v>
      </c>
      <c r="S3" s="12">
        <v>7.4999999999999997E-2</v>
      </c>
      <c r="T3" s="14"/>
      <c r="U3" s="14"/>
      <c r="V3" s="14"/>
    </row>
    <row r="4" spans="1:22">
      <c r="A4" s="8" t="s">
        <v>39</v>
      </c>
      <c r="B4" s="12">
        <v>2E-3</v>
      </c>
      <c r="C4" s="12">
        <v>3.0000000000000001E-3</v>
      </c>
      <c r="D4" s="12">
        <v>1.4E-2</v>
      </c>
      <c r="E4" s="12">
        <v>6.0000000000000001E-3</v>
      </c>
      <c r="F4" s="12">
        <v>8.0000000000000002E-3</v>
      </c>
      <c r="G4" s="12">
        <v>0.01</v>
      </c>
      <c r="H4" s="12">
        <v>4.0000000000000001E-3</v>
      </c>
      <c r="I4" s="12">
        <v>5.0000000000000001E-3</v>
      </c>
      <c r="J4" s="12">
        <v>1.0999999999999999E-2</v>
      </c>
      <c r="K4" s="12">
        <v>2E-3</v>
      </c>
      <c r="L4" s="12">
        <v>1.0999999999999999E-2</v>
      </c>
      <c r="M4" s="12">
        <v>0.01</v>
      </c>
      <c r="N4" s="12">
        <v>0.24</v>
      </c>
      <c r="O4" s="12">
        <v>3.4209999999999998</v>
      </c>
      <c r="P4" s="12">
        <v>1.2999999999999999E-2</v>
      </c>
      <c r="Q4" s="12">
        <v>1.7999999999999999E-2</v>
      </c>
      <c r="R4" s="12">
        <v>6.5000000000000002E-2</v>
      </c>
      <c r="S4" s="12">
        <v>7.0000000000000007E-2</v>
      </c>
      <c r="T4" s="14"/>
      <c r="U4" s="14"/>
      <c r="V4" s="14"/>
    </row>
    <row r="5" spans="1:22">
      <c r="A5" s="8" t="s">
        <v>41</v>
      </c>
      <c r="B5" s="12">
        <v>2E-3</v>
      </c>
      <c r="C5" s="12">
        <v>3.0000000000000001E-3</v>
      </c>
      <c r="D5" s="12">
        <v>1.9E-2</v>
      </c>
      <c r="E5" s="12">
        <v>7.0000000000000001E-3</v>
      </c>
      <c r="F5" s="12">
        <v>1.2E-2</v>
      </c>
      <c r="G5" s="12">
        <v>1.0999999999999999E-2</v>
      </c>
      <c r="H5" s="12">
        <v>4.0000000000000001E-3</v>
      </c>
      <c r="I5" s="12">
        <v>7.0000000000000001E-3</v>
      </c>
      <c r="J5" s="12">
        <v>0.01</v>
      </c>
      <c r="K5" s="12">
        <v>3.0000000000000001E-3</v>
      </c>
      <c r="L5" s="12">
        <v>1.2999999999999999E-2</v>
      </c>
      <c r="M5" s="12">
        <v>1.0999999999999999E-2</v>
      </c>
      <c r="N5" s="12">
        <v>0.79100000000000004</v>
      </c>
      <c r="O5" s="12">
        <v>5.6959999999999997</v>
      </c>
      <c r="P5" s="12">
        <v>1.2E-2</v>
      </c>
      <c r="Q5" s="12">
        <v>1.6E-2</v>
      </c>
      <c r="R5" s="12">
        <v>0.06</v>
      </c>
      <c r="S5" s="12">
        <v>7.3999999999999996E-2</v>
      </c>
      <c r="T5" s="14"/>
      <c r="U5" s="14"/>
      <c r="V5" s="14"/>
    </row>
    <row r="6" spans="1:22">
      <c r="A6" s="8" t="s">
        <v>43</v>
      </c>
      <c r="B6" s="12">
        <v>2E-3</v>
      </c>
      <c r="C6" s="12">
        <v>2E-3</v>
      </c>
      <c r="D6" s="12">
        <v>1.2999999999999999E-2</v>
      </c>
      <c r="E6" s="12">
        <v>6.0000000000000001E-3</v>
      </c>
      <c r="F6" s="12">
        <v>6.0000000000000001E-3</v>
      </c>
      <c r="G6" s="12">
        <v>8.9999999999999993E-3</v>
      </c>
      <c r="H6" s="12">
        <v>5.0000000000000001E-3</v>
      </c>
      <c r="I6" s="12">
        <v>4.0000000000000001E-3</v>
      </c>
      <c r="J6" s="12">
        <v>1.0999999999999999E-2</v>
      </c>
      <c r="K6" s="12">
        <v>3.0000000000000001E-3</v>
      </c>
      <c r="L6" s="12">
        <v>1.0999999999999999E-2</v>
      </c>
      <c r="M6" s="12">
        <v>8.9999999999999993E-3</v>
      </c>
      <c r="N6" s="12">
        <v>9.7000000000000003E-2</v>
      </c>
      <c r="O6" s="12">
        <v>3.0339999999999998</v>
      </c>
      <c r="P6" s="12">
        <v>1.2999999999999999E-2</v>
      </c>
      <c r="Q6" s="12">
        <v>1.7999999999999999E-2</v>
      </c>
      <c r="R6" s="12">
        <v>6.3E-2</v>
      </c>
      <c r="S6" s="12">
        <v>6.7000000000000004E-2</v>
      </c>
      <c r="T6" s="14"/>
      <c r="U6" s="14"/>
      <c r="V6" s="14"/>
    </row>
    <row r="7" spans="1:22">
      <c r="A7" s="8" t="s">
        <v>45</v>
      </c>
      <c r="B7" s="12">
        <v>2E-3</v>
      </c>
      <c r="C7" s="12">
        <v>2E-3</v>
      </c>
      <c r="D7" s="12">
        <v>1.2999999999999999E-2</v>
      </c>
      <c r="E7" s="12">
        <v>6.0000000000000001E-3</v>
      </c>
      <c r="F7" s="12">
        <v>7.0000000000000001E-3</v>
      </c>
      <c r="G7" s="12">
        <v>8.9999999999999993E-3</v>
      </c>
      <c r="H7" s="12">
        <v>4.0000000000000001E-3</v>
      </c>
      <c r="I7" s="12">
        <v>5.0000000000000001E-3</v>
      </c>
      <c r="J7" s="12">
        <v>0.01</v>
      </c>
      <c r="K7" s="12">
        <v>4.0000000000000001E-3</v>
      </c>
      <c r="L7" s="12">
        <v>0.01</v>
      </c>
      <c r="M7" s="12">
        <v>8.9999999999999993E-3</v>
      </c>
      <c r="N7" s="12">
        <v>0.20300000000000001</v>
      </c>
      <c r="O7" s="12">
        <v>3.44</v>
      </c>
      <c r="P7" s="12">
        <v>1.2E-2</v>
      </c>
      <c r="Q7" s="12">
        <v>1.6E-2</v>
      </c>
      <c r="R7" s="12">
        <v>6.3E-2</v>
      </c>
      <c r="S7" s="12">
        <v>6.5000000000000002E-2</v>
      </c>
      <c r="T7" s="14"/>
      <c r="U7" s="14"/>
      <c r="V7" s="14"/>
    </row>
    <row r="8" spans="1:22">
      <c r="A8" s="8" t="s">
        <v>47</v>
      </c>
      <c r="B8" s="12">
        <v>0.01</v>
      </c>
      <c r="C8" s="12">
        <v>1.4E-2</v>
      </c>
      <c r="D8" s="12">
        <v>0.107</v>
      </c>
      <c r="E8" s="12">
        <v>3.3000000000000002E-2</v>
      </c>
      <c r="F8" s="12">
        <v>7.3999999999999996E-2</v>
      </c>
      <c r="G8" s="12">
        <v>4.2000000000000003E-2</v>
      </c>
      <c r="H8" s="12">
        <v>1.7999999999999999E-2</v>
      </c>
      <c r="I8" s="12">
        <v>2.4E-2</v>
      </c>
      <c r="J8" s="12">
        <v>2.8000000000000001E-2</v>
      </c>
      <c r="K8" s="12">
        <v>0</v>
      </c>
      <c r="L8" s="12">
        <v>0.05</v>
      </c>
      <c r="M8" s="12">
        <v>4.2000000000000003E-2</v>
      </c>
      <c r="N8" s="12">
        <v>1.627</v>
      </c>
      <c r="O8" s="12">
        <v>10.051</v>
      </c>
      <c r="P8" s="12">
        <v>7.0000000000000001E-3</v>
      </c>
      <c r="Q8" s="12">
        <v>0.01</v>
      </c>
      <c r="R8" s="12">
        <v>4.5999999999999999E-2</v>
      </c>
      <c r="S8" s="12">
        <v>0.11899999999999999</v>
      </c>
      <c r="T8" s="14"/>
      <c r="U8" s="14"/>
      <c r="V8" s="14"/>
    </row>
    <row r="9" spans="1:22">
      <c r="A9" s="8" t="s">
        <v>49</v>
      </c>
      <c r="B9" s="12">
        <v>8.9999999999999993E-3</v>
      </c>
      <c r="C9" s="12">
        <v>1.4E-2</v>
      </c>
      <c r="D9" s="12">
        <v>9.8000000000000004E-2</v>
      </c>
      <c r="E9" s="12">
        <v>4.7E-2</v>
      </c>
      <c r="F9" s="12">
        <v>5.0999999999999997E-2</v>
      </c>
      <c r="G9" s="12">
        <v>3.4000000000000002E-2</v>
      </c>
      <c r="H9" s="12">
        <v>1.6E-2</v>
      </c>
      <c r="I9" s="12">
        <v>1.7000000000000001E-2</v>
      </c>
      <c r="J9" s="12">
        <v>2.5999999999999999E-2</v>
      </c>
      <c r="K9" s="12">
        <v>0</v>
      </c>
      <c r="L9" s="12">
        <v>4.1000000000000002E-2</v>
      </c>
      <c r="M9" s="12">
        <v>3.4000000000000002E-2</v>
      </c>
      <c r="N9" s="12">
        <v>0.45100000000000001</v>
      </c>
      <c r="O9" s="12">
        <v>6.1689999999999996</v>
      </c>
      <c r="P9" s="12">
        <v>8.9999999999999993E-3</v>
      </c>
      <c r="Q9" s="12">
        <v>0.01</v>
      </c>
      <c r="R9" s="12">
        <v>3.9E-2</v>
      </c>
      <c r="S9" s="12">
        <v>8.8999999999999996E-2</v>
      </c>
      <c r="T9" s="14"/>
      <c r="U9" s="14"/>
      <c r="V9" s="14"/>
    </row>
    <row r="10" spans="1:22">
      <c r="A10" s="8" t="s">
        <v>51</v>
      </c>
      <c r="B10" s="12">
        <v>7.0000000000000001E-3</v>
      </c>
      <c r="C10" s="12">
        <v>8.9999999999999993E-3</v>
      </c>
      <c r="D10" s="12">
        <v>4.3999999999999997E-2</v>
      </c>
      <c r="E10" s="12">
        <v>1.7000000000000001E-2</v>
      </c>
      <c r="F10" s="12">
        <v>2.7E-2</v>
      </c>
      <c r="G10" s="12">
        <v>2.7E-2</v>
      </c>
      <c r="H10" s="12">
        <v>1.2E-2</v>
      </c>
      <c r="I10" s="12">
        <v>1.4E-2</v>
      </c>
      <c r="J10" s="12">
        <v>2.5000000000000001E-2</v>
      </c>
      <c r="K10" s="12">
        <v>3.0000000000000001E-3</v>
      </c>
      <c r="L10" s="12">
        <v>2.9000000000000001E-2</v>
      </c>
      <c r="M10" s="12">
        <v>2.7E-2</v>
      </c>
      <c r="N10" s="12">
        <v>0.32800000000000001</v>
      </c>
      <c r="O10" s="12">
        <v>3.1440000000000001</v>
      </c>
      <c r="P10" s="12">
        <v>8.0000000000000002E-3</v>
      </c>
      <c r="Q10" s="12">
        <v>8.9999999999999993E-3</v>
      </c>
      <c r="R10" s="12">
        <v>3.2000000000000001E-2</v>
      </c>
      <c r="S10" s="12">
        <v>4.9000000000000002E-2</v>
      </c>
      <c r="T10" s="14"/>
      <c r="U10" s="14"/>
      <c r="V10" s="14"/>
    </row>
    <row r="11" spans="1:22">
      <c r="A11" s="8" t="s">
        <v>53</v>
      </c>
      <c r="B11" s="12">
        <v>4.0000000000000001E-3</v>
      </c>
      <c r="C11" s="12">
        <v>5.0000000000000001E-3</v>
      </c>
      <c r="D11" s="12">
        <v>2.1999999999999999E-2</v>
      </c>
      <c r="E11" s="12">
        <v>8.9999999999999993E-3</v>
      </c>
      <c r="F11" s="12">
        <v>1.2999999999999999E-2</v>
      </c>
      <c r="G11" s="12">
        <v>1.6E-2</v>
      </c>
      <c r="H11" s="12">
        <v>7.0000000000000001E-3</v>
      </c>
      <c r="I11" s="12">
        <v>8.9999999999999993E-3</v>
      </c>
      <c r="J11" s="12">
        <v>0.02</v>
      </c>
      <c r="K11" s="12">
        <v>2E-3</v>
      </c>
      <c r="L11" s="12">
        <v>2.1000000000000001E-2</v>
      </c>
      <c r="M11" s="12">
        <v>1.6E-2</v>
      </c>
      <c r="N11" s="12">
        <v>0.41799999999999998</v>
      </c>
      <c r="O11" s="12">
        <v>2.6019999999999999</v>
      </c>
      <c r="P11" s="12">
        <v>6.0000000000000001E-3</v>
      </c>
      <c r="Q11" s="12">
        <v>7.0000000000000001E-3</v>
      </c>
      <c r="R11" s="12">
        <v>2.5000000000000001E-2</v>
      </c>
      <c r="S11" s="12">
        <v>4.2999999999999997E-2</v>
      </c>
      <c r="T11" s="14"/>
      <c r="U11" s="14"/>
      <c r="V11" s="14"/>
    </row>
    <row r="12" spans="1:22">
      <c r="A12" s="8" t="s">
        <v>55</v>
      </c>
      <c r="B12" s="12">
        <v>1.6E-2</v>
      </c>
      <c r="C12" s="12">
        <v>2.1000000000000001E-2</v>
      </c>
      <c r="D12" s="12">
        <v>0.108</v>
      </c>
      <c r="E12" s="12">
        <v>3.9E-2</v>
      </c>
      <c r="F12" s="12">
        <v>6.8000000000000005E-2</v>
      </c>
      <c r="G12" s="12">
        <v>5.6000000000000001E-2</v>
      </c>
      <c r="H12" s="12">
        <v>2.9000000000000001E-2</v>
      </c>
      <c r="I12" s="12">
        <v>2.8000000000000001E-2</v>
      </c>
      <c r="J12" s="12">
        <v>4.2000000000000003E-2</v>
      </c>
      <c r="K12" s="12">
        <v>0</v>
      </c>
      <c r="L12" s="12">
        <v>5.7000000000000002E-2</v>
      </c>
      <c r="M12" s="12">
        <v>5.6000000000000001E-2</v>
      </c>
      <c r="N12" s="12">
        <v>0.73599999999999999</v>
      </c>
      <c r="O12" s="12">
        <v>4.1879999999999997</v>
      </c>
      <c r="P12" s="12">
        <v>1.2999999999999999E-2</v>
      </c>
      <c r="Q12" s="12">
        <v>1.4999999999999999E-2</v>
      </c>
      <c r="R12" s="12">
        <v>5.3999999999999999E-2</v>
      </c>
      <c r="S12" s="12">
        <v>0.123</v>
      </c>
      <c r="T12" s="14"/>
      <c r="U12" s="14"/>
      <c r="V12" s="14"/>
    </row>
    <row r="13" spans="1:22">
      <c r="A13" s="8" t="s">
        <v>57</v>
      </c>
      <c r="B13" s="12">
        <v>3.0000000000000001E-3</v>
      </c>
      <c r="C13" s="12">
        <v>4.0000000000000001E-3</v>
      </c>
      <c r="D13" s="12">
        <v>2.1999999999999999E-2</v>
      </c>
      <c r="E13" s="12">
        <v>1.2E-2</v>
      </c>
      <c r="F13" s="12">
        <v>1.0999999999999999E-2</v>
      </c>
      <c r="G13" s="12">
        <v>1.6E-2</v>
      </c>
      <c r="H13" s="12">
        <v>8.0000000000000002E-3</v>
      </c>
      <c r="I13" s="12">
        <v>8.0000000000000002E-3</v>
      </c>
      <c r="J13" s="12">
        <v>1.7000000000000001E-2</v>
      </c>
      <c r="K13" s="12">
        <v>6.0000000000000001E-3</v>
      </c>
      <c r="L13" s="12">
        <v>1.7000000000000001E-2</v>
      </c>
      <c r="M13" s="12">
        <v>1.6E-2</v>
      </c>
      <c r="N13" s="12">
        <v>-0.06</v>
      </c>
      <c r="O13" s="12">
        <v>3.0870000000000002</v>
      </c>
      <c r="P13" s="12">
        <v>4.0000000000000001E-3</v>
      </c>
      <c r="Q13" s="12">
        <v>5.0000000000000001E-3</v>
      </c>
      <c r="R13" s="12">
        <v>2.1999999999999999E-2</v>
      </c>
      <c r="S13" s="12">
        <v>0.03</v>
      </c>
      <c r="T13" s="14"/>
      <c r="U13" s="14"/>
      <c r="V13" s="14"/>
    </row>
    <row r="14" spans="1:22">
      <c r="A14" s="8" t="s">
        <v>59</v>
      </c>
      <c r="B14" s="12">
        <v>1.0999999999999999E-2</v>
      </c>
      <c r="C14" s="12">
        <v>1.4E-2</v>
      </c>
      <c r="D14" s="12">
        <v>7.3999999999999996E-2</v>
      </c>
      <c r="E14" s="12">
        <v>0.03</v>
      </c>
      <c r="F14" s="12">
        <v>4.3999999999999997E-2</v>
      </c>
      <c r="G14" s="12">
        <v>4.2000000000000003E-2</v>
      </c>
      <c r="H14" s="12">
        <v>1.9E-2</v>
      </c>
      <c r="I14" s="12">
        <v>2.3E-2</v>
      </c>
      <c r="J14" s="12">
        <v>4.2999999999999997E-2</v>
      </c>
      <c r="K14" s="12">
        <v>6.0000000000000001E-3</v>
      </c>
      <c r="L14" s="12">
        <v>5.0999999999999997E-2</v>
      </c>
      <c r="M14" s="12">
        <v>4.2000000000000003E-2</v>
      </c>
      <c r="N14" s="12">
        <v>0.36699999999999999</v>
      </c>
      <c r="O14" s="12">
        <v>3.3519999999999999</v>
      </c>
      <c r="P14" s="12">
        <v>1.4999999999999999E-2</v>
      </c>
      <c r="Q14" s="12">
        <v>2.1000000000000001E-2</v>
      </c>
      <c r="R14" s="12">
        <v>8.8999999999999996E-2</v>
      </c>
      <c r="S14" s="12">
        <v>0.125</v>
      </c>
      <c r="T14" s="14"/>
      <c r="U14" s="14"/>
      <c r="V14" s="14"/>
    </row>
    <row r="15" spans="1:22">
      <c r="A15" s="8" t="s">
        <v>61</v>
      </c>
      <c r="B15" s="12">
        <v>3.0000000000000001E-3</v>
      </c>
      <c r="C15" s="12">
        <v>4.0000000000000001E-3</v>
      </c>
      <c r="D15" s="12">
        <v>2.5999999999999999E-2</v>
      </c>
      <c r="E15" s="12">
        <v>1.0999999999999999E-2</v>
      </c>
      <c r="F15" s="12">
        <v>1.4999999999999999E-2</v>
      </c>
      <c r="G15" s="12">
        <v>1.7999999999999999E-2</v>
      </c>
      <c r="H15" s="12">
        <v>8.0000000000000002E-3</v>
      </c>
      <c r="I15" s="12">
        <v>0.01</v>
      </c>
      <c r="J15" s="12">
        <v>2.1000000000000001E-2</v>
      </c>
      <c r="K15" s="12">
        <v>5.0000000000000001E-3</v>
      </c>
      <c r="L15" s="12">
        <v>0.02</v>
      </c>
      <c r="M15" s="12">
        <v>1.7999999999999999E-2</v>
      </c>
      <c r="N15" s="12">
        <v>0.317</v>
      </c>
      <c r="O15" s="12">
        <v>3.9159999999999999</v>
      </c>
      <c r="P15" s="12">
        <v>5.0000000000000001E-3</v>
      </c>
      <c r="Q15" s="12">
        <v>7.0000000000000001E-3</v>
      </c>
      <c r="R15" s="12">
        <v>2.7E-2</v>
      </c>
      <c r="S15" s="12">
        <v>4.3999999999999997E-2</v>
      </c>
      <c r="T15" s="14"/>
      <c r="U15" s="14"/>
      <c r="V15" s="14"/>
    </row>
    <row r="16" spans="1:22">
      <c r="A16" s="8" t="s">
        <v>63</v>
      </c>
      <c r="B16" s="12">
        <v>3.0000000000000001E-3</v>
      </c>
      <c r="C16" s="12">
        <v>3.0000000000000001E-3</v>
      </c>
      <c r="D16" s="12">
        <v>1.7000000000000001E-2</v>
      </c>
      <c r="E16" s="12">
        <v>8.9999999999999993E-3</v>
      </c>
      <c r="F16" s="12">
        <v>8.9999999999999993E-3</v>
      </c>
      <c r="G16" s="12">
        <v>1.2E-2</v>
      </c>
      <c r="H16" s="12">
        <v>6.0000000000000001E-3</v>
      </c>
      <c r="I16" s="12">
        <v>6.0000000000000001E-3</v>
      </c>
      <c r="J16" s="12">
        <v>1.2999999999999999E-2</v>
      </c>
      <c r="K16" s="12">
        <v>5.0000000000000001E-3</v>
      </c>
      <c r="L16" s="12">
        <v>1.2999999999999999E-2</v>
      </c>
      <c r="M16" s="12">
        <v>1.2E-2</v>
      </c>
      <c r="N16" s="12">
        <v>-0.13200000000000001</v>
      </c>
      <c r="O16" s="12">
        <v>2.8639999999999999</v>
      </c>
      <c r="P16" s="12">
        <v>4.0000000000000001E-3</v>
      </c>
      <c r="Q16" s="12">
        <v>5.0000000000000001E-3</v>
      </c>
      <c r="R16" s="12">
        <v>1.7999999999999999E-2</v>
      </c>
      <c r="S16" s="12">
        <v>2.8000000000000001E-2</v>
      </c>
      <c r="T16" s="14"/>
      <c r="U16" s="14"/>
      <c r="V16" s="14"/>
    </row>
    <row r="17" spans="1:22">
      <c r="A17" s="8" t="s">
        <v>65</v>
      </c>
      <c r="B17" s="12">
        <v>2E-3</v>
      </c>
      <c r="C17" s="12">
        <v>3.0000000000000001E-3</v>
      </c>
      <c r="D17" s="12">
        <v>1.6E-2</v>
      </c>
      <c r="E17" s="12">
        <v>8.9999999999999993E-3</v>
      </c>
      <c r="F17" s="12">
        <v>7.0000000000000001E-3</v>
      </c>
      <c r="G17" s="12">
        <v>1.0999999999999999E-2</v>
      </c>
      <c r="H17" s="12">
        <v>6.0000000000000001E-3</v>
      </c>
      <c r="I17" s="12">
        <v>5.0000000000000001E-3</v>
      </c>
      <c r="J17" s="12">
        <v>1.2E-2</v>
      </c>
      <c r="K17" s="12">
        <v>3.0000000000000001E-3</v>
      </c>
      <c r="L17" s="12">
        <v>1.0999999999999999E-2</v>
      </c>
      <c r="M17" s="12">
        <v>1.0999999999999999E-2</v>
      </c>
      <c r="N17" s="12">
        <v>-0.39</v>
      </c>
      <c r="O17" s="12">
        <v>3.1539999999999999</v>
      </c>
      <c r="P17" s="12">
        <v>3.0000000000000001E-3</v>
      </c>
      <c r="Q17" s="12">
        <v>3.0000000000000001E-3</v>
      </c>
      <c r="R17" s="12">
        <v>1.0999999999999999E-2</v>
      </c>
      <c r="S17" s="12">
        <v>2.1999999999999999E-2</v>
      </c>
      <c r="T17" s="14"/>
      <c r="U17" s="14"/>
      <c r="V17" s="14"/>
    </row>
    <row r="18" spans="1:22">
      <c r="A18" s="8" t="s">
        <v>67</v>
      </c>
      <c r="B18" s="12">
        <v>1.2E-2</v>
      </c>
      <c r="C18" s="12">
        <v>1.4E-2</v>
      </c>
      <c r="D18" s="12">
        <v>7.2999999999999995E-2</v>
      </c>
      <c r="E18" s="12">
        <v>0.03</v>
      </c>
      <c r="F18" s="12">
        <v>4.2000000000000003E-2</v>
      </c>
      <c r="G18" s="12">
        <v>5.7000000000000002E-2</v>
      </c>
      <c r="H18" s="12">
        <v>2.5000000000000001E-2</v>
      </c>
      <c r="I18" s="12">
        <v>3.2000000000000001E-2</v>
      </c>
      <c r="J18" s="12">
        <v>6.3E-2</v>
      </c>
      <c r="K18" s="12">
        <v>2.5000000000000001E-2</v>
      </c>
      <c r="L18" s="12">
        <v>7.2999999999999995E-2</v>
      </c>
      <c r="M18" s="12">
        <v>5.7000000000000002E-2</v>
      </c>
      <c r="N18" s="12">
        <v>0.47799999999999998</v>
      </c>
      <c r="O18" s="12">
        <v>2.855</v>
      </c>
      <c r="P18" s="12">
        <v>1.2E-2</v>
      </c>
      <c r="Q18" s="12">
        <v>1.4E-2</v>
      </c>
      <c r="R18" s="12">
        <v>4.8000000000000001E-2</v>
      </c>
      <c r="S18" s="12">
        <v>9.8000000000000004E-2</v>
      </c>
      <c r="T18" s="14"/>
      <c r="U18" s="14"/>
      <c r="V18" s="14"/>
    </row>
    <row r="19" spans="1:22">
      <c r="A19" s="8" t="s">
        <v>69</v>
      </c>
      <c r="B19" s="12">
        <v>8.9999999999999993E-3</v>
      </c>
      <c r="C19" s="12">
        <v>1.2E-2</v>
      </c>
      <c r="D19" s="12">
        <v>8.6999999999999994E-2</v>
      </c>
      <c r="E19" s="12">
        <v>3.1E-2</v>
      </c>
      <c r="F19" s="12">
        <v>5.5E-2</v>
      </c>
      <c r="G19" s="12">
        <v>5.2999999999999999E-2</v>
      </c>
      <c r="H19" s="12">
        <v>0.02</v>
      </c>
      <c r="I19" s="12">
        <v>3.3000000000000002E-2</v>
      </c>
      <c r="J19" s="12">
        <v>5.7000000000000002E-2</v>
      </c>
      <c r="K19" s="12">
        <v>1.7000000000000001E-2</v>
      </c>
      <c r="L19" s="12">
        <v>7.0000000000000007E-2</v>
      </c>
      <c r="M19" s="12">
        <v>5.2999999999999999E-2</v>
      </c>
      <c r="N19" s="12">
        <v>0.94399999999999995</v>
      </c>
      <c r="O19" s="12">
        <v>5.782</v>
      </c>
      <c r="P19" s="12">
        <v>1.4E-2</v>
      </c>
      <c r="Q19" s="12">
        <v>1.6E-2</v>
      </c>
      <c r="R19" s="12">
        <v>7.2999999999999995E-2</v>
      </c>
      <c r="S19" s="12">
        <v>0.115</v>
      </c>
      <c r="T19" s="14"/>
      <c r="U19" s="14"/>
      <c r="V19" s="14"/>
    </row>
    <row r="20" spans="1:22">
      <c r="A20" s="8" t="s">
        <v>71</v>
      </c>
      <c r="B20" s="12">
        <v>1.2999999999999999E-2</v>
      </c>
      <c r="C20" s="12">
        <v>1.6E-2</v>
      </c>
      <c r="D20" s="12">
        <v>8.3000000000000004E-2</v>
      </c>
      <c r="E20" s="12">
        <v>2.7E-2</v>
      </c>
      <c r="F20" s="12">
        <v>5.5E-2</v>
      </c>
      <c r="G20" s="12">
        <v>5.8999999999999997E-2</v>
      </c>
      <c r="H20" s="12">
        <v>2.3E-2</v>
      </c>
      <c r="I20" s="12">
        <v>3.6999999999999998E-2</v>
      </c>
      <c r="J20" s="12">
        <v>7.1999999999999995E-2</v>
      </c>
      <c r="K20" s="12">
        <v>3.3000000000000002E-2</v>
      </c>
      <c r="L20" s="12">
        <v>0.09</v>
      </c>
      <c r="M20" s="12">
        <v>5.8999999999999997E-2</v>
      </c>
      <c r="N20" s="12">
        <v>0.80100000000000005</v>
      </c>
      <c r="O20" s="12">
        <v>3.4820000000000002</v>
      </c>
      <c r="P20" s="12">
        <v>1.2E-2</v>
      </c>
      <c r="Q20" s="12">
        <v>1.4E-2</v>
      </c>
      <c r="R20" s="12">
        <v>5.6000000000000001E-2</v>
      </c>
      <c r="S20" s="12">
        <v>0.113</v>
      </c>
      <c r="T20" s="14"/>
      <c r="U20" s="14"/>
      <c r="V20" s="14"/>
    </row>
    <row r="21" spans="1:22">
      <c r="A21" s="8" t="s">
        <v>73</v>
      </c>
      <c r="B21" s="12">
        <v>0.01</v>
      </c>
      <c r="C21" s="12">
        <v>1.2999999999999999E-2</v>
      </c>
      <c r="D21" s="12">
        <v>9.7000000000000003E-2</v>
      </c>
      <c r="E21" s="12">
        <v>4.4999999999999998E-2</v>
      </c>
      <c r="F21" s="12">
        <v>5.1999999999999998E-2</v>
      </c>
      <c r="G21" s="12">
        <v>5.1999999999999998E-2</v>
      </c>
      <c r="H21" s="12">
        <v>2.1000000000000001E-2</v>
      </c>
      <c r="I21" s="12">
        <v>3.1E-2</v>
      </c>
      <c r="J21" s="12">
        <v>5.8999999999999997E-2</v>
      </c>
      <c r="K21" s="12">
        <v>2.8000000000000001E-2</v>
      </c>
      <c r="L21" s="12">
        <v>7.8E-2</v>
      </c>
      <c r="M21" s="12">
        <v>5.1999999999999998E-2</v>
      </c>
      <c r="N21" s="12">
        <v>0.68700000000000006</v>
      </c>
      <c r="O21" s="12">
        <v>4.9770000000000003</v>
      </c>
      <c r="P21" s="12">
        <v>6.0000000000000001E-3</v>
      </c>
      <c r="Q21" s="12">
        <v>7.0000000000000001E-3</v>
      </c>
      <c r="R21" s="12">
        <v>3.5999999999999997E-2</v>
      </c>
      <c r="S21" s="12">
        <v>9.6000000000000002E-2</v>
      </c>
      <c r="T21" s="14"/>
      <c r="U21" s="14"/>
      <c r="V21" s="14"/>
    </row>
    <row r="22" spans="1:22">
      <c r="A22" s="8" t="s">
        <v>75</v>
      </c>
      <c r="B22" s="12">
        <v>1.4E-2</v>
      </c>
      <c r="C22" s="12">
        <v>1.7999999999999999E-2</v>
      </c>
      <c r="D22" s="12">
        <v>9.1999999999999998E-2</v>
      </c>
      <c r="E22" s="12">
        <v>4.9000000000000002E-2</v>
      </c>
      <c r="F22" s="12">
        <v>4.2999999999999997E-2</v>
      </c>
      <c r="G22" s="12">
        <v>6.8000000000000005E-2</v>
      </c>
      <c r="H22" s="12">
        <v>3.2000000000000001E-2</v>
      </c>
      <c r="I22" s="12">
        <v>3.6999999999999998E-2</v>
      </c>
      <c r="J22" s="12">
        <v>6.9000000000000006E-2</v>
      </c>
      <c r="K22" s="12">
        <v>0.03</v>
      </c>
      <c r="L22" s="12">
        <v>7.9000000000000001E-2</v>
      </c>
      <c r="M22" s="12">
        <v>6.8000000000000005E-2</v>
      </c>
      <c r="N22" s="12">
        <v>0.222</v>
      </c>
      <c r="O22" s="12">
        <v>2.9620000000000002</v>
      </c>
      <c r="P22" s="12">
        <v>1.4999999999999999E-2</v>
      </c>
      <c r="Q22" s="12">
        <v>1.9E-2</v>
      </c>
      <c r="R22" s="12">
        <v>8.8999999999999996E-2</v>
      </c>
      <c r="S22" s="12">
        <v>0.109</v>
      </c>
      <c r="T22" s="14"/>
      <c r="U22" s="14"/>
      <c r="V22" s="14"/>
    </row>
    <row r="23" spans="1:22">
      <c r="A23" s="8" t="s">
        <v>77</v>
      </c>
      <c r="B23" s="12">
        <v>1.2999999999999999E-2</v>
      </c>
      <c r="C23" s="12">
        <v>1.7000000000000001E-2</v>
      </c>
      <c r="D23" s="12">
        <v>9.4E-2</v>
      </c>
      <c r="E23" s="12">
        <v>4.2000000000000003E-2</v>
      </c>
      <c r="F23" s="12">
        <v>5.0999999999999997E-2</v>
      </c>
      <c r="G23" s="12">
        <v>6.0999999999999999E-2</v>
      </c>
      <c r="H23" s="12">
        <v>2.7E-2</v>
      </c>
      <c r="I23" s="12">
        <v>3.5000000000000003E-2</v>
      </c>
      <c r="J23" s="12">
        <v>6.9000000000000006E-2</v>
      </c>
      <c r="K23" s="12">
        <v>2.5999999999999999E-2</v>
      </c>
      <c r="L23" s="12">
        <v>8.4000000000000005E-2</v>
      </c>
      <c r="M23" s="12">
        <v>6.0999999999999999E-2</v>
      </c>
      <c r="N23" s="12">
        <v>0.66300000000000003</v>
      </c>
      <c r="O23" s="12">
        <v>3.5350000000000001</v>
      </c>
      <c r="P23" s="12">
        <v>7.5999999999999998E-2</v>
      </c>
      <c r="Q23" s="12">
        <v>8.5999999999999993E-2</v>
      </c>
      <c r="R23" s="12">
        <v>0.27900000000000003</v>
      </c>
      <c r="S23" s="12">
        <v>0.32400000000000001</v>
      </c>
      <c r="T23" s="14"/>
      <c r="U23" s="14"/>
      <c r="V23" s="14"/>
    </row>
    <row r="24" spans="1:22">
      <c r="A24" s="8" t="s">
        <v>79</v>
      </c>
      <c r="B24" s="12">
        <v>2.3E-2</v>
      </c>
      <c r="C24" s="12">
        <v>0.03</v>
      </c>
      <c r="D24" s="12">
        <v>0.155</v>
      </c>
      <c r="E24" s="12">
        <v>6.2E-2</v>
      </c>
      <c r="F24" s="12">
        <v>9.2999999999999999E-2</v>
      </c>
      <c r="G24" s="12">
        <v>0.11600000000000001</v>
      </c>
      <c r="H24" s="12">
        <v>4.8000000000000001E-2</v>
      </c>
      <c r="I24" s="12">
        <v>6.8000000000000005E-2</v>
      </c>
      <c r="J24" s="12">
        <v>0.13700000000000001</v>
      </c>
      <c r="K24" s="12">
        <v>5.2999999999999999E-2</v>
      </c>
      <c r="L24" s="12">
        <v>0.152</v>
      </c>
      <c r="M24" s="12">
        <v>0.11600000000000001</v>
      </c>
      <c r="N24" s="12">
        <v>0.38900000000000001</v>
      </c>
      <c r="O24" s="12">
        <v>3.2829999999999999</v>
      </c>
      <c r="P24" s="12">
        <v>8.5000000000000006E-2</v>
      </c>
      <c r="Q24" s="12">
        <v>9.8000000000000004E-2</v>
      </c>
      <c r="R24" s="12">
        <v>0.33600000000000002</v>
      </c>
      <c r="S24" s="12">
        <v>0.46400000000000002</v>
      </c>
      <c r="T24" s="14"/>
      <c r="U24" s="14"/>
      <c r="V24" s="14"/>
    </row>
    <row r="25" spans="1:22">
      <c r="A25" s="8" t="s">
        <v>81</v>
      </c>
      <c r="B25" s="12">
        <v>1.2999999999999999E-2</v>
      </c>
      <c r="C25" s="12">
        <v>1.7000000000000001E-2</v>
      </c>
      <c r="D25" s="12">
        <v>0.09</v>
      </c>
      <c r="E25" s="12">
        <v>3.7999999999999999E-2</v>
      </c>
      <c r="F25" s="12">
        <v>5.1999999999999998E-2</v>
      </c>
      <c r="G25" s="12">
        <v>6.9000000000000006E-2</v>
      </c>
      <c r="H25" s="12">
        <v>3.1E-2</v>
      </c>
      <c r="I25" s="12">
        <v>3.7999999999999999E-2</v>
      </c>
      <c r="J25" s="12">
        <v>7.6999999999999999E-2</v>
      </c>
      <c r="K25" s="12">
        <v>2.5000000000000001E-2</v>
      </c>
      <c r="L25" s="12">
        <v>7.9000000000000001E-2</v>
      </c>
      <c r="M25" s="12">
        <v>6.9000000000000006E-2</v>
      </c>
      <c r="N25" s="12">
        <v>0.255</v>
      </c>
      <c r="O25" s="12">
        <v>2.9740000000000002</v>
      </c>
      <c r="P25" s="12">
        <v>0.14000000000000001</v>
      </c>
      <c r="Q25" s="12">
        <v>0.155</v>
      </c>
      <c r="R25" s="12">
        <v>0.432</v>
      </c>
      <c r="S25" s="12">
        <v>0.51300000000000001</v>
      </c>
      <c r="T25" s="14"/>
      <c r="U25" s="14"/>
      <c r="V25" s="14"/>
    </row>
    <row r="26" spans="1:22">
      <c r="A26" s="8" t="s">
        <v>83</v>
      </c>
      <c r="B26" s="12">
        <v>1.7999999999999999E-2</v>
      </c>
      <c r="C26" s="12">
        <v>2.3E-2</v>
      </c>
      <c r="D26" s="12">
        <v>0.111</v>
      </c>
      <c r="E26" s="12">
        <v>5.1999999999999998E-2</v>
      </c>
      <c r="F26" s="12">
        <v>5.8999999999999997E-2</v>
      </c>
      <c r="G26" s="12">
        <v>9.5000000000000001E-2</v>
      </c>
      <c r="H26" s="12">
        <v>0.04</v>
      </c>
      <c r="I26" s="12">
        <v>5.5E-2</v>
      </c>
      <c r="J26" s="12">
        <v>0.10299999999999999</v>
      </c>
      <c r="K26" s="12">
        <v>5.7000000000000002E-2</v>
      </c>
      <c r="L26" s="12">
        <v>0.112</v>
      </c>
      <c r="M26" s="12">
        <v>9.5000000000000001E-2</v>
      </c>
      <c r="N26" s="12">
        <v>0.38900000000000001</v>
      </c>
      <c r="O26" s="12">
        <v>2.835</v>
      </c>
      <c r="P26" s="12">
        <v>4.9000000000000002E-2</v>
      </c>
      <c r="Q26" s="12">
        <v>5.8999999999999997E-2</v>
      </c>
      <c r="R26" s="12">
        <v>0.23100000000000001</v>
      </c>
      <c r="S26" s="12">
        <v>0.30099999999999999</v>
      </c>
      <c r="T26" s="14"/>
      <c r="U26" s="14"/>
      <c r="V26" s="14"/>
    </row>
    <row r="27" spans="1:22">
      <c r="A27" s="8" t="s">
        <v>85</v>
      </c>
      <c r="B27" s="12">
        <v>0.02</v>
      </c>
      <c r="C27" s="12">
        <v>2.5000000000000001E-2</v>
      </c>
      <c r="D27" s="12">
        <v>0.13800000000000001</v>
      </c>
      <c r="E27" s="12">
        <v>6.7000000000000004E-2</v>
      </c>
      <c r="F27" s="12">
        <v>7.1999999999999995E-2</v>
      </c>
      <c r="G27" s="12">
        <v>9.6000000000000002E-2</v>
      </c>
      <c r="H27" s="12">
        <v>4.2999999999999997E-2</v>
      </c>
      <c r="I27" s="12">
        <v>5.1999999999999998E-2</v>
      </c>
      <c r="J27" s="12">
        <v>0.112</v>
      </c>
      <c r="K27" s="12">
        <v>5.6000000000000001E-2</v>
      </c>
      <c r="L27" s="12">
        <v>0.13</v>
      </c>
      <c r="M27" s="12">
        <v>9.6000000000000002E-2</v>
      </c>
      <c r="N27" s="12">
        <v>0.371</v>
      </c>
      <c r="O27" s="12">
        <v>3.0819999999999999</v>
      </c>
      <c r="P27" s="12">
        <v>6.9000000000000006E-2</v>
      </c>
      <c r="Q27" s="12">
        <v>8.5000000000000006E-2</v>
      </c>
      <c r="R27" s="12">
        <v>0.33800000000000002</v>
      </c>
      <c r="S27" s="12">
        <v>0.36699999999999999</v>
      </c>
      <c r="T27" s="14"/>
      <c r="U27" s="14"/>
      <c r="V27" s="14"/>
    </row>
    <row r="28" spans="1:22">
      <c r="A28" s="8" t="s">
        <v>87</v>
      </c>
      <c r="B28" s="12">
        <v>3.0000000000000001E-3</v>
      </c>
      <c r="C28" s="12">
        <v>4.0000000000000001E-3</v>
      </c>
      <c r="D28" s="12">
        <v>2.1999999999999999E-2</v>
      </c>
      <c r="E28" s="12">
        <v>0.01</v>
      </c>
      <c r="F28" s="12">
        <v>1.2E-2</v>
      </c>
      <c r="G28" s="12">
        <v>1.2E-2</v>
      </c>
      <c r="H28" s="12">
        <v>6.0000000000000001E-3</v>
      </c>
      <c r="I28" s="12">
        <v>6.0000000000000001E-3</v>
      </c>
      <c r="J28" s="12">
        <v>1.0999999999999999E-2</v>
      </c>
      <c r="K28" s="12">
        <v>0</v>
      </c>
      <c r="L28" s="12">
        <v>1.2E-2</v>
      </c>
      <c r="M28" s="12">
        <v>1.2E-2</v>
      </c>
      <c r="N28" s="12">
        <v>0.32600000000000001</v>
      </c>
      <c r="O28" s="12">
        <v>3.589</v>
      </c>
      <c r="P28" s="12">
        <v>2.7E-2</v>
      </c>
      <c r="Q28" s="12">
        <v>3.2000000000000001E-2</v>
      </c>
      <c r="R28" s="12">
        <v>0.108</v>
      </c>
      <c r="S28" s="12">
        <v>0.114</v>
      </c>
      <c r="T28" s="14"/>
      <c r="U28" s="14"/>
      <c r="V28" s="14"/>
    </row>
    <row r="29" spans="1:22">
      <c r="A29" s="8" t="s">
        <v>89</v>
      </c>
      <c r="B29" s="12">
        <v>4.0000000000000001E-3</v>
      </c>
      <c r="C29" s="12">
        <v>5.0000000000000001E-3</v>
      </c>
      <c r="D29" s="12">
        <v>2.4E-2</v>
      </c>
      <c r="E29" s="12">
        <v>0.01</v>
      </c>
      <c r="F29" s="12">
        <v>1.4E-2</v>
      </c>
      <c r="G29" s="12">
        <v>1.2999999999999999E-2</v>
      </c>
      <c r="H29" s="12">
        <v>7.0000000000000001E-3</v>
      </c>
      <c r="I29" s="12">
        <v>6.0000000000000001E-3</v>
      </c>
      <c r="J29" s="12">
        <v>1.2E-2</v>
      </c>
      <c r="K29" s="12">
        <v>0</v>
      </c>
      <c r="L29" s="12">
        <v>1.2999999999999999E-2</v>
      </c>
      <c r="M29" s="12">
        <v>1.2999999999999999E-2</v>
      </c>
      <c r="N29" s="12">
        <v>0.29599999999999999</v>
      </c>
      <c r="O29" s="12">
        <v>3.2759999999999998</v>
      </c>
      <c r="P29" s="12">
        <v>2.8000000000000001E-2</v>
      </c>
      <c r="Q29" s="12">
        <v>3.3000000000000002E-2</v>
      </c>
      <c r="R29" s="12">
        <v>0.11600000000000001</v>
      </c>
      <c r="S29" s="12">
        <v>0.124</v>
      </c>
      <c r="T29" s="14"/>
      <c r="U29" s="14"/>
      <c r="V29" s="14"/>
    </row>
    <row r="30" spans="1:22">
      <c r="A30" s="8" t="s">
        <v>91</v>
      </c>
      <c r="B30" s="12">
        <v>4.0000000000000001E-3</v>
      </c>
      <c r="C30" s="12">
        <v>5.0000000000000001E-3</v>
      </c>
      <c r="D30" s="12">
        <v>2.5999999999999999E-2</v>
      </c>
      <c r="E30" s="12">
        <v>1.0999999999999999E-2</v>
      </c>
      <c r="F30" s="12">
        <v>1.4999999999999999E-2</v>
      </c>
      <c r="G30" s="12">
        <v>1.4E-2</v>
      </c>
      <c r="H30" s="12">
        <v>7.0000000000000001E-3</v>
      </c>
      <c r="I30" s="12">
        <v>7.0000000000000001E-3</v>
      </c>
      <c r="J30" s="12">
        <v>1.2E-2</v>
      </c>
      <c r="K30" s="12">
        <v>0</v>
      </c>
      <c r="L30" s="12">
        <v>1.2999999999999999E-2</v>
      </c>
      <c r="M30" s="12">
        <v>1.4E-2</v>
      </c>
      <c r="N30" s="12">
        <v>0.40400000000000003</v>
      </c>
      <c r="O30" s="12">
        <v>3.448</v>
      </c>
      <c r="P30" s="12">
        <v>2.8000000000000001E-2</v>
      </c>
      <c r="Q30" s="12">
        <v>3.2000000000000001E-2</v>
      </c>
      <c r="R30" s="12">
        <v>0.109</v>
      </c>
      <c r="S30" s="12">
        <v>0.11899999999999999</v>
      </c>
      <c r="T30" s="14"/>
      <c r="U30" s="14"/>
      <c r="V30" s="14"/>
    </row>
    <row r="31" spans="1:22">
      <c r="A31" s="8" t="s">
        <v>93</v>
      </c>
      <c r="B31" s="12">
        <v>3.0000000000000001E-3</v>
      </c>
      <c r="C31" s="12">
        <v>4.0000000000000001E-3</v>
      </c>
      <c r="D31" s="12">
        <v>2.1999999999999999E-2</v>
      </c>
      <c r="E31" s="12">
        <v>1.0999999999999999E-2</v>
      </c>
      <c r="F31" s="12">
        <v>1.0999999999999999E-2</v>
      </c>
      <c r="G31" s="12">
        <v>1.0999999999999999E-2</v>
      </c>
      <c r="H31" s="12">
        <v>6.0000000000000001E-3</v>
      </c>
      <c r="I31" s="12">
        <v>5.0000000000000001E-3</v>
      </c>
      <c r="J31" s="12">
        <v>0.01</v>
      </c>
      <c r="K31" s="12">
        <v>0</v>
      </c>
      <c r="L31" s="12">
        <v>1.0999999999999999E-2</v>
      </c>
      <c r="M31" s="12">
        <v>1.0999999999999999E-2</v>
      </c>
      <c r="N31" s="12">
        <v>0.126</v>
      </c>
      <c r="O31" s="12">
        <v>3.581</v>
      </c>
      <c r="P31" s="12">
        <v>2.8000000000000001E-2</v>
      </c>
      <c r="Q31" s="12">
        <v>3.3000000000000002E-2</v>
      </c>
      <c r="R31" s="12">
        <v>0.114</v>
      </c>
      <c r="S31" s="12">
        <v>0.11899999999999999</v>
      </c>
      <c r="T31" s="14"/>
      <c r="U31" s="14"/>
      <c r="V31" s="14"/>
    </row>
    <row r="32" spans="1:22">
      <c r="A32" s="8" t="s">
        <v>95</v>
      </c>
      <c r="B32" s="12">
        <v>3.0000000000000001E-3</v>
      </c>
      <c r="C32" s="12">
        <v>4.0000000000000001E-3</v>
      </c>
      <c r="D32" s="12">
        <v>2.1999999999999999E-2</v>
      </c>
      <c r="E32" s="12">
        <v>0.01</v>
      </c>
      <c r="F32" s="12">
        <v>1.2E-2</v>
      </c>
      <c r="G32" s="12">
        <v>1.2E-2</v>
      </c>
      <c r="H32" s="12">
        <v>6.0000000000000001E-3</v>
      </c>
      <c r="I32" s="12">
        <v>6.0000000000000001E-3</v>
      </c>
      <c r="J32" s="12">
        <v>1.0999999999999999E-2</v>
      </c>
      <c r="K32" s="12">
        <v>0</v>
      </c>
      <c r="L32" s="12">
        <v>1.2E-2</v>
      </c>
      <c r="M32" s="12">
        <v>1.2E-2</v>
      </c>
      <c r="N32" s="12">
        <v>0.36499999999999999</v>
      </c>
      <c r="O32" s="12">
        <v>3.6829999999999998</v>
      </c>
      <c r="P32" s="12">
        <v>2.7E-2</v>
      </c>
      <c r="Q32" s="12">
        <v>3.2000000000000001E-2</v>
      </c>
      <c r="R32" s="12">
        <v>0.107</v>
      </c>
      <c r="S32" s="12">
        <v>0.112</v>
      </c>
      <c r="T32" s="14"/>
      <c r="U32" s="14"/>
      <c r="V32" s="14"/>
    </row>
    <row r="33" spans="1:22">
      <c r="A33" s="8" t="s">
        <v>97</v>
      </c>
      <c r="B33" s="12">
        <v>0.7</v>
      </c>
      <c r="C33" s="12">
        <v>0.9</v>
      </c>
      <c r="D33" s="12">
        <v>6</v>
      </c>
      <c r="E33" s="12">
        <v>2.2999999999999998</v>
      </c>
      <c r="F33" s="12">
        <v>3.7</v>
      </c>
      <c r="G33" s="12">
        <v>4</v>
      </c>
      <c r="H33" s="12">
        <v>1.8</v>
      </c>
      <c r="I33" s="12">
        <v>2.2000000000000002</v>
      </c>
      <c r="J33" s="12">
        <v>4.7</v>
      </c>
      <c r="K33" s="12">
        <v>2.9</v>
      </c>
      <c r="L33" s="12">
        <v>5.5</v>
      </c>
      <c r="M33" s="12">
        <v>4</v>
      </c>
      <c r="N33" s="12">
        <v>0.32</v>
      </c>
      <c r="O33" s="12">
        <v>3.448</v>
      </c>
      <c r="P33" s="12">
        <v>3.6</v>
      </c>
      <c r="Q33" s="12">
        <v>3.8</v>
      </c>
      <c r="R33" s="12">
        <v>12.3</v>
      </c>
      <c r="S33" s="12">
        <v>15.3</v>
      </c>
      <c r="T33" s="14"/>
      <c r="U33" s="14"/>
      <c r="V33" s="14"/>
    </row>
    <row r="34" spans="1:22">
      <c r="A34" s="8" t="s">
        <v>99</v>
      </c>
      <c r="B34" s="12">
        <v>0.9</v>
      </c>
      <c r="C34" s="12">
        <v>1.1000000000000001</v>
      </c>
      <c r="D34" s="12">
        <v>7.5</v>
      </c>
      <c r="E34" s="12">
        <v>3.8</v>
      </c>
      <c r="F34" s="12">
        <v>3.7</v>
      </c>
      <c r="G34" s="12">
        <v>5</v>
      </c>
      <c r="H34" s="12">
        <v>2.6</v>
      </c>
      <c r="I34" s="12">
        <v>2.4</v>
      </c>
      <c r="J34" s="12">
        <v>5.0999999999999996</v>
      </c>
      <c r="K34" s="12">
        <v>3.4</v>
      </c>
      <c r="L34" s="12">
        <v>5.8</v>
      </c>
      <c r="M34" s="12">
        <v>5</v>
      </c>
      <c r="N34" s="12">
        <v>3.1E-2</v>
      </c>
      <c r="O34" s="12">
        <v>3.1819999999999999</v>
      </c>
      <c r="P34" s="12">
        <v>7.1</v>
      </c>
      <c r="Q34" s="12">
        <v>8.1999999999999993</v>
      </c>
      <c r="R34" s="12">
        <v>27.6</v>
      </c>
      <c r="S34" s="12">
        <v>29.4</v>
      </c>
      <c r="T34" s="14"/>
      <c r="U34" s="14"/>
      <c r="V34" s="14"/>
    </row>
    <row r="35" spans="1:22">
      <c r="A35" s="8" t="s">
        <v>101</v>
      </c>
      <c r="B35" s="12">
        <v>0.9</v>
      </c>
      <c r="C35" s="12">
        <v>1.1000000000000001</v>
      </c>
      <c r="D35" s="12">
        <v>7.6</v>
      </c>
      <c r="E35" s="12">
        <v>4.0999999999999996</v>
      </c>
      <c r="F35" s="12">
        <v>3.5</v>
      </c>
      <c r="G35" s="12">
        <v>5.2</v>
      </c>
      <c r="H35" s="12">
        <v>2.5</v>
      </c>
      <c r="I35" s="12">
        <v>2.7</v>
      </c>
      <c r="J35" s="12">
        <v>5.6</v>
      </c>
      <c r="K35" s="12">
        <v>3.2</v>
      </c>
      <c r="L35" s="12">
        <v>6.4</v>
      </c>
      <c r="M35" s="12">
        <v>5.2</v>
      </c>
      <c r="N35" s="12">
        <v>0.14399999999999999</v>
      </c>
      <c r="O35" s="12">
        <v>3.2370000000000001</v>
      </c>
      <c r="P35" s="12">
        <v>10.6</v>
      </c>
      <c r="Q35" s="12">
        <v>12</v>
      </c>
      <c r="R35" s="12">
        <v>40.700000000000003</v>
      </c>
      <c r="S35" s="12">
        <v>44.7</v>
      </c>
      <c r="T35" s="14"/>
      <c r="U35" s="14"/>
      <c r="V35" s="14"/>
    </row>
    <row r="36" spans="1:22">
      <c r="A36" s="8" t="s">
        <v>103</v>
      </c>
      <c r="B36" s="12">
        <v>0.9</v>
      </c>
      <c r="C36" s="12">
        <v>1.1000000000000001</v>
      </c>
      <c r="D36" s="12">
        <v>6.6</v>
      </c>
      <c r="E36" s="12">
        <v>3.5</v>
      </c>
      <c r="F36" s="12">
        <v>3.1</v>
      </c>
      <c r="G36" s="12">
        <v>5</v>
      </c>
      <c r="H36" s="12">
        <v>2.6</v>
      </c>
      <c r="I36" s="12">
        <v>2.2999999999999998</v>
      </c>
      <c r="J36" s="12">
        <v>5.4</v>
      </c>
      <c r="K36" s="12">
        <v>3.1</v>
      </c>
      <c r="L36" s="12">
        <v>5.0999999999999996</v>
      </c>
      <c r="M36" s="12">
        <v>5</v>
      </c>
      <c r="N36" s="12">
        <v>-0.184</v>
      </c>
      <c r="O36" s="12">
        <v>3.11</v>
      </c>
      <c r="P36" s="12">
        <v>5.2</v>
      </c>
      <c r="Q36" s="12">
        <v>6.1</v>
      </c>
      <c r="R36" s="12">
        <v>24.6</v>
      </c>
      <c r="S36" s="12">
        <v>27.3</v>
      </c>
      <c r="T36" s="14"/>
      <c r="U36" s="14"/>
      <c r="V36" s="14"/>
    </row>
    <row r="37" spans="1:22">
      <c r="A37" s="8" t="s">
        <v>105</v>
      </c>
      <c r="B37" s="12">
        <v>0.8</v>
      </c>
      <c r="C37" s="12">
        <v>1</v>
      </c>
      <c r="D37" s="12">
        <v>5.8</v>
      </c>
      <c r="E37" s="12">
        <v>2.7</v>
      </c>
      <c r="F37" s="12">
        <v>3</v>
      </c>
      <c r="G37" s="12">
        <v>4.5</v>
      </c>
      <c r="H37" s="12">
        <v>2.2000000000000002</v>
      </c>
      <c r="I37" s="12">
        <v>2.2000000000000002</v>
      </c>
      <c r="J37" s="12">
        <v>4.9000000000000004</v>
      </c>
      <c r="K37" s="12">
        <v>3</v>
      </c>
      <c r="L37" s="12">
        <v>4.8</v>
      </c>
      <c r="M37" s="12">
        <v>4.5</v>
      </c>
      <c r="N37" s="12">
        <v>-1.7999999999999999E-2</v>
      </c>
      <c r="O37" s="12">
        <v>2.7770000000000001</v>
      </c>
      <c r="P37" s="12">
        <v>3.4</v>
      </c>
      <c r="Q37" s="12">
        <v>3.8</v>
      </c>
      <c r="R37" s="12">
        <v>13.1</v>
      </c>
      <c r="S37" s="12">
        <v>17.3</v>
      </c>
      <c r="T37" s="14"/>
      <c r="U37" s="14"/>
      <c r="V37" s="14"/>
    </row>
    <row r="38" spans="1:22">
      <c r="A38" s="8" t="s">
        <v>107</v>
      </c>
      <c r="B38" s="12">
        <v>1E-3</v>
      </c>
      <c r="C38" s="12">
        <v>1E-3</v>
      </c>
      <c r="D38" s="12">
        <v>8.9999999999999993E-3</v>
      </c>
      <c r="E38" s="12">
        <v>5.0000000000000001E-3</v>
      </c>
      <c r="F38" s="12">
        <v>5.0000000000000001E-3</v>
      </c>
      <c r="G38" s="12">
        <v>5.0000000000000001E-3</v>
      </c>
      <c r="H38" s="12">
        <v>3.0000000000000001E-3</v>
      </c>
      <c r="I38" s="12">
        <v>2E-3</v>
      </c>
      <c r="J38" s="12">
        <v>5.0000000000000001E-3</v>
      </c>
      <c r="K38" s="12">
        <v>3.0000000000000001E-3</v>
      </c>
      <c r="L38" s="12">
        <v>6.0000000000000001E-3</v>
      </c>
      <c r="M38" s="12">
        <v>5.0000000000000001E-3</v>
      </c>
      <c r="N38" s="12">
        <v>7.0000000000000001E-3</v>
      </c>
      <c r="O38" s="12">
        <v>4.2140000000000004</v>
      </c>
      <c r="P38" s="12">
        <v>1E-3</v>
      </c>
      <c r="Q38" s="12">
        <v>2E-3</v>
      </c>
      <c r="R38" s="12">
        <v>7.0000000000000001E-3</v>
      </c>
      <c r="S38" s="12">
        <v>1.0999999999999999E-2</v>
      </c>
      <c r="T38" s="14"/>
      <c r="U38" s="14"/>
      <c r="V38" s="14"/>
    </row>
    <row r="39" spans="1:22">
      <c r="A39" s="8" t="s">
        <v>109</v>
      </c>
      <c r="B39" s="12">
        <v>1E-3</v>
      </c>
      <c r="C39" s="12">
        <v>1E-3</v>
      </c>
      <c r="D39" s="12">
        <v>6.0000000000000001E-3</v>
      </c>
      <c r="E39" s="12">
        <v>2E-3</v>
      </c>
      <c r="F39" s="12">
        <v>3.0000000000000001E-3</v>
      </c>
      <c r="G39" s="12">
        <v>4.0000000000000001E-3</v>
      </c>
      <c r="H39" s="12">
        <v>2E-3</v>
      </c>
      <c r="I39" s="12">
        <v>2E-3</v>
      </c>
      <c r="J39" s="12">
        <v>4.0000000000000001E-3</v>
      </c>
      <c r="K39" s="12">
        <v>2E-3</v>
      </c>
      <c r="L39" s="12">
        <v>5.0000000000000001E-3</v>
      </c>
      <c r="M39" s="12">
        <v>4.0000000000000001E-3</v>
      </c>
      <c r="N39" s="12">
        <v>0.35699999999999998</v>
      </c>
      <c r="O39" s="12">
        <v>3.254</v>
      </c>
      <c r="P39" s="12">
        <v>1E-3</v>
      </c>
      <c r="Q39" s="12">
        <v>1E-3</v>
      </c>
      <c r="R39" s="12">
        <v>7.0000000000000001E-3</v>
      </c>
      <c r="S39" s="12">
        <v>0.01</v>
      </c>
      <c r="T39" s="14"/>
      <c r="U39" s="14"/>
      <c r="V39" s="14"/>
    </row>
    <row r="40" spans="1:22">
      <c r="A40" s="8" t="s">
        <v>111</v>
      </c>
      <c r="B40" s="12">
        <v>1E-3</v>
      </c>
      <c r="C40" s="12">
        <v>1E-3</v>
      </c>
      <c r="D40" s="12">
        <v>6.0000000000000001E-3</v>
      </c>
      <c r="E40" s="12">
        <v>3.0000000000000001E-3</v>
      </c>
      <c r="F40" s="12">
        <v>3.0000000000000001E-3</v>
      </c>
      <c r="G40" s="12">
        <v>5.0000000000000001E-3</v>
      </c>
      <c r="H40" s="12">
        <v>3.0000000000000001E-3</v>
      </c>
      <c r="I40" s="12">
        <v>3.0000000000000001E-3</v>
      </c>
      <c r="J40" s="12">
        <v>5.0000000000000001E-3</v>
      </c>
      <c r="K40" s="12">
        <v>3.0000000000000001E-3</v>
      </c>
      <c r="L40" s="12">
        <v>5.0000000000000001E-3</v>
      </c>
      <c r="M40" s="12">
        <v>5.0000000000000001E-3</v>
      </c>
      <c r="N40" s="12">
        <v>-0.115</v>
      </c>
      <c r="O40" s="12">
        <v>2.581</v>
      </c>
      <c r="P40" s="12">
        <v>3.0000000000000001E-3</v>
      </c>
      <c r="Q40" s="12">
        <v>4.0000000000000001E-3</v>
      </c>
      <c r="R40" s="12">
        <v>1.4999999999999999E-2</v>
      </c>
      <c r="S40" s="12">
        <v>1.6E-2</v>
      </c>
      <c r="T40" s="14"/>
      <c r="U40" s="14"/>
      <c r="V40" s="14"/>
    </row>
    <row r="41" spans="1:22">
      <c r="A41" s="8" t="s">
        <v>113</v>
      </c>
      <c r="B41" s="12">
        <v>1E-3</v>
      </c>
      <c r="C41" s="12">
        <v>1E-3</v>
      </c>
      <c r="D41" s="12">
        <v>6.0000000000000001E-3</v>
      </c>
      <c r="E41" s="12">
        <v>2E-3</v>
      </c>
      <c r="F41" s="12">
        <v>3.0000000000000001E-3</v>
      </c>
      <c r="G41" s="12">
        <v>4.0000000000000001E-3</v>
      </c>
      <c r="H41" s="12">
        <v>2E-3</v>
      </c>
      <c r="I41" s="12">
        <v>2E-3</v>
      </c>
      <c r="J41" s="12">
        <v>4.0000000000000001E-3</v>
      </c>
      <c r="K41" s="12">
        <v>2E-3</v>
      </c>
      <c r="L41" s="12">
        <v>5.0000000000000001E-3</v>
      </c>
      <c r="M41" s="12">
        <v>4.0000000000000001E-3</v>
      </c>
      <c r="N41" s="12">
        <v>0.14599999999999999</v>
      </c>
      <c r="O41" s="12">
        <v>3.5</v>
      </c>
      <c r="P41" s="12">
        <v>2E-3</v>
      </c>
      <c r="Q41" s="12">
        <v>3.0000000000000001E-3</v>
      </c>
      <c r="R41" s="12">
        <v>1.4E-2</v>
      </c>
      <c r="S41" s="12">
        <v>1.7000000000000001E-2</v>
      </c>
      <c r="T41" s="14"/>
      <c r="U41" s="14"/>
      <c r="V41" s="14"/>
    </row>
    <row r="42" spans="1:22">
      <c r="A42" s="8" t="s">
        <v>115</v>
      </c>
      <c r="B42" s="12">
        <v>1E-3</v>
      </c>
      <c r="C42" s="12">
        <v>1E-3</v>
      </c>
      <c r="D42" s="12">
        <v>6.0000000000000001E-3</v>
      </c>
      <c r="E42" s="12">
        <v>3.0000000000000001E-3</v>
      </c>
      <c r="F42" s="12">
        <v>2E-3</v>
      </c>
      <c r="G42" s="12">
        <v>4.0000000000000001E-3</v>
      </c>
      <c r="H42" s="12">
        <v>2E-3</v>
      </c>
      <c r="I42" s="12">
        <v>2E-3</v>
      </c>
      <c r="J42" s="12">
        <v>5.0000000000000001E-3</v>
      </c>
      <c r="K42" s="12">
        <v>3.0000000000000001E-3</v>
      </c>
      <c r="L42" s="12">
        <v>5.0000000000000001E-3</v>
      </c>
      <c r="M42" s="12">
        <v>4.0000000000000001E-3</v>
      </c>
      <c r="N42" s="12">
        <v>-2.5999999999999999E-2</v>
      </c>
      <c r="O42" s="12">
        <v>2.879</v>
      </c>
      <c r="P42" s="12">
        <v>1.0999999999999999E-2</v>
      </c>
      <c r="Q42" s="12">
        <v>1.2E-2</v>
      </c>
      <c r="R42" s="12">
        <v>4.4999999999999998E-2</v>
      </c>
      <c r="S42" s="12">
        <v>4.5999999999999999E-2</v>
      </c>
      <c r="T42" s="14"/>
      <c r="U42" s="14"/>
      <c r="V42" s="14"/>
    </row>
    <row r="43" spans="1:22">
      <c r="A43" s="8" t="s">
        <v>117</v>
      </c>
      <c r="B43" s="12">
        <v>1E-3</v>
      </c>
      <c r="C43" s="12">
        <v>1E-3</v>
      </c>
      <c r="D43" s="12">
        <v>6.0000000000000001E-3</v>
      </c>
      <c r="E43" s="12">
        <v>3.0000000000000001E-3</v>
      </c>
      <c r="F43" s="12">
        <v>3.0000000000000001E-3</v>
      </c>
      <c r="G43" s="12">
        <v>5.0000000000000001E-3</v>
      </c>
      <c r="H43" s="12">
        <v>2E-3</v>
      </c>
      <c r="I43" s="12">
        <v>2E-3</v>
      </c>
      <c r="J43" s="12">
        <v>6.0000000000000001E-3</v>
      </c>
      <c r="K43" s="12">
        <v>3.0000000000000001E-3</v>
      </c>
      <c r="L43" s="12">
        <v>6.0000000000000001E-3</v>
      </c>
      <c r="M43" s="12">
        <v>5.0000000000000001E-3</v>
      </c>
      <c r="N43" s="12">
        <v>0.27100000000000002</v>
      </c>
      <c r="O43" s="12">
        <v>3.395</v>
      </c>
      <c r="P43" s="12">
        <v>3.0000000000000001E-3</v>
      </c>
      <c r="Q43" s="12">
        <v>4.0000000000000001E-3</v>
      </c>
      <c r="R43" s="12">
        <v>1.4999999999999999E-2</v>
      </c>
      <c r="S43" s="12">
        <v>1.7999999999999999E-2</v>
      </c>
      <c r="T43" s="14"/>
      <c r="U43" s="14"/>
      <c r="V43" s="14"/>
    </row>
    <row r="44" spans="1:22">
      <c r="A44" s="8" t="s">
        <v>119</v>
      </c>
      <c r="B44" s="12">
        <v>1E-3</v>
      </c>
      <c r="C44" s="12">
        <v>1E-3</v>
      </c>
      <c r="D44" s="12">
        <v>7.0000000000000001E-3</v>
      </c>
      <c r="E44" s="12">
        <v>4.0000000000000001E-3</v>
      </c>
      <c r="F44" s="12">
        <v>3.0000000000000001E-3</v>
      </c>
      <c r="G44" s="12">
        <v>5.0000000000000001E-3</v>
      </c>
      <c r="H44" s="12">
        <v>3.0000000000000001E-3</v>
      </c>
      <c r="I44" s="12">
        <v>3.0000000000000001E-3</v>
      </c>
      <c r="J44" s="12">
        <v>6.0000000000000001E-3</v>
      </c>
      <c r="K44" s="12">
        <v>3.0000000000000001E-3</v>
      </c>
      <c r="L44" s="12">
        <v>6.0000000000000001E-3</v>
      </c>
      <c r="M44" s="12">
        <v>5.0000000000000001E-3</v>
      </c>
      <c r="N44" s="12">
        <v>8.5999999999999993E-2</v>
      </c>
      <c r="O44" s="12">
        <v>3.0129999999999999</v>
      </c>
      <c r="P44" s="12">
        <v>3.0000000000000001E-3</v>
      </c>
      <c r="Q44" s="12">
        <v>4.0000000000000001E-3</v>
      </c>
      <c r="R44" s="12">
        <v>1.4999999999999999E-2</v>
      </c>
      <c r="S44" s="12">
        <v>1.7999999999999999E-2</v>
      </c>
      <c r="T44" s="14"/>
      <c r="U44" s="14"/>
      <c r="V44" s="14"/>
    </row>
    <row r="45" spans="1:22">
      <c r="A45" s="8" t="s">
        <v>121</v>
      </c>
      <c r="B45" s="12">
        <v>1E-3</v>
      </c>
      <c r="C45" s="12">
        <v>2E-3</v>
      </c>
      <c r="D45" s="12">
        <v>1.2E-2</v>
      </c>
      <c r="E45" s="12">
        <v>7.0000000000000001E-3</v>
      </c>
      <c r="F45" s="12">
        <v>5.0000000000000001E-3</v>
      </c>
      <c r="G45" s="12">
        <v>7.0000000000000001E-3</v>
      </c>
      <c r="H45" s="12">
        <v>4.0000000000000001E-3</v>
      </c>
      <c r="I45" s="12">
        <v>3.0000000000000001E-3</v>
      </c>
      <c r="J45" s="12">
        <v>7.0000000000000001E-3</v>
      </c>
      <c r="K45" s="12">
        <v>4.0000000000000001E-3</v>
      </c>
      <c r="L45" s="12">
        <v>7.0000000000000001E-3</v>
      </c>
      <c r="M45" s="12">
        <v>7.0000000000000001E-3</v>
      </c>
      <c r="N45" s="12">
        <v>-0.20399999999999999</v>
      </c>
      <c r="O45" s="12">
        <v>3.9049999999999998</v>
      </c>
      <c r="P45" s="12">
        <v>3.0000000000000001E-3</v>
      </c>
      <c r="Q45" s="12">
        <v>4.0000000000000001E-3</v>
      </c>
      <c r="R45" s="12">
        <v>2.1000000000000001E-2</v>
      </c>
      <c r="S45" s="12">
        <v>3.1E-2</v>
      </c>
      <c r="T45" s="14"/>
      <c r="U45" s="14"/>
      <c r="V45" s="14"/>
    </row>
    <row r="46" spans="1:22">
      <c r="A46" s="8" t="s">
        <v>123</v>
      </c>
      <c r="B46" s="12">
        <v>1E-3</v>
      </c>
      <c r="C46" s="12">
        <v>2E-3</v>
      </c>
      <c r="D46" s="12">
        <v>2.1000000000000001E-2</v>
      </c>
      <c r="E46" s="12">
        <v>8.0000000000000002E-3</v>
      </c>
      <c r="F46" s="12">
        <v>1.2999999999999999E-2</v>
      </c>
      <c r="G46" s="12">
        <v>0.01</v>
      </c>
      <c r="H46" s="12">
        <v>4.0000000000000001E-3</v>
      </c>
      <c r="I46" s="12">
        <v>6.0000000000000001E-3</v>
      </c>
      <c r="J46" s="12">
        <v>7.0000000000000001E-3</v>
      </c>
      <c r="K46" s="12">
        <v>4.0000000000000001E-3</v>
      </c>
      <c r="L46" s="12">
        <v>1.2E-2</v>
      </c>
      <c r="M46" s="12">
        <v>0.01</v>
      </c>
      <c r="N46" s="12">
        <v>0.76900000000000002</v>
      </c>
      <c r="O46" s="12">
        <v>9.8140000000000001</v>
      </c>
      <c r="P46" s="12">
        <v>4.0000000000000001E-3</v>
      </c>
      <c r="Q46" s="12">
        <v>5.0000000000000001E-3</v>
      </c>
      <c r="R46" s="12">
        <v>2.4E-2</v>
      </c>
      <c r="S46" s="12">
        <v>2.7E-2</v>
      </c>
      <c r="T46" s="14"/>
      <c r="U46" s="14"/>
      <c r="V46" s="14"/>
    </row>
    <row r="47" spans="1:22">
      <c r="A47" s="8" t="s">
        <v>125</v>
      </c>
      <c r="B47" s="12">
        <v>1E-3</v>
      </c>
      <c r="C47" s="12">
        <v>1E-3</v>
      </c>
      <c r="D47" s="12">
        <v>1.0999999999999999E-2</v>
      </c>
      <c r="E47" s="12">
        <v>4.0000000000000001E-3</v>
      </c>
      <c r="F47" s="12">
        <v>6.0000000000000001E-3</v>
      </c>
      <c r="G47" s="12">
        <v>6.0000000000000001E-3</v>
      </c>
      <c r="H47" s="12">
        <v>3.0000000000000001E-3</v>
      </c>
      <c r="I47" s="12">
        <v>3.0000000000000001E-3</v>
      </c>
      <c r="J47" s="12">
        <v>5.0000000000000001E-3</v>
      </c>
      <c r="K47" s="12">
        <v>3.0000000000000001E-3</v>
      </c>
      <c r="L47" s="12">
        <v>7.0000000000000001E-3</v>
      </c>
      <c r="M47" s="12">
        <v>6.0000000000000001E-3</v>
      </c>
      <c r="N47" s="12">
        <v>5.1999999999999998E-2</v>
      </c>
      <c r="O47" s="12">
        <v>4.4580000000000002</v>
      </c>
      <c r="P47" s="12">
        <v>3.0000000000000001E-3</v>
      </c>
      <c r="Q47" s="12">
        <v>3.0000000000000001E-3</v>
      </c>
      <c r="R47" s="12">
        <v>1.4E-2</v>
      </c>
      <c r="S47" s="12">
        <v>1.7000000000000001E-2</v>
      </c>
      <c r="T47" s="14"/>
      <c r="U47" s="14"/>
      <c r="V47" s="14"/>
    </row>
    <row r="48" spans="1:2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28">
      <c r="A49" s="9" t="s">
        <v>35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28" s="1" customFormat="1" ht="12.75">
      <c r="B50" s="13" t="s">
        <v>0</v>
      </c>
      <c r="C50" s="13" t="s">
        <v>1</v>
      </c>
      <c r="D50" s="13" t="s">
        <v>2</v>
      </c>
      <c r="E50" s="13" t="s">
        <v>3</v>
      </c>
      <c r="F50" s="13" t="s">
        <v>4</v>
      </c>
      <c r="G50" s="13" t="s">
        <v>5</v>
      </c>
      <c r="H50" s="13" t="s">
        <v>6</v>
      </c>
      <c r="I50" s="13" t="s">
        <v>7</v>
      </c>
      <c r="J50" s="13" t="s">
        <v>8</v>
      </c>
      <c r="K50" s="13" t="s">
        <v>9</v>
      </c>
      <c r="L50" s="13" t="s">
        <v>10</v>
      </c>
      <c r="M50" s="13" t="s">
        <v>11</v>
      </c>
      <c r="N50" s="13" t="s">
        <v>12</v>
      </c>
      <c r="O50" s="13" t="s">
        <v>13</v>
      </c>
      <c r="P50" s="13" t="s">
        <v>14</v>
      </c>
      <c r="Q50" s="13" t="s">
        <v>15</v>
      </c>
      <c r="R50" s="13" t="s">
        <v>16</v>
      </c>
      <c r="S50" s="13" t="s">
        <v>17</v>
      </c>
    </row>
    <row r="51" spans="1:28" s="1" customFormat="1" ht="12.75">
      <c r="B51" s="2" t="s">
        <v>128</v>
      </c>
      <c r="C51" s="2" t="s">
        <v>129</v>
      </c>
      <c r="D51" s="2" t="s">
        <v>129</v>
      </c>
      <c r="E51" s="2" t="s">
        <v>129</v>
      </c>
      <c r="F51" s="2" t="s">
        <v>129</v>
      </c>
      <c r="G51" s="2" t="s">
        <v>129</v>
      </c>
      <c r="H51" s="2" t="s">
        <v>129</v>
      </c>
      <c r="I51" s="2" t="s">
        <v>129</v>
      </c>
      <c r="J51" s="2" t="s">
        <v>129</v>
      </c>
      <c r="K51" s="2" t="s">
        <v>129</v>
      </c>
      <c r="L51" s="2" t="s">
        <v>129</v>
      </c>
      <c r="M51" s="2" t="s">
        <v>129</v>
      </c>
      <c r="N51" s="2" t="s">
        <v>130</v>
      </c>
      <c r="O51" s="2" t="s">
        <v>130</v>
      </c>
      <c r="P51" s="2" t="s">
        <v>129</v>
      </c>
      <c r="Q51" s="2" t="s">
        <v>129</v>
      </c>
      <c r="R51" s="2" t="s">
        <v>129</v>
      </c>
      <c r="S51" s="2" t="s">
        <v>129</v>
      </c>
    </row>
    <row r="52" spans="1:28">
      <c r="A52" s="8" t="s">
        <v>26</v>
      </c>
      <c r="B52" s="12">
        <f t="shared" ref="B52:S52" si="0">AVERAGE(B3:B7)</f>
        <v>2E-3</v>
      </c>
      <c r="C52" s="12">
        <f t="shared" si="0"/>
        <v>2.6000000000000003E-3</v>
      </c>
      <c r="D52" s="12">
        <f t="shared" si="0"/>
        <v>1.5599999999999999E-2</v>
      </c>
      <c r="E52" s="12">
        <f t="shared" si="0"/>
        <v>6.7999999999999988E-3</v>
      </c>
      <c r="F52" s="12">
        <f t="shared" si="0"/>
        <v>8.6E-3</v>
      </c>
      <c r="G52" s="12">
        <f t="shared" si="0"/>
        <v>0.01</v>
      </c>
      <c r="H52" s="12">
        <f t="shared" si="0"/>
        <v>4.4000000000000003E-3</v>
      </c>
      <c r="I52" s="12">
        <f t="shared" si="0"/>
        <v>5.5999999999999999E-3</v>
      </c>
      <c r="J52" s="12">
        <f t="shared" si="0"/>
        <v>1.12E-2</v>
      </c>
      <c r="K52" s="12">
        <f t="shared" si="0"/>
        <v>3.2000000000000002E-3</v>
      </c>
      <c r="L52" s="12">
        <f t="shared" si="0"/>
        <v>1.2200000000000001E-2</v>
      </c>
      <c r="M52" s="12">
        <f t="shared" si="0"/>
        <v>0.01</v>
      </c>
      <c r="N52" s="12">
        <f t="shared" si="0"/>
        <v>0.33660000000000001</v>
      </c>
      <c r="O52" s="12">
        <f t="shared" si="0"/>
        <v>3.9578000000000002</v>
      </c>
      <c r="P52" s="12">
        <f t="shared" si="0"/>
        <v>1.26E-2</v>
      </c>
      <c r="Q52" s="12">
        <f t="shared" si="0"/>
        <v>1.72E-2</v>
      </c>
      <c r="R52" s="12">
        <f t="shared" si="0"/>
        <v>6.3399999999999998E-2</v>
      </c>
      <c r="S52" s="12">
        <f t="shared" si="0"/>
        <v>7.0200000000000012E-2</v>
      </c>
      <c r="AA52" s="3"/>
    </row>
    <row r="53" spans="1:28">
      <c r="A53" s="8" t="s">
        <v>27</v>
      </c>
      <c r="B53" s="12">
        <f t="shared" ref="B53:S53" si="1">AVERAGE(B8:B12)</f>
        <v>9.1999999999999998E-3</v>
      </c>
      <c r="C53" s="12">
        <f t="shared" si="1"/>
        <v>1.26E-2</v>
      </c>
      <c r="D53" s="12">
        <f t="shared" si="1"/>
        <v>7.5800000000000006E-2</v>
      </c>
      <c r="E53" s="12">
        <f t="shared" si="1"/>
        <v>2.8999999999999998E-2</v>
      </c>
      <c r="F53" s="12">
        <f t="shared" si="1"/>
        <v>4.6600000000000003E-2</v>
      </c>
      <c r="G53" s="12">
        <f t="shared" si="1"/>
        <v>3.5000000000000003E-2</v>
      </c>
      <c r="H53" s="12">
        <f t="shared" si="1"/>
        <v>1.6400000000000001E-2</v>
      </c>
      <c r="I53" s="12">
        <f t="shared" si="1"/>
        <v>1.84E-2</v>
      </c>
      <c r="J53" s="12">
        <f t="shared" si="1"/>
        <v>2.8200000000000003E-2</v>
      </c>
      <c r="K53" s="12">
        <f t="shared" si="1"/>
        <v>1E-3</v>
      </c>
      <c r="L53" s="12">
        <f t="shared" si="1"/>
        <v>3.9599999999999996E-2</v>
      </c>
      <c r="M53" s="12">
        <f t="shared" si="1"/>
        <v>3.5000000000000003E-2</v>
      </c>
      <c r="N53" s="12">
        <f t="shared" si="1"/>
        <v>0.71199999999999997</v>
      </c>
      <c r="O53" s="12">
        <f t="shared" si="1"/>
        <v>5.2307999999999995</v>
      </c>
      <c r="P53" s="12">
        <f t="shared" si="1"/>
        <v>8.6E-3</v>
      </c>
      <c r="Q53" s="12">
        <f t="shared" si="1"/>
        <v>1.0199999999999999E-2</v>
      </c>
      <c r="R53" s="12">
        <f t="shared" si="1"/>
        <v>3.9199999999999999E-2</v>
      </c>
      <c r="S53" s="12">
        <f t="shared" si="1"/>
        <v>8.4599999999999995E-2</v>
      </c>
      <c r="AA53" s="3"/>
    </row>
    <row r="54" spans="1:28">
      <c r="A54" s="8" t="s">
        <v>28</v>
      </c>
      <c r="B54" s="12">
        <f t="shared" ref="B54:S54" si="2">AVERAGE(B13:B17)</f>
        <v>4.3999999999999994E-3</v>
      </c>
      <c r="C54" s="12">
        <f t="shared" si="2"/>
        <v>5.5999999999999999E-3</v>
      </c>
      <c r="D54" s="12">
        <f t="shared" si="2"/>
        <v>3.1000000000000007E-2</v>
      </c>
      <c r="E54" s="12">
        <f t="shared" si="2"/>
        <v>1.4199999999999999E-2</v>
      </c>
      <c r="F54" s="12">
        <f t="shared" si="2"/>
        <v>1.72E-2</v>
      </c>
      <c r="G54" s="12">
        <f t="shared" si="2"/>
        <v>1.9799999999999998E-2</v>
      </c>
      <c r="H54" s="12">
        <f t="shared" si="2"/>
        <v>9.4000000000000004E-3</v>
      </c>
      <c r="I54" s="12">
        <f t="shared" si="2"/>
        <v>1.04E-2</v>
      </c>
      <c r="J54" s="12">
        <f t="shared" si="2"/>
        <v>2.12E-2</v>
      </c>
      <c r="K54" s="12">
        <f t="shared" si="2"/>
        <v>5.0000000000000001E-3</v>
      </c>
      <c r="L54" s="12">
        <f t="shared" si="2"/>
        <v>2.24E-2</v>
      </c>
      <c r="M54" s="12">
        <f t="shared" si="2"/>
        <v>1.9799999999999998E-2</v>
      </c>
      <c r="N54" s="12">
        <f t="shared" si="2"/>
        <v>2.0399999999999995E-2</v>
      </c>
      <c r="O54" s="12">
        <f t="shared" si="2"/>
        <v>3.2746000000000004</v>
      </c>
      <c r="P54" s="12">
        <f t="shared" si="2"/>
        <v>6.1999999999999998E-3</v>
      </c>
      <c r="Q54" s="12">
        <f t="shared" si="2"/>
        <v>8.2000000000000007E-3</v>
      </c>
      <c r="R54" s="12">
        <f t="shared" si="2"/>
        <v>3.3399999999999999E-2</v>
      </c>
      <c r="S54" s="12">
        <f t="shared" si="2"/>
        <v>4.9799999999999997E-2</v>
      </c>
      <c r="AA54" s="3"/>
    </row>
    <row r="55" spans="1:28">
      <c r="A55" s="8" t="s">
        <v>29</v>
      </c>
      <c r="B55" s="12">
        <f t="shared" ref="B55:S55" si="3">AVERAGE(B18:B22)</f>
        <v>1.1599999999999999E-2</v>
      </c>
      <c r="C55" s="12">
        <f t="shared" si="3"/>
        <v>1.4599999999999998E-2</v>
      </c>
      <c r="D55" s="12">
        <f t="shared" si="3"/>
        <v>8.6399999999999991E-2</v>
      </c>
      <c r="E55" s="12">
        <f t="shared" si="3"/>
        <v>3.6400000000000002E-2</v>
      </c>
      <c r="F55" s="12">
        <f t="shared" si="3"/>
        <v>4.9399999999999999E-2</v>
      </c>
      <c r="G55" s="12">
        <f t="shared" si="3"/>
        <v>5.7799999999999997E-2</v>
      </c>
      <c r="H55" s="12">
        <f t="shared" si="3"/>
        <v>2.4200000000000003E-2</v>
      </c>
      <c r="I55" s="12">
        <f t="shared" si="3"/>
        <v>3.4000000000000002E-2</v>
      </c>
      <c r="J55" s="12">
        <f t="shared" si="3"/>
        <v>6.4000000000000001E-2</v>
      </c>
      <c r="K55" s="12">
        <f t="shared" si="3"/>
        <v>2.6600000000000002E-2</v>
      </c>
      <c r="L55" s="12">
        <f t="shared" si="3"/>
        <v>7.8E-2</v>
      </c>
      <c r="M55" s="12">
        <f t="shared" si="3"/>
        <v>5.7799999999999997E-2</v>
      </c>
      <c r="N55" s="12">
        <f t="shared" si="3"/>
        <v>0.62640000000000007</v>
      </c>
      <c r="O55" s="12">
        <f t="shared" si="3"/>
        <v>4.0115999999999996</v>
      </c>
      <c r="P55" s="12">
        <f t="shared" si="3"/>
        <v>1.1800000000000001E-2</v>
      </c>
      <c r="Q55" s="12">
        <f t="shared" si="3"/>
        <v>1.3999999999999999E-2</v>
      </c>
      <c r="R55" s="12">
        <f t="shared" si="3"/>
        <v>6.0399999999999995E-2</v>
      </c>
      <c r="S55" s="12">
        <f t="shared" si="3"/>
        <v>0.1062</v>
      </c>
      <c r="AA55" s="3"/>
    </row>
    <row r="56" spans="1:28">
      <c r="A56" s="8" t="s">
        <v>127</v>
      </c>
      <c r="B56" s="12">
        <f t="shared" ref="B56:S56" si="4">AVERAGE(B23:B27)</f>
        <v>1.7399999999999999E-2</v>
      </c>
      <c r="C56" s="12">
        <f t="shared" si="4"/>
        <v>2.2399999999999996E-2</v>
      </c>
      <c r="D56" s="12">
        <f t="shared" si="4"/>
        <v>0.1176</v>
      </c>
      <c r="E56" s="12">
        <f t="shared" si="4"/>
        <v>5.2200000000000003E-2</v>
      </c>
      <c r="F56" s="12">
        <f t="shared" si="4"/>
        <v>6.54E-2</v>
      </c>
      <c r="G56" s="12">
        <f t="shared" si="4"/>
        <v>8.7399999999999992E-2</v>
      </c>
      <c r="H56" s="12">
        <f t="shared" si="4"/>
        <v>3.78E-2</v>
      </c>
      <c r="I56" s="12">
        <f t="shared" si="4"/>
        <v>4.9599999999999998E-2</v>
      </c>
      <c r="J56" s="12">
        <f t="shared" si="4"/>
        <v>9.9599999999999994E-2</v>
      </c>
      <c r="K56" s="12">
        <f t="shared" si="4"/>
        <v>4.3400000000000001E-2</v>
      </c>
      <c r="L56" s="12">
        <f t="shared" si="4"/>
        <v>0.11139999999999999</v>
      </c>
      <c r="M56" s="12">
        <f t="shared" si="4"/>
        <v>8.7399999999999992E-2</v>
      </c>
      <c r="N56" s="12">
        <f t="shared" si="4"/>
        <v>0.41340000000000005</v>
      </c>
      <c r="O56" s="12">
        <f t="shared" si="4"/>
        <v>3.1417999999999999</v>
      </c>
      <c r="P56" s="12">
        <f t="shared" si="4"/>
        <v>8.3800000000000013E-2</v>
      </c>
      <c r="Q56" s="12">
        <f t="shared" si="4"/>
        <v>9.6599999999999991E-2</v>
      </c>
      <c r="R56" s="12">
        <f t="shared" si="4"/>
        <v>0.32320000000000004</v>
      </c>
      <c r="S56" s="12">
        <f t="shared" si="4"/>
        <v>0.39380000000000004</v>
      </c>
      <c r="AA56" s="3"/>
    </row>
    <row r="57" spans="1:28">
      <c r="A57" s="8" t="s">
        <v>30</v>
      </c>
      <c r="B57" s="12">
        <f t="shared" ref="B57:S57" si="5">AVERAGE(B28:B32)</f>
        <v>3.3999999999999994E-3</v>
      </c>
      <c r="C57" s="12">
        <f t="shared" si="5"/>
        <v>4.4000000000000003E-3</v>
      </c>
      <c r="D57" s="12">
        <f t="shared" si="5"/>
        <v>2.3199999999999998E-2</v>
      </c>
      <c r="E57" s="12">
        <f t="shared" si="5"/>
        <v>1.04E-2</v>
      </c>
      <c r="F57" s="12">
        <f t="shared" si="5"/>
        <v>1.2800000000000001E-2</v>
      </c>
      <c r="G57" s="12">
        <f t="shared" si="5"/>
        <v>1.24E-2</v>
      </c>
      <c r="H57" s="12">
        <f t="shared" si="5"/>
        <v>6.4000000000000003E-3</v>
      </c>
      <c r="I57" s="12">
        <f t="shared" si="5"/>
        <v>6.0000000000000001E-3</v>
      </c>
      <c r="J57" s="12">
        <f t="shared" si="5"/>
        <v>1.1200000000000002E-2</v>
      </c>
      <c r="K57" s="12">
        <f t="shared" si="5"/>
        <v>0</v>
      </c>
      <c r="L57" s="12">
        <f t="shared" si="5"/>
        <v>1.2199999999999999E-2</v>
      </c>
      <c r="M57" s="12">
        <f t="shared" si="5"/>
        <v>1.24E-2</v>
      </c>
      <c r="N57" s="12">
        <f t="shared" si="5"/>
        <v>0.3034</v>
      </c>
      <c r="O57" s="12">
        <f t="shared" si="5"/>
        <v>3.5153999999999996</v>
      </c>
      <c r="P57" s="12">
        <f t="shared" si="5"/>
        <v>2.7600000000000003E-2</v>
      </c>
      <c r="Q57" s="12">
        <f t="shared" si="5"/>
        <v>3.2399999999999998E-2</v>
      </c>
      <c r="R57" s="12">
        <f t="shared" si="5"/>
        <v>0.11080000000000001</v>
      </c>
      <c r="S57" s="12">
        <f t="shared" si="5"/>
        <v>0.1176</v>
      </c>
      <c r="AA57" s="3"/>
    </row>
    <row r="58" spans="1:28">
      <c r="A58" s="8" t="s">
        <v>31</v>
      </c>
      <c r="B58" s="12">
        <f t="shared" ref="B58:M58" si="6">AVERAGE(B33:B37)/1000</f>
        <v>8.4000000000000003E-4</v>
      </c>
      <c r="C58" s="12">
        <f t="shared" si="6"/>
        <v>1.0400000000000001E-3</v>
      </c>
      <c r="D58" s="12">
        <f t="shared" si="6"/>
        <v>6.7000000000000002E-3</v>
      </c>
      <c r="E58" s="12">
        <f t="shared" si="6"/>
        <v>3.2799999999999999E-3</v>
      </c>
      <c r="F58" s="12">
        <f t="shared" si="6"/>
        <v>3.3999999999999998E-3</v>
      </c>
      <c r="G58" s="12">
        <f t="shared" si="6"/>
        <v>4.7400000000000003E-3</v>
      </c>
      <c r="H58" s="12">
        <f t="shared" si="6"/>
        <v>2.3400000000000001E-3</v>
      </c>
      <c r="I58" s="12">
        <f t="shared" si="6"/>
        <v>2.3600000000000001E-3</v>
      </c>
      <c r="J58" s="12">
        <f t="shared" si="6"/>
        <v>5.1400000000000005E-3</v>
      </c>
      <c r="K58" s="12">
        <f t="shared" si="6"/>
        <v>3.1199999999999999E-3</v>
      </c>
      <c r="L58" s="12">
        <f t="shared" si="6"/>
        <v>5.5200000000000015E-3</v>
      </c>
      <c r="M58" s="12">
        <f t="shared" si="6"/>
        <v>4.7400000000000003E-3</v>
      </c>
      <c r="N58" s="12">
        <f>AVERAGE(N33:N37)</f>
        <v>5.8599999999999999E-2</v>
      </c>
      <c r="O58" s="12">
        <f>AVERAGE(O33:O37)</f>
        <v>3.1508000000000003</v>
      </c>
      <c r="P58" s="12">
        <f>AVERAGE(P33:P37)/1000</f>
        <v>5.9799999999999983E-3</v>
      </c>
      <c r="Q58" s="12">
        <f>AVERAGE(Q33:Q37)/1000</f>
        <v>6.7799999999999996E-3</v>
      </c>
      <c r="R58" s="12">
        <f>AVERAGE(R33:R37)/1000</f>
        <v>2.3660000000000004E-2</v>
      </c>
      <c r="S58" s="12">
        <f>AVERAGE(S33:S37)/1000</f>
        <v>2.6800000000000001E-2</v>
      </c>
      <c r="AA58" s="3"/>
    </row>
    <row r="59" spans="1:28">
      <c r="A59" s="8" t="s">
        <v>32</v>
      </c>
      <c r="B59" s="12">
        <f t="shared" ref="B59:S59" si="7">AVERAGE(B38:B42)</f>
        <v>1E-3</v>
      </c>
      <c r="C59" s="12">
        <f t="shared" si="7"/>
        <v>1E-3</v>
      </c>
      <c r="D59" s="12">
        <f t="shared" si="7"/>
        <v>6.5999999999999991E-3</v>
      </c>
      <c r="E59" s="12">
        <f t="shared" si="7"/>
        <v>3.0000000000000001E-3</v>
      </c>
      <c r="F59" s="12">
        <f t="shared" si="7"/>
        <v>3.2000000000000002E-3</v>
      </c>
      <c r="G59" s="12">
        <f t="shared" si="7"/>
        <v>4.4000000000000003E-3</v>
      </c>
      <c r="H59" s="12">
        <f t="shared" si="7"/>
        <v>2.4000000000000002E-3</v>
      </c>
      <c r="I59" s="12">
        <f t="shared" si="7"/>
        <v>2.2000000000000001E-3</v>
      </c>
      <c r="J59" s="12">
        <f t="shared" si="7"/>
        <v>4.6000000000000008E-3</v>
      </c>
      <c r="K59" s="12">
        <f t="shared" si="7"/>
        <v>2.6000000000000003E-3</v>
      </c>
      <c r="L59" s="12">
        <f t="shared" si="7"/>
        <v>5.2000000000000006E-3</v>
      </c>
      <c r="M59" s="12">
        <f t="shared" si="7"/>
        <v>4.4000000000000003E-3</v>
      </c>
      <c r="N59" s="12">
        <f t="shared" si="7"/>
        <v>7.3800000000000004E-2</v>
      </c>
      <c r="O59" s="12">
        <f t="shared" si="7"/>
        <v>3.2856000000000001</v>
      </c>
      <c r="P59" s="12">
        <f t="shared" si="7"/>
        <v>3.5999999999999999E-3</v>
      </c>
      <c r="Q59" s="12">
        <f t="shared" si="7"/>
        <v>4.3999999999999994E-3</v>
      </c>
      <c r="R59" s="12">
        <f t="shared" si="7"/>
        <v>1.7599999999999998E-2</v>
      </c>
      <c r="S59" s="12">
        <f t="shared" si="7"/>
        <v>0.02</v>
      </c>
      <c r="AA59" s="3"/>
    </row>
    <row r="60" spans="1:28">
      <c r="A60" s="8" t="s">
        <v>33</v>
      </c>
      <c r="B60" s="12">
        <f t="shared" ref="B60:S60" si="8">AVERAGE(B43:B47)</f>
        <v>1E-3</v>
      </c>
      <c r="C60" s="12">
        <f t="shared" si="8"/>
        <v>1.4E-3</v>
      </c>
      <c r="D60" s="12">
        <f t="shared" si="8"/>
        <v>1.1399999999999999E-2</v>
      </c>
      <c r="E60" s="12">
        <f t="shared" si="8"/>
        <v>5.1999999999999998E-3</v>
      </c>
      <c r="F60" s="12">
        <f t="shared" si="8"/>
        <v>6.0000000000000001E-3</v>
      </c>
      <c r="G60" s="12">
        <f t="shared" si="8"/>
        <v>6.6E-3</v>
      </c>
      <c r="H60" s="12">
        <f t="shared" si="8"/>
        <v>3.2000000000000002E-3</v>
      </c>
      <c r="I60" s="12">
        <f t="shared" si="8"/>
        <v>3.4000000000000002E-3</v>
      </c>
      <c r="J60" s="12">
        <f t="shared" si="8"/>
        <v>6.1999999999999998E-3</v>
      </c>
      <c r="K60" s="12">
        <f t="shared" si="8"/>
        <v>3.4000000000000002E-3</v>
      </c>
      <c r="L60" s="12">
        <f t="shared" si="8"/>
        <v>7.6E-3</v>
      </c>
      <c r="M60" s="12">
        <f t="shared" si="8"/>
        <v>6.6E-3</v>
      </c>
      <c r="N60" s="12">
        <f t="shared" si="8"/>
        <v>0.19480000000000003</v>
      </c>
      <c r="O60" s="12">
        <f t="shared" si="8"/>
        <v>4.9169999999999998</v>
      </c>
      <c r="P60" s="12">
        <f t="shared" si="8"/>
        <v>3.2000000000000002E-3</v>
      </c>
      <c r="Q60" s="12">
        <f t="shared" si="8"/>
        <v>4.0000000000000001E-3</v>
      </c>
      <c r="R60" s="12">
        <f t="shared" si="8"/>
        <v>1.7800000000000003E-2</v>
      </c>
      <c r="S60" s="12">
        <f t="shared" si="8"/>
        <v>2.2200000000000001E-2</v>
      </c>
      <c r="AA60" s="3"/>
    </row>
    <row r="61" spans="1:28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AA61" s="3"/>
    </row>
    <row r="62" spans="1:28">
      <c r="A62" s="4" t="s">
        <v>34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AA62" s="3"/>
    </row>
    <row r="63" spans="1:28">
      <c r="B63" s="13" t="s">
        <v>0</v>
      </c>
      <c r="C63" s="13" t="s">
        <v>1</v>
      </c>
      <c r="D63" s="13" t="s">
        <v>2</v>
      </c>
      <c r="E63" s="13" t="s">
        <v>3</v>
      </c>
      <c r="F63" s="13" t="s">
        <v>4</v>
      </c>
      <c r="G63" s="13" t="s">
        <v>5</v>
      </c>
      <c r="H63" s="13" t="s">
        <v>6</v>
      </c>
      <c r="I63" s="13" t="s">
        <v>7</v>
      </c>
      <c r="J63" s="13" t="s">
        <v>8</v>
      </c>
      <c r="K63" s="13" t="s">
        <v>9</v>
      </c>
      <c r="L63" s="13" t="s">
        <v>10</v>
      </c>
      <c r="M63" s="13" t="s">
        <v>11</v>
      </c>
      <c r="N63" s="13" t="s">
        <v>12</v>
      </c>
      <c r="O63" s="13" t="s">
        <v>13</v>
      </c>
      <c r="P63" s="13" t="s">
        <v>14</v>
      </c>
      <c r="Q63" s="13" t="s">
        <v>15</v>
      </c>
      <c r="R63" s="13" t="s">
        <v>16</v>
      </c>
      <c r="S63" s="13" t="s">
        <v>17</v>
      </c>
      <c r="AA63" s="3"/>
    </row>
    <row r="64" spans="1:28">
      <c r="B64" s="2" t="s">
        <v>128</v>
      </c>
      <c r="C64" s="2" t="s">
        <v>129</v>
      </c>
      <c r="D64" s="2" t="s">
        <v>129</v>
      </c>
      <c r="E64" s="2" t="s">
        <v>129</v>
      </c>
      <c r="F64" s="2" t="s">
        <v>129</v>
      </c>
      <c r="G64" s="2" t="s">
        <v>129</v>
      </c>
      <c r="H64" s="2" t="s">
        <v>129</v>
      </c>
      <c r="I64" s="2" t="s">
        <v>129</v>
      </c>
      <c r="J64" s="2" t="s">
        <v>129</v>
      </c>
      <c r="K64" s="2" t="s">
        <v>129</v>
      </c>
      <c r="L64" s="2" t="s">
        <v>129</v>
      </c>
      <c r="M64" s="2" t="s">
        <v>129</v>
      </c>
      <c r="N64" s="2" t="s">
        <v>130</v>
      </c>
      <c r="O64" s="2" t="s">
        <v>130</v>
      </c>
      <c r="P64" s="2" t="s">
        <v>129</v>
      </c>
      <c r="Q64" s="2" t="s">
        <v>129</v>
      </c>
      <c r="R64" s="2" t="s">
        <v>129</v>
      </c>
      <c r="S64" s="2" t="s">
        <v>129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7">
      <c r="A65" s="8" t="s">
        <v>26</v>
      </c>
      <c r="B65" s="12">
        <f t="shared" ref="B65:S65" si="9">STDEV(B3:B7)/SQRT(5)</f>
        <v>0</v>
      </c>
      <c r="C65" s="12">
        <f t="shared" si="9"/>
        <v>2.4494897427831779E-4</v>
      </c>
      <c r="D65" s="12">
        <f t="shared" si="9"/>
        <v>1.3999999999999998E-3</v>
      </c>
      <c r="E65" s="12">
        <f t="shared" si="9"/>
        <v>5.830951894845299E-4</v>
      </c>
      <c r="F65" s="12">
        <f t="shared" si="9"/>
        <v>1.0770329614269007E-3</v>
      </c>
      <c r="G65" s="12">
        <f t="shared" si="9"/>
        <v>4.472135954999579E-4</v>
      </c>
      <c r="H65" s="12">
        <f t="shared" si="9"/>
        <v>2.4494897427831779E-4</v>
      </c>
      <c r="I65" s="12">
        <f t="shared" si="9"/>
        <v>6.0000000000000006E-4</v>
      </c>
      <c r="J65" s="12">
        <f t="shared" si="9"/>
        <v>7.3484692283495346E-4</v>
      </c>
      <c r="K65" s="12">
        <f t="shared" si="9"/>
        <v>3.7416573867739413E-4</v>
      </c>
      <c r="L65" s="12">
        <f t="shared" si="9"/>
        <v>1.0677078252031311E-3</v>
      </c>
      <c r="M65" s="12">
        <f t="shared" si="9"/>
        <v>4.472135954999579E-4</v>
      </c>
      <c r="N65" s="12">
        <f t="shared" si="9"/>
        <v>0.12068661897658747</v>
      </c>
      <c r="O65" s="12">
        <f t="shared" si="9"/>
        <v>0.47374638784902634</v>
      </c>
      <c r="P65" s="12">
        <f t="shared" si="9"/>
        <v>2.4494897427831757E-4</v>
      </c>
      <c r="Q65" s="12">
        <f t="shared" si="9"/>
        <v>4.8989794855663514E-4</v>
      </c>
      <c r="R65" s="12">
        <f t="shared" si="9"/>
        <v>1.0295630140987008E-3</v>
      </c>
      <c r="S65" s="12">
        <f t="shared" si="9"/>
        <v>1.9339079605813702E-3</v>
      </c>
      <c r="AA65" s="3"/>
    </row>
    <row r="66" spans="1:27">
      <c r="A66" s="8" t="s">
        <v>27</v>
      </c>
      <c r="B66" s="12">
        <f t="shared" ref="B66:S66" si="10">STDEV(B8:B12)/SQRT(5)</f>
        <v>1.9849433241279218E-3</v>
      </c>
      <c r="C66" s="12">
        <f t="shared" si="10"/>
        <v>2.6944387170614943E-3</v>
      </c>
      <c r="D66" s="12">
        <f t="shared" si="10"/>
        <v>1.7900837969212508E-2</v>
      </c>
      <c r="E66" s="12">
        <f t="shared" si="10"/>
        <v>7.0142711667000746E-3</v>
      </c>
      <c r="F66" s="12">
        <f t="shared" si="10"/>
        <v>1.1707262703125781E-2</v>
      </c>
      <c r="G66" s="12">
        <f t="shared" si="10"/>
        <v>6.7675697262754497E-3</v>
      </c>
      <c r="H66" s="12">
        <f t="shared" si="10"/>
        <v>3.6687872655688271E-3</v>
      </c>
      <c r="I66" s="12">
        <f t="shared" si="10"/>
        <v>3.4146742157927764E-3</v>
      </c>
      <c r="J66" s="12">
        <f t="shared" si="10"/>
        <v>3.6932370625238726E-3</v>
      </c>
      <c r="K66" s="12">
        <f t="shared" si="10"/>
        <v>6.3245553203367588E-4</v>
      </c>
      <c r="L66" s="12">
        <f t="shared" si="10"/>
        <v>6.6000000000000095E-3</v>
      </c>
      <c r="M66" s="12">
        <f t="shared" si="10"/>
        <v>6.7675697262754497E-3</v>
      </c>
      <c r="N66" s="12">
        <f t="shared" si="10"/>
        <v>0.2387272502250215</v>
      </c>
      <c r="O66" s="12">
        <f t="shared" si="10"/>
        <v>1.3503203842051716</v>
      </c>
      <c r="P66" s="12">
        <f t="shared" si="10"/>
        <v>1.2083045973594569E-3</v>
      </c>
      <c r="Q66" s="12">
        <f t="shared" si="10"/>
        <v>1.3190905958272916E-3</v>
      </c>
      <c r="R66" s="12">
        <f t="shared" si="10"/>
        <v>5.0931326312987409E-3</v>
      </c>
      <c r="S66" s="12">
        <f t="shared" si="10"/>
        <v>1.684517735139646E-2</v>
      </c>
      <c r="AA66" s="3"/>
    </row>
    <row r="67" spans="1:27">
      <c r="A67" s="8" t="s">
        <v>28</v>
      </c>
      <c r="B67" s="12">
        <f t="shared" ref="B67:S67" si="11">STDEV(B13:B17)/SQRT(5)</f>
        <v>1.6613247725836148E-3</v>
      </c>
      <c r="C67" s="12">
        <f t="shared" si="11"/>
        <v>2.1118712081942873E-3</v>
      </c>
      <c r="D67" s="12">
        <f t="shared" si="11"/>
        <v>1.0899541274750965E-2</v>
      </c>
      <c r="E67" s="12">
        <f t="shared" si="11"/>
        <v>3.9924929555354254E-3</v>
      </c>
      <c r="F67" s="12">
        <f t="shared" si="11"/>
        <v>6.8293484315855484E-3</v>
      </c>
      <c r="G67" s="12">
        <f t="shared" si="11"/>
        <v>5.6956123463592591E-3</v>
      </c>
      <c r="H67" s="12">
        <f t="shared" si="11"/>
        <v>2.4413111231467405E-3</v>
      </c>
      <c r="I67" s="12">
        <f t="shared" si="11"/>
        <v>3.2649655434629017E-3</v>
      </c>
      <c r="J67" s="12">
        <f t="shared" si="11"/>
        <v>5.6780278266313541E-3</v>
      </c>
      <c r="K67" s="12">
        <f t="shared" si="11"/>
        <v>5.4772255750516611E-4</v>
      </c>
      <c r="L67" s="12">
        <f t="shared" si="11"/>
        <v>7.318469785412794E-3</v>
      </c>
      <c r="M67" s="12">
        <f t="shared" si="11"/>
        <v>5.6956123463592591E-3</v>
      </c>
      <c r="N67" s="12">
        <f t="shared" si="11"/>
        <v>0.14251687619366346</v>
      </c>
      <c r="O67" s="12">
        <f t="shared" si="11"/>
        <v>0.17828561355308406</v>
      </c>
      <c r="P67" s="12">
        <f t="shared" si="11"/>
        <v>2.2226110770892874E-3</v>
      </c>
      <c r="Q67" s="12">
        <f t="shared" si="11"/>
        <v>3.2619012860600179E-3</v>
      </c>
      <c r="R67" s="12">
        <f t="shared" si="11"/>
        <v>1.4144256784999344E-2</v>
      </c>
      <c r="S67" s="12">
        <f t="shared" si="11"/>
        <v>1.9142622599842476E-2</v>
      </c>
      <c r="AA67" s="3"/>
    </row>
    <row r="68" spans="1:27">
      <c r="A68" s="8" t="s">
        <v>29</v>
      </c>
      <c r="B68" s="12">
        <f t="shared" ref="B68:S68" si="12">STDEV(B18:B22)/SQRT(5)</f>
        <v>9.2736184954957037E-4</v>
      </c>
      <c r="C68" s="12">
        <f t="shared" si="12"/>
        <v>1.0770329614269005E-3</v>
      </c>
      <c r="D68" s="12">
        <f t="shared" si="12"/>
        <v>4.0938978980917442E-3</v>
      </c>
      <c r="E68" s="12">
        <f t="shared" si="12"/>
        <v>4.4226688774991934E-3</v>
      </c>
      <c r="F68" s="12">
        <f t="shared" si="12"/>
        <v>2.8740215726399828E-3</v>
      </c>
      <c r="G68" s="12">
        <f t="shared" si="12"/>
        <v>2.853068523537422E-3</v>
      </c>
      <c r="H68" s="12">
        <f t="shared" si="12"/>
        <v>2.1307275752662515E-3</v>
      </c>
      <c r="I68" s="12">
        <f t="shared" si="12"/>
        <v>1.2649110640673513E-3</v>
      </c>
      <c r="J68" s="12">
        <f t="shared" si="12"/>
        <v>2.8635642126552704E-3</v>
      </c>
      <c r="K68" s="12">
        <f t="shared" si="12"/>
        <v>2.7313000567495277E-3</v>
      </c>
      <c r="L68" s="12">
        <f t="shared" si="12"/>
        <v>3.4205262752974126E-3</v>
      </c>
      <c r="M68" s="12">
        <f t="shared" si="12"/>
        <v>2.853068523537422E-3</v>
      </c>
      <c r="N68" s="12">
        <f t="shared" si="12"/>
        <v>0.12660750372706986</v>
      </c>
      <c r="O68" s="12">
        <f t="shared" si="12"/>
        <v>0.58250206866585552</v>
      </c>
      <c r="P68" s="12">
        <f t="shared" si="12"/>
        <v>1.5620499351813289E-3</v>
      </c>
      <c r="Q68" s="12">
        <f t="shared" si="12"/>
        <v>1.9748417658131518E-3</v>
      </c>
      <c r="R68" s="12">
        <f t="shared" si="12"/>
        <v>9.3413061185253915E-3</v>
      </c>
      <c r="S68" s="12">
        <f t="shared" si="12"/>
        <v>3.8910152916687437E-3</v>
      </c>
      <c r="AA68" s="3"/>
    </row>
    <row r="69" spans="1:27">
      <c r="A69" s="8" t="s">
        <v>127</v>
      </c>
      <c r="B69" s="12">
        <f t="shared" ref="B69:S69" si="13">STDEV(B23:B27)/SQRT(5)</f>
        <v>1.9646882704388489E-3</v>
      </c>
      <c r="C69" s="12">
        <f t="shared" si="13"/>
        <v>2.4819347291981796E-3</v>
      </c>
      <c r="D69" s="12">
        <f t="shared" si="13"/>
        <v>1.2603967629282493E-2</v>
      </c>
      <c r="E69" s="12">
        <f t="shared" si="13"/>
        <v>5.5713553108736524E-3</v>
      </c>
      <c r="F69" s="12">
        <f t="shared" si="13"/>
        <v>7.8523881717602224E-3</v>
      </c>
      <c r="G69" s="12">
        <f t="shared" si="13"/>
        <v>9.9629312955575988E-3</v>
      </c>
      <c r="H69" s="12">
        <f t="shared" si="13"/>
        <v>3.865229618017533E-3</v>
      </c>
      <c r="I69" s="12">
        <f t="shared" si="13"/>
        <v>6.0049979184009783E-3</v>
      </c>
      <c r="J69" s="12">
        <f t="shared" si="13"/>
        <v>1.2270289320142385E-2</v>
      </c>
      <c r="K69" s="12">
        <f t="shared" si="13"/>
        <v>7.3389372527635109E-3</v>
      </c>
      <c r="L69" s="12">
        <f t="shared" si="13"/>
        <v>1.3775340286178073E-2</v>
      </c>
      <c r="M69" s="12">
        <f t="shared" si="13"/>
        <v>9.9629312955575988E-3</v>
      </c>
      <c r="N69" s="12">
        <f t="shared" si="13"/>
        <v>6.7223210277403397E-2</v>
      </c>
      <c r="O69" s="12">
        <f t="shared" si="13"/>
        <v>0.12255668076445293</v>
      </c>
      <c r="P69" s="12">
        <f t="shared" si="13"/>
        <v>1.5249262277238206E-2</v>
      </c>
      <c r="Q69" s="12">
        <f t="shared" si="13"/>
        <v>1.5926707129849543E-2</v>
      </c>
      <c r="R69" s="12">
        <f t="shared" si="13"/>
        <v>3.3671055819501708E-2</v>
      </c>
      <c r="S69" s="12">
        <f t="shared" si="13"/>
        <v>4.0828176545126285E-2</v>
      </c>
      <c r="AA69" s="3"/>
    </row>
    <row r="70" spans="1:27">
      <c r="A70" s="8" t="s">
        <v>30</v>
      </c>
      <c r="B70" s="12">
        <f t="shared" ref="B70:S70" si="14">STDEV(B28:B32)/SQRT(5)</f>
        <v>2.4494897427831779E-4</v>
      </c>
      <c r="C70" s="12">
        <f t="shared" si="14"/>
        <v>2.4494897427831779E-4</v>
      </c>
      <c r="D70" s="12">
        <f t="shared" si="14"/>
        <v>8.0000000000000004E-4</v>
      </c>
      <c r="E70" s="12">
        <f t="shared" si="14"/>
        <v>2.4494897427831762E-4</v>
      </c>
      <c r="F70" s="12">
        <f t="shared" si="14"/>
        <v>7.3484692283495346E-4</v>
      </c>
      <c r="G70" s="12">
        <f t="shared" si="14"/>
        <v>5.0990195135927857E-4</v>
      </c>
      <c r="H70" s="12">
        <f t="shared" si="14"/>
        <v>2.4494897427831779E-4</v>
      </c>
      <c r="I70" s="12">
        <f t="shared" si="14"/>
        <v>3.1622776601683794E-4</v>
      </c>
      <c r="J70" s="12">
        <f t="shared" si="14"/>
        <v>3.7416573867739419E-4</v>
      </c>
      <c r="K70" s="12">
        <f t="shared" si="14"/>
        <v>0</v>
      </c>
      <c r="L70" s="12">
        <f t="shared" si="14"/>
        <v>3.7416573867739408E-4</v>
      </c>
      <c r="M70" s="12">
        <f t="shared" si="14"/>
        <v>5.0990195135927857E-4</v>
      </c>
      <c r="N70" s="12">
        <f t="shared" si="14"/>
        <v>4.7932869724229901E-2</v>
      </c>
      <c r="O70" s="12">
        <f t="shared" si="14"/>
        <v>7.0592209201869829E-2</v>
      </c>
      <c r="P70" s="12">
        <f t="shared" si="14"/>
        <v>2.44948974278318E-4</v>
      </c>
      <c r="Q70" s="12">
        <f t="shared" si="14"/>
        <v>2.44948974278318E-4</v>
      </c>
      <c r="R70" s="12">
        <f t="shared" si="14"/>
        <v>1.7720045146669362E-3</v>
      </c>
      <c r="S70" s="12">
        <f t="shared" si="14"/>
        <v>2.1118712081942864E-3</v>
      </c>
      <c r="AA70" s="3"/>
    </row>
    <row r="71" spans="1:27">
      <c r="A71" s="8" t="s">
        <v>31</v>
      </c>
      <c r="B71" s="12">
        <f t="shared" ref="B71:M71" si="15">STDEV(B33:B37)/SQRT(5)/1000</f>
        <v>4.0000000000000301E-5</v>
      </c>
      <c r="C71" s="12">
        <f t="shared" si="15"/>
        <v>4.0000000000000017E-5</v>
      </c>
      <c r="D71" s="12">
        <f t="shared" si="15"/>
        <v>3.7148351242013354E-4</v>
      </c>
      <c r="E71" s="12">
        <f t="shared" si="15"/>
        <v>3.3823069050575497E-4</v>
      </c>
      <c r="F71" s="12">
        <f t="shared" si="15"/>
        <v>1.4832396974191406E-4</v>
      </c>
      <c r="G71" s="12">
        <f t="shared" si="15"/>
        <v>2.1817424229271569E-4</v>
      </c>
      <c r="H71" s="12">
        <f t="shared" si="15"/>
        <v>1.5362291495737293E-4</v>
      </c>
      <c r="I71" s="12">
        <f t="shared" si="15"/>
        <v>9.2736184954956232E-5</v>
      </c>
      <c r="J71" s="12">
        <f t="shared" si="15"/>
        <v>1.6309506430299816E-4</v>
      </c>
      <c r="K71" s="12">
        <f t="shared" si="15"/>
        <v>8.602325267042721E-5</v>
      </c>
      <c r="L71" s="12">
        <f t="shared" si="15"/>
        <v>2.7820855486486874E-4</v>
      </c>
      <c r="M71" s="12">
        <f t="shared" si="15"/>
        <v>2.1817424229271569E-4</v>
      </c>
      <c r="N71" s="12">
        <f>STDEV(N33:N37)/SQRT(5)</f>
        <v>8.39961903898028E-2</v>
      </c>
      <c r="O71" s="12">
        <f>STDEV(O33:O37)/SQRT(5)</f>
        <v>0.10911526016098413</v>
      </c>
      <c r="P71" s="12">
        <f>STDEV(P33:P37)/SQRT(5)/1000</f>
        <v>1.3328165665236918E-3</v>
      </c>
      <c r="Q71" s="12">
        <f>STDEV(Q33:Q37)/SQRT(5)/1000</f>
        <v>1.5409088227406583E-3</v>
      </c>
      <c r="R71" s="12">
        <f>STDEV(R33:R37)/SQRT(5)/1000</f>
        <v>5.2313095874742506E-3</v>
      </c>
      <c r="S71" s="12">
        <f>STDEV(S33:S37)/SQRT(5)/1000</f>
        <v>5.2436628419455043E-3</v>
      </c>
      <c r="AA71" s="3"/>
    </row>
    <row r="72" spans="1:27">
      <c r="A72" s="8" t="s">
        <v>32</v>
      </c>
      <c r="B72" s="12">
        <f t="shared" ref="B72:S72" si="16">STDEV(B38:B42)/SQRT(5)</f>
        <v>0</v>
      </c>
      <c r="C72" s="12">
        <f t="shared" si="16"/>
        <v>0</v>
      </c>
      <c r="D72" s="12">
        <f t="shared" si="16"/>
        <v>5.9999999999999984E-4</v>
      </c>
      <c r="E72" s="12">
        <f t="shared" si="16"/>
        <v>5.47722557505166E-4</v>
      </c>
      <c r="F72" s="12">
        <f t="shared" si="16"/>
        <v>4.8989794855663557E-4</v>
      </c>
      <c r="G72" s="12">
        <f t="shared" si="16"/>
        <v>2.4494897427831779E-4</v>
      </c>
      <c r="H72" s="12">
        <f t="shared" si="16"/>
        <v>2.4494897427831779E-4</v>
      </c>
      <c r="I72" s="12">
        <f t="shared" si="16"/>
        <v>2.0000000000000001E-4</v>
      </c>
      <c r="J72" s="12">
        <f t="shared" si="16"/>
        <v>2.4494897427831779E-4</v>
      </c>
      <c r="K72" s="12">
        <f t="shared" si="16"/>
        <v>2.4494897427831779E-4</v>
      </c>
      <c r="L72" s="12">
        <f t="shared" si="16"/>
        <v>2.0000000000000001E-4</v>
      </c>
      <c r="M72" s="12">
        <f t="shared" si="16"/>
        <v>2.4494897427831779E-4</v>
      </c>
      <c r="N72" s="12">
        <f t="shared" si="16"/>
        <v>8.2305163872019596E-2</v>
      </c>
      <c r="O72" s="12">
        <f t="shared" si="16"/>
        <v>0.28023893376902492</v>
      </c>
      <c r="P72" s="12">
        <f t="shared" si="16"/>
        <v>1.8867962264113209E-3</v>
      </c>
      <c r="Q72" s="12">
        <f t="shared" si="16"/>
        <v>1.9646882704388502E-3</v>
      </c>
      <c r="R72" s="12">
        <f t="shared" si="16"/>
        <v>7.054076835419359E-3</v>
      </c>
      <c r="S72" s="12">
        <f t="shared" si="16"/>
        <v>6.6407830863535943E-3</v>
      </c>
      <c r="AA72" s="3"/>
    </row>
    <row r="73" spans="1:27">
      <c r="A73" s="8" t="s">
        <v>33</v>
      </c>
      <c r="B73" s="12">
        <f t="shared" ref="B73:S73" si="17">STDEV(B43:B47)/SQRT(5)</f>
        <v>0</v>
      </c>
      <c r="C73" s="12">
        <f t="shared" si="17"/>
        <v>2.4494897427831779E-4</v>
      </c>
      <c r="D73" s="12">
        <f t="shared" si="17"/>
        <v>2.6570660511172862E-3</v>
      </c>
      <c r="E73" s="12">
        <f t="shared" si="17"/>
        <v>9.695359714832659E-4</v>
      </c>
      <c r="F73" s="12">
        <f t="shared" si="17"/>
        <v>1.8439088914585775E-3</v>
      </c>
      <c r="G73" s="12">
        <f t="shared" si="17"/>
        <v>9.2736184954957037E-4</v>
      </c>
      <c r="H73" s="12">
        <f t="shared" si="17"/>
        <v>3.7416573867739413E-4</v>
      </c>
      <c r="I73" s="12">
        <f t="shared" si="17"/>
        <v>6.782329983125269E-4</v>
      </c>
      <c r="J73" s="12">
        <f t="shared" si="17"/>
        <v>3.7416573867739419E-4</v>
      </c>
      <c r="K73" s="12">
        <f t="shared" si="17"/>
        <v>2.4494897427831779E-4</v>
      </c>
      <c r="L73" s="12">
        <f t="shared" si="17"/>
        <v>1.1224972160321822E-3</v>
      </c>
      <c r="M73" s="12">
        <f t="shared" si="17"/>
        <v>9.2736184954957037E-4</v>
      </c>
      <c r="N73" s="12">
        <f t="shared" si="17"/>
        <v>0.16229337632817922</v>
      </c>
      <c r="O73" s="12">
        <f t="shared" si="17"/>
        <v>1.2481412980908848</v>
      </c>
      <c r="P73" s="12">
        <f t="shared" si="17"/>
        <v>2.0000000000000001E-4</v>
      </c>
      <c r="Q73" s="12">
        <f t="shared" si="17"/>
        <v>3.1622776601683794E-4</v>
      </c>
      <c r="R73" s="12">
        <f t="shared" si="17"/>
        <v>1.9849433241279175E-3</v>
      </c>
      <c r="S73" s="12">
        <f t="shared" si="17"/>
        <v>2.8530685235374199E-3</v>
      </c>
      <c r="AA73" s="3"/>
    </row>
    <row r="74" spans="1:27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AA74" s="3"/>
    </row>
    <row r="75" spans="1:27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AA75" s="3"/>
    </row>
    <row r="76" spans="1:2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AA76" s="3"/>
    </row>
    <row r="77" spans="1:2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AA77" s="3"/>
    </row>
    <row r="78" spans="1:27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AA78" s="3"/>
    </row>
    <row r="79" spans="1:27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AA79" s="3"/>
    </row>
    <row r="80" spans="1:27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AA80" s="3"/>
    </row>
    <row r="81" spans="2:27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AA81" s="3"/>
    </row>
    <row r="82" spans="2:27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AA82" s="3"/>
    </row>
    <row r="83" spans="2:2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AA83" s="3"/>
    </row>
    <row r="84" spans="2:2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AA84" s="3"/>
    </row>
    <row r="85" spans="2:2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AA85" s="3"/>
    </row>
    <row r="86" spans="2:2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AA86" s="3"/>
    </row>
    <row r="87" spans="2:2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AA87" s="3"/>
    </row>
    <row r="88" spans="2:2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AA88" s="3"/>
    </row>
    <row r="89" spans="2:2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AA89" s="3"/>
    </row>
    <row r="90" spans="2:2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AA90" s="3"/>
    </row>
    <row r="91" spans="2:2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AA91" s="3"/>
    </row>
    <row r="92" spans="2:27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AA92" s="3"/>
    </row>
    <row r="93" spans="2:27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AA93" s="3"/>
    </row>
    <row r="94" spans="2:2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AA94" s="3"/>
    </row>
    <row r="95" spans="2:27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AA95" s="3"/>
    </row>
    <row r="96" spans="2:27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AA96" s="3"/>
    </row>
    <row r="97" spans="2:2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AA97" s="3"/>
    </row>
    <row r="98" spans="2:2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AA98" s="3"/>
    </row>
    <row r="99" spans="2:2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AA99" s="3"/>
    </row>
    <row r="100" spans="2:2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AA100" s="3"/>
    </row>
    <row r="101" spans="2:2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AA101" s="3"/>
    </row>
    <row r="102" spans="2:2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AA102" s="3"/>
    </row>
    <row r="103" spans="2:2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AA103" s="3"/>
    </row>
    <row r="104" spans="2:2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AA104" s="3"/>
    </row>
    <row r="105" spans="2:2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AA105" s="3"/>
    </row>
    <row r="106" spans="2:2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AA106" s="3"/>
    </row>
    <row r="107" spans="2:2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AA107" s="3"/>
    </row>
    <row r="108" spans="2:2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AA108" s="3"/>
    </row>
    <row r="109" spans="2:2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AA109" s="3"/>
    </row>
    <row r="110" spans="2:27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AA110" s="3"/>
    </row>
    <row r="111" spans="2:27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AA111" s="3"/>
    </row>
    <row r="112" spans="2:2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AA112" s="3"/>
    </row>
    <row r="113" spans="2:27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AA113" s="3"/>
    </row>
    <row r="114" spans="2:27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AA114" s="3"/>
    </row>
    <row r="115" spans="2:2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AA115" s="3"/>
    </row>
    <row r="116" spans="2:2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AA116" s="3"/>
    </row>
    <row r="117" spans="2:2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AA117" s="3"/>
    </row>
    <row r="118" spans="2:2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AA118" s="3"/>
    </row>
    <row r="119" spans="2:2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AA119" s="3"/>
    </row>
    <row r="120" spans="2:2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AA120" s="3"/>
    </row>
    <row r="121" spans="2:2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AA121" s="3"/>
    </row>
    <row r="122" spans="2:2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AA122" s="3"/>
    </row>
    <row r="123" spans="2:2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AA123" s="3"/>
    </row>
    <row r="124" spans="2:2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AA124" s="3"/>
    </row>
    <row r="125" spans="2:2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AA125" s="3"/>
    </row>
    <row r="126" spans="2:2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AA126" s="3"/>
    </row>
    <row r="127" spans="2: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AA127" s="3"/>
    </row>
    <row r="128" spans="2:27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AA128" s="3"/>
    </row>
    <row r="129" spans="2:27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AA129" s="3"/>
    </row>
    <row r="130" spans="2:2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AA130" s="3"/>
    </row>
    <row r="131" spans="2:27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AA131" s="3"/>
    </row>
    <row r="132" spans="2:2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AA132" s="3"/>
    </row>
    <row r="133" spans="2:2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AA133" s="3"/>
    </row>
    <row r="134" spans="2:2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AA134" s="3"/>
    </row>
    <row r="135" spans="2:2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AA135" s="3"/>
    </row>
    <row r="136" spans="2:2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AA136" s="3"/>
    </row>
    <row r="137" spans="2:2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AA137" s="3"/>
    </row>
    <row r="138" spans="2:2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AA138" s="3"/>
    </row>
    <row r="139" spans="2:2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AA139" s="3"/>
    </row>
    <row r="140" spans="2:2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AA140" s="3"/>
    </row>
    <row r="141" spans="2:2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AA141" s="3"/>
    </row>
    <row r="142" spans="2:2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AA142" s="3"/>
    </row>
    <row r="143" spans="2:2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AA143" s="3"/>
    </row>
    <row r="144" spans="2:2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AA144" s="3"/>
    </row>
    <row r="145" spans="2:2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AA145" s="3"/>
    </row>
    <row r="146" spans="2:27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AA146" s="3"/>
    </row>
    <row r="147" spans="2:2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AA147" s="3"/>
    </row>
    <row r="148" spans="2:2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AA148" s="3"/>
    </row>
  </sheetData>
  <pageMargins left="0.511811024" right="0.511811024" top="0.78740157499999996" bottom="0.78740157499999996" header="0.31496062000000002" footer="0.31496062000000002"/>
  <ignoredErrors>
    <ignoredError sqref="B52:S60 B65:S7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148"/>
  <sheetViews>
    <sheetView topLeftCell="A46" workbookViewId="0">
      <selection activeCell="B1" sqref="B1:C1"/>
    </sheetView>
  </sheetViews>
  <sheetFormatPr defaultRowHeight="15"/>
  <cols>
    <col min="1" max="1" width="29" bestFit="1" customWidth="1"/>
    <col min="2" max="2" width="43.28515625" bestFit="1" customWidth="1"/>
    <col min="3" max="3" width="58.7109375" bestFit="1" customWidth="1"/>
  </cols>
  <sheetData>
    <row r="1" spans="1:3">
      <c r="A1" s="1"/>
      <c r="B1" s="2" t="s">
        <v>18</v>
      </c>
      <c r="C1" s="2" t="s">
        <v>19</v>
      </c>
    </row>
    <row r="2" spans="1:3">
      <c r="A2" s="1"/>
      <c r="B2" s="2" t="s">
        <v>128</v>
      </c>
      <c r="C2" s="2" t="s">
        <v>129</v>
      </c>
    </row>
    <row r="3" spans="1:3">
      <c r="A3" s="8" t="s">
        <v>37</v>
      </c>
      <c r="B3" s="10">
        <v>0.56000000000000005</v>
      </c>
      <c r="C3" s="10">
        <v>1240.77</v>
      </c>
    </row>
    <row r="4" spans="1:3">
      <c r="A4" s="8" t="s">
        <v>39</v>
      </c>
      <c r="B4" s="10">
        <v>0.55000000000000004</v>
      </c>
      <c r="C4" s="10">
        <v>1240.77</v>
      </c>
    </row>
    <row r="5" spans="1:3">
      <c r="A5" s="8" t="s">
        <v>41</v>
      </c>
      <c r="B5" s="10">
        <v>0.54</v>
      </c>
      <c r="C5" s="10">
        <v>1240.77</v>
      </c>
    </row>
    <row r="6" spans="1:3">
      <c r="A6" s="8" t="s">
        <v>43</v>
      </c>
      <c r="B6" s="10">
        <v>0.52</v>
      </c>
      <c r="C6" s="10">
        <v>1240.77</v>
      </c>
    </row>
    <row r="7" spans="1:3">
      <c r="A7" s="8" t="s">
        <v>45</v>
      </c>
      <c r="B7" s="10">
        <v>0.49</v>
      </c>
      <c r="C7" s="10">
        <v>1240.77</v>
      </c>
    </row>
    <row r="8" spans="1:3">
      <c r="A8" s="8" t="s">
        <v>47</v>
      </c>
      <c r="B8" s="10">
        <v>1.6</v>
      </c>
      <c r="C8" s="10">
        <v>1756.23</v>
      </c>
    </row>
    <row r="9" spans="1:3">
      <c r="A9" s="8" t="s">
        <v>49</v>
      </c>
      <c r="B9" s="10">
        <v>1.32</v>
      </c>
      <c r="C9" s="10">
        <v>1756.23</v>
      </c>
    </row>
    <row r="10" spans="1:3">
      <c r="A10" s="8" t="s">
        <v>51</v>
      </c>
      <c r="B10" s="10">
        <v>1.26</v>
      </c>
      <c r="C10" s="10">
        <v>1756.31</v>
      </c>
    </row>
    <row r="11" spans="1:3">
      <c r="A11" s="8" t="s">
        <v>53</v>
      </c>
      <c r="B11" s="10">
        <v>0.96</v>
      </c>
      <c r="C11" s="10">
        <v>1756.31</v>
      </c>
    </row>
    <row r="12" spans="1:3">
      <c r="A12" s="8" t="s">
        <v>55</v>
      </c>
      <c r="B12" s="10">
        <v>1.6</v>
      </c>
      <c r="C12" s="10">
        <v>1756.31</v>
      </c>
    </row>
    <row r="13" spans="1:3">
      <c r="A13" s="8" t="s">
        <v>57</v>
      </c>
      <c r="B13" s="10">
        <v>0.42</v>
      </c>
      <c r="C13" s="10">
        <v>1242.1300000000001</v>
      </c>
    </row>
    <row r="14" spans="1:3">
      <c r="A14" s="8" t="s">
        <v>59</v>
      </c>
      <c r="B14" s="10">
        <v>0.9</v>
      </c>
      <c r="C14" s="10">
        <v>1242.1300000000001</v>
      </c>
    </row>
    <row r="15" spans="1:3">
      <c r="A15" s="8" t="s">
        <v>61</v>
      </c>
      <c r="B15" s="10">
        <v>0.51</v>
      </c>
      <c r="C15" s="10">
        <v>1241.9100000000001</v>
      </c>
    </row>
    <row r="16" spans="1:3">
      <c r="A16" s="8" t="s">
        <v>63</v>
      </c>
      <c r="B16" s="10">
        <v>0.48</v>
      </c>
      <c r="C16" s="10">
        <v>1242.1300000000001</v>
      </c>
    </row>
    <row r="17" spans="1:3">
      <c r="A17" s="8" t="s">
        <v>65</v>
      </c>
      <c r="B17" s="10">
        <v>0.45</v>
      </c>
      <c r="C17" s="10">
        <v>1242.1300000000001</v>
      </c>
    </row>
    <row r="18" spans="1:3">
      <c r="A18" s="8" t="s">
        <v>67</v>
      </c>
      <c r="B18" s="10">
        <v>0.42</v>
      </c>
      <c r="C18" s="10">
        <v>1242.5899999999999</v>
      </c>
    </row>
    <row r="19" spans="1:3">
      <c r="A19" s="8" t="s">
        <v>69</v>
      </c>
      <c r="B19" s="10">
        <v>0.43</v>
      </c>
      <c r="C19" s="10">
        <v>1242.5899999999999</v>
      </c>
    </row>
    <row r="20" spans="1:3">
      <c r="A20" s="8" t="s">
        <v>71</v>
      </c>
      <c r="B20" s="10">
        <v>0.42</v>
      </c>
      <c r="C20" s="10">
        <v>1242.5899999999999</v>
      </c>
    </row>
    <row r="21" spans="1:3">
      <c r="A21" s="8" t="s">
        <v>73</v>
      </c>
      <c r="B21" s="10">
        <v>0.34</v>
      </c>
      <c r="C21" s="10">
        <v>1243.03</v>
      </c>
    </row>
    <row r="22" spans="1:3">
      <c r="A22" s="8" t="s">
        <v>75</v>
      </c>
      <c r="B22" s="10">
        <v>0.49</v>
      </c>
      <c r="C22" s="10">
        <v>1242.1300000000001</v>
      </c>
    </row>
    <row r="23" spans="1:3">
      <c r="A23" s="8" t="s">
        <v>77</v>
      </c>
      <c r="B23" s="10">
        <v>0.44</v>
      </c>
      <c r="C23" s="10">
        <v>1242.42</v>
      </c>
    </row>
    <row r="24" spans="1:3">
      <c r="A24" s="8" t="s">
        <v>79</v>
      </c>
      <c r="B24" s="10">
        <v>0.42</v>
      </c>
      <c r="C24" s="10">
        <v>1242.42</v>
      </c>
    </row>
    <row r="25" spans="1:3">
      <c r="A25" s="8" t="s">
        <v>81</v>
      </c>
      <c r="B25" s="10">
        <v>0.4</v>
      </c>
      <c r="C25" s="10">
        <v>1241.47</v>
      </c>
    </row>
    <row r="26" spans="1:3">
      <c r="A26" s="8" t="s">
        <v>83</v>
      </c>
      <c r="B26" s="10">
        <v>0.41</v>
      </c>
      <c r="C26" s="10">
        <v>1242.27</v>
      </c>
    </row>
    <row r="27" spans="1:3">
      <c r="A27" s="8" t="s">
        <v>85</v>
      </c>
      <c r="B27" s="10">
        <v>0.41</v>
      </c>
      <c r="C27" s="10">
        <v>1242.68</v>
      </c>
    </row>
    <row r="28" spans="1:3">
      <c r="A28" s="8" t="s">
        <v>87</v>
      </c>
      <c r="B28" s="10">
        <v>1.44</v>
      </c>
      <c r="C28" s="10">
        <v>1759.44</v>
      </c>
    </row>
    <row r="29" spans="1:3">
      <c r="A29" s="8" t="s">
        <v>89</v>
      </c>
      <c r="B29" s="10">
        <v>1.59</v>
      </c>
      <c r="C29" s="10">
        <v>1759.44</v>
      </c>
    </row>
    <row r="30" spans="1:3">
      <c r="A30" s="8" t="s">
        <v>91</v>
      </c>
      <c r="B30" s="10">
        <v>1.62</v>
      </c>
      <c r="C30" s="10">
        <v>1759.44</v>
      </c>
    </row>
    <row r="31" spans="1:3">
      <c r="A31" s="8" t="s">
        <v>93</v>
      </c>
      <c r="B31" s="10">
        <v>1.39</v>
      </c>
      <c r="C31" s="10">
        <v>1753.21</v>
      </c>
    </row>
    <row r="32" spans="1:3">
      <c r="A32" s="8" t="s">
        <v>95</v>
      </c>
      <c r="B32" s="10">
        <v>1.45</v>
      </c>
      <c r="C32" s="10">
        <v>1759.44</v>
      </c>
    </row>
    <row r="33" spans="1:3">
      <c r="A33" s="8" t="s">
        <v>97</v>
      </c>
      <c r="B33" s="10">
        <v>0.18</v>
      </c>
      <c r="C33" s="10">
        <v>878.16</v>
      </c>
    </row>
    <row r="34" spans="1:3">
      <c r="A34" s="8" t="s">
        <v>99</v>
      </c>
      <c r="B34" s="10">
        <v>0.18</v>
      </c>
      <c r="C34" s="10">
        <v>878.16</v>
      </c>
    </row>
    <row r="35" spans="1:3">
      <c r="A35" s="8" t="s">
        <v>101</v>
      </c>
      <c r="B35" s="10">
        <v>0.14000000000000001</v>
      </c>
      <c r="C35" s="10">
        <v>878.16</v>
      </c>
    </row>
    <row r="36" spans="1:3">
      <c r="A36" s="8" t="s">
        <v>103</v>
      </c>
      <c r="B36" s="10">
        <v>0.23</v>
      </c>
      <c r="C36" s="10">
        <v>878.16</v>
      </c>
    </row>
    <row r="37" spans="1:3">
      <c r="A37" s="8" t="s">
        <v>105</v>
      </c>
      <c r="B37" s="10">
        <v>0.2</v>
      </c>
      <c r="C37" s="10">
        <v>878.16</v>
      </c>
    </row>
    <row r="38" spans="1:3">
      <c r="A38" s="8" t="s">
        <v>107</v>
      </c>
      <c r="B38" s="10">
        <v>0.34</v>
      </c>
      <c r="C38" s="10">
        <v>878.27</v>
      </c>
    </row>
    <row r="39" spans="1:3">
      <c r="A39" s="8" t="s">
        <v>109</v>
      </c>
      <c r="B39" s="10">
        <v>0.28999999999999998</v>
      </c>
      <c r="C39" s="10">
        <v>878.27</v>
      </c>
    </row>
    <row r="40" spans="1:3">
      <c r="A40" s="8" t="s">
        <v>111</v>
      </c>
      <c r="B40" s="10">
        <v>0.35</v>
      </c>
      <c r="C40" s="10">
        <v>878.27</v>
      </c>
    </row>
    <row r="41" spans="1:3">
      <c r="A41" s="8" t="s">
        <v>113</v>
      </c>
      <c r="B41" s="10">
        <v>0.27</v>
      </c>
      <c r="C41" s="10">
        <v>878.27</v>
      </c>
    </row>
    <row r="42" spans="1:3">
      <c r="A42" s="8" t="s">
        <v>115</v>
      </c>
      <c r="B42" s="10">
        <v>0.26</v>
      </c>
      <c r="C42" s="10">
        <v>878.27</v>
      </c>
    </row>
    <row r="43" spans="1:3">
      <c r="A43" s="8" t="s">
        <v>117</v>
      </c>
      <c r="B43" s="10">
        <v>0.3</v>
      </c>
      <c r="C43" s="10">
        <v>878.16</v>
      </c>
    </row>
    <row r="44" spans="1:3">
      <c r="A44" s="8" t="s">
        <v>119</v>
      </c>
      <c r="B44" s="10">
        <v>0.28999999999999998</v>
      </c>
      <c r="C44" s="10">
        <v>878.16</v>
      </c>
    </row>
    <row r="45" spans="1:3">
      <c r="A45" s="8" t="s">
        <v>121</v>
      </c>
      <c r="B45" s="10">
        <v>0.31</v>
      </c>
      <c r="C45" s="10">
        <v>878.16</v>
      </c>
    </row>
    <row r="46" spans="1:3">
      <c r="A46" s="8" t="s">
        <v>123</v>
      </c>
      <c r="B46" s="10">
        <v>0.26</v>
      </c>
      <c r="C46" s="10">
        <v>878.16</v>
      </c>
    </row>
    <row r="47" spans="1:3">
      <c r="A47" s="8" t="s">
        <v>125</v>
      </c>
      <c r="B47" s="10">
        <v>0.28000000000000003</v>
      </c>
      <c r="C47" s="10">
        <v>878.16</v>
      </c>
    </row>
    <row r="48" spans="1:3">
      <c r="B48" s="10"/>
      <c r="C48" s="10"/>
    </row>
    <row r="49" spans="1:3">
      <c r="A49" s="9" t="s">
        <v>35</v>
      </c>
      <c r="B49" s="10"/>
      <c r="C49" s="10"/>
    </row>
    <row r="50" spans="1:3">
      <c r="A50" s="1"/>
      <c r="B50" s="11" t="s">
        <v>18</v>
      </c>
      <c r="C50" s="11" t="s">
        <v>19</v>
      </c>
    </row>
    <row r="51" spans="1:3">
      <c r="A51" s="1"/>
      <c r="B51" s="2" t="s">
        <v>128</v>
      </c>
      <c r="C51" s="2" t="s">
        <v>129</v>
      </c>
    </row>
    <row r="52" spans="1:3">
      <c r="A52" s="8" t="s">
        <v>26</v>
      </c>
      <c r="B52" s="10">
        <f>AVERAGE(B3:B7)</f>
        <v>0.53200000000000003</v>
      </c>
      <c r="C52" s="10">
        <f>AVERAGE(C3:C7)</f>
        <v>1240.77</v>
      </c>
    </row>
    <row r="53" spans="1:3">
      <c r="A53" s="8" t="s">
        <v>27</v>
      </c>
      <c r="B53" s="10">
        <f>AVERAGE(B8:B12)</f>
        <v>1.3480000000000001</v>
      </c>
      <c r="C53" s="10">
        <f>AVERAGE(C8:C12)</f>
        <v>1756.2779999999998</v>
      </c>
    </row>
    <row r="54" spans="1:3">
      <c r="A54" s="8" t="s">
        <v>28</v>
      </c>
      <c r="B54" s="10">
        <f>AVERAGE(B13:B17)</f>
        <v>0.55200000000000005</v>
      </c>
      <c r="C54" s="10">
        <f>AVERAGE(C13:C17)</f>
        <v>1242.086</v>
      </c>
    </row>
    <row r="55" spans="1:3">
      <c r="A55" s="8" t="s">
        <v>29</v>
      </c>
      <c r="B55" s="10">
        <f>AVERAGE(B18:B22)</f>
        <v>0.42000000000000004</v>
      </c>
      <c r="C55" s="10">
        <f>AVERAGE(C18:C22)</f>
        <v>1242.5859999999998</v>
      </c>
    </row>
    <row r="56" spans="1:3">
      <c r="A56" s="8" t="s">
        <v>127</v>
      </c>
      <c r="B56" s="10">
        <f>AVERAGE(B23:B27)</f>
        <v>0.41600000000000004</v>
      </c>
      <c r="C56" s="10">
        <f>AVERAGE(C23:C27)</f>
        <v>1242.252</v>
      </c>
    </row>
    <row r="57" spans="1:3">
      <c r="A57" s="8" t="s">
        <v>30</v>
      </c>
      <c r="B57" s="10">
        <f>AVERAGE(B28:B32)</f>
        <v>1.498</v>
      </c>
      <c r="C57" s="10">
        <f>AVERAGE(C28:C32)</f>
        <v>1758.194</v>
      </c>
    </row>
    <row r="58" spans="1:3">
      <c r="A58" s="8" t="s">
        <v>31</v>
      </c>
      <c r="B58" s="10">
        <f>AVERAGE(B33:B37)</f>
        <v>0.186</v>
      </c>
      <c r="C58" s="10">
        <f>AVERAGE(C33:C37)</f>
        <v>878.16000000000008</v>
      </c>
    </row>
    <row r="59" spans="1:3">
      <c r="A59" s="8" t="s">
        <v>32</v>
      </c>
      <c r="B59" s="10">
        <f>AVERAGE(B38:B42)</f>
        <v>0.30199999999999999</v>
      </c>
      <c r="C59" s="10">
        <f>AVERAGE(C38:C42)</f>
        <v>878.2700000000001</v>
      </c>
    </row>
    <row r="60" spans="1:3">
      <c r="A60" s="8" t="s">
        <v>33</v>
      </c>
      <c r="B60" s="10">
        <f>AVERAGE(B43:B47)</f>
        <v>0.28799999999999998</v>
      </c>
      <c r="C60" s="10">
        <f>AVERAGE(C43:C47)</f>
        <v>878.16000000000008</v>
      </c>
    </row>
    <row r="61" spans="1:3">
      <c r="B61" s="10"/>
      <c r="C61" s="10"/>
    </row>
    <row r="62" spans="1:3">
      <c r="A62" s="4" t="s">
        <v>34</v>
      </c>
      <c r="B62" s="10"/>
      <c r="C62" s="10"/>
    </row>
    <row r="63" spans="1:3">
      <c r="B63" s="11" t="s">
        <v>18</v>
      </c>
      <c r="C63" s="11" t="s">
        <v>19</v>
      </c>
    </row>
    <row r="64" spans="1:3">
      <c r="B64" s="2" t="s">
        <v>128</v>
      </c>
      <c r="C64" s="2" t="s">
        <v>129</v>
      </c>
    </row>
    <row r="65" spans="1:3">
      <c r="A65" s="8" t="s">
        <v>26</v>
      </c>
      <c r="B65" s="10">
        <f>STDEV(B3:B7)/SQRT(5)</f>
        <v>1.2409673645990799E-2</v>
      </c>
      <c r="C65" s="10">
        <f>STDEV(C3:C7)/SQRT(5)</f>
        <v>0</v>
      </c>
    </row>
    <row r="66" spans="1:3">
      <c r="A66" s="8" t="s">
        <v>27</v>
      </c>
      <c r="B66" s="10">
        <f>STDEV(B8:B12)/SQRT(5)</f>
        <v>0.11959933110180845</v>
      </c>
      <c r="C66" s="10">
        <f>STDEV(C8:C12)/SQRT(5)</f>
        <v>1.9595917942247604E-2</v>
      </c>
    </row>
    <row r="67" spans="1:3">
      <c r="A67" s="8" t="s">
        <v>28</v>
      </c>
      <c r="B67" s="10">
        <f>STDEV(B13:B17)/SQRT(5)</f>
        <v>8.8283633817372961E-2</v>
      </c>
      <c r="C67" s="10">
        <f>STDEV(C13:C17)/SQRT(5)</f>
        <v>4.4000000000005458E-2</v>
      </c>
    </row>
    <row r="68" spans="1:3">
      <c r="A68" s="8" t="s">
        <v>29</v>
      </c>
      <c r="B68" s="10">
        <f>STDEV(B18:B22)/SQRT(5)</f>
        <v>2.3874672772626608E-2</v>
      </c>
      <c r="C68" s="10">
        <f>STDEV(C18:C22)/SQRT(5)</f>
        <v>0.14232357499723547</v>
      </c>
    </row>
    <row r="69" spans="1:3">
      <c r="A69" s="8" t="s">
        <v>127</v>
      </c>
      <c r="B69" s="10">
        <f>STDEV(B23:B27)/SQRT(5)</f>
        <v>6.782329983125268E-3</v>
      </c>
      <c r="C69" s="10">
        <f>STDEV(C23:C27)/SQRT(5)</f>
        <v>0.2063346795863531</v>
      </c>
    </row>
    <row r="70" spans="1:3">
      <c r="A70" s="8" t="s">
        <v>30</v>
      </c>
      <c r="B70" s="10">
        <f>STDEV(B28:B32)/SQRT(5)</f>
        <v>4.5099889135117768E-2</v>
      </c>
      <c r="C70" s="10">
        <f>STDEV(C28:C32)/SQRT(5)</f>
        <v>1.246000000063838</v>
      </c>
    </row>
    <row r="71" spans="1:3">
      <c r="A71" s="8" t="s">
        <v>31</v>
      </c>
      <c r="B71" s="10">
        <f>STDEV(B33:B37)/SQRT(5)</f>
        <v>1.4696938456699145E-2</v>
      </c>
      <c r="C71" s="10">
        <f>STDEV(C33:C37)/SQRT(5)</f>
        <v>5.6843418860808015E-14</v>
      </c>
    </row>
    <row r="72" spans="1:3">
      <c r="A72" s="8" t="s">
        <v>32</v>
      </c>
      <c r="B72" s="10">
        <f>STDEV(B38:B42)/SQRT(5)</f>
        <v>1.8275666882497092E-2</v>
      </c>
      <c r="C72" s="10">
        <f>STDEV(C38:C42)/SQRT(5)</f>
        <v>5.6843418860808015E-14</v>
      </c>
    </row>
    <row r="73" spans="1:3">
      <c r="A73" s="8" t="s">
        <v>33</v>
      </c>
      <c r="B73" s="10">
        <f>STDEV(B43:B47)/SQRT(5)</f>
        <v>8.6023252670427344E-3</v>
      </c>
      <c r="C73" s="10">
        <f>STDEV(C43:C47)/SQRT(5)</f>
        <v>5.6843418860808015E-14</v>
      </c>
    </row>
    <row r="74" spans="1:3">
      <c r="B74" s="10"/>
      <c r="C74" s="10"/>
    </row>
    <row r="75" spans="1:3">
      <c r="B75" s="10"/>
      <c r="C75" s="10"/>
    </row>
    <row r="76" spans="1:3">
      <c r="B76" s="10"/>
      <c r="C76" s="10"/>
    </row>
    <row r="77" spans="1:3">
      <c r="B77" s="10"/>
      <c r="C77" s="10"/>
    </row>
    <row r="78" spans="1:3">
      <c r="B78" s="10"/>
      <c r="C78" s="10"/>
    </row>
    <row r="79" spans="1:3">
      <c r="B79" s="10"/>
      <c r="C79" s="10"/>
    </row>
    <row r="80" spans="1:3">
      <c r="B80" s="10"/>
      <c r="C80" s="10"/>
    </row>
    <row r="81" spans="2:3">
      <c r="B81" s="10"/>
      <c r="C81" s="10"/>
    </row>
    <row r="82" spans="2:3">
      <c r="B82" s="10"/>
      <c r="C82" s="10"/>
    </row>
    <row r="83" spans="2:3">
      <c r="B83" s="10"/>
      <c r="C83" s="10"/>
    </row>
    <row r="84" spans="2:3">
      <c r="B84" s="10"/>
      <c r="C84" s="10"/>
    </row>
    <row r="85" spans="2:3">
      <c r="B85" s="10"/>
      <c r="C85" s="10"/>
    </row>
    <row r="86" spans="2:3">
      <c r="B86" s="10"/>
      <c r="C86" s="10"/>
    </row>
    <row r="87" spans="2:3">
      <c r="B87" s="10"/>
      <c r="C87" s="10"/>
    </row>
    <row r="88" spans="2:3">
      <c r="B88" s="10"/>
      <c r="C88" s="10"/>
    </row>
    <row r="89" spans="2:3">
      <c r="B89" s="10"/>
      <c r="C89" s="10"/>
    </row>
    <row r="90" spans="2:3">
      <c r="B90" s="10"/>
      <c r="C90" s="10"/>
    </row>
    <row r="91" spans="2:3">
      <c r="B91" s="10"/>
      <c r="C91" s="10"/>
    </row>
    <row r="92" spans="2:3">
      <c r="B92" s="10"/>
      <c r="C92" s="10"/>
    </row>
    <row r="93" spans="2:3">
      <c r="B93" s="10"/>
      <c r="C93" s="10"/>
    </row>
    <row r="94" spans="2:3">
      <c r="B94" s="10"/>
      <c r="C94" s="10"/>
    </row>
    <row r="95" spans="2:3">
      <c r="B95" s="10"/>
      <c r="C95" s="10"/>
    </row>
    <row r="96" spans="2:3">
      <c r="B96" s="10"/>
      <c r="C96" s="10"/>
    </row>
    <row r="97" spans="2:3">
      <c r="B97" s="10"/>
      <c r="C97" s="10"/>
    </row>
    <row r="98" spans="2:3">
      <c r="B98" s="10"/>
      <c r="C98" s="10"/>
    </row>
    <row r="99" spans="2:3">
      <c r="B99" s="10"/>
      <c r="C99" s="10"/>
    </row>
    <row r="100" spans="2:3">
      <c r="B100" s="10"/>
      <c r="C100" s="10"/>
    </row>
    <row r="101" spans="2:3">
      <c r="B101" s="10"/>
      <c r="C101" s="10"/>
    </row>
    <row r="102" spans="2:3">
      <c r="B102" s="10"/>
      <c r="C102" s="10"/>
    </row>
    <row r="103" spans="2:3">
      <c r="B103" s="10"/>
      <c r="C103" s="10"/>
    </row>
    <row r="104" spans="2:3">
      <c r="B104" s="10"/>
      <c r="C104" s="10"/>
    </row>
    <row r="105" spans="2:3">
      <c r="B105" s="10"/>
      <c r="C105" s="10"/>
    </row>
    <row r="106" spans="2:3">
      <c r="B106" s="10"/>
      <c r="C106" s="10"/>
    </row>
    <row r="107" spans="2:3">
      <c r="B107" s="10"/>
      <c r="C107" s="10"/>
    </row>
    <row r="108" spans="2:3">
      <c r="B108" s="10"/>
      <c r="C108" s="10"/>
    </row>
    <row r="109" spans="2:3">
      <c r="B109" s="10"/>
      <c r="C109" s="10"/>
    </row>
    <row r="110" spans="2:3">
      <c r="B110" s="10"/>
      <c r="C110" s="10"/>
    </row>
    <row r="111" spans="2:3">
      <c r="B111" s="10"/>
      <c r="C111" s="10"/>
    </row>
    <row r="112" spans="2:3">
      <c r="B112" s="10"/>
      <c r="C112" s="10"/>
    </row>
    <row r="113" spans="2:3">
      <c r="B113" s="10"/>
      <c r="C113" s="10"/>
    </row>
    <row r="114" spans="2:3">
      <c r="B114" s="10"/>
      <c r="C114" s="10"/>
    </row>
    <row r="115" spans="2:3">
      <c r="B115" s="10"/>
      <c r="C115" s="10"/>
    </row>
    <row r="116" spans="2:3">
      <c r="B116" s="10"/>
      <c r="C116" s="10"/>
    </row>
    <row r="117" spans="2:3">
      <c r="B117" s="10"/>
      <c r="C117" s="10"/>
    </row>
    <row r="118" spans="2:3">
      <c r="B118" s="10"/>
      <c r="C118" s="10"/>
    </row>
    <row r="119" spans="2:3">
      <c r="B119" s="10"/>
      <c r="C119" s="10"/>
    </row>
    <row r="120" spans="2:3">
      <c r="B120" s="10"/>
      <c r="C120" s="10"/>
    </row>
    <row r="121" spans="2:3">
      <c r="B121" s="10"/>
      <c r="C121" s="10"/>
    </row>
    <row r="122" spans="2:3">
      <c r="B122" s="10"/>
      <c r="C122" s="10"/>
    </row>
    <row r="123" spans="2:3">
      <c r="B123" s="10"/>
      <c r="C123" s="10"/>
    </row>
    <row r="124" spans="2:3">
      <c r="B124" s="10"/>
      <c r="C124" s="10"/>
    </row>
    <row r="125" spans="2:3">
      <c r="B125" s="10"/>
      <c r="C125" s="10"/>
    </row>
    <row r="126" spans="2:3">
      <c r="B126" s="10"/>
      <c r="C126" s="10"/>
    </row>
    <row r="127" spans="2:3">
      <c r="B127" s="10"/>
      <c r="C127" s="10"/>
    </row>
    <row r="128" spans="2:3">
      <c r="B128" s="10"/>
      <c r="C128" s="10"/>
    </row>
    <row r="129" spans="2:3">
      <c r="B129" s="10"/>
      <c r="C129" s="10"/>
    </row>
    <row r="130" spans="2:3">
      <c r="B130" s="10"/>
      <c r="C130" s="10"/>
    </row>
    <row r="131" spans="2:3">
      <c r="B131" s="10"/>
      <c r="C131" s="10"/>
    </row>
    <row r="132" spans="2:3">
      <c r="B132" s="10"/>
      <c r="C132" s="10"/>
    </row>
    <row r="133" spans="2:3">
      <c r="B133" s="10"/>
      <c r="C133" s="10"/>
    </row>
    <row r="134" spans="2:3">
      <c r="B134" s="10"/>
      <c r="C134" s="10"/>
    </row>
    <row r="135" spans="2:3">
      <c r="B135" s="10"/>
      <c r="C135" s="10"/>
    </row>
    <row r="136" spans="2:3">
      <c r="B136" s="10"/>
      <c r="C136" s="10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</sheetData>
  <pageMargins left="0.511811024" right="0.511811024" top="0.78740157499999996" bottom="0.78740157499999996" header="0.31496062000000002" footer="0.31496062000000002"/>
  <ignoredErrors>
    <ignoredError sqref="B65:C73 B52:C6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56"/>
  <sheetViews>
    <sheetView workbookViewId="0">
      <selection activeCell="F65" sqref="F65"/>
    </sheetView>
  </sheetViews>
  <sheetFormatPr defaultRowHeight="15"/>
  <cols>
    <col min="1" max="1" width="29" bestFit="1" customWidth="1"/>
    <col min="2" max="2" width="31" bestFit="1" customWidth="1"/>
    <col min="3" max="3" width="44.42578125" bestFit="1" customWidth="1"/>
    <col min="4" max="4" width="10.140625" bestFit="1" customWidth="1"/>
    <col min="5" max="5" width="27.85546875" bestFit="1" customWidth="1"/>
    <col min="6" max="6" width="22" bestFit="1" customWidth="1"/>
  </cols>
  <sheetData>
    <row r="1" spans="1:6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>
      <c r="A2" s="1"/>
      <c r="B2" s="2" t="s">
        <v>130</v>
      </c>
      <c r="C2" s="2" t="s">
        <v>130</v>
      </c>
      <c r="D2" s="2" t="s">
        <v>128</v>
      </c>
      <c r="E2" s="2" t="s">
        <v>129</v>
      </c>
      <c r="F2" s="2" t="s">
        <v>130</v>
      </c>
    </row>
    <row r="3" spans="1:6">
      <c r="A3" t="s">
        <v>36</v>
      </c>
      <c r="B3" s="12">
        <f>25.21/1000</f>
        <v>2.521E-2</v>
      </c>
      <c r="C3" s="12">
        <v>15.81</v>
      </c>
      <c r="D3" s="5">
        <v>10.02</v>
      </c>
      <c r="E3" s="5">
        <v>10.029999999999999</v>
      </c>
      <c r="F3" s="5">
        <v>1.0009999999999999</v>
      </c>
    </row>
    <row r="4" spans="1:6">
      <c r="A4" t="s">
        <v>38</v>
      </c>
      <c r="B4" s="12">
        <f>22.3/1000</f>
        <v>2.23E-2</v>
      </c>
      <c r="C4" s="12">
        <v>12.78</v>
      </c>
      <c r="D4" s="5">
        <v>10.02</v>
      </c>
      <c r="E4" s="5">
        <v>10.029999999999999</v>
      </c>
      <c r="F4" s="5">
        <v>1.0009999999999999</v>
      </c>
    </row>
    <row r="5" spans="1:6">
      <c r="A5" t="s">
        <v>40</v>
      </c>
      <c r="B5" s="12">
        <f>22.76/1000</f>
        <v>2.2760000000000002E-2</v>
      </c>
      <c r="C5" s="12">
        <v>13.38</v>
      </c>
      <c r="D5" s="5">
        <v>10.02</v>
      </c>
      <c r="E5" s="5">
        <v>10.029999999999999</v>
      </c>
      <c r="F5" s="5">
        <v>1.0009999999999999</v>
      </c>
    </row>
    <row r="6" spans="1:6">
      <c r="A6" t="s">
        <v>42</v>
      </c>
      <c r="B6" s="12">
        <f>23.86/1000</f>
        <v>2.3859999999999999E-2</v>
      </c>
      <c r="C6" s="12">
        <v>12.62</v>
      </c>
      <c r="D6" s="5">
        <v>10.02</v>
      </c>
      <c r="E6" s="5">
        <v>10.029999999999999</v>
      </c>
      <c r="F6" s="5">
        <v>1.0009999999999999</v>
      </c>
    </row>
    <row r="7" spans="1:6">
      <c r="A7" t="s">
        <v>44</v>
      </c>
      <c r="B7" s="12">
        <f>22.64/1000</f>
        <v>2.264E-2</v>
      </c>
      <c r="C7" s="12">
        <v>11.54</v>
      </c>
      <c r="D7" s="5">
        <v>10.02</v>
      </c>
      <c r="E7" s="5">
        <v>10.029999999999999</v>
      </c>
      <c r="F7" s="5">
        <v>1.0009999999999999</v>
      </c>
    </row>
    <row r="8" spans="1:6">
      <c r="A8" t="s">
        <v>46</v>
      </c>
      <c r="B8" s="12">
        <v>3.9690000000000003E-2</v>
      </c>
      <c r="C8" s="12">
        <v>51.8</v>
      </c>
      <c r="D8" s="5">
        <v>10</v>
      </c>
      <c r="E8" s="5">
        <v>10.029999999999999</v>
      </c>
      <c r="F8" s="5">
        <v>1.0029999999999999</v>
      </c>
    </row>
    <row r="9" spans="1:6">
      <c r="A9" t="s">
        <v>48</v>
      </c>
      <c r="B9" s="12">
        <v>4.369E-2</v>
      </c>
      <c r="C9" s="12">
        <v>51.7</v>
      </c>
      <c r="D9" s="5">
        <v>10</v>
      </c>
      <c r="E9" s="5">
        <v>10.029999999999999</v>
      </c>
      <c r="F9" s="5">
        <v>1.0029999999999999</v>
      </c>
    </row>
    <row r="10" spans="1:6">
      <c r="A10" t="s">
        <v>50</v>
      </c>
      <c r="B10" s="12">
        <v>3.6850000000000001E-2</v>
      </c>
      <c r="C10" s="12">
        <v>33</v>
      </c>
      <c r="D10" s="5">
        <v>10</v>
      </c>
      <c r="E10" s="5">
        <v>10.01</v>
      </c>
      <c r="F10" s="5">
        <v>1.0009999999999999</v>
      </c>
    </row>
    <row r="11" spans="1:6">
      <c r="A11" t="s">
        <v>52</v>
      </c>
      <c r="B11" s="12">
        <f>26.03/1000</f>
        <v>2.6030000000000001E-2</v>
      </c>
      <c r="C11" s="12">
        <v>17.559999999999999</v>
      </c>
      <c r="D11" s="5">
        <v>10</v>
      </c>
      <c r="E11" s="5">
        <v>10.01</v>
      </c>
      <c r="F11" s="5">
        <v>1.0009999999999999</v>
      </c>
    </row>
    <row r="12" spans="1:6">
      <c r="A12" t="s">
        <v>54</v>
      </c>
      <c r="B12" s="12">
        <v>6.3030000000000003E-2</v>
      </c>
      <c r="C12" s="12">
        <v>73.569999999999993</v>
      </c>
      <c r="D12" s="5">
        <v>10</v>
      </c>
      <c r="E12" s="5">
        <v>10.050000000000001</v>
      </c>
      <c r="F12" s="5">
        <v>1.0049999999999999</v>
      </c>
    </row>
    <row r="13" spans="1:6">
      <c r="A13" t="s">
        <v>56</v>
      </c>
      <c r="B13" s="12">
        <v>4.367E-2</v>
      </c>
      <c r="C13" s="12">
        <v>18.68</v>
      </c>
      <c r="D13" s="5">
        <v>10</v>
      </c>
      <c r="E13" s="5">
        <v>10.02</v>
      </c>
      <c r="F13" s="5">
        <v>1.002</v>
      </c>
    </row>
    <row r="14" spans="1:6">
      <c r="A14" t="s">
        <v>58</v>
      </c>
      <c r="B14" s="12">
        <v>7.621E-2</v>
      </c>
      <c r="C14" s="12">
        <v>69.900000000000006</v>
      </c>
      <c r="D14" s="5">
        <v>10</v>
      </c>
      <c r="E14" s="5">
        <v>10.06</v>
      </c>
      <c r="F14" s="5">
        <v>1.006</v>
      </c>
    </row>
    <row r="15" spans="1:6">
      <c r="A15" t="s">
        <v>60</v>
      </c>
      <c r="B15" s="12">
        <v>4.07E-2</v>
      </c>
      <c r="C15" s="12">
        <v>22.17</v>
      </c>
      <c r="D15" s="5">
        <v>10</v>
      </c>
      <c r="E15" s="5">
        <v>10.01</v>
      </c>
      <c r="F15" s="5">
        <v>1.0009999999999999</v>
      </c>
    </row>
    <row r="16" spans="1:6">
      <c r="A16" t="s">
        <v>62</v>
      </c>
      <c r="B16" s="12">
        <v>3.288E-2</v>
      </c>
      <c r="C16" s="12">
        <v>16.04</v>
      </c>
      <c r="D16" s="5">
        <v>10</v>
      </c>
      <c r="E16" s="5">
        <v>10.01</v>
      </c>
      <c r="F16" s="5">
        <v>1.0009999999999999</v>
      </c>
    </row>
    <row r="17" spans="1:6">
      <c r="A17" t="s">
        <v>64</v>
      </c>
      <c r="B17" s="12">
        <f>29.72/1000</f>
        <v>2.972E-2</v>
      </c>
      <c r="C17" s="12">
        <v>13.54</v>
      </c>
      <c r="D17" s="5">
        <v>10</v>
      </c>
      <c r="E17" s="5">
        <v>10.01</v>
      </c>
      <c r="F17" s="5">
        <v>1.0009999999999999</v>
      </c>
    </row>
    <row r="18" spans="1:6">
      <c r="A18" t="s">
        <v>66</v>
      </c>
      <c r="B18" s="12">
        <v>0.17460000000000001</v>
      </c>
      <c r="C18" s="12">
        <v>72.78</v>
      </c>
      <c r="D18" s="5">
        <v>10.050000000000001</v>
      </c>
      <c r="E18" s="5">
        <v>10.3</v>
      </c>
      <c r="F18" s="5">
        <v>1.0249999999999999</v>
      </c>
    </row>
    <row r="19" spans="1:6">
      <c r="A19" t="s">
        <v>68</v>
      </c>
      <c r="B19" s="12">
        <v>0.12720000000000001</v>
      </c>
      <c r="C19" s="12">
        <v>62.64</v>
      </c>
      <c r="D19" s="5">
        <v>10.050000000000001</v>
      </c>
      <c r="E19" s="5">
        <v>10.220000000000001</v>
      </c>
      <c r="F19" s="5">
        <v>1.0169999999999999</v>
      </c>
    </row>
    <row r="20" spans="1:6">
      <c r="A20" t="s">
        <v>70</v>
      </c>
      <c r="B20" s="12">
        <v>0.19520000000000001</v>
      </c>
      <c r="C20" s="12">
        <v>82.76</v>
      </c>
      <c r="D20" s="5">
        <v>10.050000000000001</v>
      </c>
      <c r="E20" s="5">
        <v>10.4</v>
      </c>
      <c r="F20" s="5">
        <v>1.0349999999999999</v>
      </c>
    </row>
    <row r="21" spans="1:6">
      <c r="A21" t="s">
        <v>72</v>
      </c>
      <c r="B21" s="12">
        <v>0.17730000000000001</v>
      </c>
      <c r="C21" s="12">
        <v>66.55</v>
      </c>
      <c r="D21" s="5">
        <v>10.02</v>
      </c>
      <c r="E21" s="5">
        <v>10.3</v>
      </c>
      <c r="F21" s="5">
        <v>1.028</v>
      </c>
    </row>
    <row r="22" spans="1:6">
      <c r="A22" t="s">
        <v>74</v>
      </c>
      <c r="B22" s="12">
        <v>0.17780000000000001</v>
      </c>
      <c r="C22" s="12">
        <v>89.22</v>
      </c>
      <c r="D22" s="5">
        <v>10</v>
      </c>
      <c r="E22" s="5">
        <v>10.29</v>
      </c>
      <c r="F22" s="5">
        <v>1.028</v>
      </c>
    </row>
    <row r="23" spans="1:6">
      <c r="A23" t="s">
        <v>76</v>
      </c>
      <c r="B23" s="12">
        <v>0.1779</v>
      </c>
      <c r="C23" s="12">
        <v>84.16</v>
      </c>
      <c r="D23" s="5">
        <v>9.85</v>
      </c>
      <c r="E23" s="5">
        <v>10.130000000000001</v>
      </c>
      <c r="F23" s="5">
        <v>1.0289999999999999</v>
      </c>
    </row>
    <row r="24" spans="1:6">
      <c r="A24" t="s">
        <v>78</v>
      </c>
      <c r="B24" s="12">
        <v>0.34770000000000001</v>
      </c>
      <c r="C24" s="12">
        <v>150.69999999999999</v>
      </c>
      <c r="D24" s="5">
        <v>9.85</v>
      </c>
      <c r="E24" s="5">
        <v>10.78</v>
      </c>
      <c r="F24" s="5">
        <v>1.085</v>
      </c>
    </row>
    <row r="25" spans="1:6">
      <c r="A25" t="s">
        <v>80</v>
      </c>
      <c r="B25" s="12">
        <v>0.2097</v>
      </c>
      <c r="C25" s="12">
        <v>85.58</v>
      </c>
      <c r="D25" s="5">
        <v>9.8800000000000008</v>
      </c>
      <c r="E25" s="5">
        <v>10.220000000000001</v>
      </c>
      <c r="F25" s="5">
        <v>1.036</v>
      </c>
    </row>
    <row r="26" spans="1:6">
      <c r="A26" t="s">
        <v>82</v>
      </c>
      <c r="B26" s="12">
        <v>0.28139999999999998</v>
      </c>
      <c r="C26" s="12">
        <v>115.7</v>
      </c>
      <c r="D26" s="5">
        <v>11.45</v>
      </c>
      <c r="E26" s="5">
        <v>12.14</v>
      </c>
      <c r="F26" s="5">
        <v>1.0609999999999999</v>
      </c>
    </row>
    <row r="27" spans="1:6">
      <c r="A27" t="s">
        <v>84</v>
      </c>
      <c r="B27" s="12">
        <v>0.30709999999999998</v>
      </c>
      <c r="C27" s="12">
        <v>126.6</v>
      </c>
      <c r="D27" s="5">
        <v>11.46</v>
      </c>
      <c r="E27" s="5">
        <v>12.24</v>
      </c>
      <c r="F27" s="5">
        <v>1.0669999999999999</v>
      </c>
    </row>
    <row r="28" spans="1:6">
      <c r="A28" t="s">
        <v>86</v>
      </c>
      <c r="B28" s="12">
        <f>14.22/1000</f>
        <v>1.422E-2</v>
      </c>
      <c r="C28" s="12">
        <v>15.17</v>
      </c>
      <c r="D28" s="5">
        <v>10.039999999999999</v>
      </c>
      <c r="E28" s="5">
        <v>10.039999999999999</v>
      </c>
      <c r="F28" s="5">
        <v>1</v>
      </c>
    </row>
    <row r="29" spans="1:6">
      <c r="A29" t="s">
        <v>88</v>
      </c>
      <c r="B29" s="12">
        <f>14.39/1000</f>
        <v>1.439E-2</v>
      </c>
      <c r="C29" s="12">
        <v>16.440000000000001</v>
      </c>
      <c r="D29" s="5">
        <v>10.039999999999999</v>
      </c>
      <c r="E29" s="5">
        <v>10.039999999999999</v>
      </c>
      <c r="F29" s="5">
        <v>1</v>
      </c>
    </row>
    <row r="30" spans="1:6">
      <c r="A30" t="s">
        <v>90</v>
      </c>
      <c r="B30" s="12">
        <f>15.12/1000</f>
        <v>1.512E-2</v>
      </c>
      <c r="C30" s="12">
        <v>17.739999999999998</v>
      </c>
      <c r="D30" s="5">
        <v>10.039999999999999</v>
      </c>
      <c r="E30" s="5">
        <v>10.039999999999999</v>
      </c>
      <c r="F30" s="5">
        <v>1</v>
      </c>
    </row>
    <row r="31" spans="1:6">
      <c r="A31" t="s">
        <v>92</v>
      </c>
      <c r="B31" s="12">
        <f>12.91/1000</f>
        <v>1.291E-2</v>
      </c>
      <c r="C31" s="12">
        <v>13.72</v>
      </c>
      <c r="D31" s="5">
        <v>10.039999999999999</v>
      </c>
      <c r="E31" s="5">
        <v>10.050000000000001</v>
      </c>
      <c r="F31" s="5">
        <v>1</v>
      </c>
    </row>
    <row r="32" spans="1:6">
      <c r="A32" t="s">
        <v>94</v>
      </c>
      <c r="B32" s="12">
        <f>13.88/1000</f>
        <v>1.388E-2</v>
      </c>
      <c r="C32" s="12">
        <v>15.06</v>
      </c>
      <c r="D32" s="5">
        <v>10.039999999999999</v>
      </c>
      <c r="E32" s="5">
        <v>10.039999999999999</v>
      </c>
      <c r="F32" s="5">
        <v>1</v>
      </c>
    </row>
    <row r="33" spans="1:6">
      <c r="A33" t="s">
        <v>96</v>
      </c>
      <c r="B33" s="12">
        <f>25.73/1000</f>
        <v>2.5729999999999999E-2</v>
      </c>
      <c r="C33" s="12">
        <v>6.7910000000000004</v>
      </c>
      <c r="D33" s="5">
        <v>10</v>
      </c>
      <c r="E33" s="5">
        <v>10.01</v>
      </c>
      <c r="F33" s="5">
        <v>1.0009999999999999</v>
      </c>
    </row>
    <row r="34" spans="1:6">
      <c r="A34" t="s">
        <v>98</v>
      </c>
      <c r="B34" s="12">
        <f>29.89/1000</f>
        <v>2.989E-2</v>
      </c>
      <c r="C34" s="12">
        <v>7.7350000000000003</v>
      </c>
      <c r="D34" s="5">
        <v>10</v>
      </c>
      <c r="E34" s="5">
        <v>10.01</v>
      </c>
      <c r="F34" s="5">
        <v>1.0009999999999999</v>
      </c>
    </row>
    <row r="35" spans="1:6">
      <c r="A35" t="s">
        <v>100</v>
      </c>
      <c r="B35" s="12">
        <v>3.8830000000000003E-2</v>
      </c>
      <c r="C35" s="12">
        <v>7.907</v>
      </c>
      <c r="D35" s="5">
        <v>10</v>
      </c>
      <c r="E35" s="5">
        <v>10.01</v>
      </c>
      <c r="F35" s="5">
        <v>1.0009999999999999</v>
      </c>
    </row>
    <row r="36" spans="1:6">
      <c r="A36" t="s">
        <v>102</v>
      </c>
      <c r="B36" s="12">
        <f>24.33/1000</f>
        <v>2.4329999999999997E-2</v>
      </c>
      <c r="C36" s="12">
        <v>8.2210000000000001</v>
      </c>
      <c r="D36" s="5">
        <v>10</v>
      </c>
      <c r="E36" s="5">
        <v>10.01</v>
      </c>
      <c r="F36" s="5">
        <v>1.0009999999999999</v>
      </c>
    </row>
    <row r="37" spans="1:6">
      <c r="A37" t="s">
        <v>104</v>
      </c>
      <c r="B37" s="12">
        <f>25.7/1000</f>
        <v>2.5700000000000001E-2</v>
      </c>
      <c r="C37" s="12">
        <v>7.3949999999999996</v>
      </c>
      <c r="D37" s="5">
        <v>10</v>
      </c>
      <c r="E37" s="5">
        <v>10.01</v>
      </c>
      <c r="F37" s="5">
        <v>1.0009999999999999</v>
      </c>
    </row>
    <row r="38" spans="1:6">
      <c r="A38" t="s">
        <v>106</v>
      </c>
      <c r="B38" s="12">
        <f>17.5/1000</f>
        <v>1.7500000000000002E-2</v>
      </c>
      <c r="C38" s="12">
        <v>8.7409999999999997</v>
      </c>
      <c r="D38" s="5">
        <v>10.02</v>
      </c>
      <c r="E38" s="5">
        <v>10.029999999999999</v>
      </c>
      <c r="F38" s="5">
        <v>1</v>
      </c>
    </row>
    <row r="39" spans="1:6">
      <c r="A39" t="s">
        <v>108</v>
      </c>
      <c r="B39" s="12">
        <f>15.39/1000</f>
        <v>1.5390000000000001E-2</v>
      </c>
      <c r="C39" s="12">
        <v>6.5149999999999997</v>
      </c>
      <c r="D39" s="5">
        <v>10.02</v>
      </c>
      <c r="E39" s="5">
        <v>10.029999999999999</v>
      </c>
      <c r="F39" s="5">
        <v>1</v>
      </c>
    </row>
    <row r="40" spans="1:6">
      <c r="A40" t="s">
        <v>110</v>
      </c>
      <c r="B40" s="12">
        <f>17.26/1000</f>
        <v>1.7260000000000001E-2</v>
      </c>
      <c r="C40" s="12">
        <v>8.5250000000000004</v>
      </c>
      <c r="D40" s="5">
        <v>10.02</v>
      </c>
      <c r="E40" s="5">
        <v>10.029999999999999</v>
      </c>
      <c r="F40" s="5">
        <v>1</v>
      </c>
    </row>
    <row r="41" spans="1:6">
      <c r="A41" t="s">
        <v>112</v>
      </c>
      <c r="B41" s="12">
        <f>15.62/1000</f>
        <v>1.5619999999999998E-2</v>
      </c>
      <c r="C41" s="12">
        <v>6.2839999999999998</v>
      </c>
      <c r="D41" s="5">
        <v>10.02</v>
      </c>
      <c r="E41" s="5">
        <v>10.029999999999999</v>
      </c>
      <c r="F41" s="5">
        <v>1</v>
      </c>
    </row>
    <row r="42" spans="1:6">
      <c r="A42" t="s">
        <v>114</v>
      </c>
      <c r="B42" s="12">
        <f>19.53/1000</f>
        <v>1.9530000000000002E-2</v>
      </c>
      <c r="C42" s="12">
        <v>7.3419999999999996</v>
      </c>
      <c r="D42" s="5">
        <v>10.02</v>
      </c>
      <c r="E42" s="5">
        <v>10.029999999999999</v>
      </c>
      <c r="F42" s="5">
        <v>1</v>
      </c>
    </row>
    <row r="43" spans="1:6">
      <c r="A43" t="s">
        <v>116</v>
      </c>
      <c r="B43" s="12">
        <f>18.24/1000</f>
        <v>1.8239999999999999E-2</v>
      </c>
      <c r="C43" s="12">
        <v>8.2539999999999996</v>
      </c>
      <c r="D43" s="5">
        <v>9.98</v>
      </c>
      <c r="E43" s="5">
        <v>9.98</v>
      </c>
      <c r="F43" s="5">
        <v>1</v>
      </c>
    </row>
    <row r="44" spans="1:6">
      <c r="A44" t="s">
        <v>118</v>
      </c>
      <c r="B44" s="12">
        <f>20.94/1000</f>
        <v>2.094E-2</v>
      </c>
      <c r="C44" s="12">
        <v>8.6769999999999996</v>
      </c>
      <c r="D44" s="5">
        <v>9.98</v>
      </c>
      <c r="E44" s="5">
        <v>9.99</v>
      </c>
      <c r="F44" s="5">
        <v>1</v>
      </c>
    </row>
    <row r="45" spans="1:6">
      <c r="A45" t="s">
        <v>120</v>
      </c>
      <c r="B45" s="12">
        <f>24.78/1000</f>
        <v>2.478E-2</v>
      </c>
      <c r="C45" s="12">
        <v>11.31</v>
      </c>
      <c r="D45" s="5">
        <v>9.98</v>
      </c>
      <c r="E45" s="5">
        <v>9.99</v>
      </c>
      <c r="F45" s="5">
        <v>1.0009999999999999</v>
      </c>
    </row>
    <row r="46" spans="1:6">
      <c r="A46" t="s">
        <v>122</v>
      </c>
      <c r="B46" s="12">
        <v>3.3270000000000001E-2</v>
      </c>
      <c r="C46" s="12">
        <v>13.52</v>
      </c>
      <c r="D46" s="5">
        <v>9.98</v>
      </c>
      <c r="E46" s="5">
        <v>9.99</v>
      </c>
      <c r="F46" s="5">
        <v>1.0009999999999999</v>
      </c>
    </row>
    <row r="47" spans="1:6">
      <c r="A47" t="s">
        <v>124</v>
      </c>
      <c r="B47" s="12">
        <f>21.41/1000</f>
        <v>2.1409999999999998E-2</v>
      </c>
      <c r="C47" s="12">
        <v>8.8490000000000002</v>
      </c>
      <c r="D47" s="5">
        <v>9.98</v>
      </c>
      <c r="E47" s="5">
        <v>9.99</v>
      </c>
      <c r="F47" s="5">
        <v>1</v>
      </c>
    </row>
    <row r="48" spans="1:6">
      <c r="B48" s="12"/>
      <c r="C48" s="12"/>
      <c r="D48" s="5"/>
      <c r="E48" s="5"/>
      <c r="F48" s="5"/>
    </row>
    <row r="49" spans="1:6">
      <c r="A49" s="8" t="s">
        <v>35</v>
      </c>
      <c r="B49" s="12"/>
      <c r="C49" s="12"/>
      <c r="D49" s="5"/>
      <c r="E49" s="5"/>
      <c r="F49" s="5"/>
    </row>
    <row r="50" spans="1:6">
      <c r="A50" s="1"/>
      <c r="B50" s="13" t="s">
        <v>20</v>
      </c>
      <c r="C50" s="13" t="s">
        <v>25</v>
      </c>
      <c r="D50" s="6" t="s">
        <v>22</v>
      </c>
      <c r="E50" s="6" t="s">
        <v>23</v>
      </c>
      <c r="F50" s="6" t="s">
        <v>24</v>
      </c>
    </row>
    <row r="51" spans="1:6">
      <c r="A51" s="1"/>
      <c r="B51" s="13" t="s">
        <v>130</v>
      </c>
      <c r="C51" s="13" t="s">
        <v>130</v>
      </c>
      <c r="D51" s="2" t="s">
        <v>128</v>
      </c>
      <c r="E51" s="2" t="s">
        <v>129</v>
      </c>
      <c r="F51" s="6" t="s">
        <v>130</v>
      </c>
    </row>
    <row r="52" spans="1:6">
      <c r="A52" s="8" t="s">
        <v>26</v>
      </c>
      <c r="B52" s="12">
        <f>AVERAGE(B3:B7)</f>
        <v>2.3353999999999996E-2</v>
      </c>
      <c r="C52" s="12">
        <f>AVERAGE(C3:C7)</f>
        <v>13.225999999999999</v>
      </c>
      <c r="D52" s="5">
        <f>AVERAGE(D3:D7)</f>
        <v>10.02</v>
      </c>
      <c r="E52" s="5">
        <f>AVERAGE(E3:E7)</f>
        <v>10.029999999999999</v>
      </c>
      <c r="F52" s="5">
        <f>AVERAGE(F3:F7)</f>
        <v>1.0009999999999999</v>
      </c>
    </row>
    <row r="53" spans="1:6">
      <c r="A53" s="8" t="s">
        <v>27</v>
      </c>
      <c r="B53" s="12">
        <f>AVERAGE(B8:B12)</f>
        <v>4.1857999999999999E-2</v>
      </c>
      <c r="C53" s="12">
        <f>AVERAGE(C8:C12)</f>
        <v>45.525999999999996</v>
      </c>
      <c r="D53" s="5">
        <f>AVERAGE(D8:D12)</f>
        <v>10</v>
      </c>
      <c r="E53" s="5">
        <f>AVERAGE(E8:E12)</f>
        <v>10.026</v>
      </c>
      <c r="F53" s="5">
        <f>AVERAGE(F8:F12)</f>
        <v>1.0025999999999997</v>
      </c>
    </row>
    <row r="54" spans="1:6">
      <c r="A54" s="8" t="s">
        <v>28</v>
      </c>
      <c r="B54" s="12">
        <f>AVERAGE(B13:B17)</f>
        <v>4.4635999999999995E-2</v>
      </c>
      <c r="C54" s="12">
        <f>AVERAGE(C13:C17)</f>
        <v>28.066000000000003</v>
      </c>
      <c r="D54" s="5">
        <f>AVERAGE(D13:D17)</f>
        <v>10</v>
      </c>
      <c r="E54" s="5">
        <f>AVERAGE(E13:E17)</f>
        <v>10.021999999999998</v>
      </c>
      <c r="F54" s="5">
        <f>AVERAGE(F13:F17)</f>
        <v>1.0021999999999998</v>
      </c>
    </row>
    <row r="55" spans="1:6">
      <c r="A55" s="8" t="s">
        <v>29</v>
      </c>
      <c r="B55" s="12">
        <f>AVERAGE(B18:B22)</f>
        <v>0.17042000000000002</v>
      </c>
      <c r="C55" s="12">
        <f>AVERAGE(C18:C22)</f>
        <v>74.790000000000006</v>
      </c>
      <c r="D55" s="5">
        <f>AVERAGE(D18:D22)</f>
        <v>10.034000000000001</v>
      </c>
      <c r="E55" s="5">
        <f>AVERAGE(E18:E22)</f>
        <v>10.302</v>
      </c>
      <c r="F55" s="5">
        <f>AVERAGE(F18:F22)</f>
        <v>1.0266000000000002</v>
      </c>
    </row>
    <row r="56" spans="1:6">
      <c r="A56" t="s">
        <v>126</v>
      </c>
      <c r="B56" s="12">
        <f>AVERAGE(B23:B27)</f>
        <v>0.26476</v>
      </c>
      <c r="C56" s="12">
        <f>AVERAGE(C23:C27)</f>
        <v>112.548</v>
      </c>
      <c r="D56" s="5">
        <f>AVERAGE(D23:D27)</f>
        <v>10.498000000000001</v>
      </c>
      <c r="E56" s="5">
        <f>AVERAGE(E23:E27)</f>
        <v>11.102</v>
      </c>
      <c r="F56" s="5">
        <f>AVERAGE(F23:F27)</f>
        <v>1.0556000000000001</v>
      </c>
    </row>
    <row r="57" spans="1:6">
      <c r="A57" s="8" t="s">
        <v>30</v>
      </c>
      <c r="B57" s="12">
        <f>AVERAGE(B28:B32)</f>
        <v>1.4104E-2</v>
      </c>
      <c r="C57" s="12">
        <f>AVERAGE(C28:C32)</f>
        <v>15.625999999999999</v>
      </c>
      <c r="D57" s="5">
        <f>AVERAGE(D28:D32)</f>
        <v>10.039999999999999</v>
      </c>
      <c r="E57" s="5">
        <f>AVERAGE(E28:E32)</f>
        <v>10.042</v>
      </c>
      <c r="F57" s="5">
        <f>AVERAGE(F28:F32)</f>
        <v>1</v>
      </c>
    </row>
    <row r="58" spans="1:6">
      <c r="A58" s="8" t="s">
        <v>31</v>
      </c>
      <c r="B58" s="12">
        <f>AVERAGE(B33:B37)</f>
        <v>2.8895999999999998E-2</v>
      </c>
      <c r="C58" s="12">
        <f>AVERAGE(C33:C37)</f>
        <v>7.6097999999999999</v>
      </c>
      <c r="D58" s="5">
        <f>AVERAGE(D33:D37)</f>
        <v>10</v>
      </c>
      <c r="E58" s="5">
        <f>AVERAGE(E33:E37)</f>
        <v>10.01</v>
      </c>
      <c r="F58" s="5">
        <f>AVERAGE(F33:F37)</f>
        <v>1.0009999999999999</v>
      </c>
    </row>
    <row r="59" spans="1:6">
      <c r="A59" s="8" t="s">
        <v>32</v>
      </c>
      <c r="B59" s="12">
        <f>AVERAGE(B38:B42)</f>
        <v>1.7059999999999999E-2</v>
      </c>
      <c r="C59" s="12">
        <f>AVERAGE(C38:C42)</f>
        <v>7.4813999999999989</v>
      </c>
      <c r="D59" s="5">
        <f>AVERAGE(D38:D42)</f>
        <v>10.02</v>
      </c>
      <c r="E59" s="5">
        <f>AVERAGE(E38:E42)</f>
        <v>10.029999999999999</v>
      </c>
      <c r="F59" s="5">
        <f>AVERAGE(F38:F42)</f>
        <v>1</v>
      </c>
    </row>
    <row r="60" spans="1:6">
      <c r="A60" s="8" t="s">
        <v>33</v>
      </c>
      <c r="B60" s="12">
        <f>AVERAGE(B43:B47)</f>
        <v>2.3728000000000003E-2</v>
      </c>
      <c r="C60" s="12">
        <f>AVERAGE(C43:C47)</f>
        <v>10.122</v>
      </c>
      <c r="D60" s="5">
        <f>AVERAGE(D43:D47)</f>
        <v>9.98</v>
      </c>
      <c r="E60" s="5">
        <f>AVERAGE(E43:E47)</f>
        <v>9.9880000000000013</v>
      </c>
      <c r="F60" s="5">
        <f>AVERAGE(F43:F47)</f>
        <v>1.0004</v>
      </c>
    </row>
    <row r="61" spans="1:6">
      <c r="B61" s="12"/>
      <c r="C61" s="12"/>
      <c r="D61" s="5"/>
      <c r="E61" s="5"/>
      <c r="F61" s="5"/>
    </row>
    <row r="62" spans="1:6">
      <c r="A62" s="4" t="s">
        <v>34</v>
      </c>
      <c r="B62" s="12"/>
      <c r="C62" s="12"/>
      <c r="D62" s="5"/>
      <c r="E62" s="5"/>
      <c r="F62" s="5"/>
    </row>
    <row r="63" spans="1:6">
      <c r="B63" s="13" t="s">
        <v>20</v>
      </c>
      <c r="C63" s="13" t="s">
        <v>25</v>
      </c>
      <c r="D63" s="6" t="s">
        <v>22</v>
      </c>
      <c r="E63" s="6" t="s">
        <v>23</v>
      </c>
      <c r="F63" s="6" t="s">
        <v>24</v>
      </c>
    </row>
    <row r="64" spans="1:6">
      <c r="B64" s="13" t="s">
        <v>130</v>
      </c>
      <c r="C64" s="13" t="s">
        <v>130</v>
      </c>
      <c r="D64" s="2" t="s">
        <v>128</v>
      </c>
      <c r="E64" s="2" t="s">
        <v>129</v>
      </c>
      <c r="F64" s="6" t="s">
        <v>130</v>
      </c>
    </row>
    <row r="65" spans="1:6">
      <c r="A65" s="8" t="s">
        <v>26</v>
      </c>
      <c r="B65" s="12">
        <f>STDEV(B3:B7)/SQRT(5)</f>
        <v>5.3264997887918827E-4</v>
      </c>
      <c r="C65" s="12">
        <f>STDEV(C3:C7)/SQRT(5)</f>
        <v>0.71096835372610245</v>
      </c>
      <c r="D65" s="5">
        <f>STDEV(D3:D7)/SQRT(5)</f>
        <v>0</v>
      </c>
      <c r="E65" s="5">
        <f>STDEV(E3:E7)/SQRT(5)</f>
        <v>0</v>
      </c>
      <c r="F65" s="5">
        <f>STDEV(F3:F7)/SQRT(5)</f>
        <v>0</v>
      </c>
    </row>
    <row r="66" spans="1:6">
      <c r="A66" s="8" t="s">
        <v>27</v>
      </c>
      <c r="B66" s="12">
        <f>STDEV(B8:B12)/SQRT(5)</f>
        <v>6.0494449332149491E-3</v>
      </c>
      <c r="C66" s="12">
        <f>STDEV(C8:C12)/SQRT(5)</f>
        <v>9.4945908811280546</v>
      </c>
      <c r="D66" s="5">
        <f>STDEV(D8:D12)/SQRT(5)</f>
        <v>0</v>
      </c>
      <c r="E66" s="5">
        <f>STDEV(E8:E12)/SQRT(5)</f>
        <v>7.4833147735480091E-3</v>
      </c>
      <c r="F66" s="5">
        <f>STDEV(F8:F12)/SQRT(5)</f>
        <v>7.4833147735478892E-4</v>
      </c>
    </row>
    <row r="67" spans="1:6">
      <c r="A67" s="8" t="s">
        <v>28</v>
      </c>
      <c r="B67" s="12">
        <f>STDEV(B13:B17)/SQRT(5)</f>
        <v>8.2886468135637201E-3</v>
      </c>
      <c r="C67" s="12">
        <f>STDEV(C13:C17)/SQRT(5)</f>
        <v>10.555976316760093</v>
      </c>
      <c r="D67" s="5">
        <f>STDEV(D13:D17)/SQRT(5)</f>
        <v>0</v>
      </c>
      <c r="E67" s="5">
        <f>STDEV(E13:E17)/SQRT(5)</f>
        <v>9.6953597148327995E-3</v>
      </c>
      <c r="F67" s="5">
        <f>STDEV(F13:F17)/SQRT(5)</f>
        <v>9.6953597148328725E-4</v>
      </c>
    </row>
    <row r="68" spans="1:6">
      <c r="A68" s="8" t="s">
        <v>29</v>
      </c>
      <c r="B68" s="12">
        <f>STDEV(B18:B22)/SQRT(5)</f>
        <v>1.1404578028142863E-2</v>
      </c>
      <c r="C68" s="12">
        <f>STDEV(C18:C22)/SQRT(5)</f>
        <v>4.9563393749822726</v>
      </c>
      <c r="D68" s="5">
        <f>STDEV(D18:D22)/SQRT(5)</f>
        <v>1.0295630140987194E-2</v>
      </c>
      <c r="E68" s="5">
        <f>STDEV(E18:E22)/SQRT(5)</f>
        <v>2.8705400188814633E-2</v>
      </c>
      <c r="F68" s="5">
        <f>STDEV(F18:F22)/SQRT(5)</f>
        <v>2.9086079144498059E-3</v>
      </c>
    </row>
    <row r="69" spans="1:6">
      <c r="A69" t="s">
        <v>126</v>
      </c>
      <c r="B69" s="12">
        <f>STDEV(B23:B27)/SQRT(5)</f>
        <v>3.1244897183380176E-2</v>
      </c>
      <c r="C69" s="12">
        <f>STDEV(C23:C27)/SQRT(5)</f>
        <v>12.641440740675058</v>
      </c>
      <c r="D69" s="5">
        <f>STDEV(D23:D27)/SQRT(5)</f>
        <v>0.39073520445436716</v>
      </c>
      <c r="E69" s="5">
        <f>STDEV(E23:E27)/SQRT(5)</f>
        <v>0.4581964644123695</v>
      </c>
      <c r="F69" s="5">
        <f>STDEV(F23:F27)/SQRT(5)</f>
        <v>1.0283968105745951E-2</v>
      </c>
    </row>
    <row r="70" spans="1:6">
      <c r="A70" s="8" t="s">
        <v>30</v>
      </c>
      <c r="B70" s="12">
        <f>STDEV(B28:B32)/SQRT(5)</f>
        <v>3.6078525468760501E-4</v>
      </c>
      <c r="C70" s="12">
        <f>STDEV(C28:C32)/SQRT(5)</f>
        <v>0.68164213484790337</v>
      </c>
      <c r="D70" s="5">
        <f>STDEV(D28:D32)/SQRT(5)</f>
        <v>0</v>
      </c>
      <c r="E70" s="5">
        <f>STDEV(E28:E32)/SQRT(5)</f>
        <v>2.0000000000003127E-3</v>
      </c>
      <c r="F70" s="5">
        <f>STDEV(F28:F32)/SQRT(5)</f>
        <v>0</v>
      </c>
    </row>
    <row r="71" spans="1:6">
      <c r="A71" s="8" t="s">
        <v>31</v>
      </c>
      <c r="B71" s="12">
        <f>STDEV(B33:B37)/SQRT(5)</f>
        <v>2.6529108541373954E-3</v>
      </c>
      <c r="C71" s="12">
        <f>STDEV(C33:C37)/SQRT(5)</f>
        <v>0.24435024043368708</v>
      </c>
      <c r="D71" s="5">
        <f>STDEV(D33:D37)/SQRT(5)</f>
        <v>0</v>
      </c>
      <c r="E71" s="5">
        <f>STDEV(E33:E37)/SQRT(5)</f>
        <v>0</v>
      </c>
      <c r="F71" s="5">
        <f>STDEV(F33:F37)/SQRT(5)</f>
        <v>0</v>
      </c>
    </row>
    <row r="72" spans="1:6">
      <c r="A72" s="8" t="s">
        <v>32</v>
      </c>
      <c r="B72" s="12">
        <f>STDEV(B38:B42)/SQRT(5)</f>
        <v>7.4823124767681333E-4</v>
      </c>
      <c r="C72" s="12">
        <f>STDEV(C38:C42)/SQRT(5)</f>
        <v>0.50313125524062241</v>
      </c>
      <c r="D72" s="5">
        <f>STDEV(D38:D42)/SQRT(5)</f>
        <v>0</v>
      </c>
      <c r="E72" s="5">
        <f>STDEV(E38:E42)/SQRT(5)</f>
        <v>0</v>
      </c>
      <c r="F72" s="5">
        <f>STDEV(F38:F42)/SQRT(5)</f>
        <v>0</v>
      </c>
    </row>
    <row r="73" spans="1:6">
      <c r="A73" s="8" t="s">
        <v>33</v>
      </c>
      <c r="B73" s="12">
        <f>STDEV(B43:B47)/SQRT(5)</f>
        <v>2.6021210579064121E-3</v>
      </c>
      <c r="C73" s="12">
        <f>STDEV(C43:C47)/SQRT(5)</f>
        <v>1.0038856010522303</v>
      </c>
      <c r="D73" s="5">
        <f>STDEV(D43:D47)/SQRT(5)</f>
        <v>0</v>
      </c>
      <c r="E73" s="5">
        <f>STDEV(E43:E47)/SQRT(5)</f>
        <v>1.9999999999999575E-3</v>
      </c>
      <c r="F73" s="5">
        <f>STDEV(F43:F47)/SQRT(5)</f>
        <v>2.4494897427829084E-4</v>
      </c>
    </row>
    <row r="74" spans="1:6">
      <c r="B74" s="3"/>
      <c r="C74" s="3"/>
      <c r="D74" s="5"/>
      <c r="E74" s="5"/>
      <c r="F74" s="5"/>
    </row>
    <row r="75" spans="1:6">
      <c r="B75" s="3"/>
      <c r="C75" s="3"/>
      <c r="D75" s="5"/>
      <c r="E75" s="5"/>
      <c r="F75" s="5"/>
    </row>
    <row r="76" spans="1:6">
      <c r="B76" s="3"/>
      <c r="C76" s="3"/>
      <c r="D76" s="5"/>
      <c r="E76" s="5"/>
      <c r="F76" s="5"/>
    </row>
    <row r="77" spans="1:6">
      <c r="B77" s="3"/>
      <c r="C77" s="3"/>
      <c r="D77" s="5"/>
      <c r="E77" s="5"/>
      <c r="F77" s="5"/>
    </row>
    <row r="78" spans="1:6">
      <c r="B78" s="3"/>
      <c r="C78" s="3"/>
      <c r="D78" s="5"/>
      <c r="E78" s="5"/>
      <c r="F78" s="5"/>
    </row>
    <row r="79" spans="1:6">
      <c r="B79" s="3"/>
      <c r="C79" s="3"/>
      <c r="D79" s="5"/>
      <c r="E79" s="5"/>
      <c r="F79" s="5"/>
    </row>
    <row r="80" spans="1:6">
      <c r="B80" s="3"/>
      <c r="C80" s="3"/>
      <c r="D80" s="5"/>
      <c r="E80" s="5"/>
      <c r="F80" s="5"/>
    </row>
    <row r="81" spans="2:6">
      <c r="B81" s="3"/>
      <c r="C81" s="3"/>
      <c r="D81" s="5"/>
      <c r="E81" s="5"/>
      <c r="F81" s="5"/>
    </row>
    <row r="82" spans="2:6">
      <c r="B82" s="3"/>
      <c r="C82" s="3"/>
      <c r="D82" s="5"/>
      <c r="E82" s="5"/>
      <c r="F82" s="5"/>
    </row>
    <row r="83" spans="2:6">
      <c r="B83" s="3"/>
      <c r="C83" s="3"/>
      <c r="D83" s="5"/>
      <c r="E83" s="5"/>
      <c r="F83" s="5"/>
    </row>
    <row r="84" spans="2:6">
      <c r="B84" s="3"/>
      <c r="C84" s="3"/>
      <c r="D84" s="5"/>
      <c r="E84" s="5"/>
      <c r="F84" s="5"/>
    </row>
    <row r="85" spans="2:6">
      <c r="B85" s="3"/>
      <c r="C85" s="3"/>
      <c r="D85" s="5"/>
      <c r="E85" s="5"/>
      <c r="F85" s="5"/>
    </row>
    <row r="86" spans="2:6">
      <c r="B86" s="3"/>
      <c r="C86" s="3"/>
      <c r="D86" s="5"/>
      <c r="E86" s="5"/>
      <c r="F86" s="5"/>
    </row>
    <row r="87" spans="2:6">
      <c r="B87" s="3"/>
      <c r="C87" s="3"/>
      <c r="D87" s="5"/>
      <c r="E87" s="5"/>
      <c r="F87" s="5"/>
    </row>
    <row r="88" spans="2:6">
      <c r="B88" s="3"/>
      <c r="C88" s="3"/>
      <c r="D88" s="5"/>
      <c r="E88" s="5"/>
      <c r="F88" s="5"/>
    </row>
    <row r="89" spans="2:6">
      <c r="B89" s="3"/>
      <c r="C89" s="3"/>
      <c r="D89" s="5"/>
      <c r="E89" s="5"/>
      <c r="F89" s="5"/>
    </row>
    <row r="90" spans="2:6">
      <c r="B90" s="3"/>
      <c r="C90" s="3"/>
      <c r="D90" s="5"/>
      <c r="E90" s="5"/>
      <c r="F90" s="5"/>
    </row>
    <row r="91" spans="2:6">
      <c r="B91" s="3"/>
      <c r="C91" s="3"/>
      <c r="D91" s="5"/>
      <c r="E91" s="5"/>
      <c r="F91" s="5"/>
    </row>
    <row r="92" spans="2:6">
      <c r="B92" s="3"/>
      <c r="C92" s="3"/>
      <c r="D92" s="5"/>
      <c r="E92" s="5"/>
      <c r="F92" s="5"/>
    </row>
    <row r="93" spans="2:6">
      <c r="B93" s="3"/>
      <c r="C93" s="3"/>
      <c r="D93" s="5"/>
      <c r="E93" s="5"/>
      <c r="F93" s="5"/>
    </row>
    <row r="94" spans="2:6">
      <c r="B94" s="3"/>
      <c r="C94" s="3"/>
      <c r="D94" s="5"/>
      <c r="E94" s="5"/>
      <c r="F94" s="5"/>
    </row>
    <row r="95" spans="2:6">
      <c r="B95" s="3"/>
      <c r="C95" s="3"/>
      <c r="D95" s="5"/>
      <c r="E95" s="5"/>
      <c r="F95" s="5"/>
    </row>
    <row r="96" spans="2:6">
      <c r="B96" s="3"/>
      <c r="C96" s="3"/>
      <c r="D96" s="5"/>
      <c r="E96" s="5"/>
      <c r="F96" s="5"/>
    </row>
    <row r="97" spans="2:6">
      <c r="B97" s="3"/>
      <c r="C97" s="3"/>
      <c r="D97" s="5"/>
      <c r="E97" s="5"/>
      <c r="F97" s="5"/>
    </row>
    <row r="98" spans="2:6">
      <c r="B98" s="3"/>
      <c r="C98" s="3"/>
      <c r="D98" s="5"/>
      <c r="E98" s="5"/>
      <c r="F98" s="5"/>
    </row>
    <row r="99" spans="2:6">
      <c r="B99" s="3"/>
      <c r="C99" s="3"/>
      <c r="D99" s="5"/>
      <c r="E99" s="5"/>
      <c r="F99" s="5"/>
    </row>
    <row r="100" spans="2:6">
      <c r="B100" s="3"/>
      <c r="C100" s="3"/>
      <c r="D100" s="5"/>
      <c r="E100" s="5"/>
      <c r="F100" s="5"/>
    </row>
    <row r="101" spans="2:6">
      <c r="B101" s="3"/>
      <c r="C101" s="3"/>
      <c r="D101" s="5"/>
      <c r="E101" s="5"/>
      <c r="F101" s="5"/>
    </row>
    <row r="102" spans="2:6">
      <c r="B102" s="3"/>
      <c r="C102" s="3"/>
      <c r="D102" s="5"/>
      <c r="E102" s="5"/>
      <c r="F102" s="5"/>
    </row>
    <row r="103" spans="2:6">
      <c r="B103" s="3"/>
      <c r="C103" s="3"/>
      <c r="D103" s="5"/>
      <c r="E103" s="5"/>
      <c r="F103" s="5"/>
    </row>
    <row r="104" spans="2:6">
      <c r="B104" s="3"/>
      <c r="C104" s="3"/>
      <c r="D104" s="5"/>
      <c r="E104" s="5"/>
      <c r="F104" s="5"/>
    </row>
    <row r="105" spans="2:6">
      <c r="B105" s="3"/>
      <c r="C105" s="3"/>
      <c r="D105" s="5"/>
      <c r="E105" s="5"/>
      <c r="F105" s="5"/>
    </row>
    <row r="106" spans="2:6">
      <c r="B106" s="3"/>
      <c r="C106" s="3"/>
      <c r="D106" s="5"/>
      <c r="E106" s="5"/>
      <c r="F106" s="5"/>
    </row>
    <row r="107" spans="2:6">
      <c r="B107" s="3"/>
      <c r="C107" s="3"/>
      <c r="D107" s="5"/>
      <c r="E107" s="5"/>
      <c r="F107" s="5"/>
    </row>
    <row r="108" spans="2:6">
      <c r="B108" s="3"/>
      <c r="C108" s="3"/>
      <c r="D108" s="5"/>
      <c r="E108" s="5"/>
      <c r="F108" s="5"/>
    </row>
    <row r="109" spans="2:6">
      <c r="B109" s="3"/>
      <c r="C109" s="3"/>
      <c r="D109" s="5"/>
      <c r="E109" s="5"/>
      <c r="F109" s="5"/>
    </row>
    <row r="110" spans="2:6">
      <c r="B110" s="3"/>
      <c r="C110" s="3"/>
      <c r="D110" s="5"/>
      <c r="E110" s="5"/>
      <c r="F110" s="5"/>
    </row>
    <row r="111" spans="2:6">
      <c r="B111" s="3"/>
      <c r="C111" s="3"/>
      <c r="D111" s="5"/>
      <c r="E111" s="5"/>
      <c r="F111" s="5"/>
    </row>
    <row r="112" spans="2:6">
      <c r="B112" s="3"/>
      <c r="C112" s="3"/>
      <c r="D112" s="5"/>
      <c r="E112" s="5"/>
      <c r="F112" s="5"/>
    </row>
    <row r="113" spans="2:6">
      <c r="B113" s="3"/>
      <c r="C113" s="3"/>
      <c r="D113" s="5"/>
      <c r="E113" s="5"/>
      <c r="F113" s="5"/>
    </row>
    <row r="114" spans="2:6">
      <c r="B114" s="3"/>
      <c r="C114" s="3"/>
      <c r="D114" s="5"/>
      <c r="E114" s="5"/>
      <c r="F114" s="5"/>
    </row>
    <row r="115" spans="2:6">
      <c r="B115" s="3"/>
      <c r="C115" s="3"/>
      <c r="D115" s="5"/>
      <c r="E115" s="5"/>
      <c r="F115" s="5"/>
    </row>
    <row r="116" spans="2:6">
      <c r="B116" s="3"/>
      <c r="C116" s="3"/>
      <c r="D116" s="5"/>
      <c r="E116" s="5"/>
      <c r="F116" s="5"/>
    </row>
    <row r="117" spans="2:6">
      <c r="B117" s="3"/>
      <c r="C117" s="3"/>
      <c r="D117" s="5"/>
      <c r="E117" s="5"/>
      <c r="F117" s="5"/>
    </row>
    <row r="118" spans="2:6">
      <c r="B118" s="3"/>
      <c r="C118" s="3"/>
      <c r="D118" s="5"/>
      <c r="E118" s="5"/>
      <c r="F118" s="5"/>
    </row>
    <row r="119" spans="2:6">
      <c r="B119" s="3"/>
      <c r="C119" s="3"/>
      <c r="D119" s="5"/>
      <c r="E119" s="5"/>
      <c r="F119" s="5"/>
    </row>
    <row r="120" spans="2:6">
      <c r="B120" s="3"/>
      <c r="C120" s="3"/>
      <c r="D120" s="5"/>
      <c r="E120" s="5"/>
      <c r="F120" s="5"/>
    </row>
    <row r="121" spans="2:6">
      <c r="B121" s="3"/>
      <c r="C121" s="3"/>
      <c r="D121" s="5"/>
      <c r="E121" s="5"/>
      <c r="F121" s="5"/>
    </row>
    <row r="122" spans="2:6">
      <c r="B122" s="3"/>
      <c r="C122" s="3"/>
      <c r="D122" s="5"/>
      <c r="E122" s="5"/>
      <c r="F122" s="5"/>
    </row>
    <row r="123" spans="2:6">
      <c r="B123" s="3"/>
      <c r="C123" s="3"/>
      <c r="D123" s="5"/>
      <c r="E123" s="5"/>
      <c r="F123" s="5"/>
    </row>
    <row r="124" spans="2:6">
      <c r="B124" s="3"/>
      <c r="C124" s="3"/>
      <c r="D124" s="5"/>
      <c r="E124" s="5"/>
      <c r="F124" s="5"/>
    </row>
    <row r="125" spans="2:6">
      <c r="B125" s="3"/>
      <c r="C125" s="3"/>
      <c r="D125" s="5"/>
      <c r="E125" s="5"/>
      <c r="F125" s="5"/>
    </row>
    <row r="126" spans="2:6">
      <c r="B126" s="3"/>
      <c r="C126" s="3"/>
      <c r="D126" s="5"/>
      <c r="E126" s="5"/>
      <c r="F126" s="5"/>
    </row>
    <row r="127" spans="2:6">
      <c r="B127" s="3"/>
      <c r="C127" s="3"/>
      <c r="D127" s="5"/>
      <c r="E127" s="5"/>
      <c r="F127" s="5"/>
    </row>
    <row r="128" spans="2:6">
      <c r="B128" s="3"/>
      <c r="C128" s="3"/>
      <c r="D128" s="5"/>
      <c r="E128" s="5"/>
      <c r="F128" s="5"/>
    </row>
    <row r="129" spans="2:6">
      <c r="B129" s="3"/>
      <c r="C129" s="3"/>
      <c r="D129" s="5"/>
      <c r="E129" s="5"/>
      <c r="F129" s="5"/>
    </row>
    <row r="130" spans="2:6">
      <c r="B130" s="3"/>
      <c r="C130" s="3"/>
      <c r="D130" s="5"/>
      <c r="E130" s="5"/>
      <c r="F130" s="5"/>
    </row>
    <row r="131" spans="2:6">
      <c r="B131" s="3"/>
      <c r="C131" s="3"/>
      <c r="D131" s="5"/>
      <c r="E131" s="5"/>
      <c r="F131" s="5"/>
    </row>
    <row r="132" spans="2:6">
      <c r="B132" s="3"/>
      <c r="C132" s="3"/>
      <c r="D132" s="5"/>
      <c r="E132" s="5"/>
      <c r="F132" s="5"/>
    </row>
    <row r="133" spans="2:6">
      <c r="B133" s="3"/>
      <c r="C133" s="3"/>
      <c r="D133" s="5"/>
      <c r="E133" s="5"/>
      <c r="F133" s="5"/>
    </row>
    <row r="134" spans="2:6">
      <c r="B134" s="3"/>
      <c r="C134" s="3"/>
      <c r="D134" s="5"/>
      <c r="E134" s="5"/>
      <c r="F134" s="5"/>
    </row>
    <row r="135" spans="2:6">
      <c r="B135" s="3"/>
      <c r="C135" s="3"/>
      <c r="D135" s="5"/>
      <c r="E135" s="5"/>
      <c r="F135" s="5"/>
    </row>
    <row r="136" spans="2:6">
      <c r="B136" s="3"/>
      <c r="C136" s="3"/>
      <c r="D136" s="5"/>
      <c r="E136" s="5"/>
      <c r="F136" s="5"/>
    </row>
    <row r="137" spans="2:6">
      <c r="B137" s="3"/>
      <c r="C137" s="3"/>
      <c r="D137" s="5"/>
      <c r="E137" s="5"/>
      <c r="F137" s="5"/>
    </row>
    <row r="138" spans="2:6">
      <c r="B138" s="3"/>
      <c r="C138" s="3"/>
      <c r="D138" s="5"/>
      <c r="E138" s="5"/>
      <c r="F138" s="5"/>
    </row>
    <row r="139" spans="2:6">
      <c r="B139" s="3"/>
      <c r="C139" s="3"/>
      <c r="D139" s="5"/>
      <c r="E139" s="5"/>
      <c r="F139" s="5"/>
    </row>
    <row r="140" spans="2:6">
      <c r="B140" s="3"/>
      <c r="C140" s="3"/>
      <c r="D140" s="5"/>
      <c r="E140" s="5"/>
      <c r="F140" s="5"/>
    </row>
    <row r="141" spans="2:6">
      <c r="B141" s="3"/>
      <c r="C141" s="3"/>
      <c r="D141" s="5"/>
      <c r="E141" s="5"/>
      <c r="F141" s="5"/>
    </row>
    <row r="142" spans="2:6">
      <c r="B142" s="3"/>
      <c r="C142" s="3"/>
      <c r="D142" s="5"/>
      <c r="E142" s="5"/>
      <c r="F142" s="5"/>
    </row>
    <row r="143" spans="2:6">
      <c r="B143" s="3"/>
      <c r="C143" s="3"/>
      <c r="D143" s="5"/>
      <c r="E143" s="5"/>
      <c r="F143" s="5"/>
    </row>
    <row r="144" spans="2:6">
      <c r="B144" s="3"/>
      <c r="C144" s="3"/>
      <c r="D144" s="5"/>
      <c r="E144" s="5"/>
      <c r="F144" s="5"/>
    </row>
    <row r="145" spans="2:6">
      <c r="B145" s="3"/>
      <c r="C145" s="3"/>
      <c r="D145" s="5"/>
      <c r="E145" s="5"/>
      <c r="F145" s="5"/>
    </row>
    <row r="146" spans="2:6">
      <c r="B146" s="3"/>
      <c r="C146" s="3"/>
      <c r="D146" s="5"/>
      <c r="E146" s="5"/>
      <c r="F146" s="5"/>
    </row>
    <row r="147" spans="2:6">
      <c r="B147" s="3"/>
      <c r="C147" s="3"/>
      <c r="D147" s="5"/>
      <c r="E147" s="5"/>
      <c r="F147" s="5"/>
    </row>
    <row r="148" spans="2:6">
      <c r="B148" s="3"/>
      <c r="C148" s="3"/>
      <c r="D148" s="5"/>
      <c r="E148" s="5"/>
      <c r="F148" s="5"/>
    </row>
    <row r="149" spans="2:6">
      <c r="D149" s="7"/>
      <c r="E149" s="7"/>
      <c r="F149" s="7"/>
    </row>
    <row r="150" spans="2:6">
      <c r="D150" s="7"/>
      <c r="E150" s="7"/>
      <c r="F150" s="7"/>
    </row>
    <row r="151" spans="2:6">
      <c r="D151" s="7"/>
      <c r="E151" s="7"/>
      <c r="F151" s="7"/>
    </row>
    <row r="152" spans="2:6">
      <c r="D152" s="7"/>
      <c r="E152" s="7"/>
      <c r="F152" s="7"/>
    </row>
    <row r="153" spans="2:6">
      <c r="D153" s="7"/>
      <c r="E153" s="7"/>
      <c r="F153" s="7"/>
    </row>
    <row r="154" spans="2:6">
      <c r="D154" s="7"/>
      <c r="E154" s="7"/>
      <c r="F154" s="7"/>
    </row>
    <row r="155" spans="2:6">
      <c r="D155" s="7"/>
      <c r="E155" s="7"/>
      <c r="F155" s="7"/>
    </row>
    <row r="156" spans="2:6">
      <c r="D156" s="7"/>
      <c r="E156" s="7"/>
      <c r="F156" s="7"/>
    </row>
  </sheetData>
  <pageMargins left="0.511811024" right="0.511811024" top="0.78740157499999996" bottom="0.78740157499999996" header="0.31496062000000002" footer="0.31496062000000002"/>
  <ignoredErrors>
    <ignoredError sqref="B55:B56 B68:B69 C65:F73 C52:F53 C59:F60 C54:F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Amplitude Parameters</vt:lpstr>
      <vt:lpstr>Spatial Parameters</vt:lpstr>
      <vt:lpstr>Hybrid Parameters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Paulino Silva</cp:lastModifiedBy>
  <dcterms:created xsi:type="dcterms:W3CDTF">2014-03-30T18:03:36Z</dcterms:created>
  <dcterms:modified xsi:type="dcterms:W3CDTF">2014-03-31T14:05:34Z</dcterms:modified>
</cp:coreProperties>
</file>