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\Desktop\"/>
    </mc:Choice>
  </mc:AlternateContent>
  <xr:revisionPtr revIDLastSave="0" documentId="13_ncr:1_{A1C5359D-9383-449F-A06E-487D860F7D5D}" xr6:coauthVersionLast="45" xr6:coauthVersionMax="45" xr10:uidLastSave="{00000000-0000-0000-0000-000000000000}"/>
  <bookViews>
    <workbookView xWindow="-120" yWindow="-120" windowWidth="20730" windowHeight="11160" tabRatio="562" firstSheet="1" activeTab="1" xr2:uid="{804A8E46-B4D2-4950-852F-2AF26C6081BB}"/>
  </bookViews>
  <sheets>
    <sheet name="CotaFundos" sheetId="15" state="hidden" r:id="rId1"/>
    <sheet name="Sergio" sheetId="2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" i="22" l="1"/>
  <c r="G32" i="22" l="1"/>
  <c r="S29" i="22"/>
  <c r="CN29" i="22"/>
  <c r="CM29" i="22"/>
  <c r="CL29" i="22"/>
  <c r="CK29" i="22"/>
  <c r="CJ29" i="22"/>
  <c r="CI29" i="22"/>
  <c r="CH29" i="22"/>
  <c r="CG29" i="22"/>
  <c r="CF29" i="22"/>
  <c r="CE29" i="22"/>
  <c r="CD29" i="22"/>
  <c r="CC29" i="22"/>
  <c r="CB29" i="22"/>
  <c r="CA29" i="22"/>
  <c r="BZ29" i="22"/>
  <c r="BY29" i="22"/>
  <c r="BX29" i="22"/>
  <c r="BW29" i="22"/>
  <c r="BV29" i="22"/>
  <c r="BU29" i="22"/>
  <c r="BT29" i="22"/>
  <c r="BS29" i="22"/>
  <c r="BR29" i="22"/>
  <c r="BQ29" i="22"/>
  <c r="BP29" i="22"/>
  <c r="BO29" i="22"/>
  <c r="BN29" i="22"/>
  <c r="BM29" i="22"/>
  <c r="BL29" i="22"/>
  <c r="BK29" i="22"/>
  <c r="BJ29" i="22"/>
  <c r="BI29" i="22"/>
  <c r="BH29" i="22"/>
  <c r="BG29" i="22"/>
  <c r="BF29" i="22"/>
  <c r="BE29" i="22"/>
  <c r="BD29" i="22"/>
  <c r="BC29" i="22"/>
  <c r="BB29" i="22"/>
  <c r="BA29" i="22"/>
  <c r="AZ29" i="22"/>
  <c r="AY29" i="22"/>
  <c r="AX29" i="22"/>
  <c r="AW29" i="22"/>
  <c r="AV29" i="22"/>
  <c r="AU29" i="22"/>
  <c r="AT29" i="22"/>
  <c r="AS29" i="22"/>
  <c r="AR29" i="22"/>
  <c r="AQ29" i="22"/>
  <c r="AP29" i="22"/>
  <c r="AO29" i="22"/>
  <c r="AN29" i="22"/>
  <c r="AM29" i="22"/>
  <c r="AL29" i="22"/>
  <c r="AK29" i="22"/>
  <c r="AJ29" i="22"/>
  <c r="AI29" i="22"/>
  <c r="AH29" i="22"/>
  <c r="AG29" i="22"/>
  <c r="AF29" i="22"/>
  <c r="AE29" i="22"/>
  <c r="AD29" i="22"/>
  <c r="AC29" i="22"/>
  <c r="AB29" i="22"/>
  <c r="AA29" i="22"/>
  <c r="Z29" i="22"/>
  <c r="Y29" i="22"/>
  <c r="X29" i="22"/>
  <c r="W29" i="22"/>
  <c r="V29" i="22"/>
  <c r="U29" i="22"/>
  <c r="T29" i="22"/>
  <c r="R29" i="22"/>
  <c r="Q29" i="22"/>
  <c r="P29" i="22"/>
  <c r="O29" i="22"/>
  <c r="N29" i="22"/>
  <c r="M29" i="22"/>
  <c r="L29" i="22"/>
  <c r="K29" i="22"/>
  <c r="J29" i="22"/>
  <c r="I29" i="22"/>
  <c r="CO29" i="22"/>
  <c r="A29" i="22"/>
  <c r="G31" i="22" l="1"/>
  <c r="G33" i="22" s="1"/>
  <c r="D30" i="22"/>
  <c r="D29" i="22"/>
  <c r="K27" i="22"/>
  <c r="J27" i="22"/>
  <c r="I27" i="22"/>
  <c r="CO16" i="22"/>
  <c r="CN16" i="22"/>
  <c r="CM16" i="22"/>
  <c r="CL16" i="22"/>
  <c r="CK16" i="22"/>
  <c r="CL24" i="22"/>
  <c r="CJ16" i="22"/>
  <c r="BY27" i="22"/>
  <c r="CS3" i="22"/>
  <c r="CQ30" i="22"/>
  <c r="CO19" i="22"/>
  <c r="CN19" i="22"/>
  <c r="CM19" i="22"/>
  <c r="CL19" i="22"/>
  <c r="CK19" i="22"/>
  <c r="CJ19" i="22"/>
  <c r="CF3" i="22" l="1"/>
  <c r="CF2" i="22"/>
  <c r="BG16" i="22"/>
  <c r="CS10" i="22" l="1"/>
  <c r="A987" i="15" l="1"/>
  <c r="A988" i="15" s="1"/>
  <c r="CG16" i="22"/>
  <c r="A1157" i="15"/>
  <c r="CG24" i="22"/>
  <c r="CH24" i="22" s="1"/>
  <c r="CI24" i="22" s="1"/>
  <c r="CJ24" i="22" s="1"/>
  <c r="CK24" i="22" s="1"/>
  <c r="CM24" i="22" s="1"/>
  <c r="CN24" i="22" s="1"/>
  <c r="CO24" i="22" s="1"/>
  <c r="CG1" i="22"/>
  <c r="CH1" i="22" s="1"/>
  <c r="CH16" i="22" l="1"/>
  <c r="CH19" i="22"/>
  <c r="CI1" i="22"/>
  <c r="CH3" i="22"/>
  <c r="CH2" i="22"/>
  <c r="CG2" i="22"/>
  <c r="CG27" i="22" s="1"/>
  <c r="CG3" i="22"/>
  <c r="A1158" i="15"/>
  <c r="CG19" i="22" s="1"/>
  <c r="CI19" i="22" l="1"/>
  <c r="CI16" i="22"/>
  <c r="CH27" i="22"/>
  <c r="CI3" i="22"/>
  <c r="CI2" i="22"/>
  <c r="CI27" i="22" s="1"/>
  <c r="BG10" i="22"/>
  <c r="CI28" i="22" l="1"/>
  <c r="CH28" i="22"/>
  <c r="CJ3" i="22"/>
  <c r="CJ2" i="22"/>
  <c r="CJ27" i="22" s="1"/>
  <c r="AG11" i="22"/>
  <c r="AG12" i="22"/>
  <c r="AH13" i="22"/>
  <c r="CF16" i="22"/>
  <c r="O17" i="22"/>
  <c r="T20" i="22"/>
  <c r="AG21" i="22"/>
  <c r="CF19" i="22"/>
  <c r="CA19" i="22"/>
  <c r="CB19" i="22"/>
  <c r="CC19" i="22"/>
  <c r="CD19" i="22"/>
  <c r="CE19" i="22"/>
  <c r="CE16" i="22"/>
  <c r="CD16" i="22"/>
  <c r="CC16" i="22"/>
  <c r="CB16" i="22"/>
  <c r="CA16" i="22"/>
  <c r="CE3" i="22"/>
  <c r="CD3" i="22"/>
  <c r="CC3" i="22"/>
  <c r="CB3" i="22"/>
  <c r="CA3" i="22"/>
  <c r="BZ3" i="22"/>
  <c r="BY3" i="22"/>
  <c r="C1536" i="15"/>
  <c r="CE2" i="22" s="1"/>
  <c r="C1535" i="15"/>
  <c r="CD2" i="22" s="1"/>
  <c r="C1534" i="15"/>
  <c r="CC2" i="22" s="1"/>
  <c r="C1533" i="15"/>
  <c r="CB2" i="22" s="1"/>
  <c r="C1532" i="15"/>
  <c r="CA2" i="22" s="1"/>
  <c r="C1531" i="15"/>
  <c r="BZ2" i="22" s="1"/>
  <c r="C1530" i="15"/>
  <c r="BY2" i="22" s="1"/>
  <c r="K138" i="15"/>
  <c r="K137" i="15"/>
  <c r="K136" i="15"/>
  <c r="K135" i="15"/>
  <c r="K134" i="15"/>
  <c r="K133" i="15"/>
  <c r="K132" i="15"/>
  <c r="BH11" i="22"/>
  <c r="U11" i="22"/>
  <c r="U22" i="22"/>
  <c r="T22" i="22"/>
  <c r="AH21" i="22"/>
  <c r="U20" i="22"/>
  <c r="BA19" i="22"/>
  <c r="AZ19" i="22"/>
  <c r="AY19" i="22"/>
  <c r="AD18" i="22"/>
  <c r="AC18" i="22"/>
  <c r="P17" i="22"/>
  <c r="BQ16" i="22"/>
  <c r="BP16" i="22"/>
  <c r="BN16" i="22"/>
  <c r="BM16" i="22"/>
  <c r="BH16" i="22"/>
  <c r="BU15" i="22"/>
  <c r="BT15" i="22"/>
  <c r="P14" i="22"/>
  <c r="O14" i="22"/>
  <c r="N14" i="22"/>
  <c r="AD13" i="22"/>
  <c r="AC13" i="22"/>
  <c r="AB13" i="22"/>
  <c r="V13" i="22"/>
  <c r="V11" i="22"/>
  <c r="U13" i="22"/>
  <c r="T13" i="22"/>
  <c r="AI12" i="22"/>
  <c r="AH12" i="22"/>
  <c r="AD12" i="22"/>
  <c r="AC12" i="22"/>
  <c r="BI11" i="22"/>
  <c r="BG11" i="22"/>
  <c r="BA11" i="22"/>
  <c r="AZ11" i="22"/>
  <c r="AU11" i="22"/>
  <c r="AT11" i="22"/>
  <c r="BI10" i="22"/>
  <c r="BH10" i="22"/>
  <c r="T11" i="22"/>
  <c r="P11" i="22"/>
  <c r="O11" i="22"/>
  <c r="BJ10" i="22"/>
  <c r="AE22" i="22"/>
  <c r="AD22" i="22"/>
  <c r="AC22" i="22"/>
  <c r="AB22" i="22"/>
  <c r="AA22" i="22"/>
  <c r="Z22" i="22"/>
  <c r="Y22" i="22"/>
  <c r="X22" i="22"/>
  <c r="W22" i="22"/>
  <c r="V22" i="22"/>
  <c r="X20" i="22"/>
  <c r="W20" i="22"/>
  <c r="V20" i="22"/>
  <c r="BZ19" i="22"/>
  <c r="BY19" i="22"/>
  <c r="BX19" i="22"/>
  <c r="BW19" i="22"/>
  <c r="BV19" i="22"/>
  <c r="BU19" i="22"/>
  <c r="BT19" i="22"/>
  <c r="BS19" i="22"/>
  <c r="BR19" i="22"/>
  <c r="BQ19" i="22"/>
  <c r="BP19" i="22"/>
  <c r="BO19" i="22"/>
  <c r="BN19" i="22"/>
  <c r="BM19" i="22"/>
  <c r="BL19" i="22"/>
  <c r="BK19" i="22"/>
  <c r="BJ19" i="22"/>
  <c r="BI19" i="22"/>
  <c r="BH19" i="22"/>
  <c r="BG19" i="22"/>
  <c r="BF19" i="22"/>
  <c r="BE19" i="22"/>
  <c r="BD19" i="22"/>
  <c r="BC19" i="22"/>
  <c r="BB19" i="22"/>
  <c r="AE18" i="22"/>
  <c r="BZ16" i="22"/>
  <c r="BY16" i="22"/>
  <c r="BX16" i="22"/>
  <c r="BW16" i="22"/>
  <c r="BV16" i="22"/>
  <c r="BU16" i="22"/>
  <c r="BT16" i="22"/>
  <c r="BS16" i="22"/>
  <c r="BR16" i="22"/>
  <c r="BO16" i="22"/>
  <c r="BI16" i="22"/>
  <c r="BW15" i="22"/>
  <c r="BV15" i="22"/>
  <c r="BF14" i="22"/>
  <c r="BE14" i="22"/>
  <c r="BD14" i="22"/>
  <c r="BC14" i="22"/>
  <c r="BB14" i="22"/>
  <c r="BA14" i="22"/>
  <c r="AZ14" i="22"/>
  <c r="AY14" i="22"/>
  <c r="AX14" i="22"/>
  <c r="AW14" i="22"/>
  <c r="AV14" i="22"/>
  <c r="AU14" i="22"/>
  <c r="AT14" i="22"/>
  <c r="AS14" i="22"/>
  <c r="AR14" i="22"/>
  <c r="AQ14" i="22"/>
  <c r="AP14" i="22"/>
  <c r="AO14" i="22"/>
  <c r="AN14" i="22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Z13" i="22"/>
  <c r="Y13" i="22"/>
  <c r="X13" i="22"/>
  <c r="W13" i="22"/>
  <c r="AA13" i="22"/>
  <c r="AG13" i="22"/>
  <c r="AF13" i="22"/>
  <c r="AE13" i="22"/>
  <c r="AF12" i="22"/>
  <c r="AE12" i="22"/>
  <c r="BF11" i="22"/>
  <c r="BE11" i="22"/>
  <c r="BD11" i="22"/>
  <c r="BC11" i="22"/>
  <c r="BB11" i="22"/>
  <c r="AF11" i="22"/>
  <c r="AE11" i="22"/>
  <c r="AD11" i="22"/>
  <c r="AC11" i="22"/>
  <c r="AB11" i="22"/>
  <c r="AA11" i="22"/>
  <c r="Z11" i="22"/>
  <c r="Y11" i="22"/>
  <c r="X11" i="22"/>
  <c r="W11" i="22"/>
  <c r="J5" i="22"/>
  <c r="CJ28" i="22" l="1"/>
  <c r="CK3" i="22"/>
  <c r="CK2" i="22"/>
  <c r="L5" i="22"/>
  <c r="BX2" i="22"/>
  <c r="CK27" i="22" l="1"/>
  <c r="CL3" i="22"/>
  <c r="CL2" i="22"/>
  <c r="CL27" i="22" s="1"/>
  <c r="J28" i="22"/>
  <c r="K28" i="22"/>
  <c r="M5" i="22"/>
  <c r="L27" i="22"/>
  <c r="BM2" i="22"/>
  <c r="BH3" i="22"/>
  <c r="BG3" i="22"/>
  <c r="BD3" i="22"/>
  <c r="BI2" i="22"/>
  <c r="BX3" i="22"/>
  <c r="BW3" i="22"/>
  <c r="BV3" i="22"/>
  <c r="BU3" i="22"/>
  <c r="BT3" i="22"/>
  <c r="BS3" i="22"/>
  <c r="BR3" i="22"/>
  <c r="BQ3" i="22"/>
  <c r="BP3" i="22"/>
  <c r="BO3" i="22"/>
  <c r="BN3" i="22"/>
  <c r="BM3" i="22"/>
  <c r="BL3" i="22"/>
  <c r="BK3" i="22"/>
  <c r="BJ3" i="22"/>
  <c r="BI3" i="22"/>
  <c r="BF3" i="22"/>
  <c r="BE3" i="22"/>
  <c r="BC3" i="22"/>
  <c r="BB3" i="22"/>
  <c r="BW2" i="22"/>
  <c r="BV2" i="22"/>
  <c r="BU2" i="22"/>
  <c r="BT2" i="22"/>
  <c r="BS2" i="22"/>
  <c r="BR2" i="22"/>
  <c r="BQ2" i="22"/>
  <c r="BP2" i="22"/>
  <c r="BO2" i="22"/>
  <c r="BN2" i="22"/>
  <c r="BL2" i="22"/>
  <c r="BK2" i="22"/>
  <c r="BJ2" i="22"/>
  <c r="BH2" i="22"/>
  <c r="BG2" i="22"/>
  <c r="BF2" i="22"/>
  <c r="BE2" i="22"/>
  <c r="BD2" i="22"/>
  <c r="BC2" i="22"/>
  <c r="BB2" i="22"/>
  <c r="BA2" i="22"/>
  <c r="CL28" i="22" l="1"/>
  <c r="CK28" i="22"/>
  <c r="CM3" i="22"/>
  <c r="CM2" i="22"/>
  <c r="L28" i="22"/>
  <c r="N5" i="22"/>
  <c r="M27" i="22"/>
  <c r="CM27" i="22" l="1"/>
  <c r="CN3" i="22"/>
  <c r="CN2" i="22"/>
  <c r="CN27" i="22" s="1"/>
  <c r="M28" i="22"/>
  <c r="N27" i="22"/>
  <c r="CN28" i="22" l="1"/>
  <c r="CM28" i="22"/>
  <c r="CO3" i="22"/>
  <c r="F3" i="22" s="1"/>
  <c r="CO2" i="22"/>
  <c r="N28" i="22"/>
  <c r="O27" i="22"/>
  <c r="F2" i="22" l="1"/>
  <c r="CS2" i="22"/>
  <c r="CO27" i="22"/>
  <c r="O28" i="22"/>
  <c r="P27" i="22"/>
  <c r="CO28" i="22" l="1"/>
  <c r="P28" i="22"/>
  <c r="Q27" i="22"/>
  <c r="Q28" i="22" l="1"/>
  <c r="R27" i="22"/>
  <c r="R28" i="22" l="1"/>
  <c r="T27" i="22"/>
  <c r="S27" i="22"/>
  <c r="S28" i="22" l="1"/>
  <c r="T28" i="22" l="1"/>
  <c r="U27" i="22"/>
  <c r="U28" i="22" l="1"/>
  <c r="V27" i="22"/>
  <c r="V28" i="22" l="1"/>
  <c r="W27" i="22"/>
  <c r="W28" i="22" l="1"/>
  <c r="X27" i="22"/>
  <c r="X28" i="22" l="1"/>
  <c r="Y27" i="22"/>
  <c r="Y28" i="22" l="1"/>
  <c r="Z27" i="22"/>
  <c r="Z28" i="22" l="1"/>
  <c r="AA27" i="22"/>
  <c r="AA28" i="22" l="1"/>
  <c r="AB27" i="22"/>
  <c r="AB28" i="22" l="1"/>
  <c r="AC27" i="22"/>
  <c r="AC28" i="22" l="1"/>
  <c r="AD27" i="22"/>
  <c r="AD28" i="22" l="1"/>
  <c r="AE27" i="22"/>
  <c r="AE28" i="22" l="1"/>
  <c r="AF27" i="22"/>
  <c r="AF28" i="22" l="1"/>
  <c r="AG27" i="22"/>
  <c r="AG28" i="22" l="1"/>
  <c r="AH27" i="22"/>
  <c r="AH28" i="22" l="1"/>
  <c r="AI27" i="22"/>
  <c r="AI28" i="22" l="1"/>
  <c r="AJ27" i="22"/>
  <c r="AJ28" i="22" l="1"/>
  <c r="AK27" i="22"/>
  <c r="AK28" i="22" l="1"/>
  <c r="AL27" i="22"/>
  <c r="AL28" i="22" l="1"/>
  <c r="AM27" i="22"/>
  <c r="AM28" i="22" l="1"/>
  <c r="AN27" i="22"/>
  <c r="AN28" i="22" l="1"/>
  <c r="AO27" i="22"/>
  <c r="AO28" i="22" l="1"/>
  <c r="AP27" i="22"/>
  <c r="AP28" i="22" l="1"/>
  <c r="AQ27" i="22"/>
  <c r="AQ28" i="22" l="1"/>
  <c r="AR27" i="22"/>
  <c r="AR28" i="22" l="1"/>
  <c r="AS27" i="22"/>
  <c r="AS28" i="22" l="1"/>
  <c r="AT27" i="22"/>
  <c r="AT28" i="22" l="1"/>
  <c r="AU27" i="22"/>
  <c r="AU28" i="22" l="1"/>
  <c r="AV27" i="22"/>
  <c r="AV28" i="22" l="1"/>
  <c r="AW27" i="22"/>
  <c r="AW28" i="22" l="1"/>
  <c r="AX27" i="22"/>
  <c r="AX28" i="22" l="1"/>
  <c r="AY27" i="22"/>
  <c r="AY28" i="22" l="1"/>
  <c r="AZ27" i="22"/>
  <c r="AZ28" i="22" l="1"/>
  <c r="BA27" i="22"/>
  <c r="BA28" i="22" l="1"/>
  <c r="BB27" i="22"/>
  <c r="BB28" i="22" l="1"/>
  <c r="BC27" i="22"/>
  <c r="BC28" i="22" l="1"/>
  <c r="BD27" i="22"/>
  <c r="BD28" i="22" l="1"/>
  <c r="BF27" i="22"/>
  <c r="BE27" i="22"/>
  <c r="BF28" i="22" l="1"/>
  <c r="BE28" i="22"/>
  <c r="BG27" i="22"/>
  <c r="BG28" i="22" l="1"/>
  <c r="BH27" i="22"/>
  <c r="BH28" i="22" l="1"/>
  <c r="BI27" i="22"/>
  <c r="BI28" i="22" l="1"/>
  <c r="BJ27" i="22"/>
  <c r="BJ28" i="22" l="1"/>
  <c r="BK27" i="22"/>
  <c r="BK28" i="22" l="1"/>
  <c r="BL27" i="22"/>
  <c r="BL28" i="22" l="1"/>
  <c r="BM27" i="22"/>
  <c r="BM28" i="22" l="1"/>
  <c r="BN27" i="22"/>
  <c r="BN28" i="22" l="1"/>
  <c r="BO27" i="22"/>
  <c r="BO28" i="22" l="1"/>
  <c r="BP27" i="22"/>
  <c r="BP28" i="22" l="1"/>
  <c r="BQ27" i="22"/>
  <c r="BQ28" i="22" l="1"/>
  <c r="BR27" i="22"/>
  <c r="BR28" i="22" l="1"/>
  <c r="BS27" i="22"/>
  <c r="BS28" i="22" l="1"/>
  <c r="BT27" i="22"/>
  <c r="BT28" i="22" l="1"/>
  <c r="BU27" i="22"/>
  <c r="BU28" i="22" l="1"/>
  <c r="BV27" i="22"/>
  <c r="BV28" i="22" l="1"/>
  <c r="BW27" i="22"/>
  <c r="BW28" i="22" l="1"/>
  <c r="BX27" i="22"/>
  <c r="BX28" i="22" l="1"/>
  <c r="BY28" i="22" l="1"/>
  <c r="BZ27" i="22"/>
  <c r="CA27" i="22" l="1"/>
  <c r="BZ28" i="22"/>
  <c r="CA28" i="22" l="1"/>
  <c r="CB27" i="22"/>
  <c r="CB28" i="22" l="1"/>
  <c r="CC27" i="22"/>
  <c r="CC28" i="22" l="1"/>
  <c r="CD27" i="22"/>
  <c r="CD28" i="22" l="1"/>
  <c r="CE27" i="22"/>
  <c r="CE28" i="22" l="1"/>
  <c r="CF27" i="22"/>
  <c r="CG28" i="22" s="1"/>
  <c r="CQ28" i="22" l="1"/>
  <c r="CQ31" i="22" s="1"/>
  <c r="CF28" i="22"/>
  <c r="CS9" i="22" l="1"/>
  <c r="CS11" i="22"/>
  <c r="CS5" i="22" l="1"/>
</calcChain>
</file>

<file path=xl/sharedStrings.xml><?xml version="1.0" encoding="utf-8"?>
<sst xmlns="http://schemas.openxmlformats.org/spreadsheetml/2006/main" count="3059" uniqueCount="45">
  <si>
    <t>26.978.199/0001-10</t>
  </si>
  <si>
    <t>qtde de cotas</t>
  </si>
  <si>
    <t>CDI</t>
  </si>
  <si>
    <t>25.307.278/0001-37</t>
  </si>
  <si>
    <t>CAIXA</t>
  </si>
  <si>
    <t>TOTAL</t>
  </si>
  <si>
    <t>%CDI</t>
  </si>
  <si>
    <t>CNTO3</t>
  </si>
  <si>
    <t>COGN3</t>
  </si>
  <si>
    <t>BPAC11</t>
  </si>
  <si>
    <t>CDI85</t>
  </si>
  <si>
    <t>BOVA11</t>
  </si>
  <si>
    <t>ENEV3</t>
  </si>
  <si>
    <t>GBIO33</t>
  </si>
  <si>
    <t>LWSA3</t>
  </si>
  <si>
    <t>MGLU3</t>
  </si>
  <si>
    <t>OIBR3</t>
  </si>
  <si>
    <t>PETR4</t>
  </si>
  <si>
    <t>PRIO3</t>
  </si>
  <si>
    <t>SQIA3</t>
  </si>
  <si>
    <t>TIET11</t>
  </si>
  <si>
    <t>TRIS3</t>
  </si>
  <si>
    <t>VALE3</t>
  </si>
  <si>
    <t>GAUSS advisory</t>
  </si>
  <si>
    <t>KAPITALO kappa</t>
  </si>
  <si>
    <t>CRI</t>
  </si>
  <si>
    <t>CRA</t>
  </si>
  <si>
    <t>VALE Ren Fix</t>
  </si>
  <si>
    <t>Renda Fixa</t>
  </si>
  <si>
    <t>Fundos Multimercados</t>
  </si>
  <si>
    <t>Ações</t>
  </si>
  <si>
    <t>Benchmarking  liquid</t>
  </si>
  <si>
    <t>Inicio</t>
  </si>
  <si>
    <t>Fim</t>
  </si>
  <si>
    <t>taxa de adm</t>
  </si>
  <si>
    <t>taxa de perfomance</t>
  </si>
  <si>
    <t>Total</t>
  </si>
  <si>
    <t>Imposto</t>
  </si>
  <si>
    <t>Quantidade</t>
  </si>
  <si>
    <t>Fundos</t>
  </si>
  <si>
    <t>Renda Varivavel</t>
  </si>
  <si>
    <t>Resultado Bruto</t>
  </si>
  <si>
    <t>Resultado %</t>
  </si>
  <si>
    <t>Movimentação</t>
  </si>
  <si>
    <t>Resultado 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</si>
</sst>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0000"/>
    <numFmt numFmtId="166" formatCode="_(&quot;$&quot;* #,##0_);_(&quot;$&quot;* \(#,##0\);_(&quot;$&quot;* &quot;-&quot;??_);_(@_)"/>
    <numFmt numFmtId="167" formatCode="&quot;$&quot;#,##0.0_);[Red]\(&quot;$&quot;#,##0.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/>
    <xf numFmtId="8" fontId="0" fillId="0" borderId="0" xfId="0" applyNumberFormat="1"/>
    <xf numFmtId="0" fontId="0" fillId="0" borderId="0" xfId="0"/>
    <xf numFmtId="14" fontId="0" fillId="0" borderId="0" xfId="0" applyNumberFormat="1"/>
    <xf numFmtId="44" fontId="0" fillId="0" borderId="0" xfId="1" applyFont="1"/>
    <xf numFmtId="6" fontId="0" fillId="0" borderId="0" xfId="0" applyNumberFormat="1"/>
    <xf numFmtId="0" fontId="0" fillId="0" borderId="1" xfId="0" applyBorder="1"/>
    <xf numFmtId="10" fontId="0" fillId="0" borderId="0" xfId="0" applyNumberFormat="1"/>
    <xf numFmtId="0" fontId="3" fillId="0" borderId="1" xfId="0" applyFont="1" applyBorder="1" applyAlignment="1">
      <alignment horizontal="center" vertical="top"/>
    </xf>
    <xf numFmtId="1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8" fontId="0" fillId="0" borderId="0" xfId="1" applyNumberFormat="1" applyFont="1"/>
    <xf numFmtId="0" fontId="2" fillId="0" borderId="0" xfId="0" applyFont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15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center"/>
    </xf>
    <xf numFmtId="166" fontId="0" fillId="2" borderId="1" xfId="1" applyNumberFormat="1" applyFont="1" applyFill="1" applyBorder="1"/>
    <xf numFmtId="0" fontId="2" fillId="0" borderId="0" xfId="0" applyFont="1"/>
    <xf numFmtId="0" fontId="0" fillId="2" borderId="2" xfId="0" applyFill="1" applyBorder="1" applyAlignment="1">
      <alignment horizontal="center"/>
    </xf>
    <xf numFmtId="44" fontId="0" fillId="0" borderId="2" xfId="0" applyNumberFormat="1" applyBorder="1"/>
    <xf numFmtId="0" fontId="2" fillId="0" borderId="2" xfId="0" applyFont="1" applyBorder="1" applyAlignment="1">
      <alignment horizontal="center"/>
    </xf>
    <xf numFmtId="44" fontId="2" fillId="0" borderId="2" xfId="0" applyNumberFormat="1" applyFont="1" applyBorder="1"/>
    <xf numFmtId="164" fontId="0" fillId="0" borderId="2" xfId="0" applyNumberForma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44" fontId="0" fillId="0" borderId="4" xfId="0" applyNumberFormat="1" applyBorder="1"/>
    <xf numFmtId="0" fontId="2" fillId="0" borderId="3" xfId="0" applyFont="1" applyBorder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79D7-F6FC-4633-81AB-5B702DD740E3}">
  <dimension ref="A1:T1546"/>
  <sheetViews>
    <sheetView topLeftCell="A986" workbookViewId="0">
      <selection activeCell="C995" sqref="C995"/>
    </sheetView>
  </sheetViews>
  <sheetFormatPr defaultRowHeight="15" x14ac:dyDescent="0.25"/>
  <cols>
    <col min="1" max="1" width="11" customWidth="1"/>
    <col min="3" max="3" width="13.140625" bestFit="1" customWidth="1"/>
    <col min="4" max="4" width="11" bestFit="1" customWidth="1"/>
    <col min="5" max="5" width="10.7109375" bestFit="1" customWidth="1"/>
    <col min="9" max="9" width="10.7109375" bestFit="1" customWidth="1"/>
    <col min="14" max="14" width="9.7109375" bestFit="1" customWidth="1"/>
  </cols>
  <sheetData>
    <row r="1" spans="1:20" x14ac:dyDescent="0.25">
      <c r="A1" s="5">
        <v>43921</v>
      </c>
      <c r="B1" s="4" t="s">
        <v>11</v>
      </c>
      <c r="C1" s="4">
        <v>69.349999999999994</v>
      </c>
      <c r="E1" s="5">
        <v>43829</v>
      </c>
      <c r="F1" t="s">
        <v>3</v>
      </c>
      <c r="G1">
        <v>1.9281522900000001</v>
      </c>
      <c r="I1" s="5">
        <v>43829</v>
      </c>
      <c r="J1" t="s">
        <v>0</v>
      </c>
      <c r="K1">
        <v>1.3351215000000001</v>
      </c>
      <c r="N1" s="5">
        <v>43921</v>
      </c>
      <c r="O1" t="s">
        <v>11</v>
      </c>
      <c r="P1">
        <v>69.349999999999994</v>
      </c>
      <c r="R1" s="20">
        <v>43921</v>
      </c>
      <c r="S1" t="s">
        <v>10</v>
      </c>
      <c r="T1" s="21">
        <v>1</v>
      </c>
    </row>
    <row r="2" spans="1:20" x14ac:dyDescent="0.25">
      <c r="A2" s="5">
        <v>43922</v>
      </c>
      <c r="B2" s="4" t="s">
        <v>11</v>
      </c>
      <c r="C2" s="4">
        <v>68.180000000000007</v>
      </c>
      <c r="E2" s="5">
        <v>43830</v>
      </c>
      <c r="F2" t="s">
        <v>3</v>
      </c>
      <c r="G2">
        <v>1.9314213200000001</v>
      </c>
      <c r="I2" s="5">
        <v>43830</v>
      </c>
      <c r="J2" t="s">
        <v>0</v>
      </c>
      <c r="K2">
        <v>1.3352241</v>
      </c>
      <c r="N2" s="5">
        <v>43922</v>
      </c>
      <c r="O2" t="s">
        <v>11</v>
      </c>
      <c r="P2">
        <v>68.180000000000007</v>
      </c>
      <c r="R2" s="20">
        <v>43922</v>
      </c>
      <c r="S2" s="4" t="s">
        <v>10</v>
      </c>
      <c r="T2" s="21">
        <v>1.0001209300498348</v>
      </c>
    </row>
    <row r="3" spans="1:20" x14ac:dyDescent="0.25">
      <c r="A3" s="5">
        <v>43923</v>
      </c>
      <c r="B3" s="4" t="s">
        <v>11</v>
      </c>
      <c r="C3" s="4">
        <v>69.63</v>
      </c>
      <c r="E3" s="5">
        <v>43832</v>
      </c>
      <c r="F3" t="s">
        <v>3</v>
      </c>
      <c r="G3">
        <v>1.94661131</v>
      </c>
      <c r="I3" s="5">
        <v>43832</v>
      </c>
      <c r="J3" t="s">
        <v>0</v>
      </c>
      <c r="K3">
        <v>1.3418652</v>
      </c>
      <c r="N3" s="5">
        <v>43923</v>
      </c>
      <c r="O3" t="s">
        <v>11</v>
      </c>
      <c r="P3">
        <v>69.63</v>
      </c>
      <c r="R3" s="20">
        <v>43923</v>
      </c>
      <c r="S3" s="4" t="s">
        <v>10</v>
      </c>
      <c r="T3" s="21">
        <v>1.0002418747237467</v>
      </c>
    </row>
    <row r="4" spans="1:20" x14ac:dyDescent="0.25">
      <c r="A4" s="5">
        <v>43924</v>
      </c>
      <c r="B4" s="4" t="s">
        <v>11</v>
      </c>
      <c r="C4" s="4">
        <v>66.900000000000006</v>
      </c>
      <c r="E4" s="5">
        <v>43833</v>
      </c>
      <c r="F4" t="s">
        <v>3</v>
      </c>
      <c r="G4">
        <v>1.9488335699999999</v>
      </c>
      <c r="I4" s="5">
        <v>43833</v>
      </c>
      <c r="J4" t="s">
        <v>0</v>
      </c>
      <c r="K4">
        <v>1.3362171</v>
      </c>
      <c r="N4" s="5">
        <v>43924</v>
      </c>
      <c r="O4" t="s">
        <v>11</v>
      </c>
      <c r="P4">
        <v>66.900000000000006</v>
      </c>
      <c r="R4" s="20">
        <v>43924</v>
      </c>
      <c r="S4" s="4" t="s">
        <v>10</v>
      </c>
      <c r="T4" s="21">
        <v>1.000362834023504</v>
      </c>
    </row>
    <row r="5" spans="1:20" x14ac:dyDescent="0.25">
      <c r="A5" s="5">
        <v>43927</v>
      </c>
      <c r="B5" s="4" t="s">
        <v>11</v>
      </c>
      <c r="C5" s="4">
        <v>71.569999999999993</v>
      </c>
      <c r="E5" s="5">
        <v>43836</v>
      </c>
      <c r="F5" t="s">
        <v>3</v>
      </c>
      <c r="G5">
        <v>1.9491364099999999</v>
      </c>
      <c r="I5" s="5">
        <v>43836</v>
      </c>
      <c r="J5" t="s">
        <v>0</v>
      </c>
      <c r="K5">
        <v>1.3325123999999999</v>
      </c>
      <c r="N5" s="5">
        <v>43927</v>
      </c>
      <c r="O5" t="s">
        <v>11</v>
      </c>
      <c r="P5">
        <v>71.569999999999993</v>
      </c>
      <c r="R5" s="20">
        <v>43927</v>
      </c>
      <c r="S5" s="4" t="s">
        <v>10</v>
      </c>
      <c r="T5" s="21">
        <v>1.0004838079508753</v>
      </c>
    </row>
    <row r="6" spans="1:20" x14ac:dyDescent="0.25">
      <c r="A6" s="5">
        <v>43928</v>
      </c>
      <c r="B6" s="4" t="s">
        <v>11</v>
      </c>
      <c r="C6" s="4">
        <v>73.510000000000005</v>
      </c>
      <c r="E6" s="5">
        <v>43837</v>
      </c>
      <c r="F6" t="s">
        <v>3</v>
      </c>
      <c r="G6">
        <v>1.9583166999999999</v>
      </c>
      <c r="I6" s="5">
        <v>43837</v>
      </c>
      <c r="J6" t="s">
        <v>0</v>
      </c>
      <c r="K6">
        <v>1.3334375000000001</v>
      </c>
      <c r="N6" s="5">
        <v>43928</v>
      </c>
      <c r="O6" t="s">
        <v>11</v>
      </c>
      <c r="P6">
        <v>73.510000000000005</v>
      </c>
      <c r="R6" s="20">
        <v>43928</v>
      </c>
      <c r="S6" s="4" t="s">
        <v>10</v>
      </c>
      <c r="T6" s="21">
        <v>1.0006047965076297</v>
      </c>
    </row>
    <row r="7" spans="1:20" x14ac:dyDescent="0.25">
      <c r="A7" s="5">
        <v>43929</v>
      </c>
      <c r="B7" s="4" t="s">
        <v>11</v>
      </c>
      <c r="C7" s="4">
        <v>75.73</v>
      </c>
      <c r="E7" s="5">
        <v>43838</v>
      </c>
      <c r="F7" t="s">
        <v>3</v>
      </c>
      <c r="G7">
        <v>1.9609239999999999</v>
      </c>
      <c r="I7" s="5">
        <v>43838</v>
      </c>
      <c r="J7" t="s">
        <v>0</v>
      </c>
      <c r="K7">
        <v>1.337116</v>
      </c>
      <c r="N7" s="5">
        <v>43929</v>
      </c>
      <c r="O7" t="s">
        <v>11</v>
      </c>
      <c r="P7">
        <v>75.73</v>
      </c>
      <c r="R7" s="20">
        <v>43929</v>
      </c>
      <c r="S7" s="4" t="s">
        <v>10</v>
      </c>
      <c r="T7" s="21">
        <v>1.0007257996955363</v>
      </c>
    </row>
    <row r="8" spans="1:20" x14ac:dyDescent="0.25">
      <c r="A8" s="5">
        <v>43930</v>
      </c>
      <c r="B8" s="4" t="s">
        <v>11</v>
      </c>
      <c r="C8" s="4">
        <v>74.87</v>
      </c>
      <c r="E8" s="5">
        <v>43839</v>
      </c>
      <c r="F8" t="s">
        <v>3</v>
      </c>
      <c r="G8">
        <v>1.9613849000000001</v>
      </c>
      <c r="I8" s="5">
        <v>43839</v>
      </c>
      <c r="J8" t="s">
        <v>0</v>
      </c>
      <c r="K8">
        <v>1.3378155</v>
      </c>
      <c r="N8" s="5">
        <v>43930</v>
      </c>
      <c r="O8" t="s">
        <v>11</v>
      </c>
      <c r="P8">
        <v>74.87</v>
      </c>
      <c r="R8" s="20">
        <v>43930</v>
      </c>
      <c r="S8" s="4" t="s">
        <v>10</v>
      </c>
      <c r="T8" s="21">
        <v>1.0008468175163645</v>
      </c>
    </row>
    <row r="9" spans="1:20" x14ac:dyDescent="0.25">
      <c r="A9" s="5">
        <v>43934</v>
      </c>
      <c r="B9" s="4" t="s">
        <v>11</v>
      </c>
      <c r="C9" s="4">
        <v>75.959999999999994</v>
      </c>
      <c r="E9" s="5">
        <v>43840</v>
      </c>
      <c r="F9" t="s">
        <v>3</v>
      </c>
      <c r="G9">
        <v>1.9681525200000001</v>
      </c>
      <c r="I9" s="5">
        <v>43840</v>
      </c>
      <c r="J9" t="s">
        <v>0</v>
      </c>
      <c r="K9">
        <v>1.3400787999999999</v>
      </c>
      <c r="N9" s="5">
        <v>43934</v>
      </c>
      <c r="O9" t="s">
        <v>11</v>
      </c>
      <c r="P9">
        <v>75.959999999999994</v>
      </c>
      <c r="R9" s="20">
        <v>7409</v>
      </c>
      <c r="S9" s="4" t="s">
        <v>10</v>
      </c>
      <c r="T9" s="21">
        <v>1.0009678499718837</v>
      </c>
    </row>
    <row r="10" spans="1:20" x14ac:dyDescent="0.25">
      <c r="A10" s="5">
        <v>43935</v>
      </c>
      <c r="B10" s="4" t="s">
        <v>11</v>
      </c>
      <c r="C10" s="4">
        <v>76.849999999999994</v>
      </c>
      <c r="E10" s="5">
        <v>43843</v>
      </c>
      <c r="F10" t="s">
        <v>3</v>
      </c>
      <c r="G10">
        <v>1.9747388299999999</v>
      </c>
      <c r="I10" s="5">
        <v>43843</v>
      </c>
      <c r="J10" t="s">
        <v>0</v>
      </c>
      <c r="K10">
        <v>1.3442866</v>
      </c>
      <c r="N10" s="5">
        <v>43935</v>
      </c>
      <c r="O10" t="s">
        <v>11</v>
      </c>
      <c r="P10">
        <v>76.849999999999994</v>
      </c>
      <c r="R10" s="20">
        <v>7410</v>
      </c>
      <c r="S10" s="4" t="s">
        <v>10</v>
      </c>
      <c r="T10" s="21">
        <v>1.0010888970638638</v>
      </c>
    </row>
    <row r="11" spans="1:20" x14ac:dyDescent="0.25">
      <c r="A11" s="5">
        <v>43936</v>
      </c>
      <c r="B11" s="4" t="s">
        <v>11</v>
      </c>
      <c r="C11" s="4">
        <v>76.05</v>
      </c>
      <c r="E11" s="5">
        <v>43844</v>
      </c>
      <c r="F11" t="s">
        <v>3</v>
      </c>
      <c r="G11">
        <v>1.97697254</v>
      </c>
      <c r="I11" s="5">
        <v>43844</v>
      </c>
      <c r="J11" t="s">
        <v>0</v>
      </c>
      <c r="K11">
        <v>1.3452305</v>
      </c>
      <c r="N11" s="5">
        <v>43936</v>
      </c>
      <c r="O11" t="s">
        <v>11</v>
      </c>
      <c r="P11">
        <v>76.05</v>
      </c>
      <c r="R11" s="20">
        <v>7411</v>
      </c>
      <c r="S11" s="4" t="s">
        <v>10</v>
      </c>
      <c r="T11" s="21">
        <v>1.0012099587940748</v>
      </c>
    </row>
    <row r="12" spans="1:20" x14ac:dyDescent="0.25">
      <c r="A12" s="5">
        <v>43937</v>
      </c>
      <c r="B12" s="4" t="s">
        <v>11</v>
      </c>
      <c r="C12" s="4">
        <v>74.930000000000007</v>
      </c>
      <c r="E12" s="5">
        <v>43845</v>
      </c>
      <c r="F12" t="s">
        <v>3</v>
      </c>
      <c r="G12">
        <v>1.9604958800000001</v>
      </c>
      <c r="I12" s="5">
        <v>43845</v>
      </c>
      <c r="J12" t="s">
        <v>0</v>
      </c>
      <c r="K12">
        <v>1.3440421</v>
      </c>
      <c r="N12" s="5">
        <v>43937</v>
      </c>
      <c r="O12" t="s">
        <v>11</v>
      </c>
      <c r="P12">
        <v>74.930000000000007</v>
      </c>
      <c r="R12" s="20">
        <v>7412</v>
      </c>
      <c r="S12" s="4" t="s">
        <v>10</v>
      </c>
      <c r="T12" s="21">
        <v>1.001331035164287</v>
      </c>
    </row>
    <row r="13" spans="1:20" x14ac:dyDescent="0.25">
      <c r="A13" s="5">
        <v>43938</v>
      </c>
      <c r="B13" s="4" t="s">
        <v>11</v>
      </c>
      <c r="C13" s="4">
        <v>76</v>
      </c>
      <c r="E13" s="5">
        <v>43846</v>
      </c>
      <c r="F13" t="s">
        <v>3</v>
      </c>
      <c r="G13">
        <v>1.9732059500000001</v>
      </c>
      <c r="I13" s="5">
        <v>43846</v>
      </c>
      <c r="J13" t="s">
        <v>0</v>
      </c>
      <c r="K13">
        <v>1.3434518</v>
      </c>
      <c r="N13" s="5">
        <v>43938</v>
      </c>
      <c r="O13" t="s">
        <v>11</v>
      </c>
      <c r="P13">
        <v>76</v>
      </c>
      <c r="R13" s="20">
        <v>7413</v>
      </c>
      <c r="S13" s="4" t="s">
        <v>10</v>
      </c>
      <c r="T13" s="21">
        <v>1.0014521261762706</v>
      </c>
    </row>
    <row r="14" spans="1:20" x14ac:dyDescent="0.25">
      <c r="A14" s="5">
        <v>43941</v>
      </c>
      <c r="B14" s="4" t="s">
        <v>11</v>
      </c>
      <c r="C14" s="4">
        <v>75.66</v>
      </c>
      <c r="E14" s="5">
        <v>43847</v>
      </c>
      <c r="F14" t="s">
        <v>3</v>
      </c>
      <c r="G14">
        <v>1.9878234400000001</v>
      </c>
      <c r="I14" s="5">
        <v>43847</v>
      </c>
      <c r="J14" t="s">
        <v>0</v>
      </c>
      <c r="K14">
        <v>1.3485142000000001</v>
      </c>
      <c r="N14" s="5">
        <v>43941</v>
      </c>
      <c r="O14" t="s">
        <v>11</v>
      </c>
      <c r="P14">
        <v>75.66</v>
      </c>
      <c r="R14" s="20">
        <v>7416</v>
      </c>
      <c r="S14" s="4" t="s">
        <v>10</v>
      </c>
      <c r="T14" s="21">
        <v>1.0015732318317963</v>
      </c>
    </row>
    <row r="15" spans="1:20" x14ac:dyDescent="0.25">
      <c r="A15" s="5">
        <v>43943</v>
      </c>
      <c r="B15" s="4" t="s">
        <v>11</v>
      </c>
      <c r="C15" s="4">
        <v>77.7</v>
      </c>
      <c r="E15" s="5">
        <v>43850</v>
      </c>
      <c r="F15" t="s">
        <v>3</v>
      </c>
      <c r="G15">
        <v>1.99569719</v>
      </c>
      <c r="I15" s="5">
        <v>43850</v>
      </c>
      <c r="J15" t="s">
        <v>0</v>
      </c>
      <c r="K15">
        <v>1.3493755999999999</v>
      </c>
      <c r="N15" s="5">
        <v>43943</v>
      </c>
      <c r="O15" t="s">
        <v>11</v>
      </c>
      <c r="P15">
        <v>77.7</v>
      </c>
      <c r="R15" s="20">
        <v>7418</v>
      </c>
      <c r="S15" s="4" t="s">
        <v>10</v>
      </c>
      <c r="T15" s="21">
        <v>1.0016943521326349</v>
      </c>
    </row>
    <row r="16" spans="1:20" x14ac:dyDescent="0.25">
      <c r="A16" s="5">
        <v>43944</v>
      </c>
      <c r="B16" s="4" t="s">
        <v>11</v>
      </c>
      <c r="C16" s="4">
        <v>76.650000000000006</v>
      </c>
      <c r="E16" s="5">
        <v>43851</v>
      </c>
      <c r="F16" t="s">
        <v>3</v>
      </c>
      <c r="G16">
        <v>1.9805482700000001</v>
      </c>
      <c r="I16" s="5">
        <v>43851</v>
      </c>
      <c r="J16" t="s">
        <v>0</v>
      </c>
      <c r="K16">
        <v>1.3441725</v>
      </c>
      <c r="N16" s="5">
        <v>43944</v>
      </c>
      <c r="O16" t="s">
        <v>11</v>
      </c>
      <c r="P16">
        <v>76.650000000000006</v>
      </c>
      <c r="R16" s="20">
        <v>7419</v>
      </c>
      <c r="S16" s="4" t="s">
        <v>10</v>
      </c>
      <c r="T16" s="21">
        <v>1.0018154870805576</v>
      </c>
    </row>
    <row r="17" spans="1:20" x14ac:dyDescent="0.25">
      <c r="A17" s="5">
        <v>43945</v>
      </c>
      <c r="B17" s="4" t="s">
        <v>11</v>
      </c>
      <c r="C17" s="4">
        <v>72.41</v>
      </c>
      <c r="E17" s="5">
        <v>43852</v>
      </c>
      <c r="F17" t="s">
        <v>3</v>
      </c>
      <c r="G17">
        <v>1.98012451</v>
      </c>
      <c r="I17" s="5">
        <v>43852</v>
      </c>
      <c r="J17" t="s">
        <v>0</v>
      </c>
      <c r="K17">
        <v>1.3484313000000001</v>
      </c>
      <c r="N17" s="5">
        <v>43945</v>
      </c>
      <c r="O17" t="s">
        <v>11</v>
      </c>
      <c r="P17">
        <v>72.41</v>
      </c>
      <c r="R17" s="20">
        <v>7420</v>
      </c>
      <c r="S17" s="4" t="s">
        <v>10</v>
      </c>
      <c r="T17" s="21">
        <v>1.0019366366773355</v>
      </c>
    </row>
    <row r="18" spans="1:20" x14ac:dyDescent="0.25">
      <c r="A18" s="5">
        <v>43948</v>
      </c>
      <c r="B18" s="4" t="s">
        <v>11</v>
      </c>
      <c r="C18" s="4">
        <v>75.290000000000006</v>
      </c>
      <c r="E18" s="5">
        <v>43853</v>
      </c>
      <c r="F18" t="s">
        <v>3</v>
      </c>
      <c r="G18">
        <v>1.9795655299999999</v>
      </c>
      <c r="I18" s="5">
        <v>43853</v>
      </c>
      <c r="J18" t="s">
        <v>0</v>
      </c>
      <c r="K18">
        <v>1.3474751</v>
      </c>
      <c r="N18" s="5">
        <v>43948</v>
      </c>
      <c r="O18" t="s">
        <v>11</v>
      </c>
      <c r="P18">
        <v>75.290000000000006</v>
      </c>
      <c r="R18" s="20">
        <v>7423</v>
      </c>
      <c r="S18" s="4" t="s">
        <v>10</v>
      </c>
      <c r="T18" s="21">
        <v>1.0020578009247403</v>
      </c>
    </row>
    <row r="19" spans="1:20" x14ac:dyDescent="0.25">
      <c r="A19" s="5">
        <v>43949</v>
      </c>
      <c r="B19" s="4" t="s">
        <v>11</v>
      </c>
      <c r="C19" s="4">
        <v>78.3</v>
      </c>
      <c r="E19" s="5">
        <v>43854</v>
      </c>
      <c r="F19" t="s">
        <v>3</v>
      </c>
      <c r="G19">
        <v>1.9745226</v>
      </c>
      <c r="I19" s="5">
        <v>43854</v>
      </c>
      <c r="J19" t="s">
        <v>0</v>
      </c>
      <c r="K19">
        <v>1.3424803000000001</v>
      </c>
      <c r="N19" s="5">
        <v>43949</v>
      </c>
      <c r="O19" t="s">
        <v>11</v>
      </c>
      <c r="P19">
        <v>78.3</v>
      </c>
      <c r="R19" s="20">
        <v>7424</v>
      </c>
      <c r="S19" s="4" t="s">
        <v>10</v>
      </c>
      <c r="T19" s="21">
        <v>1.0021789798245435</v>
      </c>
    </row>
    <row r="20" spans="1:20" x14ac:dyDescent="0.25">
      <c r="A20" s="5">
        <v>43950</v>
      </c>
      <c r="B20" s="4" t="s">
        <v>11</v>
      </c>
      <c r="C20" s="4">
        <v>80.180000000000007</v>
      </c>
      <c r="E20" s="5">
        <v>43857</v>
      </c>
      <c r="F20" t="s">
        <v>3</v>
      </c>
      <c r="G20">
        <v>1.93913238</v>
      </c>
      <c r="I20" s="5">
        <v>43857</v>
      </c>
      <c r="J20" t="s">
        <v>0</v>
      </c>
      <c r="K20">
        <v>1.3290948</v>
      </c>
      <c r="N20" s="5">
        <v>43950</v>
      </c>
      <c r="O20" t="s">
        <v>11</v>
      </c>
      <c r="P20">
        <v>80.180000000000007</v>
      </c>
      <c r="R20" s="20">
        <v>7425</v>
      </c>
      <c r="S20" s="4" t="s">
        <v>10</v>
      </c>
      <c r="T20" s="21">
        <v>1.0023001733785171</v>
      </c>
    </row>
    <row r="21" spans="1:20" x14ac:dyDescent="0.25">
      <c r="A21" s="5">
        <v>43951</v>
      </c>
      <c r="B21" s="4" t="s">
        <v>11</v>
      </c>
      <c r="C21" s="4">
        <v>77.209999999999994</v>
      </c>
      <c r="E21" s="5">
        <v>43858</v>
      </c>
      <c r="F21" t="s">
        <v>3</v>
      </c>
      <c r="G21">
        <v>1.9591234900000001</v>
      </c>
      <c r="I21" s="5">
        <v>43858</v>
      </c>
      <c r="J21" t="s">
        <v>0</v>
      </c>
      <c r="K21">
        <v>1.3342221000000001</v>
      </c>
      <c r="N21" s="5">
        <v>43951</v>
      </c>
      <c r="O21" t="s">
        <v>11</v>
      </c>
      <c r="P21">
        <v>77.209999999999994</v>
      </c>
      <c r="R21" s="20">
        <v>7426</v>
      </c>
      <c r="S21" s="4" t="s">
        <v>10</v>
      </c>
      <c r="T21" s="21">
        <v>1.0024213815884331</v>
      </c>
    </row>
    <row r="22" spans="1:20" x14ac:dyDescent="0.25">
      <c r="A22" s="5">
        <v>43955</v>
      </c>
      <c r="B22" s="4" t="s">
        <v>11</v>
      </c>
      <c r="C22" s="4">
        <v>76.099999999999994</v>
      </c>
      <c r="E22" s="5">
        <v>43859</v>
      </c>
      <c r="F22" s="4" t="s">
        <v>3</v>
      </c>
      <c r="G22">
        <v>1.96058775</v>
      </c>
      <c r="I22" s="5">
        <v>43859</v>
      </c>
      <c r="J22" t="s">
        <v>0</v>
      </c>
      <c r="K22">
        <v>1.3329542999999999</v>
      </c>
      <c r="N22" s="5">
        <v>43955</v>
      </c>
      <c r="O22" t="s">
        <v>11</v>
      </c>
      <c r="P22">
        <v>76.099999999999994</v>
      </c>
      <c r="R22" s="20">
        <v>43955</v>
      </c>
      <c r="S22" s="4" t="s">
        <v>10</v>
      </c>
      <c r="T22" s="21">
        <v>1.0025426044560641</v>
      </c>
    </row>
    <row r="23" spans="1:20" x14ac:dyDescent="0.25">
      <c r="A23" s="5">
        <v>43956</v>
      </c>
      <c r="B23" s="4" t="s">
        <v>11</v>
      </c>
      <c r="C23" s="4">
        <v>76.540000000000006</v>
      </c>
      <c r="E23" s="5">
        <v>43860</v>
      </c>
      <c r="F23" t="s">
        <v>3</v>
      </c>
      <c r="G23">
        <v>1.9437601600000001</v>
      </c>
      <c r="I23" s="5">
        <v>43860</v>
      </c>
      <c r="J23" t="s">
        <v>0</v>
      </c>
      <c r="K23">
        <v>1.3269443000000001</v>
      </c>
      <c r="N23" s="5">
        <v>43956</v>
      </c>
      <c r="O23" t="s">
        <v>11</v>
      </c>
      <c r="P23">
        <v>76.540000000000006</v>
      </c>
      <c r="R23" s="20">
        <v>43956</v>
      </c>
      <c r="S23" s="4" t="s">
        <v>10</v>
      </c>
      <c r="T23" s="21">
        <v>1.0026638419831826</v>
      </c>
    </row>
    <row r="24" spans="1:20" x14ac:dyDescent="0.25">
      <c r="A24" s="5">
        <v>43957</v>
      </c>
      <c r="B24" s="4" t="s">
        <v>11</v>
      </c>
      <c r="C24" s="4">
        <v>76.2</v>
      </c>
      <c r="E24" s="5">
        <v>43861</v>
      </c>
      <c r="F24" t="s">
        <v>3</v>
      </c>
      <c r="G24">
        <v>1.9309062400000001</v>
      </c>
      <c r="I24" s="5">
        <v>43861</v>
      </c>
      <c r="J24" t="s">
        <v>0</v>
      </c>
      <c r="K24">
        <v>1.3202967999999999</v>
      </c>
      <c r="N24" s="5">
        <v>43957</v>
      </c>
      <c r="O24" t="s">
        <v>11</v>
      </c>
      <c r="P24">
        <v>76.2</v>
      </c>
      <c r="R24" s="20">
        <v>43957</v>
      </c>
      <c r="S24" s="4" t="s">
        <v>10</v>
      </c>
      <c r="T24" s="21">
        <v>1.0027850941715613</v>
      </c>
    </row>
    <row r="25" spans="1:20" x14ac:dyDescent="0.25">
      <c r="A25" s="5">
        <v>43958</v>
      </c>
      <c r="B25" s="4" t="s">
        <v>11</v>
      </c>
      <c r="C25" s="4">
        <v>75.400000000000006</v>
      </c>
      <c r="E25" s="5">
        <v>43864</v>
      </c>
      <c r="F25" t="s">
        <v>3</v>
      </c>
      <c r="G25">
        <v>1.9439767400000001</v>
      </c>
      <c r="I25" s="5">
        <v>43864</v>
      </c>
      <c r="J25" t="s">
        <v>0</v>
      </c>
      <c r="K25">
        <v>1.3247404</v>
      </c>
      <c r="N25" s="5">
        <v>43958</v>
      </c>
      <c r="O25" t="s">
        <v>11</v>
      </c>
      <c r="P25">
        <v>75.400000000000006</v>
      </c>
      <c r="R25" s="20">
        <v>43958</v>
      </c>
      <c r="S25" s="4" t="s">
        <v>10</v>
      </c>
      <c r="T25" s="21">
        <v>1.0028817941574617</v>
      </c>
    </row>
    <row r="26" spans="1:20" x14ac:dyDescent="0.25">
      <c r="A26" s="5">
        <v>43959</v>
      </c>
      <c r="B26" s="4" t="s">
        <v>11</v>
      </c>
      <c r="C26" s="4">
        <v>77.430000000000007</v>
      </c>
      <c r="E26" s="5">
        <v>43865</v>
      </c>
      <c r="F26" t="s">
        <v>3</v>
      </c>
      <c r="G26">
        <v>1.9605736300000001</v>
      </c>
      <c r="I26" s="5">
        <v>43865</v>
      </c>
      <c r="J26" t="s">
        <v>0</v>
      </c>
      <c r="K26">
        <v>1.3304248000000001</v>
      </c>
      <c r="N26" s="5">
        <v>43959</v>
      </c>
      <c r="O26" t="s">
        <v>11</v>
      </c>
      <c r="P26">
        <v>77.430000000000007</v>
      </c>
      <c r="R26" s="20">
        <v>43959</v>
      </c>
      <c r="S26" s="4" t="s">
        <v>10</v>
      </c>
      <c r="T26" s="21">
        <v>1.0029785034682785</v>
      </c>
    </row>
    <row r="27" spans="1:20" x14ac:dyDescent="0.25">
      <c r="A27" s="5">
        <v>43962</v>
      </c>
      <c r="B27" s="4" t="s">
        <v>11</v>
      </c>
      <c r="C27" s="4">
        <v>76.14</v>
      </c>
      <c r="E27" s="5">
        <v>43866</v>
      </c>
      <c r="F27" t="s">
        <v>3</v>
      </c>
      <c r="G27">
        <v>1.9770573300000001</v>
      </c>
      <c r="I27" s="5">
        <v>43866</v>
      </c>
      <c r="J27" t="s">
        <v>0</v>
      </c>
      <c r="K27">
        <v>1.3371535999999999</v>
      </c>
      <c r="N27" s="5">
        <v>43962</v>
      </c>
      <c r="O27" t="s">
        <v>11</v>
      </c>
      <c r="P27">
        <v>76.14</v>
      </c>
      <c r="R27" s="20">
        <v>43962</v>
      </c>
      <c r="S27" s="4" t="s">
        <v>10</v>
      </c>
      <c r="T27" s="21">
        <v>1.0030752221049111</v>
      </c>
    </row>
    <row r="28" spans="1:20" x14ac:dyDescent="0.25">
      <c r="A28" s="5">
        <v>43963</v>
      </c>
      <c r="B28" s="4" t="s">
        <v>11</v>
      </c>
      <c r="C28" s="4">
        <v>75</v>
      </c>
      <c r="E28" s="5">
        <v>43867</v>
      </c>
      <c r="F28" t="s">
        <v>3</v>
      </c>
      <c r="G28">
        <v>1.9835626200000001</v>
      </c>
      <c r="I28" s="5">
        <v>43867</v>
      </c>
      <c r="J28" t="s">
        <v>0</v>
      </c>
      <c r="K28">
        <v>1.3344510000000001</v>
      </c>
      <c r="N28" s="5">
        <v>43963</v>
      </c>
      <c r="O28" t="s">
        <v>11</v>
      </c>
      <c r="P28">
        <v>75</v>
      </c>
      <c r="R28" s="20">
        <v>43963</v>
      </c>
      <c r="S28" s="4" t="s">
        <v>10</v>
      </c>
      <c r="T28" s="21">
        <v>1.0031719500682585</v>
      </c>
    </row>
    <row r="29" spans="1:20" x14ac:dyDescent="0.25">
      <c r="A29" s="5">
        <v>43964</v>
      </c>
      <c r="B29" s="4" t="s">
        <v>11</v>
      </c>
      <c r="C29" s="4">
        <v>75.150000000000006</v>
      </c>
      <c r="E29" s="5">
        <v>43868</v>
      </c>
      <c r="F29" t="s">
        <v>3</v>
      </c>
      <c r="G29">
        <v>1.9661424599999999</v>
      </c>
      <c r="I29" s="5">
        <v>43868</v>
      </c>
      <c r="J29" t="s">
        <v>0</v>
      </c>
      <c r="K29">
        <v>1.3245962</v>
      </c>
      <c r="N29" s="5">
        <v>43964</v>
      </c>
      <c r="O29" t="s">
        <v>11</v>
      </c>
      <c r="P29">
        <v>75.150000000000006</v>
      </c>
      <c r="R29" s="20">
        <v>7439</v>
      </c>
      <c r="S29" s="4" t="s">
        <v>10</v>
      </c>
      <c r="T29" s="21">
        <v>1.0032686873592205</v>
      </c>
    </row>
    <row r="30" spans="1:20" x14ac:dyDescent="0.25">
      <c r="A30" s="5">
        <v>43965</v>
      </c>
      <c r="B30" s="4" t="s">
        <v>11</v>
      </c>
      <c r="C30" s="4">
        <v>76.25</v>
      </c>
      <c r="E30" s="5">
        <v>43871</v>
      </c>
      <c r="F30" t="s">
        <v>3</v>
      </c>
      <c r="G30">
        <v>1.94957745</v>
      </c>
      <c r="I30" s="5">
        <v>43871</v>
      </c>
      <c r="J30" t="s">
        <v>0</v>
      </c>
      <c r="K30">
        <v>1.3231316</v>
      </c>
      <c r="N30" s="5">
        <v>43965</v>
      </c>
      <c r="O30" t="s">
        <v>11</v>
      </c>
      <c r="P30">
        <v>76.25</v>
      </c>
      <c r="R30" s="20">
        <v>7440</v>
      </c>
      <c r="S30" s="4" t="s">
        <v>10</v>
      </c>
      <c r="T30" s="21">
        <v>1.0033654339786964</v>
      </c>
    </row>
    <row r="31" spans="1:20" x14ac:dyDescent="0.25">
      <c r="A31" s="5">
        <v>43966</v>
      </c>
      <c r="B31" s="4" t="s">
        <v>11</v>
      </c>
      <c r="C31" s="4">
        <v>74.56</v>
      </c>
      <c r="E31" s="5">
        <v>43872</v>
      </c>
      <c r="F31" t="s">
        <v>3</v>
      </c>
      <c r="G31">
        <v>1.9551200900000001</v>
      </c>
      <c r="I31" s="5">
        <v>43872</v>
      </c>
      <c r="J31" t="s">
        <v>0</v>
      </c>
      <c r="K31">
        <v>1.3330523999999999</v>
      </c>
      <c r="N31" s="5">
        <v>43966</v>
      </c>
      <c r="O31" t="s">
        <v>11</v>
      </c>
      <c r="P31">
        <v>74.56</v>
      </c>
      <c r="R31" s="20">
        <v>7441</v>
      </c>
      <c r="S31" s="4" t="s">
        <v>10</v>
      </c>
      <c r="T31" s="21">
        <v>1.0034621899275857</v>
      </c>
    </row>
    <row r="32" spans="1:20" x14ac:dyDescent="0.25">
      <c r="A32" s="5">
        <v>43969</v>
      </c>
      <c r="B32" s="4" t="s">
        <v>11</v>
      </c>
      <c r="C32" s="4">
        <v>78.03</v>
      </c>
      <c r="E32" s="5">
        <v>43873</v>
      </c>
      <c r="F32" t="s">
        <v>3</v>
      </c>
      <c r="G32">
        <v>1.95697674</v>
      </c>
      <c r="I32" s="5">
        <v>43873</v>
      </c>
      <c r="J32" t="s">
        <v>0</v>
      </c>
      <c r="K32">
        <v>1.3399943999999999</v>
      </c>
      <c r="N32" s="5">
        <v>43969</v>
      </c>
      <c r="O32" t="s">
        <v>11</v>
      </c>
      <c r="P32">
        <v>78.03</v>
      </c>
      <c r="R32" s="20">
        <v>7444</v>
      </c>
      <c r="S32" s="4" t="s">
        <v>10</v>
      </c>
      <c r="T32" s="21">
        <v>1.0035589552067881</v>
      </c>
    </row>
    <row r="33" spans="1:20" x14ac:dyDescent="0.25">
      <c r="A33" s="5">
        <v>43970</v>
      </c>
      <c r="B33" s="4" t="s">
        <v>11</v>
      </c>
      <c r="C33" s="4">
        <v>77.650000000000006</v>
      </c>
      <c r="E33" s="5">
        <v>43874</v>
      </c>
      <c r="F33" t="s">
        <v>3</v>
      </c>
      <c r="G33">
        <v>1.95567746</v>
      </c>
      <c r="I33" s="5">
        <v>43874</v>
      </c>
      <c r="J33" t="s">
        <v>0</v>
      </c>
      <c r="K33">
        <v>1.3379875999999999</v>
      </c>
      <c r="N33" s="5">
        <v>43970</v>
      </c>
      <c r="O33" t="s">
        <v>11</v>
      </c>
      <c r="P33">
        <v>77.650000000000006</v>
      </c>
      <c r="R33" s="20">
        <v>7445</v>
      </c>
      <c r="S33" s="4" t="s">
        <v>10</v>
      </c>
      <c r="T33" s="21">
        <v>1.0036557298172033</v>
      </c>
    </row>
    <row r="34" spans="1:20" x14ac:dyDescent="0.25">
      <c r="A34" s="5">
        <v>43971</v>
      </c>
      <c r="B34" s="4" t="s">
        <v>11</v>
      </c>
      <c r="C34" s="4">
        <v>78.45</v>
      </c>
      <c r="E34" s="5">
        <v>43875</v>
      </c>
      <c r="F34" t="s">
        <v>3</v>
      </c>
      <c r="G34">
        <v>1.94700348</v>
      </c>
      <c r="I34" s="5">
        <v>43875</v>
      </c>
      <c r="J34" t="s">
        <v>0</v>
      </c>
      <c r="K34">
        <v>1.3350758</v>
      </c>
      <c r="N34" s="5">
        <v>43971</v>
      </c>
      <c r="O34" t="s">
        <v>11</v>
      </c>
      <c r="P34">
        <v>78.45</v>
      </c>
      <c r="R34" s="20">
        <v>7446</v>
      </c>
      <c r="S34" s="4" t="s">
        <v>10</v>
      </c>
      <c r="T34" s="21">
        <v>1.0037525137597312</v>
      </c>
    </row>
    <row r="35" spans="1:20" x14ac:dyDescent="0.25">
      <c r="A35" s="5">
        <v>43972</v>
      </c>
      <c r="B35" s="4" t="s">
        <v>11</v>
      </c>
      <c r="C35" s="4">
        <v>79.97</v>
      </c>
      <c r="E35" s="5">
        <v>43878</v>
      </c>
      <c r="F35" t="s">
        <v>3</v>
      </c>
      <c r="G35">
        <v>1.9475854399999999</v>
      </c>
      <c r="I35" s="5">
        <v>43878</v>
      </c>
      <c r="J35" t="s">
        <v>0</v>
      </c>
      <c r="K35">
        <v>1.3356159000000001</v>
      </c>
      <c r="N35" s="5">
        <v>43972</v>
      </c>
      <c r="O35" t="s">
        <v>11</v>
      </c>
      <c r="P35">
        <v>79.97</v>
      </c>
      <c r="R35" s="20">
        <v>7447</v>
      </c>
      <c r="S35" s="4" t="s">
        <v>10</v>
      </c>
      <c r="T35" s="21">
        <v>1.0038493070352716</v>
      </c>
    </row>
    <row r="36" spans="1:20" x14ac:dyDescent="0.25">
      <c r="A36" s="5">
        <v>43973</v>
      </c>
      <c r="B36" s="4" t="s">
        <v>11</v>
      </c>
      <c r="C36" s="4">
        <v>79.94</v>
      </c>
      <c r="E36" s="5">
        <v>43879</v>
      </c>
      <c r="F36" t="s">
        <v>3</v>
      </c>
      <c r="G36">
        <v>1.94125981</v>
      </c>
      <c r="I36" s="5">
        <v>43879</v>
      </c>
      <c r="J36" t="s">
        <v>0</v>
      </c>
      <c r="K36">
        <v>1.3356139</v>
      </c>
      <c r="N36" s="5">
        <v>43973</v>
      </c>
      <c r="O36" t="s">
        <v>11</v>
      </c>
      <c r="P36">
        <v>79.94</v>
      </c>
      <c r="R36" s="20">
        <v>7448</v>
      </c>
      <c r="S36" s="4" t="s">
        <v>10</v>
      </c>
      <c r="T36" s="21">
        <v>1.0039461096447246</v>
      </c>
    </row>
    <row r="37" spans="1:20" x14ac:dyDescent="0.25">
      <c r="A37" s="5">
        <v>43976</v>
      </c>
      <c r="B37" s="4" t="s">
        <v>11</v>
      </c>
      <c r="C37" s="4">
        <v>82.6</v>
      </c>
      <c r="E37" s="5">
        <v>43880</v>
      </c>
      <c r="F37" t="s">
        <v>3</v>
      </c>
      <c r="G37">
        <v>1.94127228</v>
      </c>
      <c r="I37" s="5">
        <v>43880</v>
      </c>
      <c r="J37" t="s">
        <v>0</v>
      </c>
      <c r="K37">
        <v>1.3408268999999999</v>
      </c>
      <c r="N37" s="5">
        <v>43976</v>
      </c>
      <c r="O37" t="s">
        <v>11</v>
      </c>
      <c r="P37">
        <v>82.6</v>
      </c>
      <c r="R37" s="20">
        <v>7451</v>
      </c>
      <c r="S37" s="4" t="s">
        <v>10</v>
      </c>
      <c r="T37" s="21">
        <v>1.0040429215889903</v>
      </c>
    </row>
    <row r="38" spans="1:20" x14ac:dyDescent="0.25">
      <c r="A38" s="5">
        <v>43977</v>
      </c>
      <c r="B38" s="4" t="s">
        <v>11</v>
      </c>
      <c r="C38" s="4">
        <v>82.45</v>
      </c>
      <c r="E38" s="5">
        <v>43881</v>
      </c>
      <c r="F38" t="s">
        <v>3</v>
      </c>
      <c r="G38">
        <v>1.93306757</v>
      </c>
      <c r="I38" s="5">
        <v>43881</v>
      </c>
      <c r="J38" t="s">
        <v>0</v>
      </c>
      <c r="K38">
        <v>1.3327673</v>
      </c>
      <c r="N38" s="5">
        <v>43977</v>
      </c>
      <c r="O38" t="s">
        <v>11</v>
      </c>
      <c r="P38">
        <v>82.45</v>
      </c>
      <c r="R38" s="20">
        <v>7452</v>
      </c>
      <c r="S38" s="4" t="s">
        <v>10</v>
      </c>
      <c r="T38" s="21">
        <v>1.0041397428689687</v>
      </c>
    </row>
    <row r="39" spans="1:20" x14ac:dyDescent="0.25">
      <c r="A39" s="5">
        <v>43978</v>
      </c>
      <c r="B39" s="4" t="s">
        <v>11</v>
      </c>
      <c r="C39" s="4">
        <v>84.68</v>
      </c>
      <c r="E39" s="5">
        <v>43882</v>
      </c>
      <c r="F39" t="s">
        <v>3</v>
      </c>
      <c r="G39">
        <v>1.9364074200000001</v>
      </c>
      <c r="I39" s="5">
        <v>43882</v>
      </c>
      <c r="J39" t="s">
        <v>0</v>
      </c>
      <c r="K39">
        <v>1.3300509</v>
      </c>
      <c r="N39" s="5">
        <v>43978</v>
      </c>
      <c r="O39" t="s">
        <v>11</v>
      </c>
      <c r="P39">
        <v>84.68</v>
      </c>
      <c r="R39" s="20">
        <v>7453</v>
      </c>
      <c r="S39" s="4" t="s">
        <v>10</v>
      </c>
      <c r="T39" s="21">
        <v>1.0042365734855603</v>
      </c>
    </row>
    <row r="40" spans="1:20" x14ac:dyDescent="0.25">
      <c r="A40" s="5">
        <v>43979</v>
      </c>
      <c r="B40" s="4" t="s">
        <v>11</v>
      </c>
      <c r="C40" s="4">
        <v>83.65</v>
      </c>
      <c r="E40" s="5">
        <v>43887</v>
      </c>
      <c r="F40" t="s">
        <v>3</v>
      </c>
      <c r="G40">
        <v>1.8758222</v>
      </c>
      <c r="I40" s="5">
        <v>43887</v>
      </c>
      <c r="J40" t="s">
        <v>0</v>
      </c>
      <c r="K40">
        <v>1.3004085000000001</v>
      </c>
      <c r="N40" s="5">
        <v>43979</v>
      </c>
      <c r="O40" t="s">
        <v>11</v>
      </c>
      <c r="P40">
        <v>83.65</v>
      </c>
      <c r="R40" s="20">
        <v>7454</v>
      </c>
      <c r="S40" s="4" t="s">
        <v>10</v>
      </c>
      <c r="T40" s="21">
        <v>1.0043334134396651</v>
      </c>
    </row>
    <row r="41" spans="1:20" x14ac:dyDescent="0.25">
      <c r="A41" s="5">
        <v>43980</v>
      </c>
      <c r="B41" s="4" t="s">
        <v>11</v>
      </c>
      <c r="C41" s="4">
        <v>84.15</v>
      </c>
      <c r="E41" s="5">
        <v>43888</v>
      </c>
      <c r="F41" t="s">
        <v>3</v>
      </c>
      <c r="G41">
        <v>1.81910729</v>
      </c>
      <c r="I41" s="5">
        <v>43888</v>
      </c>
      <c r="J41" t="s">
        <v>0</v>
      </c>
      <c r="K41">
        <v>1.2960024999999999</v>
      </c>
      <c r="N41" s="5">
        <v>43980</v>
      </c>
      <c r="O41" t="s">
        <v>11</v>
      </c>
      <c r="P41">
        <v>84.15</v>
      </c>
      <c r="R41" s="20">
        <v>7455</v>
      </c>
      <c r="S41" s="4" t="s">
        <v>10</v>
      </c>
      <c r="T41" s="21">
        <v>1.0044302627321839</v>
      </c>
    </row>
    <row r="42" spans="1:20" x14ac:dyDescent="0.25">
      <c r="A42" s="5">
        <v>43983</v>
      </c>
      <c r="B42" s="4" t="s">
        <v>11</v>
      </c>
      <c r="C42" s="4">
        <v>85.33</v>
      </c>
      <c r="E42" s="5">
        <v>43889</v>
      </c>
      <c r="F42" t="s">
        <v>3</v>
      </c>
      <c r="G42">
        <v>1.79104006</v>
      </c>
      <c r="I42" s="5">
        <v>43889</v>
      </c>
      <c r="J42" t="s">
        <v>0</v>
      </c>
      <c r="K42">
        <v>1.2986513</v>
      </c>
      <c r="N42" s="5">
        <v>43983</v>
      </c>
      <c r="O42" t="s">
        <v>11</v>
      </c>
      <c r="P42">
        <v>85.33</v>
      </c>
      <c r="R42" s="20">
        <v>43983</v>
      </c>
      <c r="S42" s="4" t="s">
        <v>10</v>
      </c>
      <c r="T42" s="21">
        <v>1.004527121364017</v>
      </c>
    </row>
    <row r="43" spans="1:20" x14ac:dyDescent="0.25">
      <c r="A43" s="5">
        <v>43984</v>
      </c>
      <c r="B43" s="4" t="s">
        <v>11</v>
      </c>
      <c r="C43" s="4">
        <v>87.78</v>
      </c>
      <c r="E43" s="5">
        <v>43892</v>
      </c>
      <c r="F43" t="s">
        <v>3</v>
      </c>
      <c r="G43">
        <v>1.81159537</v>
      </c>
      <c r="I43" s="5">
        <v>43892</v>
      </c>
      <c r="J43" t="s">
        <v>0</v>
      </c>
      <c r="K43">
        <v>1.3067803</v>
      </c>
      <c r="N43" s="5">
        <v>43984</v>
      </c>
      <c r="O43" t="s">
        <v>11</v>
      </c>
      <c r="P43">
        <v>87.78</v>
      </c>
      <c r="R43" s="20">
        <v>43984</v>
      </c>
      <c r="S43" s="4" t="s">
        <v>10</v>
      </c>
      <c r="T43" s="21">
        <v>1.0046239893360651</v>
      </c>
    </row>
    <row r="44" spans="1:20" x14ac:dyDescent="0.25">
      <c r="A44" s="5">
        <v>43985</v>
      </c>
      <c r="B44" s="4" t="s">
        <v>11</v>
      </c>
      <c r="C44" s="4">
        <v>89.37</v>
      </c>
      <c r="E44" s="5">
        <v>43893</v>
      </c>
      <c r="F44" t="s">
        <v>3</v>
      </c>
      <c r="G44">
        <v>1.81336355</v>
      </c>
      <c r="I44" s="5">
        <v>43893</v>
      </c>
      <c r="J44" t="s">
        <v>0</v>
      </c>
      <c r="K44">
        <v>1.3001917999999999</v>
      </c>
      <c r="N44" s="5">
        <v>43985</v>
      </c>
      <c r="O44" t="s">
        <v>11</v>
      </c>
      <c r="P44">
        <v>89.37</v>
      </c>
      <c r="R44" s="20">
        <v>43985</v>
      </c>
      <c r="S44" s="4" t="s">
        <v>10</v>
      </c>
      <c r="T44" s="21">
        <v>1.0047208666492289</v>
      </c>
    </row>
    <row r="45" spans="1:20" x14ac:dyDescent="0.25">
      <c r="A45" s="5">
        <v>43986</v>
      </c>
      <c r="B45" s="4" t="s">
        <v>11</v>
      </c>
      <c r="C45" s="4">
        <v>90.31</v>
      </c>
      <c r="E45" s="5">
        <v>43894</v>
      </c>
      <c r="F45" t="s">
        <v>3</v>
      </c>
      <c r="G45">
        <v>1.82417802</v>
      </c>
      <c r="I45" s="5">
        <v>43894</v>
      </c>
      <c r="J45" t="s">
        <v>0</v>
      </c>
      <c r="K45">
        <v>1.3114958999999999</v>
      </c>
      <c r="N45" s="5">
        <v>43986</v>
      </c>
      <c r="O45" t="s">
        <v>11</v>
      </c>
      <c r="P45">
        <v>90.31</v>
      </c>
      <c r="R45" s="20">
        <v>43986</v>
      </c>
      <c r="S45" s="4" t="s">
        <v>10</v>
      </c>
      <c r="T45" s="21">
        <v>1.0048177533044089</v>
      </c>
    </row>
    <row r="46" spans="1:20" x14ac:dyDescent="0.25">
      <c r="A46" s="5">
        <v>43987</v>
      </c>
      <c r="B46" s="4" t="s">
        <v>11</v>
      </c>
      <c r="C46" s="4">
        <v>91.05</v>
      </c>
      <c r="E46" s="5">
        <v>43895</v>
      </c>
      <c r="F46" t="s">
        <v>3</v>
      </c>
      <c r="G46">
        <v>1.80309963</v>
      </c>
      <c r="I46" s="5">
        <v>43895</v>
      </c>
      <c r="J46" t="s">
        <v>0</v>
      </c>
      <c r="K46">
        <v>1.2976160000000001</v>
      </c>
      <c r="N46" s="5">
        <v>43987</v>
      </c>
      <c r="O46" t="s">
        <v>11</v>
      </c>
      <c r="P46">
        <v>91.05</v>
      </c>
      <c r="R46" s="20">
        <v>43987</v>
      </c>
      <c r="S46" s="4" t="s">
        <v>10</v>
      </c>
      <c r="T46" s="21">
        <v>1.0049146493025063</v>
      </c>
    </row>
    <row r="47" spans="1:20" x14ac:dyDescent="0.25">
      <c r="A47" s="5">
        <v>43990</v>
      </c>
      <c r="B47" s="4" t="s">
        <v>11</v>
      </c>
      <c r="C47" s="4">
        <v>93.95</v>
      </c>
      <c r="E47" s="5">
        <v>43896</v>
      </c>
      <c r="F47" t="s">
        <v>3</v>
      </c>
      <c r="G47">
        <v>1.80837559</v>
      </c>
      <c r="I47" s="5">
        <v>43896</v>
      </c>
      <c r="J47" t="s">
        <v>0</v>
      </c>
      <c r="K47">
        <v>1.2819609999999999</v>
      </c>
      <c r="N47" s="5">
        <v>43990</v>
      </c>
      <c r="O47" t="s">
        <v>11</v>
      </c>
      <c r="P47">
        <v>93.95</v>
      </c>
      <c r="R47" s="20">
        <v>43990</v>
      </c>
      <c r="S47" s="4" t="s">
        <v>10</v>
      </c>
      <c r="T47" s="21">
        <v>1.0050115546444218</v>
      </c>
    </row>
    <row r="48" spans="1:20" x14ac:dyDescent="0.25">
      <c r="A48" s="5">
        <v>43991</v>
      </c>
      <c r="B48" s="4" t="s">
        <v>11</v>
      </c>
      <c r="C48" s="4">
        <v>92.95</v>
      </c>
      <c r="E48" s="5">
        <v>43899</v>
      </c>
      <c r="F48" t="s">
        <v>3</v>
      </c>
      <c r="G48">
        <v>1.7587379000000001</v>
      </c>
      <c r="I48" s="5">
        <v>43899</v>
      </c>
      <c r="J48" t="s">
        <v>0</v>
      </c>
      <c r="K48">
        <v>1.2454599</v>
      </c>
      <c r="N48" s="5">
        <v>43991</v>
      </c>
      <c r="O48" t="s">
        <v>11</v>
      </c>
      <c r="P48">
        <v>92.95</v>
      </c>
      <c r="R48" s="20">
        <v>43991</v>
      </c>
      <c r="S48" s="4" t="s">
        <v>10</v>
      </c>
      <c r="T48" s="21">
        <v>1.0051084693310568</v>
      </c>
    </row>
    <row r="49" spans="1:20" x14ac:dyDescent="0.25">
      <c r="A49" s="5">
        <v>43992</v>
      </c>
      <c r="B49" s="4" t="s">
        <v>11</v>
      </c>
      <c r="C49" s="4">
        <v>91.17</v>
      </c>
      <c r="E49" s="5">
        <v>43900</v>
      </c>
      <c r="F49" t="s">
        <v>3</v>
      </c>
      <c r="G49">
        <v>1.7767369900000001</v>
      </c>
      <c r="I49" s="5">
        <v>43900</v>
      </c>
      <c r="J49" t="s">
        <v>0</v>
      </c>
      <c r="K49">
        <v>1.2549834</v>
      </c>
      <c r="N49" s="5">
        <v>43992</v>
      </c>
      <c r="O49" t="s">
        <v>11</v>
      </c>
      <c r="P49">
        <v>91.17</v>
      </c>
      <c r="R49" s="20">
        <v>43992</v>
      </c>
      <c r="S49" s="4" t="s">
        <v>10</v>
      </c>
      <c r="T49" s="21">
        <v>1.005205393363312</v>
      </c>
    </row>
    <row r="50" spans="1:20" x14ac:dyDescent="0.25">
      <c r="A50" s="5">
        <v>43994</v>
      </c>
      <c r="B50" s="4" t="s">
        <v>11</v>
      </c>
      <c r="C50" s="4">
        <v>89.25</v>
      </c>
      <c r="E50" s="5">
        <v>43901</v>
      </c>
      <c r="F50" t="s">
        <v>3</v>
      </c>
      <c r="G50">
        <v>1.7116193500000001</v>
      </c>
      <c r="I50" s="5">
        <v>43901</v>
      </c>
      <c r="J50" t="s">
        <v>0</v>
      </c>
      <c r="K50">
        <v>1.2336875</v>
      </c>
      <c r="N50" s="5">
        <v>43994</v>
      </c>
      <c r="O50" t="s">
        <v>11</v>
      </c>
      <c r="P50">
        <v>89.25</v>
      </c>
      <c r="R50" s="20">
        <v>43994</v>
      </c>
      <c r="S50" s="4" t="s">
        <v>10</v>
      </c>
      <c r="T50" s="21">
        <v>1.0053023267420889</v>
      </c>
    </row>
    <row r="51" spans="1:20" x14ac:dyDescent="0.25">
      <c r="A51" s="5">
        <v>43997</v>
      </c>
      <c r="B51" s="4" t="s">
        <v>11</v>
      </c>
      <c r="C51" s="4">
        <v>89.07</v>
      </c>
      <c r="E51" s="5">
        <v>43902</v>
      </c>
      <c r="F51" t="s">
        <v>3</v>
      </c>
      <c r="G51">
        <v>1.61510471</v>
      </c>
      <c r="I51" s="5">
        <v>43902</v>
      </c>
      <c r="J51" t="s">
        <v>0</v>
      </c>
      <c r="K51">
        <v>1.1545989999999999</v>
      </c>
      <c r="N51" s="5">
        <v>43997</v>
      </c>
      <c r="O51" t="s">
        <v>11</v>
      </c>
      <c r="P51">
        <v>89.07</v>
      </c>
      <c r="R51" s="20">
        <v>7472</v>
      </c>
      <c r="S51" s="4" t="s">
        <v>10</v>
      </c>
      <c r="T51" s="21">
        <v>1.0053992694682887</v>
      </c>
    </row>
    <row r="52" spans="1:20" x14ac:dyDescent="0.25">
      <c r="A52" s="5">
        <v>43998</v>
      </c>
      <c r="B52" s="4" t="s">
        <v>11</v>
      </c>
      <c r="C52" s="4">
        <v>90</v>
      </c>
      <c r="E52" s="5">
        <v>43903</v>
      </c>
      <c r="F52" t="s">
        <v>3</v>
      </c>
      <c r="G52">
        <v>1.67241844</v>
      </c>
      <c r="I52" s="5">
        <v>43903</v>
      </c>
      <c r="J52" t="s">
        <v>0</v>
      </c>
      <c r="K52">
        <v>1.2024444999999999</v>
      </c>
      <c r="N52" s="5">
        <v>43998</v>
      </c>
      <c r="O52" t="s">
        <v>11</v>
      </c>
      <c r="P52">
        <v>90</v>
      </c>
      <c r="R52" s="20">
        <v>7473</v>
      </c>
      <c r="S52" s="4" t="s">
        <v>10</v>
      </c>
      <c r="T52" s="21">
        <v>1.0054962215428129</v>
      </c>
    </row>
    <row r="53" spans="1:20" x14ac:dyDescent="0.25">
      <c r="A53" s="5">
        <v>43999</v>
      </c>
      <c r="B53" s="4" t="s">
        <v>11</v>
      </c>
      <c r="C53" s="4">
        <v>91.95</v>
      </c>
      <c r="E53" s="5">
        <v>43906</v>
      </c>
      <c r="F53" t="s">
        <v>3</v>
      </c>
      <c r="G53">
        <v>1.6254888000000001</v>
      </c>
      <c r="I53" s="5">
        <v>43906</v>
      </c>
      <c r="J53" t="s">
        <v>0</v>
      </c>
      <c r="K53">
        <v>1.2105013</v>
      </c>
      <c r="N53" s="5">
        <v>43999</v>
      </c>
      <c r="O53" t="s">
        <v>11</v>
      </c>
      <c r="P53">
        <v>91.95</v>
      </c>
      <c r="R53" s="20">
        <v>7474</v>
      </c>
      <c r="S53" s="4" t="s">
        <v>10</v>
      </c>
      <c r="T53" s="21">
        <v>1.0055931829665627</v>
      </c>
    </row>
    <row r="54" spans="1:20" x14ac:dyDescent="0.25">
      <c r="A54" s="5">
        <v>44000</v>
      </c>
      <c r="B54" s="4" t="s">
        <v>11</v>
      </c>
      <c r="C54" s="4">
        <v>92.63</v>
      </c>
      <c r="E54" s="5">
        <v>43907</v>
      </c>
      <c r="F54" t="s">
        <v>3</v>
      </c>
      <c r="G54">
        <v>1.62438656</v>
      </c>
      <c r="I54" s="5">
        <v>43907</v>
      </c>
      <c r="J54" t="s">
        <v>0</v>
      </c>
      <c r="K54">
        <v>1.2154875999999999</v>
      </c>
      <c r="N54" s="5">
        <v>44000</v>
      </c>
      <c r="O54" t="s">
        <v>11</v>
      </c>
      <c r="P54">
        <v>92.63</v>
      </c>
      <c r="R54" s="20">
        <v>7475</v>
      </c>
      <c r="S54" s="4" t="s">
        <v>10</v>
      </c>
      <c r="T54" s="21">
        <v>1.0056653385797707</v>
      </c>
    </row>
    <row r="55" spans="1:20" x14ac:dyDescent="0.25">
      <c r="A55" s="5">
        <v>44001</v>
      </c>
      <c r="B55" s="4" t="s">
        <v>11</v>
      </c>
      <c r="C55" s="4">
        <v>92.64</v>
      </c>
      <c r="E55" s="5">
        <v>43908</v>
      </c>
      <c r="F55" t="s">
        <v>3</v>
      </c>
      <c r="G55">
        <v>1.63408544</v>
      </c>
      <c r="I55" s="5">
        <v>43908</v>
      </c>
      <c r="J55" t="s">
        <v>0</v>
      </c>
      <c r="K55">
        <v>1.1919500000000001</v>
      </c>
      <c r="N55" s="5">
        <v>44001</v>
      </c>
      <c r="O55" t="s">
        <v>11</v>
      </c>
      <c r="P55">
        <v>92.64</v>
      </c>
      <c r="R55" s="20">
        <v>7476</v>
      </c>
      <c r="S55" s="4" t="s">
        <v>10</v>
      </c>
      <c r="T55" s="21">
        <v>1.0057374993704524</v>
      </c>
    </row>
    <row r="56" spans="1:20" x14ac:dyDescent="0.25">
      <c r="A56" s="5">
        <v>44004</v>
      </c>
      <c r="B56" s="4" t="s">
        <v>11</v>
      </c>
      <c r="C56" s="4">
        <v>91.75</v>
      </c>
      <c r="E56" s="5">
        <v>43909</v>
      </c>
      <c r="F56" t="s">
        <v>3</v>
      </c>
      <c r="G56">
        <v>1.6808665599999999</v>
      </c>
      <c r="I56" s="5">
        <v>43909</v>
      </c>
      <c r="J56" t="s">
        <v>0</v>
      </c>
      <c r="K56">
        <v>1.2063031</v>
      </c>
      <c r="N56" s="5">
        <v>44004</v>
      </c>
      <c r="O56" t="s">
        <v>11</v>
      </c>
      <c r="P56">
        <v>91.75</v>
      </c>
      <c r="R56" s="20">
        <v>7479</v>
      </c>
      <c r="S56" s="4" t="s">
        <v>10</v>
      </c>
      <c r="T56" s="21">
        <v>1.0058096653389796</v>
      </c>
    </row>
    <row r="57" spans="1:20" x14ac:dyDescent="0.25">
      <c r="A57" s="5">
        <v>44005</v>
      </c>
      <c r="B57" s="4" t="s">
        <v>11</v>
      </c>
      <c r="C57" s="4">
        <v>92.26</v>
      </c>
      <c r="E57" s="5">
        <v>43910</v>
      </c>
      <c r="F57" t="s">
        <v>3</v>
      </c>
      <c r="G57">
        <v>1.6770926900000001</v>
      </c>
      <c r="I57" s="5">
        <v>43910</v>
      </c>
      <c r="J57" t="s">
        <v>0</v>
      </c>
      <c r="K57">
        <v>1.2058015</v>
      </c>
      <c r="N57" s="5">
        <v>44005</v>
      </c>
      <c r="O57" t="s">
        <v>11</v>
      </c>
      <c r="P57">
        <v>92.26</v>
      </c>
      <c r="R57" s="20">
        <v>7480</v>
      </c>
      <c r="S57" s="4" t="s">
        <v>10</v>
      </c>
      <c r="T57" s="21">
        <v>1.0058818364857238</v>
      </c>
    </row>
    <row r="58" spans="1:20" x14ac:dyDescent="0.25">
      <c r="A58" s="5">
        <v>44006</v>
      </c>
      <c r="B58" s="4" t="s">
        <v>11</v>
      </c>
      <c r="C58" s="4">
        <v>90.77</v>
      </c>
      <c r="E58" s="5">
        <v>43913</v>
      </c>
      <c r="F58" t="s">
        <v>3</v>
      </c>
      <c r="G58">
        <v>1.7045769200000001</v>
      </c>
      <c r="I58" s="5">
        <v>43913</v>
      </c>
      <c r="J58" t="s">
        <v>0</v>
      </c>
      <c r="K58">
        <v>1.2044550000000001</v>
      </c>
      <c r="N58" s="5">
        <v>44006</v>
      </c>
      <c r="O58" t="s">
        <v>11</v>
      </c>
      <c r="P58">
        <v>90.77</v>
      </c>
      <c r="R58" s="20">
        <v>7481</v>
      </c>
      <c r="S58" s="4" t="s">
        <v>10</v>
      </c>
      <c r="T58" s="21">
        <v>1.0059540128110567</v>
      </c>
    </row>
    <row r="59" spans="1:20" x14ac:dyDescent="0.25">
      <c r="A59" s="5">
        <v>44007</v>
      </c>
      <c r="B59" s="4" t="s">
        <v>11</v>
      </c>
      <c r="C59" s="4">
        <v>92.39</v>
      </c>
      <c r="E59" s="5">
        <v>43914</v>
      </c>
      <c r="F59" t="s">
        <v>3</v>
      </c>
      <c r="G59">
        <v>1.75064967</v>
      </c>
      <c r="I59" s="5">
        <v>43914</v>
      </c>
      <c r="J59" t="s">
        <v>0</v>
      </c>
      <c r="K59">
        <v>1.2081563</v>
      </c>
      <c r="N59" s="5">
        <v>44007</v>
      </c>
      <c r="O59" t="s">
        <v>11</v>
      </c>
      <c r="P59">
        <v>92.39</v>
      </c>
      <c r="R59" s="20">
        <v>7482</v>
      </c>
      <c r="S59" s="4" t="s">
        <v>10</v>
      </c>
      <c r="T59" s="21">
        <v>1.0060261943153497</v>
      </c>
    </row>
    <row r="60" spans="1:20" x14ac:dyDescent="0.25">
      <c r="A60" s="5">
        <v>44008</v>
      </c>
      <c r="B60" s="4" t="s">
        <v>11</v>
      </c>
      <c r="C60" s="4">
        <v>90.22</v>
      </c>
      <c r="E60" s="5">
        <v>43915</v>
      </c>
      <c r="F60" t="s">
        <v>3</v>
      </c>
      <c r="G60">
        <v>1.77317853</v>
      </c>
      <c r="I60" s="5">
        <v>43915</v>
      </c>
      <c r="J60" t="s">
        <v>0</v>
      </c>
      <c r="K60">
        <v>1.2101488</v>
      </c>
      <c r="N60" s="5">
        <v>44008</v>
      </c>
      <c r="O60" t="s">
        <v>11</v>
      </c>
      <c r="P60">
        <v>90.22</v>
      </c>
      <c r="R60" s="20">
        <v>7483</v>
      </c>
      <c r="S60" s="4" t="s">
        <v>10</v>
      </c>
      <c r="T60" s="21">
        <v>1.0060983809989743</v>
      </c>
    </row>
    <row r="61" spans="1:20" x14ac:dyDescent="0.25">
      <c r="A61" s="5">
        <v>44011</v>
      </c>
      <c r="B61" s="4" t="s">
        <v>11</v>
      </c>
      <c r="C61" s="4">
        <v>92.3</v>
      </c>
      <c r="E61" s="5">
        <v>43916</v>
      </c>
      <c r="F61" t="s">
        <v>3</v>
      </c>
      <c r="G61">
        <v>1.8022896100000001</v>
      </c>
      <c r="I61" s="5">
        <v>43916</v>
      </c>
      <c r="J61" t="s">
        <v>0</v>
      </c>
      <c r="K61">
        <v>1.2127022999999999</v>
      </c>
      <c r="N61" s="5">
        <v>44011</v>
      </c>
      <c r="O61" t="s">
        <v>11</v>
      </c>
      <c r="P61">
        <v>92.3</v>
      </c>
      <c r="R61" s="20">
        <v>7486</v>
      </c>
      <c r="S61" s="4" t="s">
        <v>10</v>
      </c>
      <c r="T61" s="21">
        <v>1.0061705728623025</v>
      </c>
    </row>
    <row r="62" spans="1:20" x14ac:dyDescent="0.25">
      <c r="A62" s="5">
        <v>44012</v>
      </c>
      <c r="B62" s="4" t="s">
        <v>11</v>
      </c>
      <c r="C62" s="4">
        <v>91.62</v>
      </c>
      <c r="E62" s="5">
        <v>43917</v>
      </c>
      <c r="F62" t="s">
        <v>3</v>
      </c>
      <c r="G62">
        <v>1.7890687000000001</v>
      </c>
      <c r="I62" s="5">
        <v>43917</v>
      </c>
      <c r="J62" t="s">
        <v>0</v>
      </c>
      <c r="K62">
        <v>1.2151786</v>
      </c>
      <c r="N62" s="5">
        <v>44012</v>
      </c>
      <c r="O62" t="s">
        <v>11</v>
      </c>
      <c r="P62">
        <v>91.62</v>
      </c>
      <c r="R62" s="20">
        <v>7487</v>
      </c>
      <c r="S62" s="4" t="s">
        <v>10</v>
      </c>
      <c r="T62" s="21">
        <v>1.0062427699057057</v>
      </c>
    </row>
    <row r="63" spans="1:20" x14ac:dyDescent="0.25">
      <c r="A63" s="5">
        <v>44013</v>
      </c>
      <c r="B63" s="4" t="s">
        <v>11</v>
      </c>
      <c r="C63" s="4">
        <v>92.68</v>
      </c>
      <c r="E63" s="5">
        <v>43920</v>
      </c>
      <c r="F63" t="s">
        <v>3</v>
      </c>
      <c r="G63">
        <v>1.81046956</v>
      </c>
      <c r="I63" s="5">
        <v>43920</v>
      </c>
      <c r="J63" t="s">
        <v>0</v>
      </c>
      <c r="K63">
        <v>1.2170046000000001</v>
      </c>
      <c r="N63" s="5">
        <v>44013</v>
      </c>
      <c r="O63" t="s">
        <v>11</v>
      </c>
      <c r="P63">
        <v>92.68</v>
      </c>
      <c r="R63" s="20">
        <v>44013</v>
      </c>
      <c r="S63" s="4" t="s">
        <v>10</v>
      </c>
      <c r="T63" s="21">
        <v>1.0063149721295557</v>
      </c>
    </row>
    <row r="64" spans="1:20" x14ac:dyDescent="0.25">
      <c r="A64" s="5">
        <v>44014</v>
      </c>
      <c r="B64" s="4" t="s">
        <v>11</v>
      </c>
      <c r="C64" s="4">
        <v>92.5</v>
      </c>
      <c r="E64" s="5">
        <v>43921</v>
      </c>
      <c r="F64" t="s">
        <v>3</v>
      </c>
      <c r="G64">
        <v>1.81014429</v>
      </c>
      <c r="I64" s="5">
        <v>43921</v>
      </c>
      <c r="J64" t="s">
        <v>0</v>
      </c>
      <c r="K64">
        <v>1.2219534000000001</v>
      </c>
      <c r="N64" s="5">
        <v>44014</v>
      </c>
      <c r="O64" t="s">
        <v>11</v>
      </c>
      <c r="P64">
        <v>92.5</v>
      </c>
      <c r="R64" s="20">
        <v>44014</v>
      </c>
      <c r="S64" s="4" t="s">
        <v>10</v>
      </c>
      <c r="T64" s="21">
        <v>1.0063871795342241</v>
      </c>
    </row>
    <row r="65" spans="1:20" x14ac:dyDescent="0.25">
      <c r="A65" s="5">
        <v>44015</v>
      </c>
      <c r="B65" s="4" t="s">
        <v>11</v>
      </c>
      <c r="C65" s="4">
        <v>93.19</v>
      </c>
      <c r="E65" s="5">
        <v>43922</v>
      </c>
      <c r="F65" t="s">
        <v>3</v>
      </c>
      <c r="G65">
        <v>1.7790060400000001</v>
      </c>
      <c r="I65" s="5">
        <v>43922</v>
      </c>
      <c r="J65" t="s">
        <v>0</v>
      </c>
      <c r="K65">
        <v>1.2242021000000001</v>
      </c>
      <c r="N65" s="5">
        <v>44015</v>
      </c>
      <c r="O65" t="s">
        <v>11</v>
      </c>
      <c r="P65">
        <v>93.19</v>
      </c>
      <c r="R65" s="20">
        <v>44015</v>
      </c>
      <c r="S65" s="4" t="s">
        <v>10</v>
      </c>
      <c r="T65" s="21">
        <v>1.0064593921200826</v>
      </c>
    </row>
    <row r="66" spans="1:20" x14ac:dyDescent="0.25">
      <c r="A66" s="5">
        <v>44018</v>
      </c>
      <c r="B66" s="4" t="s">
        <v>11</v>
      </c>
      <c r="C66" s="4">
        <v>95.31</v>
      </c>
      <c r="E66" s="5">
        <v>43923</v>
      </c>
      <c r="F66" t="s">
        <v>3</v>
      </c>
      <c r="G66">
        <v>1.8146401999999999</v>
      </c>
      <c r="I66" s="5">
        <v>43923</v>
      </c>
      <c r="J66" t="s">
        <v>0</v>
      </c>
      <c r="K66">
        <v>1.2269359</v>
      </c>
      <c r="N66" s="5">
        <v>44018</v>
      </c>
      <c r="O66" t="s">
        <v>11</v>
      </c>
      <c r="P66">
        <v>95.31</v>
      </c>
      <c r="R66" s="20">
        <v>44018</v>
      </c>
      <c r="S66" s="4" t="s">
        <v>10</v>
      </c>
      <c r="T66" s="21">
        <v>1.0065316098875032</v>
      </c>
    </row>
    <row r="67" spans="1:20" x14ac:dyDescent="0.25">
      <c r="A67" s="5">
        <v>44019</v>
      </c>
      <c r="B67" s="4" t="s">
        <v>11</v>
      </c>
      <c r="C67" s="4">
        <v>94.1</v>
      </c>
      <c r="E67" s="5">
        <v>43924</v>
      </c>
      <c r="F67" t="s">
        <v>3</v>
      </c>
      <c r="G67">
        <v>1.8108089599999999</v>
      </c>
      <c r="I67" s="5">
        <v>43924</v>
      </c>
      <c r="J67" t="s">
        <v>0</v>
      </c>
      <c r="K67">
        <v>1.2246353999999999</v>
      </c>
      <c r="N67" s="5">
        <v>44019</v>
      </c>
      <c r="O67" t="s">
        <v>11</v>
      </c>
      <c r="P67">
        <v>94.1</v>
      </c>
      <c r="R67" s="20">
        <v>44019</v>
      </c>
      <c r="S67" s="4" t="s">
        <v>10</v>
      </c>
      <c r="T67" s="21">
        <v>1.0066038328368576</v>
      </c>
    </row>
    <row r="68" spans="1:20" x14ac:dyDescent="0.25">
      <c r="A68" s="5">
        <v>44020</v>
      </c>
      <c r="B68" s="4" t="s">
        <v>11</v>
      </c>
      <c r="C68" s="4">
        <v>96.1</v>
      </c>
      <c r="E68" s="5">
        <v>43927</v>
      </c>
      <c r="F68" t="s">
        <v>3</v>
      </c>
      <c r="G68">
        <v>1.84916222</v>
      </c>
      <c r="I68" s="5">
        <v>43927</v>
      </c>
      <c r="J68" t="s">
        <v>0</v>
      </c>
      <c r="K68">
        <v>1.2316967000000001</v>
      </c>
      <c r="N68" s="5">
        <v>44020</v>
      </c>
      <c r="O68" t="s">
        <v>11</v>
      </c>
      <c r="P68">
        <v>96.1</v>
      </c>
      <c r="R68" s="20">
        <v>44020</v>
      </c>
      <c r="S68" s="4" t="s">
        <v>10</v>
      </c>
      <c r="T68" s="21">
        <v>1.0066760609685177</v>
      </c>
    </row>
    <row r="69" spans="1:20" x14ac:dyDescent="0.25">
      <c r="A69" s="5">
        <v>44021</v>
      </c>
      <c r="B69" s="4" t="s">
        <v>11</v>
      </c>
      <c r="C69" s="4">
        <v>95.41</v>
      </c>
      <c r="E69" s="5">
        <v>43928</v>
      </c>
      <c r="F69" t="s">
        <v>3</v>
      </c>
      <c r="G69">
        <v>1.8425775600000001</v>
      </c>
      <c r="I69" s="5">
        <v>43928</v>
      </c>
      <c r="J69" t="s">
        <v>0</v>
      </c>
      <c r="K69">
        <v>1.2305193000000001</v>
      </c>
      <c r="N69" s="5">
        <v>44021</v>
      </c>
      <c r="O69" t="s">
        <v>11</v>
      </c>
      <c r="P69">
        <v>95.41</v>
      </c>
      <c r="R69" s="20">
        <v>44021</v>
      </c>
      <c r="S69" s="4" t="s">
        <v>10</v>
      </c>
      <c r="T69" s="21">
        <v>1.0067482942828552</v>
      </c>
    </row>
    <row r="70" spans="1:20" x14ac:dyDescent="0.25">
      <c r="A70" s="5">
        <v>44022</v>
      </c>
      <c r="B70" s="4" t="s">
        <v>11</v>
      </c>
      <c r="C70" s="4">
        <v>96.34</v>
      </c>
      <c r="E70" s="5">
        <v>43929</v>
      </c>
      <c r="F70" t="s">
        <v>3</v>
      </c>
      <c r="G70">
        <v>1.86129737</v>
      </c>
      <c r="I70" s="5">
        <v>43929</v>
      </c>
      <c r="J70" t="s">
        <v>0</v>
      </c>
      <c r="K70">
        <v>1.2325486000000001</v>
      </c>
      <c r="N70" s="5">
        <v>44022</v>
      </c>
      <c r="O70" t="s">
        <v>11</v>
      </c>
      <c r="P70">
        <v>96.34</v>
      </c>
      <c r="R70" s="20">
        <v>44022</v>
      </c>
      <c r="S70" s="4" t="s">
        <v>10</v>
      </c>
      <c r="T70" s="21">
        <v>1.006820532780242</v>
      </c>
    </row>
    <row r="71" spans="1:20" x14ac:dyDescent="0.25">
      <c r="A71" s="5">
        <v>43921</v>
      </c>
      <c r="B71" s="4" t="s">
        <v>9</v>
      </c>
      <c r="C71" s="4">
        <v>33.24</v>
      </c>
      <c r="E71" s="5">
        <v>43930</v>
      </c>
      <c r="F71" t="s">
        <v>3</v>
      </c>
      <c r="G71">
        <v>1.89124589</v>
      </c>
      <c r="I71" s="5">
        <v>43930</v>
      </c>
      <c r="J71" t="s">
        <v>0</v>
      </c>
      <c r="K71">
        <v>1.2336260999999999</v>
      </c>
      <c r="N71" s="5">
        <v>43921</v>
      </c>
      <c r="O71" t="s">
        <v>9</v>
      </c>
      <c r="P71">
        <v>33.24</v>
      </c>
      <c r="R71" s="20">
        <v>43921</v>
      </c>
      <c r="S71" t="s">
        <v>2</v>
      </c>
      <c r="T71" s="21">
        <v>1</v>
      </c>
    </row>
    <row r="72" spans="1:20" x14ac:dyDescent="0.25">
      <c r="A72" s="5">
        <v>43922</v>
      </c>
      <c r="B72" s="4" t="s">
        <v>9</v>
      </c>
      <c r="C72" s="4">
        <v>30</v>
      </c>
      <c r="E72" s="5">
        <v>43934</v>
      </c>
      <c r="F72" t="s">
        <v>3</v>
      </c>
      <c r="G72">
        <v>1.8813439000000001</v>
      </c>
      <c r="I72" s="5">
        <v>43934</v>
      </c>
      <c r="J72" t="s">
        <v>0</v>
      </c>
      <c r="K72">
        <v>1.234178</v>
      </c>
      <c r="N72" s="5">
        <v>43922</v>
      </c>
      <c r="O72" t="s">
        <v>9</v>
      </c>
      <c r="P72">
        <v>30</v>
      </c>
      <c r="R72" s="20">
        <v>43922</v>
      </c>
      <c r="S72" s="4" t="s">
        <v>2</v>
      </c>
      <c r="T72" s="21">
        <v>1.0001422706468646</v>
      </c>
    </row>
    <row r="73" spans="1:20" x14ac:dyDescent="0.25">
      <c r="A73" s="5">
        <v>43923</v>
      </c>
      <c r="B73" s="4" t="s">
        <v>9</v>
      </c>
      <c r="C73" s="4">
        <v>31.91</v>
      </c>
      <c r="E73" s="5">
        <v>43935</v>
      </c>
      <c r="F73" t="s">
        <v>3</v>
      </c>
      <c r="G73">
        <v>1.9204978800000001</v>
      </c>
      <c r="I73" s="5">
        <v>43935</v>
      </c>
      <c r="J73" t="s">
        <v>0</v>
      </c>
      <c r="K73">
        <v>1.2381002000000001</v>
      </c>
      <c r="N73" s="5">
        <v>43923</v>
      </c>
      <c r="O73" t="s">
        <v>9</v>
      </c>
      <c r="P73">
        <v>31.91</v>
      </c>
      <c r="R73" s="20">
        <v>43923</v>
      </c>
      <c r="S73" s="4" t="s">
        <v>2</v>
      </c>
      <c r="T73" s="21">
        <v>1.0002845615346661</v>
      </c>
    </row>
    <row r="74" spans="1:20" x14ac:dyDescent="0.25">
      <c r="A74" s="5">
        <v>43924</v>
      </c>
      <c r="B74" s="4" t="s">
        <v>9</v>
      </c>
      <c r="C74" s="4">
        <v>32.31</v>
      </c>
      <c r="E74" s="5">
        <v>43936</v>
      </c>
      <c r="F74" t="s">
        <v>3</v>
      </c>
      <c r="G74">
        <v>1.9257443299999999</v>
      </c>
      <c r="I74" s="5">
        <v>43936</v>
      </c>
      <c r="J74" t="s">
        <v>0</v>
      </c>
      <c r="K74">
        <v>1.2366701</v>
      </c>
      <c r="N74" s="5">
        <v>43924</v>
      </c>
      <c r="O74" t="s">
        <v>9</v>
      </c>
      <c r="P74">
        <v>32.31</v>
      </c>
      <c r="R74" s="20">
        <v>43924</v>
      </c>
      <c r="S74" s="4" t="s">
        <v>2</v>
      </c>
      <c r="T74" s="21">
        <v>1.0004268726662842</v>
      </c>
    </row>
    <row r="75" spans="1:20" x14ac:dyDescent="0.25">
      <c r="A75" s="5">
        <v>43927</v>
      </c>
      <c r="B75" s="4" t="s">
        <v>9</v>
      </c>
      <c r="C75" s="4">
        <v>35.450000000000003</v>
      </c>
      <c r="E75" s="5">
        <v>43937</v>
      </c>
      <c r="F75" t="s">
        <v>3</v>
      </c>
      <c r="G75">
        <v>1.9364604700000001</v>
      </c>
      <c r="I75" s="5">
        <v>43937</v>
      </c>
      <c r="J75" t="s">
        <v>0</v>
      </c>
      <c r="K75">
        <v>1.2367995000000001</v>
      </c>
      <c r="N75" s="5">
        <v>43927</v>
      </c>
      <c r="O75" t="s">
        <v>9</v>
      </c>
      <c r="P75">
        <v>35.450000000000003</v>
      </c>
      <c r="R75" s="20">
        <v>43927</v>
      </c>
      <c r="S75" s="4" t="s">
        <v>2</v>
      </c>
      <c r="T75" s="21">
        <v>1.000569204044599</v>
      </c>
    </row>
    <row r="76" spans="1:20" x14ac:dyDescent="0.25">
      <c r="A76" s="5">
        <v>43928</v>
      </c>
      <c r="B76" s="4" t="s">
        <v>9</v>
      </c>
      <c r="C76" s="4">
        <v>38.229999999999997</v>
      </c>
      <c r="E76" s="5">
        <v>43938</v>
      </c>
      <c r="F76" t="s">
        <v>3</v>
      </c>
      <c r="G76">
        <v>1.9426066399999999</v>
      </c>
      <c r="I76" s="5">
        <v>43938</v>
      </c>
      <c r="J76" t="s">
        <v>0</v>
      </c>
      <c r="K76">
        <v>1.2377959999999999</v>
      </c>
      <c r="N76" s="5">
        <v>43928</v>
      </c>
      <c r="O76" t="s">
        <v>9</v>
      </c>
      <c r="P76">
        <v>38.229999999999997</v>
      </c>
      <c r="R76" s="20">
        <v>43928</v>
      </c>
      <c r="S76" s="4" t="s">
        <v>2</v>
      </c>
      <c r="T76" s="21">
        <v>1.0007115556724913</v>
      </c>
    </row>
    <row r="77" spans="1:20" x14ac:dyDescent="0.25">
      <c r="A77" s="5">
        <v>43929</v>
      </c>
      <c r="B77" s="4" t="s">
        <v>9</v>
      </c>
      <c r="C77" s="4">
        <v>39.89</v>
      </c>
      <c r="E77" s="5">
        <v>43941</v>
      </c>
      <c r="F77" t="s">
        <v>3</v>
      </c>
      <c r="G77">
        <v>1.9305878999999999</v>
      </c>
      <c r="I77" s="5">
        <v>43941</v>
      </c>
      <c r="J77" t="s">
        <v>0</v>
      </c>
      <c r="K77">
        <v>1.2365117000000001</v>
      </c>
      <c r="N77" s="5">
        <v>43929</v>
      </c>
      <c r="O77" t="s">
        <v>9</v>
      </c>
      <c r="P77">
        <v>39.89</v>
      </c>
      <c r="R77" s="20">
        <v>43929</v>
      </c>
      <c r="S77" s="4" t="s">
        <v>2</v>
      </c>
      <c r="T77" s="21">
        <v>1.0008539275528416</v>
      </c>
    </row>
    <row r="78" spans="1:20" x14ac:dyDescent="0.25">
      <c r="A78" s="5">
        <v>43930</v>
      </c>
      <c r="B78" s="4" t="s">
        <v>9</v>
      </c>
      <c r="C78" s="4">
        <v>41.75</v>
      </c>
      <c r="E78" s="5">
        <v>43943</v>
      </c>
      <c r="F78" t="s">
        <v>3</v>
      </c>
      <c r="G78">
        <v>1.93938491</v>
      </c>
      <c r="I78" s="5">
        <v>43943</v>
      </c>
      <c r="J78" t="s">
        <v>0</v>
      </c>
      <c r="K78">
        <v>1.2411342999999999</v>
      </c>
      <c r="N78" s="5">
        <v>43930</v>
      </c>
      <c r="O78" t="s">
        <v>9</v>
      </c>
      <c r="P78">
        <v>41.75</v>
      </c>
      <c r="R78" s="20">
        <v>43930</v>
      </c>
      <c r="S78" s="4" t="s">
        <v>2</v>
      </c>
      <c r="T78" s="21">
        <v>1.0009963196885314</v>
      </c>
    </row>
    <row r="79" spans="1:20" x14ac:dyDescent="0.25">
      <c r="A79" s="5">
        <v>43934</v>
      </c>
      <c r="B79" s="4" t="s">
        <v>9</v>
      </c>
      <c r="C79" s="4">
        <v>40</v>
      </c>
      <c r="E79" s="5">
        <v>43944</v>
      </c>
      <c r="F79" t="s">
        <v>3</v>
      </c>
      <c r="G79">
        <v>1.9422604400000001</v>
      </c>
      <c r="I79" s="5">
        <v>43944</v>
      </c>
      <c r="J79" t="s">
        <v>0</v>
      </c>
      <c r="K79">
        <v>1.2417522999999999</v>
      </c>
      <c r="N79" s="5">
        <v>43934</v>
      </c>
      <c r="O79" t="s">
        <v>9</v>
      </c>
      <c r="P79">
        <v>40</v>
      </c>
      <c r="R79" s="20">
        <v>7409</v>
      </c>
      <c r="S79" s="4" t="s">
        <v>2</v>
      </c>
      <c r="T79" s="21">
        <v>1.0011387320824425</v>
      </c>
    </row>
    <row r="80" spans="1:20" x14ac:dyDescent="0.25">
      <c r="A80" s="5">
        <v>43935</v>
      </c>
      <c r="B80" s="4" t="s">
        <v>9</v>
      </c>
      <c r="C80" s="4">
        <v>40.46</v>
      </c>
      <c r="E80" s="5">
        <v>43945</v>
      </c>
      <c r="F80" t="s">
        <v>3</v>
      </c>
      <c r="G80">
        <v>1.91687512</v>
      </c>
      <c r="I80" s="5">
        <v>43945</v>
      </c>
      <c r="J80" t="s">
        <v>0</v>
      </c>
      <c r="K80">
        <v>1.2400061</v>
      </c>
      <c r="N80" s="5">
        <v>43935</v>
      </c>
      <c r="O80" t="s">
        <v>9</v>
      </c>
      <c r="P80">
        <v>40.46</v>
      </c>
      <c r="R80" s="20">
        <v>7410</v>
      </c>
      <c r="S80" s="4" t="s">
        <v>2</v>
      </c>
      <c r="T80" s="21">
        <v>1.0012811647374571</v>
      </c>
    </row>
    <row r="81" spans="1:20" x14ac:dyDescent="0.25">
      <c r="A81" s="5">
        <v>43936</v>
      </c>
      <c r="B81" s="4" t="s">
        <v>9</v>
      </c>
      <c r="C81" s="4">
        <v>39.979999999999997</v>
      </c>
      <c r="E81" s="5">
        <v>43948</v>
      </c>
      <c r="F81" t="s">
        <v>3</v>
      </c>
      <c r="G81">
        <v>1.8923323000000001</v>
      </c>
      <c r="I81" s="5">
        <v>43948</v>
      </c>
      <c r="J81" t="s">
        <v>0</v>
      </c>
      <c r="K81">
        <v>1.2408021</v>
      </c>
      <c r="N81" s="5">
        <v>43936</v>
      </c>
      <c r="O81" t="s">
        <v>9</v>
      </c>
      <c r="P81">
        <v>39.979999999999997</v>
      </c>
      <c r="R81" s="20">
        <v>7411</v>
      </c>
      <c r="S81" s="4" t="s">
        <v>2</v>
      </c>
      <c r="T81" s="21">
        <v>1.0014236176564575</v>
      </c>
    </row>
    <row r="82" spans="1:20" x14ac:dyDescent="0.25">
      <c r="A82" s="5">
        <v>43937</v>
      </c>
      <c r="B82" s="4" t="s">
        <v>9</v>
      </c>
      <c r="C82" s="4">
        <v>39.619999999999997</v>
      </c>
      <c r="E82" s="5">
        <v>43949</v>
      </c>
      <c r="F82" t="s">
        <v>3</v>
      </c>
      <c r="G82">
        <v>1.9364540699999999</v>
      </c>
      <c r="I82" s="5">
        <v>43949</v>
      </c>
      <c r="J82" t="s">
        <v>0</v>
      </c>
      <c r="K82">
        <v>1.2399644999999999</v>
      </c>
      <c r="N82" s="5">
        <v>43937</v>
      </c>
      <c r="O82" t="s">
        <v>9</v>
      </c>
      <c r="P82">
        <v>39.619999999999997</v>
      </c>
      <c r="R82" s="20">
        <v>7412</v>
      </c>
      <c r="S82" s="4" t="s">
        <v>2</v>
      </c>
      <c r="T82" s="21">
        <v>1.001566090842327</v>
      </c>
    </row>
    <row r="83" spans="1:20" x14ac:dyDescent="0.25">
      <c r="A83" s="5">
        <v>43938</v>
      </c>
      <c r="B83" s="4" t="s">
        <v>9</v>
      </c>
      <c r="C83" s="4">
        <v>40.51</v>
      </c>
      <c r="E83" s="5">
        <v>43950</v>
      </c>
      <c r="F83" t="s">
        <v>3</v>
      </c>
      <c r="G83">
        <v>1.9571405100000001</v>
      </c>
      <c r="I83" s="5">
        <v>43950</v>
      </c>
      <c r="J83" t="s">
        <v>0</v>
      </c>
      <c r="K83">
        <v>1.2400281</v>
      </c>
      <c r="N83" s="5">
        <v>43938</v>
      </c>
      <c r="O83" t="s">
        <v>9</v>
      </c>
      <c r="P83">
        <v>40.51</v>
      </c>
      <c r="R83" s="20">
        <v>7413</v>
      </c>
      <c r="S83" s="4" t="s">
        <v>2</v>
      </c>
      <c r="T83" s="21">
        <v>1.0017085842979487</v>
      </c>
    </row>
    <row r="84" spans="1:20" x14ac:dyDescent="0.25">
      <c r="A84" s="5">
        <v>43941</v>
      </c>
      <c r="B84" s="4" t="s">
        <v>9</v>
      </c>
      <c r="C84" s="4">
        <v>39.5</v>
      </c>
      <c r="E84" s="5">
        <v>43951</v>
      </c>
      <c r="F84" t="s">
        <v>3</v>
      </c>
      <c r="G84">
        <v>1.9468295200000001</v>
      </c>
      <c r="I84" s="5">
        <v>43951</v>
      </c>
      <c r="J84" t="s">
        <v>0</v>
      </c>
      <c r="K84">
        <v>1.2389481</v>
      </c>
      <c r="N84" s="5">
        <v>43941</v>
      </c>
      <c r="O84" t="s">
        <v>9</v>
      </c>
      <c r="P84">
        <v>39.5</v>
      </c>
      <c r="R84" s="20">
        <v>7416</v>
      </c>
      <c r="S84" s="4" t="s">
        <v>2</v>
      </c>
      <c r="T84" s="21">
        <v>1.0018510980262065</v>
      </c>
    </row>
    <row r="85" spans="1:20" x14ac:dyDescent="0.25">
      <c r="A85" s="5">
        <v>43943</v>
      </c>
      <c r="B85" s="4" t="s">
        <v>9</v>
      </c>
      <c r="C85" s="4">
        <v>41.9</v>
      </c>
      <c r="E85" s="5">
        <v>43955</v>
      </c>
      <c r="F85" t="s">
        <v>3</v>
      </c>
      <c r="G85">
        <v>1.93562747</v>
      </c>
      <c r="I85" s="5">
        <v>43955</v>
      </c>
      <c r="J85" t="s">
        <v>0</v>
      </c>
      <c r="K85">
        <v>1.2354999</v>
      </c>
      <c r="N85" s="5">
        <v>43943</v>
      </c>
      <c r="O85" t="s">
        <v>9</v>
      </c>
      <c r="P85">
        <v>41.9</v>
      </c>
      <c r="R85" s="20">
        <v>7418</v>
      </c>
      <c r="S85" s="4" t="s">
        <v>2</v>
      </c>
      <c r="T85" s="21">
        <v>1.0019936320299847</v>
      </c>
    </row>
    <row r="86" spans="1:20" x14ac:dyDescent="0.25">
      <c r="A86" s="5">
        <v>43944</v>
      </c>
      <c r="B86" s="4" t="s">
        <v>9</v>
      </c>
      <c r="C86" s="4">
        <v>40.6</v>
      </c>
      <c r="E86" s="5">
        <v>43956</v>
      </c>
      <c r="F86" t="s">
        <v>3</v>
      </c>
      <c r="G86">
        <v>1.9345569899999999</v>
      </c>
      <c r="I86" s="5">
        <v>43956</v>
      </c>
      <c r="J86" t="s">
        <v>0</v>
      </c>
      <c r="K86">
        <v>1.2373764</v>
      </c>
      <c r="N86" s="5">
        <v>43944</v>
      </c>
      <c r="O86" t="s">
        <v>9</v>
      </c>
      <c r="P86">
        <v>40.6</v>
      </c>
      <c r="R86" s="20">
        <v>7419</v>
      </c>
      <c r="S86" s="4" t="s">
        <v>2</v>
      </c>
      <c r="T86" s="21">
        <v>1.0021361863121678</v>
      </c>
    </row>
    <row r="87" spans="1:20" x14ac:dyDescent="0.25">
      <c r="A87" s="5">
        <v>43945</v>
      </c>
      <c r="B87" s="4" t="s">
        <v>9</v>
      </c>
      <c r="C87" s="4">
        <v>37.5</v>
      </c>
      <c r="E87" s="5">
        <v>43957</v>
      </c>
      <c r="F87" t="s">
        <v>3</v>
      </c>
      <c r="G87">
        <v>1.9381709300000001</v>
      </c>
      <c r="I87" s="5">
        <v>43957</v>
      </c>
      <c r="J87" t="s">
        <v>0</v>
      </c>
      <c r="K87">
        <v>1.2386847999999999</v>
      </c>
      <c r="N87" s="5">
        <v>43945</v>
      </c>
      <c r="O87" t="s">
        <v>9</v>
      </c>
      <c r="P87">
        <v>37.5</v>
      </c>
      <c r="R87" s="20">
        <v>7420</v>
      </c>
      <c r="S87" s="4" t="s">
        <v>2</v>
      </c>
      <c r="T87" s="21">
        <v>1.0022787608756409</v>
      </c>
    </row>
    <row r="88" spans="1:20" x14ac:dyDescent="0.25">
      <c r="A88" s="5">
        <v>43948</v>
      </c>
      <c r="B88" s="4" t="s">
        <v>9</v>
      </c>
      <c r="C88" s="4">
        <v>40.15</v>
      </c>
      <c r="E88" s="5">
        <v>43958</v>
      </c>
      <c r="F88" t="s">
        <v>3</v>
      </c>
      <c r="G88">
        <v>1.9281889000000001</v>
      </c>
      <c r="I88" s="5">
        <v>43958</v>
      </c>
      <c r="J88" t="s">
        <v>0</v>
      </c>
      <c r="K88">
        <v>1.2418998999999999</v>
      </c>
      <c r="N88" s="5">
        <v>43948</v>
      </c>
      <c r="O88" t="s">
        <v>9</v>
      </c>
      <c r="P88">
        <v>40.15</v>
      </c>
      <c r="R88" s="20">
        <v>7423</v>
      </c>
      <c r="S88" s="4" t="s">
        <v>2</v>
      </c>
      <c r="T88" s="21">
        <v>1.0024213557232893</v>
      </c>
    </row>
    <row r="89" spans="1:20" x14ac:dyDescent="0.25">
      <c r="A89" s="5">
        <v>43949</v>
      </c>
      <c r="B89" s="4" t="s">
        <v>9</v>
      </c>
      <c r="C89" s="4">
        <v>44.5</v>
      </c>
      <c r="E89" s="5">
        <v>43959</v>
      </c>
      <c r="F89" t="s">
        <v>3</v>
      </c>
      <c r="G89">
        <v>1.92910336</v>
      </c>
      <c r="I89" s="5">
        <v>43959</v>
      </c>
      <c r="J89" t="s">
        <v>0</v>
      </c>
      <c r="K89">
        <v>1.2449338999999999</v>
      </c>
      <c r="N89" s="5">
        <v>43949</v>
      </c>
      <c r="O89" t="s">
        <v>9</v>
      </c>
      <c r="P89">
        <v>44.5</v>
      </c>
      <c r="R89" s="20">
        <v>7424</v>
      </c>
      <c r="S89" s="4" t="s">
        <v>2</v>
      </c>
      <c r="T89" s="21">
        <v>1.002563970857999</v>
      </c>
    </row>
    <row r="90" spans="1:20" x14ac:dyDescent="0.25">
      <c r="A90" s="5">
        <v>43950</v>
      </c>
      <c r="B90" s="4" t="s">
        <v>9</v>
      </c>
      <c r="C90" s="4">
        <v>43.74</v>
      </c>
      <c r="E90" s="5">
        <v>43962</v>
      </c>
      <c r="F90" t="s">
        <v>3</v>
      </c>
      <c r="G90">
        <v>1.91637418</v>
      </c>
      <c r="I90" s="5">
        <v>43962</v>
      </c>
      <c r="J90" t="s">
        <v>0</v>
      </c>
      <c r="K90">
        <v>1.2478543</v>
      </c>
      <c r="N90" s="5">
        <v>43950</v>
      </c>
      <c r="O90" t="s">
        <v>9</v>
      </c>
      <c r="P90">
        <v>43.74</v>
      </c>
      <c r="R90" s="20">
        <v>7425</v>
      </c>
      <c r="S90" s="4" t="s">
        <v>2</v>
      </c>
      <c r="T90" s="21">
        <v>1.002706606282656</v>
      </c>
    </row>
    <row r="91" spans="1:20" x14ac:dyDescent="0.25">
      <c r="A91" s="5">
        <v>43951</v>
      </c>
      <c r="B91" s="4" t="s">
        <v>9</v>
      </c>
      <c r="C91" s="4">
        <v>42.3</v>
      </c>
      <c r="E91" s="5">
        <v>43963</v>
      </c>
      <c r="F91" t="s">
        <v>3</v>
      </c>
      <c r="G91">
        <v>1.9102422999999999</v>
      </c>
      <c r="I91" s="5">
        <v>43963</v>
      </c>
      <c r="J91" t="s">
        <v>0</v>
      </c>
      <c r="K91">
        <v>1.2493592</v>
      </c>
      <c r="N91" s="5">
        <v>43951</v>
      </c>
      <c r="O91" t="s">
        <v>9</v>
      </c>
      <c r="P91">
        <v>42.3</v>
      </c>
      <c r="R91" s="20">
        <v>7426</v>
      </c>
      <c r="S91" s="4" t="s">
        <v>2</v>
      </c>
      <c r="T91" s="21">
        <v>1.0028492620001472</v>
      </c>
    </row>
    <row r="92" spans="1:20" x14ac:dyDescent="0.25">
      <c r="A92" s="5">
        <v>43955</v>
      </c>
      <c r="B92" s="4" t="s">
        <v>9</v>
      </c>
      <c r="C92" s="4">
        <v>41.21</v>
      </c>
      <c r="E92" s="5">
        <v>43964</v>
      </c>
      <c r="F92" t="s">
        <v>3</v>
      </c>
      <c r="G92">
        <v>1.9103949200000001</v>
      </c>
      <c r="I92" s="5">
        <v>43964</v>
      </c>
      <c r="J92" t="s">
        <v>0</v>
      </c>
      <c r="K92">
        <v>1.2542013999999999</v>
      </c>
      <c r="N92" s="5">
        <v>43955</v>
      </c>
      <c r="O92" t="s">
        <v>9</v>
      </c>
      <c r="P92">
        <v>41.21</v>
      </c>
      <c r="R92" s="20">
        <v>43955</v>
      </c>
      <c r="S92" s="4" t="s">
        <v>2</v>
      </c>
      <c r="T92" s="21">
        <v>1.0029919380133596</v>
      </c>
    </row>
    <row r="93" spans="1:20" x14ac:dyDescent="0.25">
      <c r="A93" s="5">
        <v>43956</v>
      </c>
      <c r="B93" s="4" t="s">
        <v>9</v>
      </c>
      <c r="C93" s="4">
        <v>41.39</v>
      </c>
      <c r="E93" s="5">
        <v>43965</v>
      </c>
      <c r="F93" t="s">
        <v>3</v>
      </c>
      <c r="G93">
        <v>1.92355717</v>
      </c>
      <c r="I93" s="5">
        <v>43965</v>
      </c>
      <c r="J93" t="s">
        <v>0</v>
      </c>
      <c r="K93">
        <v>1.2534384000000001</v>
      </c>
      <c r="N93" s="5">
        <v>43956</v>
      </c>
      <c r="O93" t="s">
        <v>9</v>
      </c>
      <c r="P93">
        <v>41.39</v>
      </c>
      <c r="R93" s="20">
        <v>43956</v>
      </c>
      <c r="S93" s="4" t="s">
        <v>2</v>
      </c>
      <c r="T93" s="21">
        <v>1.0031346343251808</v>
      </c>
    </row>
    <row r="94" spans="1:20" x14ac:dyDescent="0.25">
      <c r="A94" s="5">
        <v>43957</v>
      </c>
      <c r="B94" s="4" t="s">
        <v>9</v>
      </c>
      <c r="C94" s="4">
        <v>39.5</v>
      </c>
      <c r="E94" s="5">
        <v>43966</v>
      </c>
      <c r="F94" t="s">
        <v>3</v>
      </c>
      <c r="G94">
        <v>1.9342263500000001</v>
      </c>
      <c r="I94" s="5">
        <v>43966</v>
      </c>
      <c r="J94" t="s">
        <v>0</v>
      </c>
      <c r="K94">
        <v>1.2511985000000001</v>
      </c>
      <c r="N94" s="5">
        <v>43957</v>
      </c>
      <c r="O94" t="s">
        <v>9</v>
      </c>
      <c r="P94">
        <v>39.5</v>
      </c>
      <c r="R94" s="20">
        <v>43957</v>
      </c>
      <c r="S94" s="4" t="s">
        <v>2</v>
      </c>
      <c r="T94" s="21">
        <v>1.0032773509384985</v>
      </c>
    </row>
    <row r="95" spans="1:20" x14ac:dyDescent="0.25">
      <c r="A95" s="5">
        <v>43958</v>
      </c>
      <c r="B95" s="4" t="s">
        <v>9</v>
      </c>
      <c r="C95" s="4">
        <v>37</v>
      </c>
      <c r="E95" s="5">
        <v>43969</v>
      </c>
      <c r="F95" t="s">
        <v>3</v>
      </c>
      <c r="G95">
        <v>1.9615517499999999</v>
      </c>
      <c r="I95" s="5">
        <v>43969</v>
      </c>
      <c r="J95" t="s">
        <v>0</v>
      </c>
      <c r="K95">
        <v>1.2511732</v>
      </c>
      <c r="N95" s="5">
        <v>43958</v>
      </c>
      <c r="O95" t="s">
        <v>9</v>
      </c>
      <c r="P95">
        <v>37</v>
      </c>
      <c r="R95" s="20">
        <v>43958</v>
      </c>
      <c r="S95" s="4" t="s">
        <v>2</v>
      </c>
      <c r="T95" s="21">
        <v>1.0033911714736949</v>
      </c>
    </row>
    <row r="96" spans="1:20" x14ac:dyDescent="0.25">
      <c r="A96" s="5">
        <v>43959</v>
      </c>
      <c r="B96" s="4" t="s">
        <v>9</v>
      </c>
      <c r="C96" s="4">
        <v>37.42</v>
      </c>
      <c r="E96" s="5">
        <v>43970</v>
      </c>
      <c r="F96" t="s">
        <v>3</v>
      </c>
      <c r="G96">
        <v>1.9619108599999999</v>
      </c>
      <c r="I96" s="5">
        <v>43970</v>
      </c>
      <c r="J96" t="s">
        <v>0</v>
      </c>
      <c r="K96">
        <v>1.2530017</v>
      </c>
      <c r="N96" s="5">
        <v>43959</v>
      </c>
      <c r="O96" t="s">
        <v>9</v>
      </c>
      <c r="P96">
        <v>37.42</v>
      </c>
      <c r="R96" s="20">
        <v>43959</v>
      </c>
      <c r="S96" s="4" t="s">
        <v>2</v>
      </c>
      <c r="T96" s="21">
        <v>1.003505004921686</v>
      </c>
    </row>
    <row r="97" spans="1:20" x14ac:dyDescent="0.25">
      <c r="A97" s="5">
        <v>43962</v>
      </c>
      <c r="B97" s="4" t="s">
        <v>9</v>
      </c>
      <c r="C97" s="4">
        <v>37.08</v>
      </c>
      <c r="E97" s="5">
        <v>43971</v>
      </c>
      <c r="F97" t="s">
        <v>3</v>
      </c>
      <c r="G97">
        <v>1.97971458</v>
      </c>
      <c r="I97" s="5">
        <v>43971</v>
      </c>
      <c r="J97" t="s">
        <v>0</v>
      </c>
      <c r="K97">
        <v>1.2554462</v>
      </c>
      <c r="N97" s="5">
        <v>43962</v>
      </c>
      <c r="O97" t="s">
        <v>9</v>
      </c>
      <c r="P97">
        <v>37.08</v>
      </c>
      <c r="R97" s="20">
        <v>43962</v>
      </c>
      <c r="S97" s="4" t="s">
        <v>2</v>
      </c>
      <c r="T97" s="21">
        <v>1.0036188512839364</v>
      </c>
    </row>
    <row r="98" spans="1:20" x14ac:dyDescent="0.25">
      <c r="A98" s="5">
        <v>43963</v>
      </c>
      <c r="B98" s="4" t="s">
        <v>9</v>
      </c>
      <c r="C98" s="4">
        <v>36.49</v>
      </c>
      <c r="E98" s="5">
        <v>43972</v>
      </c>
      <c r="F98" t="s">
        <v>3</v>
      </c>
      <c r="G98">
        <v>1.97569079</v>
      </c>
      <c r="I98" s="5">
        <v>43972</v>
      </c>
      <c r="J98" t="s">
        <v>0</v>
      </c>
      <c r="K98">
        <v>1.2536757000000001</v>
      </c>
      <c r="N98" s="5">
        <v>43963</v>
      </c>
      <c r="O98" t="s">
        <v>9</v>
      </c>
      <c r="P98">
        <v>36.49</v>
      </c>
      <c r="R98" s="20">
        <v>43963</v>
      </c>
      <c r="S98" s="4" t="s">
        <v>2</v>
      </c>
      <c r="T98" s="21">
        <v>1.0037327105619114</v>
      </c>
    </row>
    <row r="99" spans="1:20" x14ac:dyDescent="0.25">
      <c r="A99" s="5">
        <v>43964</v>
      </c>
      <c r="B99" s="4" t="s">
        <v>9</v>
      </c>
      <c r="C99" s="4">
        <v>37.75</v>
      </c>
      <c r="E99" s="5">
        <v>43973</v>
      </c>
      <c r="F99" t="s">
        <v>3</v>
      </c>
      <c r="G99">
        <v>1.98925766</v>
      </c>
      <c r="I99" s="5">
        <v>43973</v>
      </c>
      <c r="J99" t="s">
        <v>0</v>
      </c>
      <c r="K99">
        <v>1.2515151</v>
      </c>
      <c r="N99" s="5">
        <v>43964</v>
      </c>
      <c r="O99" t="s">
        <v>9</v>
      </c>
      <c r="P99">
        <v>37.75</v>
      </c>
      <c r="R99" s="20">
        <v>7439</v>
      </c>
      <c r="S99" s="4" t="s">
        <v>2</v>
      </c>
      <c r="T99" s="21">
        <v>1.0038465827570762</v>
      </c>
    </row>
    <row r="100" spans="1:20" x14ac:dyDescent="0.25">
      <c r="A100" s="5">
        <v>43965</v>
      </c>
      <c r="B100" s="4" t="s">
        <v>9</v>
      </c>
      <c r="C100" s="4">
        <v>38.119999999999997</v>
      </c>
      <c r="E100" s="5">
        <v>43976</v>
      </c>
      <c r="F100" t="s">
        <v>3</v>
      </c>
      <c r="G100">
        <v>1.99067426</v>
      </c>
      <c r="I100" s="5">
        <v>43976</v>
      </c>
      <c r="J100" t="s">
        <v>0</v>
      </c>
      <c r="K100">
        <v>1.250688</v>
      </c>
      <c r="N100" s="5">
        <v>43965</v>
      </c>
      <c r="O100" t="s">
        <v>9</v>
      </c>
      <c r="P100">
        <v>38.119999999999997</v>
      </c>
      <c r="R100" s="20">
        <v>7440</v>
      </c>
      <c r="S100" s="4" t="s">
        <v>2</v>
      </c>
      <c r="T100" s="21">
        <v>1.0039604678708962</v>
      </c>
    </row>
    <row r="101" spans="1:20" x14ac:dyDescent="0.25">
      <c r="A101" s="5">
        <v>43966</v>
      </c>
      <c r="B101" s="4" t="s">
        <v>9</v>
      </c>
      <c r="C101" s="4">
        <v>37.39</v>
      </c>
      <c r="E101" s="5">
        <v>43977</v>
      </c>
      <c r="F101" t="s">
        <v>3</v>
      </c>
      <c r="G101">
        <v>1.9901702999999999</v>
      </c>
      <c r="I101" s="5">
        <v>43977</v>
      </c>
      <c r="J101" t="s">
        <v>0</v>
      </c>
      <c r="K101">
        <v>1.2526754</v>
      </c>
      <c r="N101" s="5">
        <v>43966</v>
      </c>
      <c r="O101" t="s">
        <v>9</v>
      </c>
      <c r="P101">
        <v>37.39</v>
      </c>
      <c r="R101" s="20">
        <v>7441</v>
      </c>
      <c r="S101" s="4" t="s">
        <v>2</v>
      </c>
      <c r="T101" s="21">
        <v>1.004074365904837</v>
      </c>
    </row>
    <row r="102" spans="1:20" x14ac:dyDescent="0.25">
      <c r="A102" s="5">
        <v>43969</v>
      </c>
      <c r="B102" s="4" t="s">
        <v>9</v>
      </c>
      <c r="C102" s="4">
        <v>40.83</v>
      </c>
      <c r="E102" s="5">
        <v>43978</v>
      </c>
      <c r="F102" t="s">
        <v>3</v>
      </c>
      <c r="G102">
        <v>2.0017860999999999</v>
      </c>
      <c r="I102" s="5">
        <v>43978</v>
      </c>
      <c r="J102" t="s">
        <v>0</v>
      </c>
      <c r="K102">
        <v>1.2526584000000001</v>
      </c>
      <c r="N102" s="5">
        <v>43969</v>
      </c>
      <c r="O102" t="s">
        <v>9</v>
      </c>
      <c r="P102">
        <v>40.83</v>
      </c>
      <c r="R102" s="20">
        <v>7444</v>
      </c>
      <c r="S102" s="4" t="s">
        <v>2</v>
      </c>
      <c r="T102" s="21">
        <v>1.0041882768603645</v>
      </c>
    </row>
    <row r="103" spans="1:20" x14ac:dyDescent="0.25">
      <c r="A103" s="5">
        <v>43970</v>
      </c>
      <c r="B103" s="4" t="s">
        <v>9</v>
      </c>
      <c r="C103" s="4">
        <v>41.5</v>
      </c>
      <c r="E103" s="5">
        <v>43979</v>
      </c>
      <c r="F103" t="s">
        <v>3</v>
      </c>
      <c r="G103">
        <v>2.0004850599999999</v>
      </c>
      <c r="I103" s="5">
        <v>43979</v>
      </c>
      <c r="J103" t="s">
        <v>0</v>
      </c>
      <c r="K103">
        <v>1.2544073</v>
      </c>
      <c r="N103" s="5">
        <v>43970</v>
      </c>
      <c r="O103" t="s">
        <v>9</v>
      </c>
      <c r="P103">
        <v>41.5</v>
      </c>
      <c r="R103" s="20">
        <v>7445</v>
      </c>
      <c r="S103" s="4" t="s">
        <v>2</v>
      </c>
      <c r="T103" s="21">
        <v>1.0043022007389444</v>
      </c>
    </row>
    <row r="104" spans="1:20" x14ac:dyDescent="0.25">
      <c r="A104" s="5">
        <v>43971</v>
      </c>
      <c r="B104" s="4" t="s">
        <v>9</v>
      </c>
      <c r="C104" s="4">
        <v>42.97</v>
      </c>
      <c r="E104" s="5">
        <v>43980</v>
      </c>
      <c r="F104" t="s">
        <v>3</v>
      </c>
      <c r="G104">
        <v>2.0151110499999998</v>
      </c>
      <c r="I104" s="5">
        <v>43980</v>
      </c>
      <c r="J104" t="s">
        <v>0</v>
      </c>
      <c r="K104">
        <v>1.2567796</v>
      </c>
      <c r="N104" s="5">
        <v>43971</v>
      </c>
      <c r="O104" t="s">
        <v>9</v>
      </c>
      <c r="P104">
        <v>42.97</v>
      </c>
      <c r="R104" s="20">
        <v>7446</v>
      </c>
      <c r="S104" s="4" t="s">
        <v>2</v>
      </c>
      <c r="T104" s="21">
        <v>1.0044161375420431</v>
      </c>
    </row>
    <row r="105" spans="1:20" x14ac:dyDescent="0.25">
      <c r="A105" s="5">
        <v>43972</v>
      </c>
      <c r="B105" s="4" t="s">
        <v>9</v>
      </c>
      <c r="C105" s="4">
        <v>47</v>
      </c>
      <c r="E105" s="5">
        <v>43983</v>
      </c>
      <c r="F105" t="s">
        <v>3</v>
      </c>
      <c r="G105">
        <v>2.0174694299999998</v>
      </c>
      <c r="I105" s="5">
        <v>43983</v>
      </c>
      <c r="J105" t="s">
        <v>0</v>
      </c>
      <c r="K105">
        <v>1.2575026</v>
      </c>
      <c r="N105" s="5">
        <v>43972</v>
      </c>
      <c r="O105" t="s">
        <v>9</v>
      </c>
      <c r="P105">
        <v>47</v>
      </c>
      <c r="R105" s="20">
        <v>7447</v>
      </c>
      <c r="S105" s="4" t="s">
        <v>2</v>
      </c>
      <c r="T105" s="21">
        <v>1.0045300872711265</v>
      </c>
    </row>
    <row r="106" spans="1:20" x14ac:dyDescent="0.25">
      <c r="A106" s="5">
        <v>43973</v>
      </c>
      <c r="B106" s="4" t="s">
        <v>9</v>
      </c>
      <c r="C106" s="4">
        <v>46.07</v>
      </c>
      <c r="E106" s="5">
        <v>43984</v>
      </c>
      <c r="F106" t="s">
        <v>3</v>
      </c>
      <c r="G106">
        <v>2.0244053000000002</v>
      </c>
      <c r="I106" s="5">
        <v>43984</v>
      </c>
      <c r="J106" t="s">
        <v>0</v>
      </c>
      <c r="K106">
        <v>1.2594753999999999</v>
      </c>
      <c r="N106" s="5">
        <v>43973</v>
      </c>
      <c r="O106" t="s">
        <v>9</v>
      </c>
      <c r="P106">
        <v>46.07</v>
      </c>
      <c r="R106" s="20">
        <v>7448</v>
      </c>
      <c r="S106" s="4" t="s">
        <v>2</v>
      </c>
      <c r="T106" s="21">
        <v>1.0046440499276614</v>
      </c>
    </row>
    <row r="107" spans="1:20" x14ac:dyDescent="0.25">
      <c r="A107" s="5">
        <v>43976</v>
      </c>
      <c r="B107" s="4" t="s">
        <v>9</v>
      </c>
      <c r="C107" s="4">
        <v>50.22</v>
      </c>
      <c r="E107" s="5">
        <v>43985</v>
      </c>
      <c r="F107" t="s">
        <v>3</v>
      </c>
      <c r="G107">
        <v>2.02859963</v>
      </c>
      <c r="I107" s="5">
        <v>43985</v>
      </c>
      <c r="J107" t="s">
        <v>0</v>
      </c>
      <c r="K107">
        <v>1.2590938</v>
      </c>
      <c r="N107" s="5">
        <v>43976</v>
      </c>
      <c r="O107" t="s">
        <v>9</v>
      </c>
      <c r="P107">
        <v>50.22</v>
      </c>
      <c r="R107" s="20">
        <v>7451</v>
      </c>
      <c r="S107" s="4" t="s">
        <v>2</v>
      </c>
      <c r="T107" s="21">
        <v>1.0047580255131143</v>
      </c>
    </row>
    <row r="108" spans="1:20" x14ac:dyDescent="0.25">
      <c r="A108" s="5">
        <v>43977</v>
      </c>
      <c r="B108" s="4" t="s">
        <v>9</v>
      </c>
      <c r="C108" s="4">
        <v>49.21</v>
      </c>
      <c r="E108" s="5">
        <v>43986</v>
      </c>
      <c r="F108" t="s">
        <v>3</v>
      </c>
      <c r="G108">
        <v>2.0250179300000002</v>
      </c>
      <c r="I108" s="5">
        <v>43986</v>
      </c>
      <c r="J108" t="s">
        <v>0</v>
      </c>
      <c r="K108">
        <v>1.2620009999999999</v>
      </c>
      <c r="N108" s="5">
        <v>43977</v>
      </c>
      <c r="O108" t="s">
        <v>9</v>
      </c>
      <c r="P108">
        <v>49.21</v>
      </c>
      <c r="R108" s="20">
        <v>7452</v>
      </c>
      <c r="S108" s="4" t="s">
        <v>2</v>
      </c>
      <c r="T108" s="21">
        <v>1.0048720140289518</v>
      </c>
    </row>
    <row r="109" spans="1:20" x14ac:dyDescent="0.25">
      <c r="A109" s="5">
        <v>43978</v>
      </c>
      <c r="B109" s="4" t="s">
        <v>9</v>
      </c>
      <c r="C109" s="4">
        <v>50.89</v>
      </c>
      <c r="E109" s="5">
        <v>43987</v>
      </c>
      <c r="F109" t="s">
        <v>3</v>
      </c>
      <c r="G109">
        <v>2.031031</v>
      </c>
      <c r="I109" s="5">
        <v>43987</v>
      </c>
      <c r="J109" t="s">
        <v>0</v>
      </c>
      <c r="K109">
        <v>1.2591269</v>
      </c>
      <c r="N109" s="5">
        <v>43978</v>
      </c>
      <c r="O109" t="s">
        <v>9</v>
      </c>
      <c r="P109">
        <v>50.89</v>
      </c>
      <c r="R109" s="20">
        <v>7453</v>
      </c>
      <c r="S109" s="4" t="s">
        <v>2</v>
      </c>
      <c r="T109" s="21">
        <v>1.004986015476641</v>
      </c>
    </row>
    <row r="110" spans="1:20" x14ac:dyDescent="0.25">
      <c r="A110" s="5">
        <v>43979</v>
      </c>
      <c r="B110" s="4" t="s">
        <v>9</v>
      </c>
      <c r="C110" s="4">
        <v>49.59</v>
      </c>
      <c r="E110" s="5">
        <v>43990</v>
      </c>
      <c r="F110" t="s">
        <v>3</v>
      </c>
      <c r="G110">
        <v>2.0564803299999999</v>
      </c>
      <c r="I110" s="5">
        <v>43990</v>
      </c>
      <c r="J110" t="s">
        <v>0</v>
      </c>
      <c r="K110">
        <v>1.2660365</v>
      </c>
      <c r="N110" s="5">
        <v>43979</v>
      </c>
      <c r="O110" t="s">
        <v>9</v>
      </c>
      <c r="P110">
        <v>49.59</v>
      </c>
      <c r="R110" s="20">
        <v>7454</v>
      </c>
      <c r="S110" s="4" t="s">
        <v>2</v>
      </c>
      <c r="T110" s="21">
        <v>1.0051000298576489</v>
      </c>
    </row>
    <row r="111" spans="1:20" x14ac:dyDescent="0.25">
      <c r="A111" s="5">
        <v>43980</v>
      </c>
      <c r="B111" s="4" t="s">
        <v>9</v>
      </c>
      <c r="C111" s="4">
        <v>48.84</v>
      </c>
      <c r="E111" s="5">
        <v>43991</v>
      </c>
      <c r="F111" t="s">
        <v>3</v>
      </c>
      <c r="G111">
        <v>2.0571431599999999</v>
      </c>
      <c r="I111" s="5">
        <v>43991</v>
      </c>
      <c r="J111" t="s">
        <v>0</v>
      </c>
      <c r="K111">
        <v>1.2651627000000001</v>
      </c>
      <c r="N111" s="5">
        <v>43980</v>
      </c>
      <c r="O111" t="s">
        <v>9</v>
      </c>
      <c r="P111">
        <v>48.84</v>
      </c>
      <c r="R111" s="20">
        <v>7455</v>
      </c>
      <c r="S111" s="4" t="s">
        <v>2</v>
      </c>
      <c r="T111" s="21">
        <v>1.0052140571734429</v>
      </c>
    </row>
    <row r="112" spans="1:20" x14ac:dyDescent="0.25">
      <c r="A112" s="5">
        <v>43983</v>
      </c>
      <c r="B112" s="4" t="s">
        <v>9</v>
      </c>
      <c r="C112" s="4">
        <v>50.14</v>
      </c>
      <c r="E112" s="5">
        <v>43992</v>
      </c>
      <c r="F112" t="s">
        <v>3</v>
      </c>
      <c r="G112">
        <v>2.06544244</v>
      </c>
      <c r="I112" s="5">
        <v>43992</v>
      </c>
      <c r="J112" t="s">
        <v>0</v>
      </c>
      <c r="K112">
        <v>1.2639628999999999</v>
      </c>
      <c r="N112" s="5">
        <v>43983</v>
      </c>
      <c r="O112" t="s">
        <v>9</v>
      </c>
      <c r="P112">
        <v>50.14</v>
      </c>
      <c r="R112" s="20">
        <v>43983</v>
      </c>
      <c r="S112" s="4" t="s">
        <v>2</v>
      </c>
      <c r="T112" s="21">
        <v>1.0053280974254903</v>
      </c>
    </row>
    <row r="113" spans="1:20" x14ac:dyDescent="0.25">
      <c r="A113" s="5">
        <v>43984</v>
      </c>
      <c r="B113" s="4" t="s">
        <v>9</v>
      </c>
      <c r="C113" s="4">
        <v>55.36</v>
      </c>
      <c r="E113" s="5">
        <v>43994</v>
      </c>
      <c r="F113" t="s">
        <v>3</v>
      </c>
      <c r="G113">
        <v>2.0622756199999999</v>
      </c>
      <c r="I113" s="5">
        <v>43994</v>
      </c>
      <c r="J113" t="s">
        <v>0</v>
      </c>
      <c r="K113">
        <v>1.2579307</v>
      </c>
      <c r="N113" s="5">
        <v>43984</v>
      </c>
      <c r="O113" t="s">
        <v>9</v>
      </c>
      <c r="P113">
        <v>55.36</v>
      </c>
      <c r="R113" s="20">
        <v>43984</v>
      </c>
      <c r="S113" s="4" t="s">
        <v>2</v>
      </c>
      <c r="T113" s="21">
        <v>1.0054421506152589</v>
      </c>
    </row>
    <row r="114" spans="1:20" x14ac:dyDescent="0.25">
      <c r="A114" s="5">
        <v>43985</v>
      </c>
      <c r="B114" s="4" t="s">
        <v>9</v>
      </c>
      <c r="C114" s="4">
        <v>59.5</v>
      </c>
      <c r="E114" s="5">
        <v>43997</v>
      </c>
      <c r="F114" t="s">
        <v>3</v>
      </c>
      <c r="G114">
        <v>2.0617901000000001</v>
      </c>
      <c r="I114" s="5">
        <v>43997</v>
      </c>
      <c r="J114" t="s">
        <v>0</v>
      </c>
      <c r="K114">
        <v>1.2577731999999999</v>
      </c>
      <c r="N114" s="5">
        <v>43985</v>
      </c>
      <c r="O114" t="s">
        <v>9</v>
      </c>
      <c r="P114">
        <v>59.5</v>
      </c>
      <c r="R114" s="20">
        <v>43985</v>
      </c>
      <c r="S114" s="4" t="s">
        <v>2</v>
      </c>
      <c r="T114" s="21">
        <v>1.0055562167442162</v>
      </c>
    </row>
    <row r="115" spans="1:20" x14ac:dyDescent="0.25">
      <c r="A115" s="5">
        <v>43986</v>
      </c>
      <c r="B115" s="4" t="s">
        <v>9</v>
      </c>
      <c r="C115" s="4">
        <v>60.25</v>
      </c>
      <c r="E115" s="5">
        <v>43998</v>
      </c>
      <c r="F115" t="s">
        <v>3</v>
      </c>
      <c r="G115">
        <v>2.0766784700000001</v>
      </c>
      <c r="I115" s="5">
        <v>43998</v>
      </c>
      <c r="J115" t="s">
        <v>0</v>
      </c>
      <c r="K115">
        <v>1.2625678</v>
      </c>
      <c r="N115" s="5">
        <v>43986</v>
      </c>
      <c r="O115" t="s">
        <v>9</v>
      </c>
      <c r="P115">
        <v>60.25</v>
      </c>
      <c r="R115" s="20">
        <v>43986</v>
      </c>
      <c r="S115" s="4" t="s">
        <v>2</v>
      </c>
      <c r="T115" s="21">
        <v>1.0056702958138304</v>
      </c>
    </row>
    <row r="116" spans="1:20" x14ac:dyDescent="0.25">
      <c r="A116" s="5">
        <v>43987</v>
      </c>
      <c r="B116" s="4" t="s">
        <v>9</v>
      </c>
      <c r="C116" s="4">
        <v>60.24</v>
      </c>
      <c r="E116" s="5">
        <v>43999</v>
      </c>
      <c r="F116" t="s">
        <v>3</v>
      </c>
      <c r="G116">
        <v>2.0751868999999998</v>
      </c>
      <c r="I116" s="5">
        <v>43999</v>
      </c>
      <c r="J116" t="s">
        <v>0</v>
      </c>
      <c r="K116">
        <v>1.2644667999999999</v>
      </c>
      <c r="N116" s="5">
        <v>43987</v>
      </c>
      <c r="O116" t="s">
        <v>9</v>
      </c>
      <c r="P116">
        <v>60.24</v>
      </c>
      <c r="R116" s="20">
        <v>43987</v>
      </c>
      <c r="S116" s="4" t="s">
        <v>2</v>
      </c>
      <c r="T116" s="21">
        <v>1.0057843878255694</v>
      </c>
    </row>
    <row r="117" spans="1:20" x14ac:dyDescent="0.25">
      <c r="A117" s="5">
        <v>43990</v>
      </c>
      <c r="B117" s="4" t="s">
        <v>9</v>
      </c>
      <c r="C117" s="4">
        <v>66.02</v>
      </c>
      <c r="E117" s="5">
        <v>44000</v>
      </c>
      <c r="F117" t="s">
        <v>3</v>
      </c>
      <c r="G117">
        <v>2.08417809</v>
      </c>
      <c r="I117" s="5">
        <v>44000</v>
      </c>
      <c r="J117" t="s">
        <v>0</v>
      </c>
      <c r="K117">
        <v>1.2631543000000001</v>
      </c>
      <c r="N117" s="5">
        <v>43990</v>
      </c>
      <c r="O117" t="s">
        <v>9</v>
      </c>
      <c r="P117">
        <v>66.02</v>
      </c>
      <c r="R117" s="20">
        <v>43990</v>
      </c>
      <c r="S117" s="4" t="s">
        <v>2</v>
      </c>
      <c r="T117" s="21">
        <v>1.0058984927809016</v>
      </c>
    </row>
    <row r="118" spans="1:20" x14ac:dyDescent="0.25">
      <c r="A118" s="5">
        <v>43991</v>
      </c>
      <c r="B118" s="4" t="s">
        <v>9</v>
      </c>
      <c r="C118" s="4">
        <v>65.58</v>
      </c>
      <c r="E118" s="5">
        <v>44001</v>
      </c>
      <c r="F118" t="s">
        <v>3</v>
      </c>
      <c r="G118">
        <v>2.0872125499999998</v>
      </c>
      <c r="I118" s="5">
        <v>44001</v>
      </c>
      <c r="J118" t="s">
        <v>0</v>
      </c>
      <c r="K118">
        <v>1.2620827999999999</v>
      </c>
      <c r="N118" s="5">
        <v>43991</v>
      </c>
      <c r="O118" t="s">
        <v>9</v>
      </c>
      <c r="P118">
        <v>65.58</v>
      </c>
      <c r="R118" s="20">
        <v>43991</v>
      </c>
      <c r="S118" s="4" t="s">
        <v>2</v>
      </c>
      <c r="T118" s="21">
        <v>1.0060126106812954</v>
      </c>
    </row>
    <row r="119" spans="1:20" x14ac:dyDescent="0.25">
      <c r="A119" s="5">
        <v>43992</v>
      </c>
      <c r="B119" s="4" t="s">
        <v>9</v>
      </c>
      <c r="C119" s="4">
        <v>63.09</v>
      </c>
      <c r="E119" s="5">
        <v>44004</v>
      </c>
      <c r="F119" t="s">
        <v>3</v>
      </c>
      <c r="G119">
        <v>2.09858915</v>
      </c>
      <c r="I119" s="5">
        <v>44004</v>
      </c>
      <c r="J119" t="s">
        <v>0</v>
      </c>
      <c r="K119">
        <v>1.2619800999999999</v>
      </c>
      <c r="N119" s="5">
        <v>43992</v>
      </c>
      <c r="O119" t="s">
        <v>9</v>
      </c>
      <c r="P119">
        <v>63.09</v>
      </c>
      <c r="R119" s="20">
        <v>43992</v>
      </c>
      <c r="S119" s="4" t="s">
        <v>2</v>
      </c>
      <c r="T119" s="21">
        <v>1.0061267415282193</v>
      </c>
    </row>
    <row r="120" spans="1:20" x14ac:dyDescent="0.25">
      <c r="A120" s="5">
        <v>43994</v>
      </c>
      <c r="B120" s="4" t="s">
        <v>9</v>
      </c>
      <c r="C120" s="4">
        <v>63.01</v>
      </c>
      <c r="E120" s="5">
        <v>44005</v>
      </c>
      <c r="F120" t="s">
        <v>3</v>
      </c>
      <c r="G120">
        <v>2.1053541600000001</v>
      </c>
      <c r="I120" s="5">
        <v>44005</v>
      </c>
      <c r="J120" t="s">
        <v>0</v>
      </c>
      <c r="K120">
        <v>1.2626356000000001</v>
      </c>
      <c r="N120" s="5">
        <v>43994</v>
      </c>
      <c r="O120" t="s">
        <v>9</v>
      </c>
      <c r="P120">
        <v>63.01</v>
      </c>
      <c r="R120" s="20">
        <v>43994</v>
      </c>
      <c r="S120" s="4" t="s">
        <v>2</v>
      </c>
      <c r="T120" s="21">
        <v>1.0062408853231422</v>
      </c>
    </row>
    <row r="121" spans="1:20" x14ac:dyDescent="0.25">
      <c r="A121" s="5">
        <v>43997</v>
      </c>
      <c r="B121" s="4" t="s">
        <v>9</v>
      </c>
      <c r="C121" s="4">
        <v>60.81</v>
      </c>
      <c r="E121" s="5">
        <v>44006</v>
      </c>
      <c r="F121" t="s">
        <v>3</v>
      </c>
      <c r="G121">
        <v>2.09400801</v>
      </c>
      <c r="I121" s="5">
        <v>44006</v>
      </c>
      <c r="J121" t="s">
        <v>0</v>
      </c>
      <c r="K121">
        <v>1.2596335000000001</v>
      </c>
      <c r="N121" s="5">
        <v>43997</v>
      </c>
      <c r="O121" t="s">
        <v>9</v>
      </c>
      <c r="P121">
        <v>60.81</v>
      </c>
      <c r="R121" s="20">
        <v>7472</v>
      </c>
      <c r="S121" s="4" t="s">
        <v>2</v>
      </c>
      <c r="T121" s="21">
        <v>1.0063550420675329</v>
      </c>
    </row>
    <row r="122" spans="1:20" x14ac:dyDescent="0.25">
      <c r="A122" s="5">
        <v>43998</v>
      </c>
      <c r="B122" s="4" t="s">
        <v>9</v>
      </c>
      <c r="C122" s="4">
        <v>62.9</v>
      </c>
      <c r="E122" s="5">
        <v>44007</v>
      </c>
      <c r="F122" t="s">
        <v>3</v>
      </c>
      <c r="G122">
        <v>2.0891604799999999</v>
      </c>
      <c r="I122" s="5">
        <v>44007</v>
      </c>
      <c r="J122" t="s">
        <v>0</v>
      </c>
      <c r="K122">
        <v>1.2610188</v>
      </c>
      <c r="N122" s="5">
        <v>43998</v>
      </c>
      <c r="O122" t="s">
        <v>9</v>
      </c>
      <c r="P122">
        <v>62.9</v>
      </c>
      <c r="R122" s="20">
        <v>7473</v>
      </c>
      <c r="S122" s="4" t="s">
        <v>2</v>
      </c>
      <c r="T122" s="21">
        <v>1.0064692117628606</v>
      </c>
    </row>
    <row r="123" spans="1:20" x14ac:dyDescent="0.25">
      <c r="A123" s="5">
        <v>43999</v>
      </c>
      <c r="B123" s="4" t="s">
        <v>9</v>
      </c>
      <c r="C123" s="4">
        <v>64.06</v>
      </c>
      <c r="E123" s="5">
        <v>44008</v>
      </c>
      <c r="F123" t="s">
        <v>3</v>
      </c>
      <c r="G123">
        <v>2.08367506</v>
      </c>
      <c r="I123" s="5">
        <v>44008</v>
      </c>
      <c r="J123" t="s">
        <v>0</v>
      </c>
      <c r="K123">
        <v>1.2563557999999999</v>
      </c>
      <c r="N123" s="5">
        <v>43999</v>
      </c>
      <c r="O123" t="s">
        <v>9</v>
      </c>
      <c r="P123">
        <v>64.06</v>
      </c>
      <c r="R123" s="20">
        <v>7474</v>
      </c>
      <c r="S123" s="4" t="s">
        <v>2</v>
      </c>
      <c r="T123" s="21">
        <v>1.0065833944105946</v>
      </c>
    </row>
    <row r="124" spans="1:20" x14ac:dyDescent="0.25">
      <c r="A124" s="5">
        <v>44000</v>
      </c>
      <c r="B124" s="4" t="s">
        <v>9</v>
      </c>
      <c r="C124" s="4">
        <v>69.900000000000006</v>
      </c>
      <c r="E124" s="5">
        <v>44011</v>
      </c>
      <c r="F124" t="s">
        <v>3</v>
      </c>
      <c r="G124">
        <v>2.0914670700000002</v>
      </c>
      <c r="I124" s="5">
        <v>44011</v>
      </c>
      <c r="J124" t="s">
        <v>0</v>
      </c>
      <c r="K124">
        <v>1.2562192000000001</v>
      </c>
      <c r="N124" s="5">
        <v>44000</v>
      </c>
      <c r="O124" t="s">
        <v>9</v>
      </c>
      <c r="P124">
        <v>69.900000000000006</v>
      </c>
      <c r="R124" s="20">
        <v>7475</v>
      </c>
      <c r="S124" s="4" t="s">
        <v>2</v>
      </c>
      <c r="T124" s="21">
        <v>1.0066683669577894</v>
      </c>
    </row>
    <row r="125" spans="1:20" x14ac:dyDescent="0.25">
      <c r="A125" s="5">
        <v>44001</v>
      </c>
      <c r="B125" s="4" t="s">
        <v>9</v>
      </c>
      <c r="C125" s="4">
        <v>72</v>
      </c>
      <c r="E125" s="5">
        <v>44012</v>
      </c>
      <c r="F125" t="s">
        <v>3</v>
      </c>
      <c r="G125">
        <v>2.0948494900000001</v>
      </c>
      <c r="I125" s="5">
        <v>44012</v>
      </c>
      <c r="J125" t="s">
        <v>0</v>
      </c>
      <c r="K125">
        <v>1.2572749999999999</v>
      </c>
      <c r="N125" s="5">
        <v>44001</v>
      </c>
      <c r="O125" t="s">
        <v>9</v>
      </c>
      <c r="P125">
        <v>72</v>
      </c>
      <c r="R125" s="20">
        <v>7476</v>
      </c>
      <c r="S125" s="4" t="s">
        <v>2</v>
      </c>
      <c r="T125" s="21">
        <v>1.0067533466780945</v>
      </c>
    </row>
    <row r="126" spans="1:20" x14ac:dyDescent="0.25">
      <c r="A126" s="5">
        <v>44004</v>
      </c>
      <c r="B126" s="4" t="s">
        <v>9</v>
      </c>
      <c r="C126" s="4">
        <v>75.989999999999995</v>
      </c>
      <c r="E126" s="5">
        <v>44013</v>
      </c>
      <c r="F126" t="s">
        <v>3</v>
      </c>
      <c r="G126">
        <v>2.0843127300000002</v>
      </c>
      <c r="I126" s="5">
        <v>44013</v>
      </c>
      <c r="J126" t="s">
        <v>0</v>
      </c>
      <c r="K126">
        <v>1.2581384</v>
      </c>
      <c r="N126" s="5">
        <v>44004</v>
      </c>
      <c r="O126" t="s">
        <v>9</v>
      </c>
      <c r="P126">
        <v>75.989999999999995</v>
      </c>
      <c r="R126" s="20">
        <v>7479</v>
      </c>
      <c r="S126" s="4" t="s">
        <v>2</v>
      </c>
      <c r="T126" s="21">
        <v>1.0068383335721154</v>
      </c>
    </row>
    <row r="127" spans="1:20" x14ac:dyDescent="0.25">
      <c r="A127" s="5">
        <v>44005</v>
      </c>
      <c r="B127" s="4" t="s">
        <v>9</v>
      </c>
      <c r="C127" s="4">
        <v>78.459999999999994</v>
      </c>
      <c r="E127" s="5">
        <v>44014</v>
      </c>
      <c r="F127" t="s">
        <v>3</v>
      </c>
      <c r="G127">
        <v>2.0993602600000001</v>
      </c>
      <c r="I127" s="5">
        <v>44014</v>
      </c>
      <c r="J127" t="s">
        <v>0</v>
      </c>
      <c r="K127">
        <v>1.2586801000000001</v>
      </c>
      <c r="N127" s="5">
        <v>44005</v>
      </c>
      <c r="O127" t="s">
        <v>9</v>
      </c>
      <c r="P127">
        <v>78.459999999999994</v>
      </c>
      <c r="R127" s="20">
        <v>7480</v>
      </c>
      <c r="S127" s="4" t="s">
        <v>2</v>
      </c>
      <c r="T127" s="21">
        <v>1.0069233276404577</v>
      </c>
    </row>
    <row r="128" spans="1:20" x14ac:dyDescent="0.25">
      <c r="A128" s="5">
        <v>44006</v>
      </c>
      <c r="B128" s="4" t="s">
        <v>9</v>
      </c>
      <c r="C128" s="4">
        <v>76.7</v>
      </c>
      <c r="E128" s="5">
        <v>44015</v>
      </c>
      <c r="F128" t="s">
        <v>3</v>
      </c>
      <c r="G128">
        <v>2.1044493700000002</v>
      </c>
      <c r="I128" s="5">
        <v>44015</v>
      </c>
      <c r="J128" t="s">
        <v>0</v>
      </c>
      <c r="K128">
        <v>1.2585303000000001</v>
      </c>
      <c r="N128" s="5">
        <v>44006</v>
      </c>
      <c r="O128" t="s">
        <v>9</v>
      </c>
      <c r="P128">
        <v>76.7</v>
      </c>
      <c r="R128" s="20">
        <v>7481</v>
      </c>
      <c r="S128" s="4" t="s">
        <v>2</v>
      </c>
      <c r="T128" s="21">
        <v>1.0070083288837273</v>
      </c>
    </row>
    <row r="129" spans="1:20" x14ac:dyDescent="0.25">
      <c r="A129" s="5">
        <v>44007</v>
      </c>
      <c r="B129" s="4" t="s">
        <v>9</v>
      </c>
      <c r="C129" s="4">
        <v>76.900000000000006</v>
      </c>
      <c r="E129" s="5">
        <v>44018</v>
      </c>
      <c r="F129" t="s">
        <v>3</v>
      </c>
      <c r="G129">
        <v>2.1159419499999998</v>
      </c>
      <c r="I129" s="5">
        <v>44018</v>
      </c>
      <c r="J129" t="s">
        <v>0</v>
      </c>
      <c r="K129">
        <v>1.2647098999999999</v>
      </c>
      <c r="N129" s="5">
        <v>44007</v>
      </c>
      <c r="O129" t="s">
        <v>9</v>
      </c>
      <c r="P129">
        <v>76.900000000000006</v>
      </c>
      <c r="R129" s="20">
        <v>7482</v>
      </c>
      <c r="S129" s="4" t="s">
        <v>2</v>
      </c>
      <c r="T129" s="21">
        <v>1.0070933373025295</v>
      </c>
    </row>
    <row r="130" spans="1:20" x14ac:dyDescent="0.25">
      <c r="A130" s="5">
        <v>44008</v>
      </c>
      <c r="B130" s="4" t="s">
        <v>9</v>
      </c>
      <c r="C130" s="4">
        <v>72.67</v>
      </c>
      <c r="E130" s="5">
        <v>44019</v>
      </c>
      <c r="F130" t="s">
        <v>3</v>
      </c>
      <c r="G130">
        <v>2.1163068599999999</v>
      </c>
      <c r="I130" s="5">
        <v>44019</v>
      </c>
      <c r="J130" t="s">
        <v>0</v>
      </c>
      <c r="K130">
        <v>1.2594984</v>
      </c>
      <c r="N130" s="5">
        <v>44008</v>
      </c>
      <c r="O130" t="s">
        <v>9</v>
      </c>
      <c r="P130">
        <v>72.67</v>
      </c>
      <c r="R130" s="20">
        <v>7483</v>
      </c>
      <c r="S130" s="4" t="s">
        <v>2</v>
      </c>
      <c r="T130" s="21">
        <v>1.0071783528974703</v>
      </c>
    </row>
    <row r="131" spans="1:20" x14ac:dyDescent="0.25">
      <c r="A131" s="5">
        <v>44011</v>
      </c>
      <c r="B131" s="4" t="s">
        <v>9</v>
      </c>
      <c r="C131" s="4">
        <v>76</v>
      </c>
      <c r="E131" s="5">
        <v>44020</v>
      </c>
      <c r="F131" t="s">
        <v>3</v>
      </c>
      <c r="G131">
        <v>2.1243701700000002</v>
      </c>
      <c r="I131" s="5">
        <v>44020</v>
      </c>
      <c r="J131" t="s">
        <v>0</v>
      </c>
      <c r="K131">
        <v>1.2628363</v>
      </c>
      <c r="N131" s="5">
        <v>44011</v>
      </c>
      <c r="O131" t="s">
        <v>9</v>
      </c>
      <c r="P131">
        <v>76</v>
      </c>
      <c r="R131" s="20">
        <v>7486</v>
      </c>
      <c r="S131" s="4" t="s">
        <v>2</v>
      </c>
      <c r="T131" s="21">
        <v>1.0072633756691554</v>
      </c>
    </row>
    <row r="132" spans="1:20" x14ac:dyDescent="0.25">
      <c r="A132" s="5">
        <v>44012</v>
      </c>
      <c r="B132" s="4" t="s">
        <v>9</v>
      </c>
      <c r="C132" s="4">
        <v>76.5</v>
      </c>
      <c r="E132" s="5">
        <v>44021</v>
      </c>
      <c r="F132" s="4" t="s">
        <v>3</v>
      </c>
      <c r="G132">
        <v>2.1201883600000002</v>
      </c>
      <c r="I132" s="5">
        <v>44021</v>
      </c>
      <c r="J132" s="4" t="s">
        <v>0</v>
      </c>
      <c r="K132" s="4">
        <f>1.2596823</f>
        <v>1.2596822999999999</v>
      </c>
      <c r="N132" s="5">
        <v>44012</v>
      </c>
      <c r="O132" t="s">
        <v>9</v>
      </c>
      <c r="P132">
        <v>76.5</v>
      </c>
      <c r="R132" s="20">
        <v>7487</v>
      </c>
      <c r="S132" s="4" t="s">
        <v>2</v>
      </c>
      <c r="T132" s="21">
        <v>1.0073484056181907</v>
      </c>
    </row>
    <row r="133" spans="1:20" x14ac:dyDescent="0.25">
      <c r="A133" s="5">
        <v>44013</v>
      </c>
      <c r="B133" s="4" t="s">
        <v>9</v>
      </c>
      <c r="C133" s="4">
        <v>76.5</v>
      </c>
      <c r="E133" s="5">
        <v>44022</v>
      </c>
      <c r="F133" s="4" t="s">
        <v>3</v>
      </c>
      <c r="G133">
        <v>2.11908568</v>
      </c>
      <c r="I133" s="5">
        <v>44022</v>
      </c>
      <c r="J133" s="4" t="s">
        <v>0</v>
      </c>
      <c r="K133" s="4">
        <f>1.2613868</f>
        <v>1.2613867999999999</v>
      </c>
      <c r="N133" s="5">
        <v>44013</v>
      </c>
      <c r="O133" t="s">
        <v>9</v>
      </c>
      <c r="P133">
        <v>76.5</v>
      </c>
      <c r="R133" s="20">
        <v>44013</v>
      </c>
      <c r="S133" s="4" t="s">
        <v>2</v>
      </c>
      <c r="T133" s="21">
        <v>1.0074334427451821</v>
      </c>
    </row>
    <row r="134" spans="1:20" x14ac:dyDescent="0.25">
      <c r="A134" s="5">
        <v>44014</v>
      </c>
      <c r="B134" s="4" t="s">
        <v>9</v>
      </c>
      <c r="C134" s="4">
        <v>79</v>
      </c>
      <c r="E134" s="5">
        <v>44025</v>
      </c>
      <c r="F134" s="4" t="s">
        <v>3</v>
      </c>
      <c r="G134">
        <v>2.11714432</v>
      </c>
      <c r="I134" s="5">
        <v>44025</v>
      </c>
      <c r="J134" s="4" t="s">
        <v>0</v>
      </c>
      <c r="K134" s="4">
        <f>1.2599854</f>
        <v>1.2599853999999999</v>
      </c>
      <c r="N134" s="5">
        <v>44014</v>
      </c>
      <c r="O134" t="s">
        <v>9</v>
      </c>
      <c r="P134">
        <v>79</v>
      </c>
      <c r="R134" s="20">
        <v>44014</v>
      </c>
      <c r="S134" s="4" t="s">
        <v>2</v>
      </c>
      <c r="T134" s="21">
        <v>1.0075184870507354</v>
      </c>
    </row>
    <row r="135" spans="1:20" x14ac:dyDescent="0.25">
      <c r="A135" s="5">
        <v>44015</v>
      </c>
      <c r="B135" s="4" t="s">
        <v>9</v>
      </c>
      <c r="C135" s="4">
        <v>79.510000000000005</v>
      </c>
      <c r="E135" s="5">
        <v>44026</v>
      </c>
      <c r="F135" s="4" t="s">
        <v>3</v>
      </c>
      <c r="G135">
        <v>2.1164389300000002</v>
      </c>
      <c r="I135" s="5">
        <v>44026</v>
      </c>
      <c r="J135" s="4" t="s">
        <v>0</v>
      </c>
      <c r="K135" s="4">
        <f>1.2636042</f>
        <v>1.2636042000000001</v>
      </c>
      <c r="N135" s="5">
        <v>44015</v>
      </c>
      <c r="O135" t="s">
        <v>9</v>
      </c>
      <c r="P135">
        <v>79.510000000000005</v>
      </c>
      <c r="R135" s="20">
        <v>44015</v>
      </c>
      <c r="S135" s="4" t="s">
        <v>2</v>
      </c>
      <c r="T135" s="21">
        <v>1.0076035385354567</v>
      </c>
    </row>
    <row r="136" spans="1:20" x14ac:dyDescent="0.25">
      <c r="A136" s="5">
        <v>44018</v>
      </c>
      <c r="B136" s="4" t="s">
        <v>9</v>
      </c>
      <c r="C136" s="4">
        <v>80</v>
      </c>
      <c r="E136" s="5">
        <v>44027</v>
      </c>
      <c r="F136" s="4" t="s">
        <v>3</v>
      </c>
      <c r="G136">
        <v>2.1267796099999998</v>
      </c>
      <c r="I136" s="5">
        <v>44027</v>
      </c>
      <c r="J136" s="4" t="s">
        <v>0</v>
      </c>
      <c r="K136" s="4">
        <f>1.2682031</f>
        <v>1.2682031</v>
      </c>
      <c r="N136" s="5">
        <v>44018</v>
      </c>
      <c r="O136" t="s">
        <v>9</v>
      </c>
      <c r="P136">
        <v>80</v>
      </c>
      <c r="R136" s="20">
        <v>44018</v>
      </c>
      <c r="S136" s="4" t="s">
        <v>2</v>
      </c>
      <c r="T136" s="21">
        <v>1.0076885971999521</v>
      </c>
    </row>
    <row r="137" spans="1:20" x14ac:dyDescent="0.25">
      <c r="A137" s="5">
        <v>44019</v>
      </c>
      <c r="B137" s="4" t="s">
        <v>9</v>
      </c>
      <c r="C137" s="4">
        <v>81.62</v>
      </c>
      <c r="E137" s="5">
        <v>44028</v>
      </c>
      <c r="F137" s="4" t="s">
        <v>3</v>
      </c>
      <c r="G137">
        <v>2.1240355499999999</v>
      </c>
      <c r="I137" s="5">
        <v>44028</v>
      </c>
      <c r="J137" s="4" t="s">
        <v>0</v>
      </c>
      <c r="K137" s="4">
        <f>1.2637425</f>
        <v>1.2637425</v>
      </c>
      <c r="N137" s="5">
        <v>44019</v>
      </c>
      <c r="O137" t="s">
        <v>9</v>
      </c>
      <c r="P137">
        <v>81.62</v>
      </c>
      <c r="R137" s="20">
        <v>44019</v>
      </c>
      <c r="S137" s="4" t="s">
        <v>2</v>
      </c>
      <c r="T137" s="21">
        <v>1.0077736630448275</v>
      </c>
    </row>
    <row r="138" spans="1:20" x14ac:dyDescent="0.25">
      <c r="A138" s="5">
        <v>44020</v>
      </c>
      <c r="B138" s="4" t="s">
        <v>9</v>
      </c>
      <c r="C138" s="4">
        <v>85</v>
      </c>
      <c r="E138" s="5">
        <v>44029</v>
      </c>
      <c r="F138" s="4" t="s">
        <v>3</v>
      </c>
      <c r="G138">
        <v>2.1382184299999998</v>
      </c>
      <c r="I138" s="5">
        <v>44029</v>
      </c>
      <c r="J138" s="4" t="s">
        <v>0</v>
      </c>
      <c r="K138" s="4">
        <f>1.2699948</f>
        <v>1.2699948000000001</v>
      </c>
      <c r="N138" s="5">
        <v>44020</v>
      </c>
      <c r="O138" t="s">
        <v>9</v>
      </c>
      <c r="P138">
        <v>85</v>
      </c>
      <c r="R138" s="20">
        <v>44020</v>
      </c>
      <c r="S138" s="4" t="s">
        <v>2</v>
      </c>
      <c r="T138" s="21">
        <v>1.0078587360706892</v>
      </c>
    </row>
    <row r="139" spans="1:20" x14ac:dyDescent="0.25">
      <c r="A139" s="5">
        <v>44021</v>
      </c>
      <c r="B139" s="4" t="s">
        <v>9</v>
      </c>
      <c r="C139" s="4">
        <v>83.2</v>
      </c>
      <c r="N139" s="5">
        <v>44021</v>
      </c>
      <c r="O139" t="s">
        <v>9</v>
      </c>
      <c r="P139">
        <v>83.2</v>
      </c>
      <c r="R139" s="20">
        <v>44021</v>
      </c>
      <c r="S139" s="4" t="s">
        <v>2</v>
      </c>
      <c r="T139" s="21">
        <v>1.0079438162781433</v>
      </c>
    </row>
    <row r="140" spans="1:20" x14ac:dyDescent="0.25">
      <c r="A140" s="5">
        <v>44022</v>
      </c>
      <c r="B140" s="4" t="s">
        <v>9</v>
      </c>
      <c r="C140" s="4">
        <v>85.4</v>
      </c>
      <c r="N140" s="5">
        <v>44022</v>
      </c>
      <c r="O140" t="s">
        <v>9</v>
      </c>
      <c r="P140">
        <v>85.4</v>
      </c>
      <c r="R140" s="20">
        <v>44022</v>
      </c>
      <c r="S140" s="4" t="s">
        <v>2</v>
      </c>
      <c r="T140" s="21">
        <v>1.0080289036677961</v>
      </c>
    </row>
    <row r="141" spans="1:20" x14ac:dyDescent="0.25">
      <c r="A141" s="5">
        <v>43921</v>
      </c>
      <c r="B141" s="4" t="s">
        <v>7</v>
      </c>
      <c r="C141" s="4">
        <v>24.06</v>
      </c>
      <c r="N141" s="5">
        <v>43921</v>
      </c>
      <c r="O141" t="s">
        <v>7</v>
      </c>
      <c r="P141">
        <v>24.06</v>
      </c>
    </row>
    <row r="142" spans="1:20" x14ac:dyDescent="0.25">
      <c r="A142" s="5">
        <v>43922</v>
      </c>
      <c r="B142" s="4" t="s">
        <v>7</v>
      </c>
      <c r="C142" s="4">
        <v>21</v>
      </c>
      <c r="N142" s="5">
        <v>43922</v>
      </c>
      <c r="O142" t="s">
        <v>7</v>
      </c>
      <c r="P142">
        <v>21</v>
      </c>
    </row>
    <row r="143" spans="1:20" x14ac:dyDescent="0.25">
      <c r="A143" s="5">
        <v>43923</v>
      </c>
      <c r="B143" s="4" t="s">
        <v>7</v>
      </c>
      <c r="C143" s="4">
        <v>21.05</v>
      </c>
      <c r="N143" s="5">
        <v>43923</v>
      </c>
      <c r="O143" t="s">
        <v>7</v>
      </c>
      <c r="P143">
        <v>21.05</v>
      </c>
      <c r="S143" s="6"/>
    </row>
    <row r="144" spans="1:20" x14ac:dyDescent="0.25">
      <c r="A144" s="5">
        <v>43924</v>
      </c>
      <c r="B144" s="4" t="s">
        <v>7</v>
      </c>
      <c r="C144" s="4">
        <v>19.5</v>
      </c>
      <c r="N144" s="5">
        <v>43924</v>
      </c>
      <c r="O144" t="s">
        <v>7</v>
      </c>
      <c r="P144">
        <v>19.5</v>
      </c>
      <c r="S144" s="6"/>
    </row>
    <row r="145" spans="1:16" x14ac:dyDescent="0.25">
      <c r="A145" s="5">
        <v>43927</v>
      </c>
      <c r="B145" s="4" t="s">
        <v>7</v>
      </c>
      <c r="C145" s="4">
        <v>23.01</v>
      </c>
      <c r="N145" s="5">
        <v>43927</v>
      </c>
      <c r="O145" t="s">
        <v>7</v>
      </c>
      <c r="P145">
        <v>23.01</v>
      </c>
    </row>
    <row r="146" spans="1:16" x14ac:dyDescent="0.25">
      <c r="A146" s="5">
        <v>43928</v>
      </c>
      <c r="B146" s="4" t="s">
        <v>7</v>
      </c>
      <c r="C146" s="4">
        <v>25.2</v>
      </c>
      <c r="N146" s="5">
        <v>43928</v>
      </c>
      <c r="O146" t="s">
        <v>7</v>
      </c>
      <c r="P146">
        <v>25.2</v>
      </c>
    </row>
    <row r="147" spans="1:16" x14ac:dyDescent="0.25">
      <c r="A147" s="5">
        <v>43929</v>
      </c>
      <c r="B147" s="4" t="s">
        <v>7</v>
      </c>
      <c r="C147" s="4">
        <v>25.62</v>
      </c>
      <c r="N147" s="5">
        <v>43929</v>
      </c>
      <c r="O147" t="s">
        <v>7</v>
      </c>
      <c r="P147">
        <v>25.62</v>
      </c>
    </row>
    <row r="148" spans="1:16" x14ac:dyDescent="0.25">
      <c r="A148" s="5">
        <v>43930</v>
      </c>
      <c r="B148" s="4" t="s">
        <v>7</v>
      </c>
      <c r="C148" s="4">
        <v>25.62</v>
      </c>
      <c r="N148" s="5">
        <v>43930</v>
      </c>
      <c r="O148" t="s">
        <v>7</v>
      </c>
      <c r="P148">
        <v>25.62</v>
      </c>
    </row>
    <row r="149" spans="1:16" x14ac:dyDescent="0.25">
      <c r="A149" s="5">
        <v>43934</v>
      </c>
      <c r="B149" s="4" t="s">
        <v>7</v>
      </c>
      <c r="C149" s="4">
        <v>24.5</v>
      </c>
      <c r="N149" s="5">
        <v>43934</v>
      </c>
      <c r="O149" t="s">
        <v>7</v>
      </c>
      <c r="P149">
        <v>24.5</v>
      </c>
    </row>
    <row r="150" spans="1:16" x14ac:dyDescent="0.25">
      <c r="A150" s="5">
        <v>43935</v>
      </c>
      <c r="B150" s="4" t="s">
        <v>7</v>
      </c>
      <c r="C150" s="4">
        <v>25</v>
      </c>
      <c r="N150" s="5">
        <v>43935</v>
      </c>
      <c r="O150" t="s">
        <v>7</v>
      </c>
      <c r="P150">
        <v>25</v>
      </c>
    </row>
    <row r="151" spans="1:16" x14ac:dyDescent="0.25">
      <c r="A151" s="5">
        <v>43936</v>
      </c>
      <c r="B151" s="4" t="s">
        <v>7</v>
      </c>
      <c r="C151" s="4">
        <v>24.4</v>
      </c>
      <c r="N151" s="5">
        <v>43936</v>
      </c>
      <c r="O151" t="s">
        <v>7</v>
      </c>
      <c r="P151">
        <v>24.4</v>
      </c>
    </row>
    <row r="152" spans="1:16" x14ac:dyDescent="0.25">
      <c r="A152" s="5">
        <v>43937</v>
      </c>
      <c r="B152" s="4" t="s">
        <v>7</v>
      </c>
      <c r="C152" s="4">
        <v>23.76</v>
      </c>
      <c r="N152" s="5">
        <v>43937</v>
      </c>
      <c r="O152" t="s">
        <v>7</v>
      </c>
      <c r="P152">
        <v>23.76</v>
      </c>
    </row>
    <row r="153" spans="1:16" x14ac:dyDescent="0.25">
      <c r="A153" s="5">
        <v>43938</v>
      </c>
      <c r="B153" s="4" t="s">
        <v>7</v>
      </c>
      <c r="C153" s="4">
        <v>25.03</v>
      </c>
      <c r="N153" s="5">
        <v>43938</v>
      </c>
      <c r="O153" t="s">
        <v>7</v>
      </c>
      <c r="P153">
        <v>25.03</v>
      </c>
    </row>
    <row r="154" spans="1:16" x14ac:dyDescent="0.25">
      <c r="A154" s="5">
        <v>43941</v>
      </c>
      <c r="B154" s="4" t="s">
        <v>7</v>
      </c>
      <c r="C154" s="4">
        <v>26.97</v>
      </c>
      <c r="N154" s="5">
        <v>43941</v>
      </c>
      <c r="O154" t="s">
        <v>7</v>
      </c>
      <c r="P154">
        <v>26.97</v>
      </c>
    </row>
    <row r="155" spans="1:16" x14ac:dyDescent="0.25">
      <c r="A155" s="5">
        <v>43943</v>
      </c>
      <c r="B155" s="4" t="s">
        <v>7</v>
      </c>
      <c r="C155" s="4">
        <v>30.62</v>
      </c>
      <c r="N155" s="5">
        <v>43943</v>
      </c>
      <c r="O155" t="s">
        <v>7</v>
      </c>
      <c r="P155">
        <v>30.62</v>
      </c>
    </row>
    <row r="156" spans="1:16" x14ac:dyDescent="0.25">
      <c r="A156" s="5">
        <v>43944</v>
      </c>
      <c r="B156" s="4" t="s">
        <v>7</v>
      </c>
      <c r="C156" s="4">
        <v>29.35</v>
      </c>
      <c r="N156" s="5">
        <v>43944</v>
      </c>
      <c r="O156" t="s">
        <v>7</v>
      </c>
      <c r="P156">
        <v>29.35</v>
      </c>
    </row>
    <row r="157" spans="1:16" x14ac:dyDescent="0.25">
      <c r="A157" s="5">
        <v>43945</v>
      </c>
      <c r="B157" s="4" t="s">
        <v>7</v>
      </c>
      <c r="C157" s="4">
        <v>27.43</v>
      </c>
      <c r="N157" s="5">
        <v>43945</v>
      </c>
      <c r="O157" t="s">
        <v>7</v>
      </c>
      <c r="P157">
        <v>27.43</v>
      </c>
    </row>
    <row r="158" spans="1:16" x14ac:dyDescent="0.25">
      <c r="A158" s="5">
        <v>43948</v>
      </c>
      <c r="B158" s="4" t="s">
        <v>7</v>
      </c>
      <c r="C158" s="4">
        <v>28.54</v>
      </c>
      <c r="N158" s="5">
        <v>43948</v>
      </c>
      <c r="O158" t="s">
        <v>7</v>
      </c>
      <c r="P158">
        <v>28.54</v>
      </c>
    </row>
    <row r="159" spans="1:16" x14ac:dyDescent="0.25">
      <c r="A159" s="5">
        <v>43949</v>
      </c>
      <c r="B159" s="4" t="s">
        <v>7</v>
      </c>
      <c r="C159" s="4">
        <v>32.4</v>
      </c>
      <c r="N159" s="5">
        <v>43949</v>
      </c>
      <c r="O159" t="s">
        <v>7</v>
      </c>
      <c r="P159">
        <v>32.4</v>
      </c>
    </row>
    <row r="160" spans="1:16" x14ac:dyDescent="0.25">
      <c r="A160" s="5">
        <v>43950</v>
      </c>
      <c r="B160" s="4" t="s">
        <v>7</v>
      </c>
      <c r="C160" s="4">
        <v>33</v>
      </c>
      <c r="N160" s="5">
        <v>43950</v>
      </c>
      <c r="O160" t="s">
        <v>7</v>
      </c>
      <c r="P160">
        <v>33</v>
      </c>
    </row>
    <row r="161" spans="1:16" x14ac:dyDescent="0.25">
      <c r="A161" s="5">
        <v>43951</v>
      </c>
      <c r="B161" s="4" t="s">
        <v>7</v>
      </c>
      <c r="C161" s="4">
        <v>31.6</v>
      </c>
      <c r="N161" s="5">
        <v>43951</v>
      </c>
      <c r="O161" t="s">
        <v>7</v>
      </c>
      <c r="P161">
        <v>31.6</v>
      </c>
    </row>
    <row r="162" spans="1:16" x14ac:dyDescent="0.25">
      <c r="A162" s="5">
        <v>43955</v>
      </c>
      <c r="B162" s="4" t="s">
        <v>7</v>
      </c>
      <c r="C162" s="4">
        <v>31.6</v>
      </c>
      <c r="N162" s="5">
        <v>43955</v>
      </c>
      <c r="O162" t="s">
        <v>7</v>
      </c>
      <c r="P162">
        <v>31.6</v>
      </c>
    </row>
    <row r="163" spans="1:16" x14ac:dyDescent="0.25">
      <c r="A163" s="5">
        <v>43956</v>
      </c>
      <c r="B163" s="4" t="s">
        <v>7</v>
      </c>
      <c r="C163" s="4">
        <v>30.26</v>
      </c>
      <c r="N163" s="5">
        <v>43956</v>
      </c>
      <c r="O163" t="s">
        <v>7</v>
      </c>
      <c r="P163">
        <v>30.26</v>
      </c>
    </row>
    <row r="164" spans="1:16" x14ac:dyDescent="0.25">
      <c r="A164" s="5">
        <v>43957</v>
      </c>
      <c r="B164" s="4" t="s">
        <v>7</v>
      </c>
      <c r="C164" s="4">
        <v>29.75</v>
      </c>
      <c r="N164" s="5">
        <v>43957</v>
      </c>
      <c r="O164" t="s">
        <v>7</v>
      </c>
      <c r="P164">
        <v>29.75</v>
      </c>
    </row>
    <row r="165" spans="1:16" x14ac:dyDescent="0.25">
      <c r="A165" s="5">
        <v>43958</v>
      </c>
      <c r="B165" s="4" t="s">
        <v>7</v>
      </c>
      <c r="C165" s="4">
        <v>27.73</v>
      </c>
      <c r="N165" s="5">
        <v>43958</v>
      </c>
      <c r="O165" t="s">
        <v>7</v>
      </c>
      <c r="P165">
        <v>27.73</v>
      </c>
    </row>
    <row r="166" spans="1:16" x14ac:dyDescent="0.25">
      <c r="A166" s="5">
        <v>43959</v>
      </c>
      <c r="B166" s="4" t="s">
        <v>7</v>
      </c>
      <c r="C166" s="4">
        <v>25.95</v>
      </c>
      <c r="N166" s="5">
        <v>43959</v>
      </c>
      <c r="O166" t="s">
        <v>7</v>
      </c>
      <c r="P166">
        <v>25.95</v>
      </c>
    </row>
    <row r="167" spans="1:16" x14ac:dyDescent="0.25">
      <c r="A167" s="5">
        <v>43962</v>
      </c>
      <c r="B167" s="4" t="s">
        <v>7</v>
      </c>
      <c r="C167" s="4">
        <v>25.02</v>
      </c>
      <c r="N167" s="5">
        <v>43962</v>
      </c>
      <c r="O167" t="s">
        <v>7</v>
      </c>
      <c r="P167">
        <v>25.02</v>
      </c>
    </row>
    <row r="168" spans="1:16" x14ac:dyDescent="0.25">
      <c r="A168" s="5">
        <v>43963</v>
      </c>
      <c r="B168" s="4" t="s">
        <v>7</v>
      </c>
      <c r="C168" s="4">
        <v>23.5</v>
      </c>
      <c r="N168" s="5">
        <v>43963</v>
      </c>
      <c r="O168" t="s">
        <v>7</v>
      </c>
      <c r="P168">
        <v>23.5</v>
      </c>
    </row>
    <row r="169" spans="1:16" x14ac:dyDescent="0.25">
      <c r="A169" s="5">
        <v>43964</v>
      </c>
      <c r="B169" s="4" t="s">
        <v>7</v>
      </c>
      <c r="C169" s="4">
        <v>23.2</v>
      </c>
      <c r="N169" s="5">
        <v>43964</v>
      </c>
      <c r="O169" t="s">
        <v>7</v>
      </c>
      <c r="P169">
        <v>23.2</v>
      </c>
    </row>
    <row r="170" spans="1:16" x14ac:dyDescent="0.25">
      <c r="A170" s="5">
        <v>43965</v>
      </c>
      <c r="B170" s="4" t="s">
        <v>7</v>
      </c>
      <c r="C170" s="4">
        <v>23</v>
      </c>
      <c r="N170" s="5">
        <v>43965</v>
      </c>
      <c r="O170" t="s">
        <v>7</v>
      </c>
      <c r="P170">
        <v>23</v>
      </c>
    </row>
    <row r="171" spans="1:16" x14ac:dyDescent="0.25">
      <c r="A171" s="5">
        <v>43966</v>
      </c>
      <c r="B171" s="4" t="s">
        <v>7</v>
      </c>
      <c r="C171" s="4">
        <v>24.67</v>
      </c>
      <c r="N171" s="5">
        <v>43966</v>
      </c>
      <c r="O171" t="s">
        <v>7</v>
      </c>
      <c r="P171">
        <v>24.67</v>
      </c>
    </row>
    <row r="172" spans="1:16" x14ac:dyDescent="0.25">
      <c r="A172" s="5">
        <v>43969</v>
      </c>
      <c r="B172" s="4" t="s">
        <v>7</v>
      </c>
      <c r="C172" s="4">
        <v>25.82</v>
      </c>
      <c r="N172" s="5">
        <v>43969</v>
      </c>
      <c r="O172" t="s">
        <v>7</v>
      </c>
      <c r="P172">
        <v>25.82</v>
      </c>
    </row>
    <row r="173" spans="1:16" x14ac:dyDescent="0.25">
      <c r="A173" s="5">
        <v>43970</v>
      </c>
      <c r="B173" s="4" t="s">
        <v>7</v>
      </c>
      <c r="C173" s="4">
        <v>27.23</v>
      </c>
      <c r="N173" s="5">
        <v>43970</v>
      </c>
      <c r="O173" t="s">
        <v>7</v>
      </c>
      <c r="P173">
        <v>27.23</v>
      </c>
    </row>
    <row r="174" spans="1:16" x14ac:dyDescent="0.25">
      <c r="A174" s="5">
        <v>43971</v>
      </c>
      <c r="B174" s="4" t="s">
        <v>7</v>
      </c>
      <c r="C174" s="4">
        <v>26.7</v>
      </c>
      <c r="N174" s="5">
        <v>43971</v>
      </c>
      <c r="O174" t="s">
        <v>7</v>
      </c>
      <c r="P174">
        <v>26.7</v>
      </c>
    </row>
    <row r="175" spans="1:16" x14ac:dyDescent="0.25">
      <c r="A175" s="5">
        <v>43972</v>
      </c>
      <c r="B175" s="4" t="s">
        <v>7</v>
      </c>
      <c r="C175" s="4">
        <v>26.81</v>
      </c>
      <c r="N175" s="5">
        <v>43972</v>
      </c>
      <c r="O175" t="s">
        <v>7</v>
      </c>
      <c r="P175">
        <v>26.81</v>
      </c>
    </row>
    <row r="176" spans="1:16" x14ac:dyDescent="0.25">
      <c r="A176" s="5">
        <v>43973</v>
      </c>
      <c r="B176" s="4" t="s">
        <v>7</v>
      </c>
      <c r="C176" s="4">
        <v>25.54</v>
      </c>
      <c r="N176" s="5">
        <v>43973</v>
      </c>
      <c r="O176" t="s">
        <v>7</v>
      </c>
      <c r="P176">
        <v>25.54</v>
      </c>
    </row>
    <row r="177" spans="1:16" x14ac:dyDescent="0.25">
      <c r="A177" s="5">
        <v>43976</v>
      </c>
      <c r="B177" s="4" t="s">
        <v>7</v>
      </c>
      <c r="C177" s="4">
        <v>27.52</v>
      </c>
      <c r="N177" s="5">
        <v>43976</v>
      </c>
      <c r="O177" t="s">
        <v>7</v>
      </c>
      <c r="P177">
        <v>27.52</v>
      </c>
    </row>
    <row r="178" spans="1:16" x14ac:dyDescent="0.25">
      <c r="A178" s="5">
        <v>43977</v>
      </c>
      <c r="B178" s="4" t="s">
        <v>7</v>
      </c>
      <c r="C178" s="4">
        <v>28.27</v>
      </c>
      <c r="N178" s="5">
        <v>43977</v>
      </c>
      <c r="O178" t="s">
        <v>7</v>
      </c>
      <c r="P178">
        <v>28.27</v>
      </c>
    </row>
    <row r="179" spans="1:16" x14ac:dyDescent="0.25">
      <c r="A179" s="5">
        <v>43978</v>
      </c>
      <c r="B179" s="4" t="s">
        <v>7</v>
      </c>
      <c r="C179" s="4">
        <v>29.29</v>
      </c>
      <c r="N179" s="5">
        <v>43978</v>
      </c>
      <c r="O179" t="s">
        <v>7</v>
      </c>
      <c r="P179">
        <v>29.29</v>
      </c>
    </row>
    <row r="180" spans="1:16" x14ac:dyDescent="0.25">
      <c r="A180" s="5">
        <v>43979</v>
      </c>
      <c r="B180" s="4" t="s">
        <v>7</v>
      </c>
      <c r="C180" s="4">
        <v>29</v>
      </c>
      <c r="N180" s="5">
        <v>43979</v>
      </c>
      <c r="O180" t="s">
        <v>7</v>
      </c>
      <c r="P180">
        <v>29</v>
      </c>
    </row>
    <row r="181" spans="1:16" x14ac:dyDescent="0.25">
      <c r="A181" s="5">
        <v>43980</v>
      </c>
      <c r="B181" s="4" t="s">
        <v>7</v>
      </c>
      <c r="C181" s="4">
        <v>29.26</v>
      </c>
      <c r="N181" s="5">
        <v>43980</v>
      </c>
      <c r="O181" t="s">
        <v>7</v>
      </c>
      <c r="P181">
        <v>29.26</v>
      </c>
    </row>
    <row r="182" spans="1:16" x14ac:dyDescent="0.25">
      <c r="A182" s="5">
        <v>43983</v>
      </c>
      <c r="B182" s="4" t="s">
        <v>7</v>
      </c>
      <c r="C182" s="4">
        <v>28.75</v>
      </c>
      <c r="N182" s="5">
        <v>43983</v>
      </c>
      <c r="O182" t="s">
        <v>7</v>
      </c>
      <c r="P182">
        <v>28.75</v>
      </c>
    </row>
    <row r="183" spans="1:16" x14ac:dyDescent="0.25">
      <c r="A183" s="5">
        <v>43984</v>
      </c>
      <c r="B183" s="4" t="s">
        <v>7</v>
      </c>
      <c r="C183" s="4">
        <v>30.6</v>
      </c>
      <c r="N183" s="5">
        <v>43984</v>
      </c>
      <c r="O183" t="s">
        <v>7</v>
      </c>
      <c r="P183">
        <v>30.6</v>
      </c>
    </row>
    <row r="184" spans="1:16" x14ac:dyDescent="0.25">
      <c r="A184" s="5">
        <v>43985</v>
      </c>
      <c r="B184" s="4" t="s">
        <v>7</v>
      </c>
      <c r="C184" s="4">
        <v>32.630000000000003</v>
      </c>
      <c r="N184" s="5">
        <v>43985</v>
      </c>
      <c r="O184" t="s">
        <v>7</v>
      </c>
      <c r="P184">
        <v>32.630000000000003</v>
      </c>
    </row>
    <row r="185" spans="1:16" x14ac:dyDescent="0.25">
      <c r="A185" s="5">
        <v>43986</v>
      </c>
      <c r="B185" s="4" t="s">
        <v>7</v>
      </c>
      <c r="C185" s="4">
        <v>31.5</v>
      </c>
      <c r="N185" s="5">
        <v>43986</v>
      </c>
      <c r="O185" t="s">
        <v>7</v>
      </c>
      <c r="P185">
        <v>31.5</v>
      </c>
    </row>
    <row r="186" spans="1:16" x14ac:dyDescent="0.25">
      <c r="A186" s="5">
        <v>43987</v>
      </c>
      <c r="B186" s="4" t="s">
        <v>7</v>
      </c>
      <c r="C186" s="4">
        <v>35.299999999999997</v>
      </c>
      <c r="N186" s="5">
        <v>43987</v>
      </c>
      <c r="O186" t="s">
        <v>7</v>
      </c>
      <c r="P186">
        <v>35.299999999999997</v>
      </c>
    </row>
    <row r="187" spans="1:16" x14ac:dyDescent="0.25">
      <c r="A187" s="5">
        <v>43990</v>
      </c>
      <c r="B187" s="4" t="s">
        <v>7</v>
      </c>
      <c r="C187" s="4">
        <v>34.950000000000003</v>
      </c>
      <c r="N187" s="5">
        <v>43990</v>
      </c>
      <c r="O187" t="s">
        <v>7</v>
      </c>
      <c r="P187">
        <v>34.950000000000003</v>
      </c>
    </row>
    <row r="188" spans="1:16" x14ac:dyDescent="0.25">
      <c r="A188" s="5">
        <v>43991</v>
      </c>
      <c r="B188" s="4" t="s">
        <v>7</v>
      </c>
      <c r="C188" s="4">
        <v>33.880000000000003</v>
      </c>
      <c r="N188" s="5">
        <v>43991</v>
      </c>
      <c r="O188" t="s">
        <v>7</v>
      </c>
      <c r="P188">
        <v>33.880000000000003</v>
      </c>
    </row>
    <row r="189" spans="1:16" x14ac:dyDescent="0.25">
      <c r="A189" s="5">
        <v>43992</v>
      </c>
      <c r="B189" s="4" t="s">
        <v>7</v>
      </c>
      <c r="C189" s="4">
        <v>32.01</v>
      </c>
      <c r="N189" s="5">
        <v>43992</v>
      </c>
      <c r="O189" t="s">
        <v>7</v>
      </c>
      <c r="P189">
        <v>32.01</v>
      </c>
    </row>
    <row r="190" spans="1:16" x14ac:dyDescent="0.25">
      <c r="A190" s="5">
        <v>43994</v>
      </c>
      <c r="B190" s="4" t="s">
        <v>7</v>
      </c>
      <c r="C190" s="4">
        <v>33.520000000000003</v>
      </c>
      <c r="N190" s="5">
        <v>43994</v>
      </c>
      <c r="O190" t="s">
        <v>7</v>
      </c>
      <c r="P190">
        <v>33.520000000000003</v>
      </c>
    </row>
    <row r="191" spans="1:16" x14ac:dyDescent="0.25">
      <c r="A191" s="5">
        <v>43997</v>
      </c>
      <c r="B191" s="4" t="s">
        <v>7</v>
      </c>
      <c r="C191" s="4">
        <v>33.08</v>
      </c>
      <c r="N191" s="5">
        <v>43997</v>
      </c>
      <c r="O191" t="s">
        <v>7</v>
      </c>
      <c r="P191">
        <v>33.08</v>
      </c>
    </row>
    <row r="192" spans="1:16" x14ac:dyDescent="0.25">
      <c r="A192" s="5">
        <v>43998</v>
      </c>
      <c r="B192" s="4" t="s">
        <v>7</v>
      </c>
      <c r="C192" s="4">
        <v>32.79</v>
      </c>
      <c r="N192" s="5">
        <v>43998</v>
      </c>
      <c r="O192" t="s">
        <v>7</v>
      </c>
      <c r="P192">
        <v>32.79</v>
      </c>
    </row>
    <row r="193" spans="1:16" x14ac:dyDescent="0.25">
      <c r="A193" s="5">
        <v>43999</v>
      </c>
      <c r="B193" s="4" t="s">
        <v>7</v>
      </c>
      <c r="C193" s="4">
        <v>33.700000000000003</v>
      </c>
      <c r="N193" s="5">
        <v>43999</v>
      </c>
      <c r="O193" t="s">
        <v>7</v>
      </c>
      <c r="P193">
        <v>33.700000000000003</v>
      </c>
    </row>
    <row r="194" spans="1:16" x14ac:dyDescent="0.25">
      <c r="A194" s="5">
        <v>44000</v>
      </c>
      <c r="B194" s="4" t="s">
        <v>7</v>
      </c>
      <c r="C194" s="4">
        <v>33.6</v>
      </c>
      <c r="N194" s="5">
        <v>44000</v>
      </c>
      <c r="O194" t="s">
        <v>7</v>
      </c>
      <c r="P194">
        <v>33.6</v>
      </c>
    </row>
    <row r="195" spans="1:16" x14ac:dyDescent="0.25">
      <c r="A195" s="5">
        <v>44001</v>
      </c>
      <c r="B195" s="4" t="s">
        <v>7</v>
      </c>
      <c r="C195" s="4">
        <v>35.119999999999997</v>
      </c>
      <c r="N195" s="5">
        <v>44001</v>
      </c>
      <c r="O195" t="s">
        <v>7</v>
      </c>
      <c r="P195">
        <v>35.119999999999997</v>
      </c>
    </row>
    <row r="196" spans="1:16" x14ac:dyDescent="0.25">
      <c r="A196" s="5">
        <v>44004</v>
      </c>
      <c r="B196" s="4" t="s">
        <v>7</v>
      </c>
      <c r="C196" s="4">
        <v>34.68</v>
      </c>
      <c r="N196" s="5">
        <v>44004</v>
      </c>
      <c r="O196" t="s">
        <v>7</v>
      </c>
      <c r="P196">
        <v>34.68</v>
      </c>
    </row>
    <row r="197" spans="1:16" x14ac:dyDescent="0.25">
      <c r="A197" s="5">
        <v>44005</v>
      </c>
      <c r="B197" s="4" t="s">
        <v>7</v>
      </c>
      <c r="C197" s="4">
        <v>33.9</v>
      </c>
      <c r="N197" s="5">
        <v>44005</v>
      </c>
      <c r="O197" t="s">
        <v>7</v>
      </c>
      <c r="P197">
        <v>33.9</v>
      </c>
    </row>
    <row r="198" spans="1:16" x14ac:dyDescent="0.25">
      <c r="A198" s="5">
        <v>44006</v>
      </c>
      <c r="B198" s="4" t="s">
        <v>7</v>
      </c>
      <c r="C198" s="4">
        <v>33.36</v>
      </c>
      <c r="N198" s="5">
        <v>44006</v>
      </c>
      <c r="O198" t="s">
        <v>7</v>
      </c>
      <c r="P198">
        <v>33.36</v>
      </c>
    </row>
    <row r="199" spans="1:16" x14ac:dyDescent="0.25">
      <c r="A199" s="5">
        <v>44007</v>
      </c>
      <c r="B199" s="4" t="s">
        <v>7</v>
      </c>
      <c r="C199" s="4">
        <v>33.22</v>
      </c>
      <c r="N199" s="5">
        <v>44007</v>
      </c>
      <c r="O199" t="s">
        <v>7</v>
      </c>
      <c r="P199">
        <v>33.22</v>
      </c>
    </row>
    <row r="200" spans="1:16" x14ac:dyDescent="0.25">
      <c r="A200" s="5">
        <v>44008</v>
      </c>
      <c r="B200" s="4" t="s">
        <v>7</v>
      </c>
      <c r="C200" s="4">
        <v>31.83</v>
      </c>
      <c r="N200" s="5">
        <v>44008</v>
      </c>
      <c r="O200" t="s">
        <v>7</v>
      </c>
      <c r="P200">
        <v>31.83</v>
      </c>
    </row>
    <row r="201" spans="1:16" x14ac:dyDescent="0.25">
      <c r="A201" s="5">
        <v>44011</v>
      </c>
      <c r="B201" s="4" t="s">
        <v>7</v>
      </c>
      <c r="C201" s="4">
        <v>33.700000000000003</v>
      </c>
      <c r="N201" s="5">
        <v>44011</v>
      </c>
      <c r="O201" t="s">
        <v>7</v>
      </c>
      <c r="P201">
        <v>33.700000000000003</v>
      </c>
    </row>
    <row r="202" spans="1:16" x14ac:dyDescent="0.25">
      <c r="A202" s="5">
        <v>44012</v>
      </c>
      <c r="B202" s="4" t="s">
        <v>7</v>
      </c>
      <c r="C202" s="4">
        <v>32.71</v>
      </c>
      <c r="N202" s="5">
        <v>44012</v>
      </c>
      <c r="O202" t="s">
        <v>7</v>
      </c>
      <c r="P202">
        <v>32.71</v>
      </c>
    </row>
    <row r="203" spans="1:16" x14ac:dyDescent="0.25">
      <c r="A203" s="5">
        <v>44013</v>
      </c>
      <c r="B203" s="4" t="s">
        <v>7</v>
      </c>
      <c r="C203" s="4">
        <v>32.22</v>
      </c>
      <c r="N203" s="5">
        <v>44013</v>
      </c>
      <c r="O203" t="s">
        <v>7</v>
      </c>
      <c r="P203">
        <v>32.22</v>
      </c>
    </row>
    <row r="204" spans="1:16" x14ac:dyDescent="0.25">
      <c r="A204" s="5">
        <v>44014</v>
      </c>
      <c r="B204" s="4" t="s">
        <v>7</v>
      </c>
      <c r="C204" s="4">
        <v>32.26</v>
      </c>
      <c r="N204" s="5">
        <v>44014</v>
      </c>
      <c r="O204" t="s">
        <v>7</v>
      </c>
      <c r="P204">
        <v>32.26</v>
      </c>
    </row>
    <row r="205" spans="1:16" x14ac:dyDescent="0.25">
      <c r="A205" s="5">
        <v>44015</v>
      </c>
      <c r="B205" s="4" t="s">
        <v>7</v>
      </c>
      <c r="C205" s="4">
        <v>32.46</v>
      </c>
      <c r="N205" s="5">
        <v>44015</v>
      </c>
      <c r="O205" t="s">
        <v>7</v>
      </c>
      <c r="P205">
        <v>32.46</v>
      </c>
    </row>
    <row r="206" spans="1:16" x14ac:dyDescent="0.25">
      <c r="A206" s="5">
        <v>44018</v>
      </c>
      <c r="B206" s="4" t="s">
        <v>7</v>
      </c>
      <c r="C206" s="4">
        <v>32.200000000000003</v>
      </c>
      <c r="N206" s="5">
        <v>44018</v>
      </c>
      <c r="O206" t="s">
        <v>7</v>
      </c>
      <c r="P206">
        <v>32.200000000000003</v>
      </c>
    </row>
    <row r="207" spans="1:16" x14ac:dyDescent="0.25">
      <c r="A207" s="5">
        <v>44019</v>
      </c>
      <c r="B207" s="4" t="s">
        <v>7</v>
      </c>
      <c r="C207" s="4">
        <v>32.47</v>
      </c>
      <c r="N207" s="5">
        <v>44019</v>
      </c>
      <c r="O207" t="s">
        <v>7</v>
      </c>
      <c r="P207">
        <v>32.47</v>
      </c>
    </row>
    <row r="208" spans="1:16" x14ac:dyDescent="0.25">
      <c r="A208" s="5">
        <v>44020</v>
      </c>
      <c r="B208" s="4" t="s">
        <v>7</v>
      </c>
      <c r="C208" s="4">
        <v>33.369999999999997</v>
      </c>
      <c r="N208" s="5">
        <v>44020</v>
      </c>
      <c r="O208" t="s">
        <v>7</v>
      </c>
      <c r="P208">
        <v>33.369999999999997</v>
      </c>
    </row>
    <row r="209" spans="1:16" x14ac:dyDescent="0.25">
      <c r="A209" s="5">
        <v>44021</v>
      </c>
      <c r="B209" s="4" t="s">
        <v>7</v>
      </c>
      <c r="C209" s="4">
        <v>33.92</v>
      </c>
      <c r="N209" s="5">
        <v>44021</v>
      </c>
      <c r="O209" t="s">
        <v>7</v>
      </c>
      <c r="P209">
        <v>33.92</v>
      </c>
    </row>
    <row r="210" spans="1:16" x14ac:dyDescent="0.25">
      <c r="A210" s="5">
        <v>44022</v>
      </c>
      <c r="B210" s="4" t="s">
        <v>7</v>
      </c>
      <c r="C210" s="4">
        <v>33.32</v>
      </c>
      <c r="N210" s="5">
        <v>44022</v>
      </c>
      <c r="O210" t="s">
        <v>7</v>
      </c>
      <c r="P210">
        <v>33.32</v>
      </c>
    </row>
    <row r="211" spans="1:16" x14ac:dyDescent="0.25">
      <c r="A211" s="5">
        <v>43921</v>
      </c>
      <c r="B211" s="4" t="s">
        <v>8</v>
      </c>
      <c r="C211" s="4">
        <v>4</v>
      </c>
      <c r="N211" s="5">
        <v>43921</v>
      </c>
      <c r="O211" t="s">
        <v>8</v>
      </c>
      <c r="P211">
        <v>4</v>
      </c>
    </row>
    <row r="212" spans="1:16" x14ac:dyDescent="0.25">
      <c r="A212" s="5">
        <v>43922</v>
      </c>
      <c r="B212" s="4" t="s">
        <v>8</v>
      </c>
      <c r="C212" s="4">
        <v>3.87</v>
      </c>
      <c r="N212" s="5">
        <v>43922</v>
      </c>
      <c r="O212" t="s">
        <v>8</v>
      </c>
      <c r="P212">
        <v>3.87</v>
      </c>
    </row>
    <row r="213" spans="1:16" x14ac:dyDescent="0.25">
      <c r="A213" s="5">
        <v>43923</v>
      </c>
      <c r="B213" s="4" t="s">
        <v>8</v>
      </c>
      <c r="C213" s="4">
        <v>3.66</v>
      </c>
      <c r="N213" s="5">
        <v>43923</v>
      </c>
      <c r="O213" t="s">
        <v>8</v>
      </c>
      <c r="P213">
        <v>3.66</v>
      </c>
    </row>
    <row r="214" spans="1:16" x14ac:dyDescent="0.25">
      <c r="A214" s="5">
        <v>43924</v>
      </c>
      <c r="B214" s="4" t="s">
        <v>8</v>
      </c>
      <c r="C214" s="4">
        <v>3.72</v>
      </c>
      <c r="N214" s="5">
        <v>43924</v>
      </c>
      <c r="O214" t="s">
        <v>8</v>
      </c>
      <c r="P214">
        <v>3.72</v>
      </c>
    </row>
    <row r="215" spans="1:16" x14ac:dyDescent="0.25">
      <c r="A215" s="5">
        <v>43927</v>
      </c>
      <c r="B215" s="4" t="s">
        <v>8</v>
      </c>
      <c r="C215" s="4">
        <v>4.2</v>
      </c>
      <c r="N215" s="5">
        <v>43927</v>
      </c>
      <c r="O215" t="s">
        <v>8</v>
      </c>
      <c r="P215">
        <v>4.2</v>
      </c>
    </row>
    <row r="216" spans="1:16" x14ac:dyDescent="0.25">
      <c r="A216" s="5">
        <v>43928</v>
      </c>
      <c r="B216" s="4" t="s">
        <v>8</v>
      </c>
      <c r="C216" s="4">
        <v>4.4800000000000004</v>
      </c>
      <c r="N216" s="5">
        <v>43928</v>
      </c>
      <c r="O216" t="s">
        <v>8</v>
      </c>
      <c r="P216">
        <v>4.4800000000000004</v>
      </c>
    </row>
    <row r="217" spans="1:16" x14ac:dyDescent="0.25">
      <c r="A217" s="5">
        <v>43929</v>
      </c>
      <c r="B217" s="4" t="s">
        <v>8</v>
      </c>
      <c r="C217" s="4">
        <v>4.5999999999999996</v>
      </c>
      <c r="N217" s="5">
        <v>43929</v>
      </c>
      <c r="O217" t="s">
        <v>8</v>
      </c>
      <c r="P217">
        <v>4.5999999999999996</v>
      </c>
    </row>
    <row r="218" spans="1:16" x14ac:dyDescent="0.25">
      <c r="A218" s="5">
        <v>43930</v>
      </c>
      <c r="B218" s="4" t="s">
        <v>8</v>
      </c>
      <c r="C218" s="4">
        <v>4.58</v>
      </c>
      <c r="N218" s="5">
        <v>43930</v>
      </c>
      <c r="O218" t="s">
        <v>8</v>
      </c>
      <c r="P218">
        <v>4.58</v>
      </c>
    </row>
    <row r="219" spans="1:16" x14ac:dyDescent="0.25">
      <c r="A219" s="5">
        <v>43934</v>
      </c>
      <c r="B219" s="4" t="s">
        <v>8</v>
      </c>
      <c r="C219" s="4">
        <v>4.87</v>
      </c>
      <c r="N219" s="5">
        <v>43934</v>
      </c>
      <c r="O219" t="s">
        <v>8</v>
      </c>
      <c r="P219">
        <v>4.87</v>
      </c>
    </row>
    <row r="220" spans="1:16" x14ac:dyDescent="0.25">
      <c r="A220" s="5">
        <v>43935</v>
      </c>
      <c r="B220" s="4" t="s">
        <v>8</v>
      </c>
      <c r="C220" s="4">
        <v>4.96</v>
      </c>
      <c r="N220" s="5">
        <v>43935</v>
      </c>
      <c r="O220" t="s">
        <v>8</v>
      </c>
      <c r="P220">
        <v>4.96</v>
      </c>
    </row>
    <row r="221" spans="1:16" x14ac:dyDescent="0.25">
      <c r="A221" s="5">
        <v>43936</v>
      </c>
      <c r="B221" s="4" t="s">
        <v>8</v>
      </c>
      <c r="C221" s="4">
        <v>5.25</v>
      </c>
      <c r="N221" s="5">
        <v>43936</v>
      </c>
      <c r="O221" t="s">
        <v>8</v>
      </c>
      <c r="P221">
        <v>5.25</v>
      </c>
    </row>
    <row r="222" spans="1:16" x14ac:dyDescent="0.25">
      <c r="A222" s="5">
        <v>43937</v>
      </c>
      <c r="B222" s="4" t="s">
        <v>8</v>
      </c>
      <c r="C222" s="4">
        <v>5.1100000000000003</v>
      </c>
      <c r="N222" s="5">
        <v>43937</v>
      </c>
      <c r="O222" t="s">
        <v>8</v>
      </c>
      <c r="P222">
        <v>5.1100000000000003</v>
      </c>
    </row>
    <row r="223" spans="1:16" x14ac:dyDescent="0.25">
      <c r="A223" s="5">
        <v>43938</v>
      </c>
      <c r="B223" s="4" t="s">
        <v>8</v>
      </c>
      <c r="C223" s="4">
        <v>5.04</v>
      </c>
      <c r="N223" s="5">
        <v>43938</v>
      </c>
      <c r="O223" t="s">
        <v>8</v>
      </c>
      <c r="P223">
        <v>5.04</v>
      </c>
    </row>
    <row r="224" spans="1:16" x14ac:dyDescent="0.25">
      <c r="A224" s="5">
        <v>43941</v>
      </c>
      <c r="B224" s="4" t="s">
        <v>8</v>
      </c>
      <c r="C224" s="4">
        <v>5.09</v>
      </c>
      <c r="N224" s="5">
        <v>43941</v>
      </c>
      <c r="O224" t="s">
        <v>8</v>
      </c>
      <c r="P224">
        <v>5.09</v>
      </c>
    </row>
    <row r="225" spans="1:16" x14ac:dyDescent="0.25">
      <c r="A225" s="5">
        <v>43943</v>
      </c>
      <c r="B225" s="4" t="s">
        <v>8</v>
      </c>
      <c r="C225" s="4">
        <v>5.08</v>
      </c>
      <c r="N225" s="5">
        <v>43943</v>
      </c>
      <c r="O225" t="s">
        <v>8</v>
      </c>
      <c r="P225">
        <v>5.08</v>
      </c>
    </row>
    <row r="226" spans="1:16" x14ac:dyDescent="0.25">
      <c r="A226" s="5">
        <v>43944</v>
      </c>
      <c r="B226" s="4" t="s">
        <v>8</v>
      </c>
      <c r="C226" s="4">
        <v>4.9000000000000004</v>
      </c>
      <c r="N226" s="5">
        <v>43944</v>
      </c>
      <c r="O226" t="s">
        <v>8</v>
      </c>
      <c r="P226">
        <v>4.9000000000000004</v>
      </c>
    </row>
    <row r="227" spans="1:16" x14ac:dyDescent="0.25">
      <c r="A227" s="5">
        <v>43945</v>
      </c>
      <c r="B227" s="4" t="s">
        <v>8</v>
      </c>
      <c r="C227" s="4">
        <v>4.6100000000000003</v>
      </c>
      <c r="N227" s="5">
        <v>43945</v>
      </c>
      <c r="O227" t="s">
        <v>8</v>
      </c>
      <c r="P227">
        <v>4.6100000000000003</v>
      </c>
    </row>
    <row r="228" spans="1:16" x14ac:dyDescent="0.25">
      <c r="A228" s="5">
        <v>43948</v>
      </c>
      <c r="B228" s="4" t="s">
        <v>8</v>
      </c>
      <c r="C228" s="4">
        <v>4.5999999999999996</v>
      </c>
      <c r="N228" s="5">
        <v>43948</v>
      </c>
      <c r="O228" t="s">
        <v>8</v>
      </c>
      <c r="P228">
        <v>4.5999999999999996</v>
      </c>
    </row>
    <row r="229" spans="1:16" x14ac:dyDescent="0.25">
      <c r="A229" s="5">
        <v>43949</v>
      </c>
      <c r="B229" s="4" t="s">
        <v>8</v>
      </c>
      <c r="C229" s="4">
        <v>4.9800000000000004</v>
      </c>
      <c r="N229" s="5">
        <v>43949</v>
      </c>
      <c r="O229" t="s">
        <v>8</v>
      </c>
      <c r="P229">
        <v>4.9800000000000004</v>
      </c>
    </row>
    <row r="230" spans="1:16" x14ac:dyDescent="0.25">
      <c r="A230" s="5">
        <v>43950</v>
      </c>
      <c r="B230" s="4" t="s">
        <v>8</v>
      </c>
      <c r="C230" s="4">
        <v>5.59</v>
      </c>
      <c r="N230" s="5">
        <v>43950</v>
      </c>
      <c r="O230" t="s">
        <v>8</v>
      </c>
      <c r="P230">
        <v>5.59</v>
      </c>
    </row>
    <row r="231" spans="1:16" x14ac:dyDescent="0.25">
      <c r="A231" s="5">
        <v>43951</v>
      </c>
      <c r="B231" s="4" t="s">
        <v>8</v>
      </c>
      <c r="C231" s="4">
        <v>5.54</v>
      </c>
      <c r="N231" s="5">
        <v>43951</v>
      </c>
      <c r="O231" t="s">
        <v>8</v>
      </c>
      <c r="P231">
        <v>5.54</v>
      </c>
    </row>
    <row r="232" spans="1:16" x14ac:dyDescent="0.25">
      <c r="A232" s="5">
        <v>43955</v>
      </c>
      <c r="B232" s="4" t="s">
        <v>8</v>
      </c>
      <c r="C232" s="4">
        <v>5.22</v>
      </c>
      <c r="N232" s="5">
        <v>43955</v>
      </c>
      <c r="O232" t="s">
        <v>8</v>
      </c>
      <c r="P232">
        <v>5.22</v>
      </c>
    </row>
    <row r="233" spans="1:16" x14ac:dyDescent="0.25">
      <c r="A233" s="5">
        <v>43956</v>
      </c>
      <c r="B233" s="4" t="s">
        <v>8</v>
      </c>
      <c r="C233" s="4">
        <v>4.96</v>
      </c>
      <c r="N233" s="5">
        <v>43956</v>
      </c>
      <c r="O233" t="s">
        <v>8</v>
      </c>
      <c r="P233">
        <v>4.96</v>
      </c>
    </row>
    <row r="234" spans="1:16" x14ac:dyDescent="0.25">
      <c r="A234" s="5">
        <v>43957</v>
      </c>
      <c r="B234" s="4" t="s">
        <v>8</v>
      </c>
      <c r="C234" s="4">
        <v>4.9800000000000004</v>
      </c>
      <c r="N234" s="5">
        <v>43957</v>
      </c>
      <c r="O234" t="s">
        <v>8</v>
      </c>
      <c r="P234">
        <v>4.9800000000000004</v>
      </c>
    </row>
    <row r="235" spans="1:16" x14ac:dyDescent="0.25">
      <c r="A235" s="5">
        <v>43958</v>
      </c>
      <c r="B235" s="4" t="s">
        <v>8</v>
      </c>
      <c r="C235" s="4">
        <v>4.71</v>
      </c>
      <c r="N235" s="5">
        <v>43958</v>
      </c>
      <c r="O235" t="s">
        <v>8</v>
      </c>
      <c r="P235">
        <v>4.71</v>
      </c>
    </row>
    <row r="236" spans="1:16" x14ac:dyDescent="0.25">
      <c r="A236" s="5">
        <v>43959</v>
      </c>
      <c r="B236" s="4" t="s">
        <v>8</v>
      </c>
      <c r="C236" s="4">
        <v>4.7300000000000004</v>
      </c>
      <c r="N236" s="5">
        <v>43959</v>
      </c>
      <c r="O236" t="s">
        <v>8</v>
      </c>
      <c r="P236">
        <v>4.7300000000000004</v>
      </c>
    </row>
    <row r="237" spans="1:16" x14ac:dyDescent="0.25">
      <c r="A237" s="5">
        <v>43962</v>
      </c>
      <c r="B237" s="4" t="s">
        <v>8</v>
      </c>
      <c r="C237" s="4">
        <v>4.5199999999999996</v>
      </c>
      <c r="N237" s="5">
        <v>43962</v>
      </c>
      <c r="O237" t="s">
        <v>8</v>
      </c>
      <c r="P237">
        <v>4.5199999999999996</v>
      </c>
    </row>
    <row r="238" spans="1:16" x14ac:dyDescent="0.25">
      <c r="A238" s="5">
        <v>43963</v>
      </c>
      <c r="B238" s="4" t="s">
        <v>8</v>
      </c>
      <c r="C238" s="4">
        <v>4.3600000000000003</v>
      </c>
      <c r="N238" s="5">
        <v>43963</v>
      </c>
      <c r="O238" t="s">
        <v>8</v>
      </c>
      <c r="P238">
        <v>4.3600000000000003</v>
      </c>
    </row>
    <row r="239" spans="1:16" x14ac:dyDescent="0.25">
      <c r="A239" s="5">
        <v>43964</v>
      </c>
      <c r="B239" s="4" t="s">
        <v>8</v>
      </c>
      <c r="C239" s="4">
        <v>4.1500000000000004</v>
      </c>
      <c r="N239" s="5">
        <v>43964</v>
      </c>
      <c r="O239" t="s">
        <v>8</v>
      </c>
      <c r="P239">
        <v>4.1500000000000004</v>
      </c>
    </row>
    <row r="240" spans="1:16" x14ac:dyDescent="0.25">
      <c r="A240" s="5">
        <v>43965</v>
      </c>
      <c r="B240" s="4" t="s">
        <v>8</v>
      </c>
      <c r="C240" s="4">
        <v>4.2</v>
      </c>
      <c r="N240" s="5">
        <v>43965</v>
      </c>
      <c r="O240" t="s">
        <v>8</v>
      </c>
      <c r="P240">
        <v>4.2</v>
      </c>
    </row>
    <row r="241" spans="1:16" x14ac:dyDescent="0.25">
      <c r="A241" s="5">
        <v>43966</v>
      </c>
      <c r="B241" s="4" t="s">
        <v>8</v>
      </c>
      <c r="C241" s="4">
        <v>4.21</v>
      </c>
      <c r="N241" s="5">
        <v>43966</v>
      </c>
      <c r="O241" t="s">
        <v>8</v>
      </c>
      <c r="P241">
        <v>4.21</v>
      </c>
    </row>
    <row r="242" spans="1:16" x14ac:dyDescent="0.25">
      <c r="A242" s="5">
        <v>43969</v>
      </c>
      <c r="B242" s="4" t="s">
        <v>8</v>
      </c>
      <c r="C242" s="4">
        <v>4.6500000000000004</v>
      </c>
      <c r="N242" s="5">
        <v>43969</v>
      </c>
      <c r="O242" t="s">
        <v>8</v>
      </c>
      <c r="P242">
        <v>4.6500000000000004</v>
      </c>
    </row>
    <row r="243" spans="1:16" x14ac:dyDescent="0.25">
      <c r="A243" s="5">
        <v>43970</v>
      </c>
      <c r="B243" s="4" t="s">
        <v>8</v>
      </c>
      <c r="C243" s="4">
        <v>4.6100000000000003</v>
      </c>
      <c r="N243" s="5">
        <v>43970</v>
      </c>
      <c r="O243" t="s">
        <v>8</v>
      </c>
      <c r="P243">
        <v>4.6100000000000003</v>
      </c>
    </row>
    <row r="244" spans="1:16" x14ac:dyDescent="0.25">
      <c r="A244" s="5">
        <v>43971</v>
      </c>
      <c r="B244" s="4" t="s">
        <v>8</v>
      </c>
      <c r="C244" s="4">
        <v>4.57</v>
      </c>
      <c r="N244" s="5">
        <v>43971</v>
      </c>
      <c r="O244" t="s">
        <v>8</v>
      </c>
      <c r="P244">
        <v>4.57</v>
      </c>
    </row>
    <row r="245" spans="1:16" x14ac:dyDescent="0.25">
      <c r="A245" s="5">
        <v>43972</v>
      </c>
      <c r="B245" s="4" t="s">
        <v>8</v>
      </c>
      <c r="C245" s="4">
        <v>4.7</v>
      </c>
      <c r="N245" s="5">
        <v>43972</v>
      </c>
      <c r="O245" t="s">
        <v>8</v>
      </c>
      <c r="P245">
        <v>4.7</v>
      </c>
    </row>
    <row r="246" spans="1:16" x14ac:dyDescent="0.25">
      <c r="A246" s="5">
        <v>43973</v>
      </c>
      <c r="B246" s="4" t="s">
        <v>8</v>
      </c>
      <c r="C246" s="4">
        <v>4.3</v>
      </c>
      <c r="N246" s="5">
        <v>43973</v>
      </c>
      <c r="O246" t="s">
        <v>8</v>
      </c>
      <c r="P246">
        <v>4.3</v>
      </c>
    </row>
    <row r="247" spans="1:16" x14ac:dyDescent="0.25">
      <c r="A247" s="5">
        <v>43976</v>
      </c>
      <c r="B247" s="4" t="s">
        <v>8</v>
      </c>
      <c r="C247" s="4">
        <v>4.7300000000000004</v>
      </c>
      <c r="N247" s="5">
        <v>43976</v>
      </c>
      <c r="O247" t="s">
        <v>8</v>
      </c>
      <c r="P247">
        <v>4.7300000000000004</v>
      </c>
    </row>
    <row r="248" spans="1:16" x14ac:dyDescent="0.25">
      <c r="A248" s="5">
        <v>43977</v>
      </c>
      <c r="B248" s="4" t="s">
        <v>8</v>
      </c>
      <c r="C248" s="4">
        <v>4.8099999999999996</v>
      </c>
      <c r="N248" s="5">
        <v>43977</v>
      </c>
      <c r="O248" t="s">
        <v>8</v>
      </c>
      <c r="P248">
        <v>4.8099999999999996</v>
      </c>
    </row>
    <row r="249" spans="1:16" x14ac:dyDescent="0.25">
      <c r="A249" s="5">
        <v>43978</v>
      </c>
      <c r="B249" s="4" t="s">
        <v>8</v>
      </c>
      <c r="C249" s="4">
        <v>5.3</v>
      </c>
      <c r="N249" s="5">
        <v>43978</v>
      </c>
      <c r="O249" t="s">
        <v>8</v>
      </c>
      <c r="P249">
        <v>5.3</v>
      </c>
    </row>
    <row r="250" spans="1:16" x14ac:dyDescent="0.25">
      <c r="A250" s="5">
        <v>43979</v>
      </c>
      <c r="B250" s="4" t="s">
        <v>8</v>
      </c>
      <c r="C250" s="4">
        <v>5.23</v>
      </c>
      <c r="N250" s="5">
        <v>43979</v>
      </c>
      <c r="O250" t="s">
        <v>8</v>
      </c>
      <c r="P250">
        <v>5.23</v>
      </c>
    </row>
    <row r="251" spans="1:16" x14ac:dyDescent="0.25">
      <c r="A251" s="5">
        <v>43980</v>
      </c>
      <c r="B251" s="4" t="s">
        <v>8</v>
      </c>
      <c r="C251" s="4">
        <v>5.26</v>
      </c>
      <c r="N251" s="5">
        <v>43980</v>
      </c>
      <c r="O251" t="s">
        <v>8</v>
      </c>
      <c r="P251">
        <v>5.26</v>
      </c>
    </row>
    <row r="252" spans="1:16" x14ac:dyDescent="0.25">
      <c r="A252" s="5">
        <v>43983</v>
      </c>
      <c r="B252" s="4" t="s">
        <v>8</v>
      </c>
      <c r="C252" s="4">
        <v>5.63</v>
      </c>
      <c r="N252" s="5">
        <v>43983</v>
      </c>
      <c r="O252" t="s">
        <v>8</v>
      </c>
      <c r="P252">
        <v>5.63</v>
      </c>
    </row>
    <row r="253" spans="1:16" x14ac:dyDescent="0.25">
      <c r="A253" s="5">
        <v>43984</v>
      </c>
      <c r="B253" s="4" t="s">
        <v>8</v>
      </c>
      <c r="C253" s="4">
        <v>6.4</v>
      </c>
      <c r="N253" s="5">
        <v>43984</v>
      </c>
      <c r="O253" t="s">
        <v>8</v>
      </c>
      <c r="P253">
        <v>6.4</v>
      </c>
    </row>
    <row r="254" spans="1:16" x14ac:dyDescent="0.25">
      <c r="A254" s="5">
        <v>43985</v>
      </c>
      <c r="B254" s="4" t="s">
        <v>8</v>
      </c>
      <c r="C254" s="4">
        <v>6.78</v>
      </c>
      <c r="N254" s="5">
        <v>43985</v>
      </c>
      <c r="O254" t="s">
        <v>8</v>
      </c>
      <c r="P254">
        <v>6.78</v>
      </c>
    </row>
    <row r="255" spans="1:16" x14ac:dyDescent="0.25">
      <c r="A255" s="5">
        <v>43986</v>
      </c>
      <c r="B255" s="4" t="s">
        <v>8</v>
      </c>
      <c r="C255" s="4">
        <v>6.74</v>
      </c>
      <c r="N255" s="5">
        <v>43986</v>
      </c>
      <c r="O255" t="s">
        <v>8</v>
      </c>
      <c r="P255">
        <v>6.74</v>
      </c>
    </row>
    <row r="256" spans="1:16" x14ac:dyDescent="0.25">
      <c r="A256" s="5">
        <v>43987</v>
      </c>
      <c r="B256" s="4" t="s">
        <v>8</v>
      </c>
      <c r="C256" s="4">
        <v>6.9</v>
      </c>
      <c r="N256" s="5">
        <v>43987</v>
      </c>
      <c r="O256" t="s">
        <v>8</v>
      </c>
      <c r="P256">
        <v>6.9</v>
      </c>
    </row>
    <row r="257" spans="1:16" x14ac:dyDescent="0.25">
      <c r="A257" s="5">
        <v>43990</v>
      </c>
      <c r="B257" s="4" t="s">
        <v>8</v>
      </c>
      <c r="C257" s="4">
        <v>6.9</v>
      </c>
      <c r="N257" s="5">
        <v>43990</v>
      </c>
      <c r="O257" t="s">
        <v>8</v>
      </c>
      <c r="P257">
        <v>6.9</v>
      </c>
    </row>
    <row r="258" spans="1:16" x14ac:dyDescent="0.25">
      <c r="A258" s="5">
        <v>43991</v>
      </c>
      <c r="B258" s="4" t="s">
        <v>8</v>
      </c>
      <c r="C258" s="4">
        <v>6.95</v>
      </c>
      <c r="N258" s="5">
        <v>43991</v>
      </c>
      <c r="O258" t="s">
        <v>8</v>
      </c>
      <c r="P258">
        <v>6.95</v>
      </c>
    </row>
    <row r="259" spans="1:16" x14ac:dyDescent="0.25">
      <c r="A259" s="5">
        <v>43992</v>
      </c>
      <c r="B259" s="4" t="s">
        <v>8</v>
      </c>
      <c r="C259" s="4">
        <v>6.66</v>
      </c>
      <c r="N259" s="5">
        <v>43992</v>
      </c>
      <c r="O259" t="s">
        <v>8</v>
      </c>
      <c r="P259">
        <v>6.66</v>
      </c>
    </row>
    <row r="260" spans="1:16" x14ac:dyDescent="0.25">
      <c r="A260" s="5">
        <v>43994</v>
      </c>
      <c r="B260" s="4" t="s">
        <v>8</v>
      </c>
      <c r="C260" s="4">
        <v>6.35</v>
      </c>
      <c r="N260" s="5">
        <v>43994</v>
      </c>
      <c r="O260" t="s">
        <v>8</v>
      </c>
      <c r="P260">
        <v>6.35</v>
      </c>
    </row>
    <row r="261" spans="1:16" x14ac:dyDescent="0.25">
      <c r="A261" s="5">
        <v>43997</v>
      </c>
      <c r="B261" s="4" t="s">
        <v>8</v>
      </c>
      <c r="C261" s="4">
        <v>6.39</v>
      </c>
      <c r="N261" s="5">
        <v>43997</v>
      </c>
      <c r="O261" t="s">
        <v>8</v>
      </c>
      <c r="P261">
        <v>6.39</v>
      </c>
    </row>
    <row r="262" spans="1:16" x14ac:dyDescent="0.25">
      <c r="A262" s="5">
        <v>43998</v>
      </c>
      <c r="B262" s="4" t="s">
        <v>8</v>
      </c>
      <c r="C262" s="4">
        <v>6.15</v>
      </c>
      <c r="N262" s="5">
        <v>43998</v>
      </c>
      <c r="O262" t="s">
        <v>8</v>
      </c>
      <c r="P262">
        <v>6.15</v>
      </c>
    </row>
    <row r="263" spans="1:16" x14ac:dyDescent="0.25">
      <c r="A263" s="5">
        <v>43999</v>
      </c>
      <c r="B263" s="4" t="s">
        <v>8</v>
      </c>
      <c r="C263" s="4">
        <v>6.43</v>
      </c>
      <c r="N263" s="5">
        <v>43999</v>
      </c>
      <c r="O263" t="s">
        <v>8</v>
      </c>
      <c r="P263">
        <v>6.43</v>
      </c>
    </row>
    <row r="264" spans="1:16" x14ac:dyDescent="0.25">
      <c r="A264" s="5">
        <v>44000</v>
      </c>
      <c r="B264" s="4" t="s">
        <v>8</v>
      </c>
      <c r="C264" s="4">
        <v>6.33</v>
      </c>
      <c r="N264" s="5">
        <v>44000</v>
      </c>
      <c r="O264" t="s">
        <v>8</v>
      </c>
      <c r="P264">
        <v>6.33</v>
      </c>
    </row>
    <row r="265" spans="1:16" x14ac:dyDescent="0.25">
      <c r="A265" s="5">
        <v>44001</v>
      </c>
      <c r="B265" s="4" t="s">
        <v>8</v>
      </c>
      <c r="C265" s="4">
        <v>6.31</v>
      </c>
      <c r="N265" s="5">
        <v>44001</v>
      </c>
      <c r="O265" t="s">
        <v>8</v>
      </c>
      <c r="P265">
        <v>6.31</v>
      </c>
    </row>
    <row r="266" spans="1:16" x14ac:dyDescent="0.25">
      <c r="A266" s="5">
        <v>44004</v>
      </c>
      <c r="B266" s="4" t="s">
        <v>8</v>
      </c>
      <c r="C266" s="4">
        <v>6.61</v>
      </c>
      <c r="N266" s="5">
        <v>44004</v>
      </c>
      <c r="O266" t="s">
        <v>8</v>
      </c>
      <c r="P266">
        <v>6.61</v>
      </c>
    </row>
    <row r="267" spans="1:16" x14ac:dyDescent="0.25">
      <c r="A267" s="5">
        <v>44005</v>
      </c>
      <c r="B267" s="4" t="s">
        <v>8</v>
      </c>
      <c r="C267" s="4">
        <v>7.01</v>
      </c>
      <c r="N267" s="5">
        <v>44005</v>
      </c>
      <c r="O267" t="s">
        <v>8</v>
      </c>
      <c r="P267">
        <v>7.01</v>
      </c>
    </row>
    <row r="268" spans="1:16" x14ac:dyDescent="0.25">
      <c r="A268" s="5">
        <v>44006</v>
      </c>
      <c r="B268" s="4" t="s">
        <v>8</v>
      </c>
      <c r="C268" s="4">
        <v>6.76</v>
      </c>
      <c r="N268" s="5">
        <v>44006</v>
      </c>
      <c r="O268" t="s">
        <v>8</v>
      </c>
      <c r="P268">
        <v>6.76</v>
      </c>
    </row>
    <row r="269" spans="1:16" x14ac:dyDescent="0.25">
      <c r="A269" s="5">
        <v>44007</v>
      </c>
      <c r="B269" s="4" t="s">
        <v>8</v>
      </c>
      <c r="C269" s="4">
        <v>6.71</v>
      </c>
      <c r="N269" s="5">
        <v>44007</v>
      </c>
      <c r="O269" t="s">
        <v>8</v>
      </c>
      <c r="P269">
        <v>6.71</v>
      </c>
    </row>
    <row r="270" spans="1:16" x14ac:dyDescent="0.25">
      <c r="A270" s="5">
        <v>44008</v>
      </c>
      <c r="B270" s="4" t="s">
        <v>8</v>
      </c>
      <c r="C270" s="4">
        <v>6.36</v>
      </c>
      <c r="N270" s="5">
        <v>44008</v>
      </c>
      <c r="O270" t="s">
        <v>8</v>
      </c>
      <c r="P270">
        <v>6.36</v>
      </c>
    </row>
    <row r="271" spans="1:16" x14ac:dyDescent="0.25">
      <c r="A271" s="5">
        <v>44011</v>
      </c>
      <c r="B271" s="4" t="s">
        <v>8</v>
      </c>
      <c r="C271" s="4">
        <v>6.55</v>
      </c>
      <c r="N271" s="5">
        <v>44011</v>
      </c>
      <c r="O271" t="s">
        <v>8</v>
      </c>
      <c r="P271">
        <v>6.55</v>
      </c>
    </row>
    <row r="272" spans="1:16" x14ac:dyDescent="0.25">
      <c r="A272" s="5">
        <v>44012</v>
      </c>
      <c r="B272" s="4" t="s">
        <v>8</v>
      </c>
      <c r="C272" s="4">
        <v>6.61</v>
      </c>
      <c r="N272" s="5">
        <v>44012</v>
      </c>
      <c r="O272" t="s">
        <v>8</v>
      </c>
      <c r="P272">
        <v>6.61</v>
      </c>
    </row>
    <row r="273" spans="1:16" x14ac:dyDescent="0.25">
      <c r="A273" s="5">
        <v>44013</v>
      </c>
      <c r="B273" s="4" t="s">
        <v>8</v>
      </c>
      <c r="C273" s="4">
        <v>6.97</v>
      </c>
      <c r="N273" s="5">
        <v>44013</v>
      </c>
      <c r="O273" t="s">
        <v>8</v>
      </c>
      <c r="P273">
        <v>6.97</v>
      </c>
    </row>
    <row r="274" spans="1:16" x14ac:dyDescent="0.25">
      <c r="A274" s="5">
        <v>44014</v>
      </c>
      <c r="B274" s="4" t="s">
        <v>8</v>
      </c>
      <c r="C274" s="4">
        <v>6.92</v>
      </c>
      <c r="N274" s="5">
        <v>44014</v>
      </c>
      <c r="O274" t="s">
        <v>8</v>
      </c>
      <c r="P274">
        <v>6.92</v>
      </c>
    </row>
    <row r="275" spans="1:16" x14ac:dyDescent="0.25">
      <c r="A275" s="5">
        <v>44015</v>
      </c>
      <c r="B275" s="4" t="s">
        <v>8</v>
      </c>
      <c r="C275" s="4">
        <v>7.2</v>
      </c>
      <c r="N275" s="5">
        <v>44015</v>
      </c>
      <c r="O275" t="s">
        <v>8</v>
      </c>
      <c r="P275">
        <v>7.2</v>
      </c>
    </row>
    <row r="276" spans="1:16" x14ac:dyDescent="0.25">
      <c r="A276" s="5">
        <v>44018</v>
      </c>
      <c r="B276" s="4" t="s">
        <v>8</v>
      </c>
      <c r="C276" s="4">
        <v>7.6</v>
      </c>
      <c r="N276" s="5">
        <v>44018</v>
      </c>
      <c r="O276" t="s">
        <v>8</v>
      </c>
      <c r="P276">
        <v>7.6</v>
      </c>
    </row>
    <row r="277" spans="1:16" x14ac:dyDescent="0.25">
      <c r="A277" s="5">
        <v>44019</v>
      </c>
      <c r="B277" s="4" t="s">
        <v>8</v>
      </c>
      <c r="C277" s="4">
        <v>7.45</v>
      </c>
      <c r="N277" s="5">
        <v>44019</v>
      </c>
      <c r="O277" t="s">
        <v>8</v>
      </c>
      <c r="P277">
        <v>7.45</v>
      </c>
    </row>
    <row r="278" spans="1:16" x14ac:dyDescent="0.25">
      <c r="A278" s="5">
        <v>44020</v>
      </c>
      <c r="B278" s="4" t="s">
        <v>8</v>
      </c>
      <c r="C278" s="4">
        <v>7.66</v>
      </c>
      <c r="N278" s="5">
        <v>44020</v>
      </c>
      <c r="O278" t="s">
        <v>8</v>
      </c>
      <c r="P278">
        <v>7.66</v>
      </c>
    </row>
    <row r="279" spans="1:16" x14ac:dyDescent="0.25">
      <c r="A279" s="5">
        <v>44021</v>
      </c>
      <c r="B279" s="4" t="s">
        <v>8</v>
      </c>
      <c r="C279" s="4">
        <v>7.78</v>
      </c>
      <c r="N279" s="5">
        <v>44021</v>
      </c>
      <c r="O279" t="s">
        <v>8</v>
      </c>
      <c r="P279">
        <v>7.78</v>
      </c>
    </row>
    <row r="280" spans="1:16" x14ac:dyDescent="0.25">
      <c r="A280" s="5">
        <v>44022</v>
      </c>
      <c r="B280" s="4" t="s">
        <v>8</v>
      </c>
      <c r="C280" s="4">
        <v>8.64</v>
      </c>
      <c r="N280" s="5">
        <v>44022</v>
      </c>
      <c r="O280" t="s">
        <v>8</v>
      </c>
      <c r="P280">
        <v>8.64</v>
      </c>
    </row>
    <row r="281" spans="1:16" x14ac:dyDescent="0.25">
      <c r="A281" s="5">
        <v>43921</v>
      </c>
      <c r="B281" s="4" t="s">
        <v>12</v>
      </c>
      <c r="C281" s="4">
        <v>34.75</v>
      </c>
      <c r="N281" s="5">
        <v>43921</v>
      </c>
      <c r="O281" t="s">
        <v>12</v>
      </c>
      <c r="P281">
        <v>34.75</v>
      </c>
    </row>
    <row r="282" spans="1:16" x14ac:dyDescent="0.25">
      <c r="A282" s="5">
        <v>43922</v>
      </c>
      <c r="B282" s="4" t="s">
        <v>12</v>
      </c>
      <c r="C282" s="4">
        <v>34.19</v>
      </c>
      <c r="N282" s="5">
        <v>43922</v>
      </c>
      <c r="O282" t="s">
        <v>12</v>
      </c>
      <c r="P282">
        <v>34.19</v>
      </c>
    </row>
    <row r="283" spans="1:16" x14ac:dyDescent="0.25">
      <c r="A283" s="5">
        <v>43923</v>
      </c>
      <c r="B283" s="4" t="s">
        <v>12</v>
      </c>
      <c r="C283" s="4">
        <v>34.200000000000003</v>
      </c>
      <c r="N283" s="5">
        <v>43923</v>
      </c>
      <c r="O283" t="s">
        <v>12</v>
      </c>
      <c r="P283">
        <v>34.200000000000003</v>
      </c>
    </row>
    <row r="284" spans="1:16" x14ac:dyDescent="0.25">
      <c r="A284" s="5">
        <v>43924</v>
      </c>
      <c r="B284" s="4" t="s">
        <v>12</v>
      </c>
      <c r="C284" s="4">
        <v>32.35</v>
      </c>
      <c r="N284" s="5">
        <v>43924</v>
      </c>
      <c r="O284" t="s">
        <v>12</v>
      </c>
      <c r="P284">
        <v>32.35</v>
      </c>
    </row>
    <row r="285" spans="1:16" x14ac:dyDescent="0.25">
      <c r="A285" s="5">
        <v>43927</v>
      </c>
      <c r="B285" s="4" t="s">
        <v>12</v>
      </c>
      <c r="C285" s="4">
        <v>32.71</v>
      </c>
      <c r="N285" s="5">
        <v>43927</v>
      </c>
      <c r="O285" t="s">
        <v>12</v>
      </c>
      <c r="P285">
        <v>32.71</v>
      </c>
    </row>
    <row r="286" spans="1:16" x14ac:dyDescent="0.25">
      <c r="A286" s="5">
        <v>43928</v>
      </c>
      <c r="B286" s="4" t="s">
        <v>12</v>
      </c>
      <c r="C286" s="4">
        <v>34.17</v>
      </c>
      <c r="N286" s="5">
        <v>43928</v>
      </c>
      <c r="O286" t="s">
        <v>12</v>
      </c>
      <c r="P286">
        <v>34.17</v>
      </c>
    </row>
    <row r="287" spans="1:16" x14ac:dyDescent="0.25">
      <c r="A287" s="5">
        <v>43929</v>
      </c>
      <c r="B287" s="4" t="s">
        <v>12</v>
      </c>
      <c r="C287" s="4">
        <v>33.6</v>
      </c>
      <c r="N287" s="5">
        <v>43929</v>
      </c>
      <c r="O287" t="s">
        <v>12</v>
      </c>
      <c r="P287">
        <v>33.6</v>
      </c>
    </row>
    <row r="288" spans="1:16" x14ac:dyDescent="0.25">
      <c r="A288" s="5">
        <v>43930</v>
      </c>
      <c r="B288" s="4" t="s">
        <v>12</v>
      </c>
      <c r="C288" s="4">
        <v>34.270000000000003</v>
      </c>
      <c r="N288" s="5">
        <v>43930</v>
      </c>
      <c r="O288" t="s">
        <v>12</v>
      </c>
      <c r="P288">
        <v>34.270000000000003</v>
      </c>
    </row>
    <row r="289" spans="1:16" x14ac:dyDescent="0.25">
      <c r="A289" s="5">
        <v>43934</v>
      </c>
      <c r="B289" s="4" t="s">
        <v>12</v>
      </c>
      <c r="C289" s="4">
        <v>34.770000000000003</v>
      </c>
      <c r="N289" s="5">
        <v>43934</v>
      </c>
      <c r="O289" t="s">
        <v>12</v>
      </c>
      <c r="P289">
        <v>34.770000000000003</v>
      </c>
    </row>
    <row r="290" spans="1:16" x14ac:dyDescent="0.25">
      <c r="A290" s="5">
        <v>43935</v>
      </c>
      <c r="B290" s="4" t="s">
        <v>12</v>
      </c>
      <c r="C290" s="4">
        <v>36.770000000000003</v>
      </c>
      <c r="N290" s="5">
        <v>43935</v>
      </c>
      <c r="O290" t="s">
        <v>12</v>
      </c>
      <c r="P290">
        <v>36.770000000000003</v>
      </c>
    </row>
    <row r="291" spans="1:16" x14ac:dyDescent="0.25">
      <c r="A291" s="5">
        <v>43936</v>
      </c>
      <c r="B291" s="4" t="s">
        <v>12</v>
      </c>
      <c r="C291" s="4">
        <v>37</v>
      </c>
      <c r="N291" s="5">
        <v>43936</v>
      </c>
      <c r="O291" t="s">
        <v>12</v>
      </c>
      <c r="P291">
        <v>37</v>
      </c>
    </row>
    <row r="292" spans="1:16" x14ac:dyDescent="0.25">
      <c r="A292" s="5">
        <v>43937</v>
      </c>
      <c r="B292" s="4" t="s">
        <v>12</v>
      </c>
      <c r="C292" s="4">
        <v>36.5</v>
      </c>
      <c r="N292" s="5">
        <v>43937</v>
      </c>
      <c r="O292" t="s">
        <v>12</v>
      </c>
      <c r="P292">
        <v>36.5</v>
      </c>
    </row>
    <row r="293" spans="1:16" x14ac:dyDescent="0.25">
      <c r="A293" s="5">
        <v>43938</v>
      </c>
      <c r="B293" s="4" t="s">
        <v>12</v>
      </c>
      <c r="C293" s="4">
        <v>35.840000000000003</v>
      </c>
      <c r="N293" s="5">
        <v>43938</v>
      </c>
      <c r="O293" t="s">
        <v>12</v>
      </c>
      <c r="P293">
        <v>35.840000000000003</v>
      </c>
    </row>
    <row r="294" spans="1:16" x14ac:dyDescent="0.25">
      <c r="A294" s="5">
        <v>43941</v>
      </c>
      <c r="B294" s="4" t="s">
        <v>12</v>
      </c>
      <c r="C294" s="4">
        <v>36.700000000000003</v>
      </c>
      <c r="N294" s="5">
        <v>43941</v>
      </c>
      <c r="O294" t="s">
        <v>12</v>
      </c>
      <c r="P294">
        <v>36.700000000000003</v>
      </c>
    </row>
    <row r="295" spans="1:16" x14ac:dyDescent="0.25">
      <c r="A295" s="5">
        <v>43943</v>
      </c>
      <c r="B295" s="4" t="s">
        <v>12</v>
      </c>
      <c r="C295" s="4">
        <v>36.340000000000003</v>
      </c>
      <c r="N295" s="5">
        <v>43943</v>
      </c>
      <c r="O295" t="s">
        <v>12</v>
      </c>
      <c r="P295">
        <v>36.340000000000003</v>
      </c>
    </row>
    <row r="296" spans="1:16" x14ac:dyDescent="0.25">
      <c r="A296" s="5">
        <v>43944</v>
      </c>
      <c r="B296" s="4" t="s">
        <v>12</v>
      </c>
      <c r="C296" s="4">
        <v>36.479999999999997</v>
      </c>
      <c r="N296" s="5">
        <v>43944</v>
      </c>
      <c r="O296" t="s">
        <v>12</v>
      </c>
      <c r="P296">
        <v>36.479999999999997</v>
      </c>
    </row>
    <row r="297" spans="1:16" x14ac:dyDescent="0.25">
      <c r="A297" s="5">
        <v>43945</v>
      </c>
      <c r="B297" s="4" t="s">
        <v>12</v>
      </c>
      <c r="C297" s="4">
        <v>34.53</v>
      </c>
      <c r="N297" s="5">
        <v>43945</v>
      </c>
      <c r="O297" t="s">
        <v>12</v>
      </c>
      <c r="P297">
        <v>34.53</v>
      </c>
    </row>
    <row r="298" spans="1:16" x14ac:dyDescent="0.25">
      <c r="A298" s="5">
        <v>43948</v>
      </c>
      <c r="B298" s="4" t="s">
        <v>12</v>
      </c>
      <c r="C298" s="4">
        <v>36.369999999999997</v>
      </c>
      <c r="N298" s="5">
        <v>43948</v>
      </c>
      <c r="O298" t="s">
        <v>12</v>
      </c>
      <c r="P298">
        <v>36.369999999999997</v>
      </c>
    </row>
    <row r="299" spans="1:16" x14ac:dyDescent="0.25">
      <c r="A299" s="5">
        <v>43949</v>
      </c>
      <c r="B299" s="4" t="s">
        <v>12</v>
      </c>
      <c r="C299" s="4">
        <v>36.340000000000003</v>
      </c>
      <c r="N299" s="5">
        <v>43949</v>
      </c>
      <c r="O299" t="s">
        <v>12</v>
      </c>
      <c r="P299">
        <v>36.340000000000003</v>
      </c>
    </row>
    <row r="300" spans="1:16" x14ac:dyDescent="0.25">
      <c r="A300" s="5">
        <v>43950</v>
      </c>
      <c r="B300" s="4" t="s">
        <v>12</v>
      </c>
      <c r="C300" s="4">
        <v>36.409999999999997</v>
      </c>
      <c r="N300" s="5">
        <v>43950</v>
      </c>
      <c r="O300" t="s">
        <v>12</v>
      </c>
      <c r="P300">
        <v>36.409999999999997</v>
      </c>
    </row>
    <row r="301" spans="1:16" x14ac:dyDescent="0.25">
      <c r="A301" s="5">
        <v>43951</v>
      </c>
      <c r="B301" s="4" t="s">
        <v>12</v>
      </c>
      <c r="C301" s="4">
        <v>35.979999999999997</v>
      </c>
      <c r="N301" s="5">
        <v>43951</v>
      </c>
      <c r="O301" t="s">
        <v>12</v>
      </c>
      <c r="P301">
        <v>35.979999999999997</v>
      </c>
    </row>
    <row r="302" spans="1:16" x14ac:dyDescent="0.25">
      <c r="A302" s="5">
        <v>43955</v>
      </c>
      <c r="B302" s="4" t="s">
        <v>12</v>
      </c>
      <c r="C302" s="4">
        <v>35.29</v>
      </c>
      <c r="N302" s="5">
        <v>43955</v>
      </c>
      <c r="O302" t="s">
        <v>12</v>
      </c>
      <c r="P302">
        <v>35.29</v>
      </c>
    </row>
    <row r="303" spans="1:16" x14ac:dyDescent="0.25">
      <c r="A303" s="5">
        <v>43956</v>
      </c>
      <c r="B303" s="4" t="s">
        <v>12</v>
      </c>
      <c r="C303" s="4">
        <v>36.31</v>
      </c>
      <c r="N303" s="5">
        <v>43956</v>
      </c>
      <c r="O303" t="s">
        <v>12</v>
      </c>
      <c r="P303">
        <v>36.31</v>
      </c>
    </row>
    <row r="304" spans="1:16" x14ac:dyDescent="0.25">
      <c r="A304" s="5">
        <v>43957</v>
      </c>
      <c r="B304" s="4" t="s">
        <v>12</v>
      </c>
      <c r="C304" s="4">
        <v>35.47</v>
      </c>
      <c r="N304" s="5">
        <v>43957</v>
      </c>
      <c r="O304" t="s">
        <v>12</v>
      </c>
      <c r="P304">
        <v>35.47</v>
      </c>
    </row>
    <row r="305" spans="1:16" x14ac:dyDescent="0.25">
      <c r="A305" s="5">
        <v>43958</v>
      </c>
      <c r="B305" s="4" t="s">
        <v>12</v>
      </c>
      <c r="C305" s="4">
        <v>34.700000000000003</v>
      </c>
      <c r="N305" s="5">
        <v>43958</v>
      </c>
      <c r="O305" t="s">
        <v>12</v>
      </c>
      <c r="P305">
        <v>34.700000000000003</v>
      </c>
    </row>
    <row r="306" spans="1:16" x14ac:dyDescent="0.25">
      <c r="A306" s="5">
        <v>43959</v>
      </c>
      <c r="B306" s="4" t="s">
        <v>12</v>
      </c>
      <c r="C306" s="4">
        <v>35.5</v>
      </c>
      <c r="N306" s="5">
        <v>43959</v>
      </c>
      <c r="O306" t="s">
        <v>12</v>
      </c>
      <c r="P306">
        <v>35.5</v>
      </c>
    </row>
    <row r="307" spans="1:16" x14ac:dyDescent="0.25">
      <c r="A307" s="5">
        <v>43962</v>
      </c>
      <c r="B307" s="4" t="s">
        <v>12</v>
      </c>
      <c r="C307" s="4">
        <v>35.54</v>
      </c>
      <c r="N307" s="5">
        <v>43962</v>
      </c>
      <c r="O307" t="s">
        <v>12</v>
      </c>
      <c r="P307">
        <v>35.54</v>
      </c>
    </row>
    <row r="308" spans="1:16" x14ac:dyDescent="0.25">
      <c r="A308" s="5">
        <v>43963</v>
      </c>
      <c r="B308" s="4" t="s">
        <v>12</v>
      </c>
      <c r="C308" s="4">
        <v>34.090000000000003</v>
      </c>
      <c r="N308" s="5">
        <v>43963</v>
      </c>
      <c r="O308" t="s">
        <v>12</v>
      </c>
      <c r="P308">
        <v>34.090000000000003</v>
      </c>
    </row>
    <row r="309" spans="1:16" x14ac:dyDescent="0.25">
      <c r="A309" s="5">
        <v>43964</v>
      </c>
      <c r="B309" s="4" t="s">
        <v>12</v>
      </c>
      <c r="C309" s="4">
        <v>33.08</v>
      </c>
      <c r="N309" s="5">
        <v>43964</v>
      </c>
      <c r="O309" t="s">
        <v>12</v>
      </c>
      <c r="P309">
        <v>33.08</v>
      </c>
    </row>
    <row r="310" spans="1:16" x14ac:dyDescent="0.25">
      <c r="A310" s="5">
        <v>43965</v>
      </c>
      <c r="B310" s="4" t="s">
        <v>12</v>
      </c>
      <c r="C310" s="4">
        <v>33.79</v>
      </c>
      <c r="N310" s="5">
        <v>43965</v>
      </c>
      <c r="O310" t="s">
        <v>12</v>
      </c>
      <c r="P310">
        <v>33.79</v>
      </c>
    </row>
    <row r="311" spans="1:16" x14ac:dyDescent="0.25">
      <c r="A311" s="5">
        <v>43966</v>
      </c>
      <c r="B311" s="4" t="s">
        <v>12</v>
      </c>
      <c r="C311" s="4">
        <v>33.6</v>
      </c>
      <c r="N311" s="5">
        <v>43966</v>
      </c>
      <c r="O311" t="s">
        <v>12</v>
      </c>
      <c r="P311">
        <v>33.6</v>
      </c>
    </row>
    <row r="312" spans="1:16" x14ac:dyDescent="0.25">
      <c r="A312" s="5">
        <v>43969</v>
      </c>
      <c r="B312" s="4" t="s">
        <v>12</v>
      </c>
      <c r="C312" s="4">
        <v>35.24</v>
      </c>
      <c r="N312" s="5">
        <v>43969</v>
      </c>
      <c r="O312" t="s">
        <v>12</v>
      </c>
      <c r="P312">
        <v>35.24</v>
      </c>
    </row>
    <row r="313" spans="1:16" x14ac:dyDescent="0.25">
      <c r="A313" s="5">
        <v>43970</v>
      </c>
      <c r="B313" s="4" t="s">
        <v>12</v>
      </c>
      <c r="C313" s="4">
        <v>35</v>
      </c>
      <c r="N313" s="5">
        <v>43970</v>
      </c>
      <c r="O313" t="s">
        <v>12</v>
      </c>
      <c r="P313">
        <v>35</v>
      </c>
    </row>
    <row r="314" spans="1:16" x14ac:dyDescent="0.25">
      <c r="A314" s="5">
        <v>43971</v>
      </c>
      <c r="B314" s="4" t="s">
        <v>12</v>
      </c>
      <c r="C314" s="4">
        <v>35.1</v>
      </c>
      <c r="N314" s="5">
        <v>43971</v>
      </c>
      <c r="O314" t="s">
        <v>12</v>
      </c>
      <c r="P314">
        <v>35.1</v>
      </c>
    </row>
    <row r="315" spans="1:16" x14ac:dyDescent="0.25">
      <c r="A315" s="5">
        <v>43972</v>
      </c>
      <c r="B315" s="4" t="s">
        <v>12</v>
      </c>
      <c r="C315" s="4">
        <v>36</v>
      </c>
      <c r="N315" s="5">
        <v>43972</v>
      </c>
      <c r="O315" t="s">
        <v>12</v>
      </c>
      <c r="P315">
        <v>36</v>
      </c>
    </row>
    <row r="316" spans="1:16" x14ac:dyDescent="0.25">
      <c r="A316" s="5">
        <v>43973</v>
      </c>
      <c r="B316" s="4" t="s">
        <v>12</v>
      </c>
      <c r="C316" s="4">
        <v>37.03</v>
      </c>
      <c r="N316" s="5">
        <v>43973</v>
      </c>
      <c r="O316" t="s">
        <v>12</v>
      </c>
      <c r="P316">
        <v>37.03</v>
      </c>
    </row>
    <row r="317" spans="1:16" x14ac:dyDescent="0.25">
      <c r="A317" s="5">
        <v>43976</v>
      </c>
      <c r="B317" s="4" t="s">
        <v>12</v>
      </c>
      <c r="C317" s="4">
        <v>37.76</v>
      </c>
      <c r="N317" s="5">
        <v>43976</v>
      </c>
      <c r="O317" t="s">
        <v>12</v>
      </c>
      <c r="P317">
        <v>37.76</v>
      </c>
    </row>
    <row r="318" spans="1:16" x14ac:dyDescent="0.25">
      <c r="A318" s="5">
        <v>43977</v>
      </c>
      <c r="B318" s="4" t="s">
        <v>12</v>
      </c>
      <c r="C318" s="4">
        <v>38</v>
      </c>
      <c r="N318" s="5">
        <v>43977</v>
      </c>
      <c r="O318" t="s">
        <v>12</v>
      </c>
      <c r="P318">
        <v>38</v>
      </c>
    </row>
    <row r="319" spans="1:16" x14ac:dyDescent="0.25">
      <c r="A319" s="5">
        <v>43978</v>
      </c>
      <c r="B319" s="4" t="s">
        <v>12</v>
      </c>
      <c r="C319" s="4">
        <v>39.07</v>
      </c>
      <c r="N319" s="5">
        <v>43978</v>
      </c>
      <c r="O319" t="s">
        <v>12</v>
      </c>
      <c r="P319">
        <v>39.07</v>
      </c>
    </row>
    <row r="320" spans="1:16" x14ac:dyDescent="0.25">
      <c r="A320" s="5">
        <v>43979</v>
      </c>
      <c r="B320" s="4" t="s">
        <v>12</v>
      </c>
      <c r="C320" s="4">
        <v>38.659999999999997</v>
      </c>
      <c r="N320" s="5">
        <v>43979</v>
      </c>
      <c r="O320" t="s">
        <v>12</v>
      </c>
      <c r="P320">
        <v>38.659999999999997</v>
      </c>
    </row>
    <row r="321" spans="1:16" x14ac:dyDescent="0.25">
      <c r="A321" s="5">
        <v>43980</v>
      </c>
      <c r="B321" s="4" t="s">
        <v>12</v>
      </c>
      <c r="C321" s="4">
        <v>38.19</v>
      </c>
      <c r="N321" s="5">
        <v>43980</v>
      </c>
      <c r="O321" t="s">
        <v>12</v>
      </c>
      <c r="P321">
        <v>38.19</v>
      </c>
    </row>
    <row r="322" spans="1:16" x14ac:dyDescent="0.25">
      <c r="A322" s="5">
        <v>43983</v>
      </c>
      <c r="B322" s="4" t="s">
        <v>12</v>
      </c>
      <c r="C322" s="4">
        <v>38.200000000000003</v>
      </c>
      <c r="N322" s="5">
        <v>43983</v>
      </c>
      <c r="O322" t="s">
        <v>12</v>
      </c>
      <c r="P322">
        <v>38.200000000000003</v>
      </c>
    </row>
    <row r="323" spans="1:16" x14ac:dyDescent="0.25">
      <c r="A323" s="5">
        <v>43984</v>
      </c>
      <c r="B323" s="4" t="s">
        <v>12</v>
      </c>
      <c r="C323" s="4">
        <v>37.520000000000003</v>
      </c>
      <c r="N323" s="5">
        <v>43984</v>
      </c>
      <c r="O323" t="s">
        <v>12</v>
      </c>
      <c r="P323">
        <v>37.520000000000003</v>
      </c>
    </row>
    <row r="324" spans="1:16" x14ac:dyDescent="0.25">
      <c r="A324" s="5">
        <v>43985</v>
      </c>
      <c r="B324" s="4" t="s">
        <v>12</v>
      </c>
      <c r="C324" s="4">
        <v>39.5</v>
      </c>
      <c r="N324" s="5">
        <v>43985</v>
      </c>
      <c r="O324" t="s">
        <v>12</v>
      </c>
      <c r="P324">
        <v>39.5</v>
      </c>
    </row>
    <row r="325" spans="1:16" x14ac:dyDescent="0.25">
      <c r="A325" s="5">
        <v>43986</v>
      </c>
      <c r="B325" s="4" t="s">
        <v>12</v>
      </c>
      <c r="C325" s="4">
        <v>39.369999999999997</v>
      </c>
      <c r="N325" s="5">
        <v>43986</v>
      </c>
      <c r="O325" t="s">
        <v>12</v>
      </c>
      <c r="P325">
        <v>39.369999999999997</v>
      </c>
    </row>
    <row r="326" spans="1:16" x14ac:dyDescent="0.25">
      <c r="A326" s="5">
        <v>43987</v>
      </c>
      <c r="B326" s="4" t="s">
        <v>12</v>
      </c>
      <c r="C326" s="4">
        <v>39.020000000000003</v>
      </c>
      <c r="N326" s="5">
        <v>43987</v>
      </c>
      <c r="O326" t="s">
        <v>12</v>
      </c>
      <c r="P326">
        <v>39.020000000000003</v>
      </c>
    </row>
    <row r="327" spans="1:16" x14ac:dyDescent="0.25">
      <c r="A327" s="5">
        <v>43990</v>
      </c>
      <c r="B327" s="4" t="s">
        <v>12</v>
      </c>
      <c r="C327" s="4">
        <v>39.76</v>
      </c>
      <c r="N327" s="5">
        <v>43990</v>
      </c>
      <c r="O327" t="s">
        <v>12</v>
      </c>
      <c r="P327">
        <v>39.76</v>
      </c>
    </row>
    <row r="328" spans="1:16" x14ac:dyDescent="0.25">
      <c r="A328" s="5">
        <v>43991</v>
      </c>
      <c r="B328" s="4" t="s">
        <v>12</v>
      </c>
      <c r="C328" s="4">
        <v>39.700000000000003</v>
      </c>
      <c r="N328" s="5">
        <v>43991</v>
      </c>
      <c r="O328" t="s">
        <v>12</v>
      </c>
      <c r="P328">
        <v>39.700000000000003</v>
      </c>
    </row>
    <row r="329" spans="1:16" x14ac:dyDescent="0.25">
      <c r="A329" s="5">
        <v>43992</v>
      </c>
      <c r="B329" s="4" t="s">
        <v>12</v>
      </c>
      <c r="C329" s="4">
        <v>39.6</v>
      </c>
      <c r="N329" s="5">
        <v>43992</v>
      </c>
      <c r="O329" t="s">
        <v>12</v>
      </c>
      <c r="P329">
        <v>39.6</v>
      </c>
    </row>
    <row r="330" spans="1:16" x14ac:dyDescent="0.25">
      <c r="A330" s="5">
        <v>43994</v>
      </c>
      <c r="B330" s="4" t="s">
        <v>12</v>
      </c>
      <c r="C330" s="4">
        <v>40.47</v>
      </c>
      <c r="N330" s="5">
        <v>43994</v>
      </c>
      <c r="O330" t="s">
        <v>12</v>
      </c>
      <c r="P330">
        <v>40.47</v>
      </c>
    </row>
    <row r="331" spans="1:16" x14ac:dyDescent="0.25">
      <c r="A331" s="5">
        <v>43997</v>
      </c>
      <c r="B331" s="4" t="s">
        <v>12</v>
      </c>
      <c r="C331" s="4">
        <v>40.630000000000003</v>
      </c>
      <c r="N331" s="5">
        <v>43997</v>
      </c>
      <c r="O331" t="s">
        <v>12</v>
      </c>
      <c r="P331">
        <v>40.630000000000003</v>
      </c>
    </row>
    <row r="332" spans="1:16" x14ac:dyDescent="0.25">
      <c r="A332" s="5">
        <v>43998</v>
      </c>
      <c r="B332" s="4" t="s">
        <v>12</v>
      </c>
      <c r="C332" s="4">
        <v>40.21</v>
      </c>
      <c r="N332" s="5">
        <v>43998</v>
      </c>
      <c r="O332" t="s">
        <v>12</v>
      </c>
      <c r="P332">
        <v>40.21</v>
      </c>
    </row>
    <row r="333" spans="1:16" x14ac:dyDescent="0.25">
      <c r="A333" s="5">
        <v>43999</v>
      </c>
      <c r="B333" s="4" t="s">
        <v>12</v>
      </c>
      <c r="C333" s="4">
        <v>41.14</v>
      </c>
      <c r="N333" s="5">
        <v>43999</v>
      </c>
      <c r="O333" t="s">
        <v>12</v>
      </c>
      <c r="P333">
        <v>41.14</v>
      </c>
    </row>
    <row r="334" spans="1:16" x14ac:dyDescent="0.25">
      <c r="A334" s="5">
        <v>44000</v>
      </c>
      <c r="B334" s="4" t="s">
        <v>12</v>
      </c>
      <c r="C334" s="4">
        <v>41.45</v>
      </c>
      <c r="N334" s="5">
        <v>44000</v>
      </c>
      <c r="O334" t="s">
        <v>12</v>
      </c>
      <c r="P334">
        <v>41.45</v>
      </c>
    </row>
    <row r="335" spans="1:16" x14ac:dyDescent="0.25">
      <c r="A335" s="5">
        <v>44001</v>
      </c>
      <c r="B335" s="4" t="s">
        <v>12</v>
      </c>
      <c r="C335" s="4">
        <v>41.45</v>
      </c>
      <c r="N335" s="5">
        <v>44001</v>
      </c>
      <c r="O335" t="s">
        <v>12</v>
      </c>
      <c r="P335">
        <v>41.45</v>
      </c>
    </row>
    <row r="336" spans="1:16" x14ac:dyDescent="0.25">
      <c r="A336" s="5">
        <v>44004</v>
      </c>
      <c r="B336" s="4" t="s">
        <v>12</v>
      </c>
      <c r="C336" s="4">
        <v>42.19</v>
      </c>
      <c r="N336" s="5">
        <v>44004</v>
      </c>
      <c r="O336" t="s">
        <v>12</v>
      </c>
      <c r="P336">
        <v>42.19</v>
      </c>
    </row>
    <row r="337" spans="1:16" x14ac:dyDescent="0.25">
      <c r="A337" s="5">
        <v>44005</v>
      </c>
      <c r="B337" s="4" t="s">
        <v>12</v>
      </c>
      <c r="C337" s="4">
        <v>41.73</v>
      </c>
      <c r="N337" s="5">
        <v>44005</v>
      </c>
      <c r="O337" t="s">
        <v>12</v>
      </c>
      <c r="P337">
        <v>41.73</v>
      </c>
    </row>
    <row r="338" spans="1:16" x14ac:dyDescent="0.25">
      <c r="A338" s="5">
        <v>44006</v>
      </c>
      <c r="B338" s="4" t="s">
        <v>12</v>
      </c>
      <c r="C338" s="4">
        <v>42.05</v>
      </c>
      <c r="N338" s="5">
        <v>44006</v>
      </c>
      <c r="O338" t="s">
        <v>12</v>
      </c>
      <c r="P338">
        <v>42.05</v>
      </c>
    </row>
    <row r="339" spans="1:16" x14ac:dyDescent="0.25">
      <c r="A339" s="5">
        <v>44007</v>
      </c>
      <c r="B339" s="4" t="s">
        <v>12</v>
      </c>
      <c r="C339" s="4">
        <v>43.9</v>
      </c>
      <c r="N339" s="5">
        <v>44007</v>
      </c>
      <c r="O339" t="s">
        <v>12</v>
      </c>
      <c r="P339">
        <v>43.9</v>
      </c>
    </row>
    <row r="340" spans="1:16" x14ac:dyDescent="0.25">
      <c r="A340" s="5">
        <v>44008</v>
      </c>
      <c r="B340" s="4" t="s">
        <v>12</v>
      </c>
      <c r="C340" s="4">
        <v>42.79</v>
      </c>
      <c r="N340" s="5">
        <v>44008</v>
      </c>
      <c r="O340" t="s">
        <v>12</v>
      </c>
      <c r="P340">
        <v>42.79</v>
      </c>
    </row>
    <row r="341" spans="1:16" x14ac:dyDescent="0.25">
      <c r="A341" s="5">
        <v>44011</v>
      </c>
      <c r="B341" s="4" t="s">
        <v>12</v>
      </c>
      <c r="C341" s="4">
        <v>43.74</v>
      </c>
      <c r="N341" s="5">
        <v>44011</v>
      </c>
      <c r="O341" t="s">
        <v>12</v>
      </c>
      <c r="P341">
        <v>43.74</v>
      </c>
    </row>
    <row r="342" spans="1:16" x14ac:dyDescent="0.25">
      <c r="A342" s="5">
        <v>44012</v>
      </c>
      <c r="B342" s="4" t="s">
        <v>12</v>
      </c>
      <c r="C342" s="4">
        <v>44.98</v>
      </c>
      <c r="N342" s="5">
        <v>44012</v>
      </c>
      <c r="O342" t="s">
        <v>12</v>
      </c>
      <c r="P342">
        <v>44.98</v>
      </c>
    </row>
    <row r="343" spans="1:16" x14ac:dyDescent="0.25">
      <c r="A343" s="5">
        <v>44013</v>
      </c>
      <c r="B343" s="4" t="s">
        <v>12</v>
      </c>
      <c r="C343" s="4">
        <v>46.38</v>
      </c>
      <c r="N343" s="5">
        <v>44013</v>
      </c>
      <c r="O343" t="s">
        <v>12</v>
      </c>
      <c r="P343">
        <v>46.38</v>
      </c>
    </row>
    <row r="344" spans="1:16" x14ac:dyDescent="0.25">
      <c r="A344" s="5">
        <v>44014</v>
      </c>
      <c r="B344" s="4" t="s">
        <v>12</v>
      </c>
      <c r="C344" s="4">
        <v>47.13</v>
      </c>
      <c r="N344" s="5">
        <v>44014</v>
      </c>
      <c r="O344" t="s">
        <v>12</v>
      </c>
      <c r="P344">
        <v>47.13</v>
      </c>
    </row>
    <row r="345" spans="1:16" x14ac:dyDescent="0.25">
      <c r="A345" s="5">
        <v>44015</v>
      </c>
      <c r="B345" s="4" t="s">
        <v>12</v>
      </c>
      <c r="C345" s="4">
        <v>47.79</v>
      </c>
      <c r="N345" s="5">
        <v>44015</v>
      </c>
      <c r="O345" t="s">
        <v>12</v>
      </c>
      <c r="P345">
        <v>47.79</v>
      </c>
    </row>
    <row r="346" spans="1:16" x14ac:dyDescent="0.25">
      <c r="A346" s="5">
        <v>44018</v>
      </c>
      <c r="B346" s="4" t="s">
        <v>12</v>
      </c>
      <c r="C346" s="4">
        <v>47.35</v>
      </c>
      <c r="N346" s="5">
        <v>44018</v>
      </c>
      <c r="O346" t="s">
        <v>12</v>
      </c>
      <c r="P346">
        <v>47.35</v>
      </c>
    </row>
    <row r="347" spans="1:16" x14ac:dyDescent="0.25">
      <c r="A347" s="5">
        <v>44019</v>
      </c>
      <c r="B347" s="4" t="s">
        <v>12</v>
      </c>
      <c r="C347" s="4">
        <v>47.49</v>
      </c>
      <c r="N347" s="5">
        <v>44019</v>
      </c>
      <c r="O347" t="s">
        <v>12</v>
      </c>
      <c r="P347">
        <v>47.49</v>
      </c>
    </row>
    <row r="348" spans="1:16" x14ac:dyDescent="0.25">
      <c r="A348" s="5">
        <v>44020</v>
      </c>
      <c r="B348" s="4" t="s">
        <v>12</v>
      </c>
      <c r="C348" s="4">
        <v>48.38</v>
      </c>
      <c r="N348" s="5">
        <v>44020</v>
      </c>
      <c r="O348" t="s">
        <v>12</v>
      </c>
      <c r="P348">
        <v>48.38</v>
      </c>
    </row>
    <row r="349" spans="1:16" x14ac:dyDescent="0.25">
      <c r="A349" s="5">
        <v>44021</v>
      </c>
      <c r="B349" s="4" t="s">
        <v>12</v>
      </c>
      <c r="C349" s="4">
        <v>48.06</v>
      </c>
      <c r="N349" s="5">
        <v>44021</v>
      </c>
      <c r="O349" t="s">
        <v>12</v>
      </c>
      <c r="P349">
        <v>48.06</v>
      </c>
    </row>
    <row r="350" spans="1:16" x14ac:dyDescent="0.25">
      <c r="A350" s="5">
        <v>44022</v>
      </c>
      <c r="B350" s="4" t="s">
        <v>12</v>
      </c>
      <c r="C350" s="4">
        <v>47.77</v>
      </c>
      <c r="N350" s="5">
        <v>44022</v>
      </c>
      <c r="O350" t="s">
        <v>12</v>
      </c>
      <c r="P350">
        <v>47.77</v>
      </c>
    </row>
    <row r="351" spans="1:16" x14ac:dyDescent="0.25">
      <c r="A351" s="5">
        <v>43921</v>
      </c>
      <c r="B351" s="4" t="s">
        <v>13</v>
      </c>
      <c r="C351" s="4">
        <v>9.1999999999999993</v>
      </c>
      <c r="N351" s="5">
        <v>43921</v>
      </c>
      <c r="O351" t="s">
        <v>13</v>
      </c>
      <c r="P351">
        <v>9.1999999999999993</v>
      </c>
    </row>
    <row r="352" spans="1:16" x14ac:dyDescent="0.25">
      <c r="A352" s="5">
        <v>43922</v>
      </c>
      <c r="B352" s="4" t="s">
        <v>13</v>
      </c>
      <c r="C352" s="4">
        <v>9.3000000000000007</v>
      </c>
      <c r="N352" s="5">
        <v>43922</v>
      </c>
      <c r="O352" t="s">
        <v>13</v>
      </c>
      <c r="P352">
        <v>9.3000000000000007</v>
      </c>
    </row>
    <row r="353" spans="1:16" x14ac:dyDescent="0.25">
      <c r="A353" s="5">
        <v>43923</v>
      </c>
      <c r="B353" s="4" t="s">
        <v>13</v>
      </c>
      <c r="C353" s="4">
        <v>9.61</v>
      </c>
      <c r="N353" s="5">
        <v>43923</v>
      </c>
      <c r="O353" t="s">
        <v>13</v>
      </c>
      <c r="P353">
        <v>9.61</v>
      </c>
    </row>
    <row r="354" spans="1:16" x14ac:dyDescent="0.25">
      <c r="A354" s="5">
        <v>43924</v>
      </c>
      <c r="B354" s="4" t="s">
        <v>13</v>
      </c>
      <c r="C354" s="4">
        <v>9.5</v>
      </c>
      <c r="N354" s="5">
        <v>43924</v>
      </c>
      <c r="O354" t="s">
        <v>13</v>
      </c>
      <c r="P354">
        <v>9.5</v>
      </c>
    </row>
    <row r="355" spans="1:16" x14ac:dyDescent="0.25">
      <c r="A355" s="5">
        <v>43927</v>
      </c>
      <c r="B355" s="4" t="s">
        <v>13</v>
      </c>
      <c r="C355" s="4">
        <v>9.66</v>
      </c>
      <c r="N355" s="5">
        <v>43927</v>
      </c>
      <c r="O355" t="s">
        <v>13</v>
      </c>
      <c r="P355">
        <v>9.66</v>
      </c>
    </row>
    <row r="356" spans="1:16" x14ac:dyDescent="0.25">
      <c r="A356" s="5">
        <v>43928</v>
      </c>
      <c r="B356" s="4" t="s">
        <v>13</v>
      </c>
      <c r="C356" s="4">
        <v>9.5</v>
      </c>
      <c r="N356" s="5">
        <v>43928</v>
      </c>
      <c r="O356" t="s">
        <v>13</v>
      </c>
      <c r="P356">
        <v>9.5</v>
      </c>
    </row>
    <row r="357" spans="1:16" x14ac:dyDescent="0.25">
      <c r="A357" s="5">
        <v>43929</v>
      </c>
      <c r="B357" s="4" t="s">
        <v>13</v>
      </c>
      <c r="C357" s="4">
        <v>9.58</v>
      </c>
      <c r="N357" s="5">
        <v>43929</v>
      </c>
      <c r="O357" t="s">
        <v>13</v>
      </c>
      <c r="P357">
        <v>9.58</v>
      </c>
    </row>
    <row r="358" spans="1:16" x14ac:dyDescent="0.25">
      <c r="A358" s="5">
        <v>43930</v>
      </c>
      <c r="B358" s="4" t="s">
        <v>13</v>
      </c>
      <c r="C358" s="4">
        <v>9.6</v>
      </c>
      <c r="N358" s="5">
        <v>43930</v>
      </c>
      <c r="O358" t="s">
        <v>13</v>
      </c>
      <c r="P358">
        <v>9.6</v>
      </c>
    </row>
    <row r="359" spans="1:16" x14ac:dyDescent="0.25">
      <c r="A359" s="5">
        <v>43934</v>
      </c>
      <c r="B359" s="4" t="s">
        <v>13</v>
      </c>
      <c r="C359" s="4">
        <v>9.5500000000000007</v>
      </c>
      <c r="N359" s="5">
        <v>43934</v>
      </c>
      <c r="O359" t="s">
        <v>13</v>
      </c>
      <c r="P359">
        <v>9.5500000000000007</v>
      </c>
    </row>
    <row r="360" spans="1:16" x14ac:dyDescent="0.25">
      <c r="A360" s="5">
        <v>43935</v>
      </c>
      <c r="B360" s="4" t="s">
        <v>13</v>
      </c>
      <c r="C360" s="4">
        <v>9.65</v>
      </c>
      <c r="N360" s="5">
        <v>43935</v>
      </c>
      <c r="O360" t="s">
        <v>13</v>
      </c>
      <c r="P360">
        <v>9.65</v>
      </c>
    </row>
    <row r="361" spans="1:16" x14ac:dyDescent="0.25">
      <c r="A361" s="5">
        <v>43936</v>
      </c>
      <c r="B361" s="4" t="s">
        <v>13</v>
      </c>
      <c r="C361" s="4">
        <v>9.7100000000000009</v>
      </c>
      <c r="N361" s="5">
        <v>43936</v>
      </c>
      <c r="O361" t="s">
        <v>13</v>
      </c>
      <c r="P361">
        <v>9.7100000000000009</v>
      </c>
    </row>
    <row r="362" spans="1:16" x14ac:dyDescent="0.25">
      <c r="A362" s="5">
        <v>43937</v>
      </c>
      <c r="B362" s="4" t="s">
        <v>13</v>
      </c>
      <c r="C362" s="4">
        <v>9.7100000000000009</v>
      </c>
      <c r="N362" s="5">
        <v>43937</v>
      </c>
      <c r="O362" t="s">
        <v>13</v>
      </c>
      <c r="P362">
        <v>9.7100000000000009</v>
      </c>
    </row>
    <row r="363" spans="1:16" x14ac:dyDescent="0.25">
      <c r="A363" s="5">
        <v>43938</v>
      </c>
      <c r="B363" s="4" t="s">
        <v>13</v>
      </c>
      <c r="C363" s="4">
        <v>9.6999999999999993</v>
      </c>
      <c r="N363" s="5">
        <v>43938</v>
      </c>
      <c r="O363" t="s">
        <v>13</v>
      </c>
      <c r="P363">
        <v>9.6999999999999993</v>
      </c>
    </row>
    <row r="364" spans="1:16" x14ac:dyDescent="0.25">
      <c r="A364" s="5">
        <v>43941</v>
      </c>
      <c r="B364" s="4" t="s">
        <v>13</v>
      </c>
      <c r="C364" s="4">
        <v>9.85</v>
      </c>
      <c r="N364" s="5">
        <v>43941</v>
      </c>
      <c r="O364" t="s">
        <v>13</v>
      </c>
      <c r="P364">
        <v>9.85</v>
      </c>
    </row>
    <row r="365" spans="1:16" x14ac:dyDescent="0.25">
      <c r="A365" s="5">
        <v>43943</v>
      </c>
      <c r="B365" s="4" t="s">
        <v>13</v>
      </c>
      <c r="C365" s="4">
        <v>9.94</v>
      </c>
      <c r="N365" s="5">
        <v>43943</v>
      </c>
      <c r="O365" t="s">
        <v>13</v>
      </c>
      <c r="P365">
        <v>9.94</v>
      </c>
    </row>
    <row r="366" spans="1:16" x14ac:dyDescent="0.25">
      <c r="A366" s="5">
        <v>43944</v>
      </c>
      <c r="B366" s="4" t="s">
        <v>13</v>
      </c>
      <c r="C366" s="4">
        <v>9.8000000000000007</v>
      </c>
      <c r="N366" s="5">
        <v>43944</v>
      </c>
      <c r="O366" t="s">
        <v>13</v>
      </c>
      <c r="P366">
        <v>9.8000000000000007</v>
      </c>
    </row>
    <row r="367" spans="1:16" x14ac:dyDescent="0.25">
      <c r="A367" s="5">
        <v>43945</v>
      </c>
      <c r="B367" s="4" t="s">
        <v>13</v>
      </c>
      <c r="C367" s="4">
        <v>9.8800000000000008</v>
      </c>
      <c r="N367" s="5">
        <v>43945</v>
      </c>
      <c r="O367" t="s">
        <v>13</v>
      </c>
      <c r="P367">
        <v>9.8800000000000008</v>
      </c>
    </row>
    <row r="368" spans="1:16" x14ac:dyDescent="0.25">
      <c r="A368" s="5">
        <v>43948</v>
      </c>
      <c r="B368" s="4" t="s">
        <v>13</v>
      </c>
      <c r="C368" s="4">
        <v>9.92</v>
      </c>
      <c r="N368" s="5">
        <v>43948</v>
      </c>
      <c r="O368" t="s">
        <v>13</v>
      </c>
      <c r="P368">
        <v>9.92</v>
      </c>
    </row>
    <row r="369" spans="1:16" x14ac:dyDescent="0.25">
      <c r="A369" s="5">
        <v>43949</v>
      </c>
      <c r="B369" s="4" t="s">
        <v>13</v>
      </c>
      <c r="C369" s="4">
        <v>9.94</v>
      </c>
      <c r="N369" s="5">
        <v>43949</v>
      </c>
      <c r="O369" t="s">
        <v>13</v>
      </c>
      <c r="P369">
        <v>9.94</v>
      </c>
    </row>
    <row r="370" spans="1:16" x14ac:dyDescent="0.25">
      <c r="A370" s="5">
        <v>43950</v>
      </c>
      <c r="B370" s="4" t="s">
        <v>13</v>
      </c>
      <c r="C370" s="4">
        <v>9.9499999999999993</v>
      </c>
      <c r="N370" s="5">
        <v>43950</v>
      </c>
      <c r="O370" t="s">
        <v>13</v>
      </c>
      <c r="P370">
        <v>9.9499999999999993</v>
      </c>
    </row>
    <row r="371" spans="1:16" x14ac:dyDescent="0.25">
      <c r="A371" s="5">
        <v>43951</v>
      </c>
      <c r="B371" s="4" t="s">
        <v>13</v>
      </c>
      <c r="C371" s="4">
        <v>9.9499999999999993</v>
      </c>
      <c r="N371" s="5">
        <v>43951</v>
      </c>
      <c r="O371" t="s">
        <v>13</v>
      </c>
      <c r="P371">
        <v>9.9499999999999993</v>
      </c>
    </row>
    <row r="372" spans="1:16" x14ac:dyDescent="0.25">
      <c r="A372" s="5">
        <v>43955</v>
      </c>
      <c r="B372" s="4" t="s">
        <v>13</v>
      </c>
      <c r="C372" s="4">
        <v>9.9</v>
      </c>
      <c r="N372" s="5">
        <v>43955</v>
      </c>
      <c r="O372" t="s">
        <v>13</v>
      </c>
      <c r="P372">
        <v>9.9</v>
      </c>
    </row>
    <row r="373" spans="1:16" x14ac:dyDescent="0.25">
      <c r="A373" s="5">
        <v>43956</v>
      </c>
      <c r="B373" s="4" t="s">
        <v>13</v>
      </c>
      <c r="C373" s="4">
        <v>9.93</v>
      </c>
      <c r="N373" s="5">
        <v>43956</v>
      </c>
      <c r="O373" t="s">
        <v>13</v>
      </c>
      <c r="P373">
        <v>9.93</v>
      </c>
    </row>
    <row r="374" spans="1:16" x14ac:dyDescent="0.25">
      <c r="A374" s="5">
        <v>43957</v>
      </c>
      <c r="B374" s="4" t="s">
        <v>13</v>
      </c>
      <c r="C374" s="4">
        <v>9.9</v>
      </c>
      <c r="N374" s="5">
        <v>43957</v>
      </c>
      <c r="O374" t="s">
        <v>13</v>
      </c>
      <c r="P374">
        <v>9.9</v>
      </c>
    </row>
    <row r="375" spans="1:16" x14ac:dyDescent="0.25">
      <c r="A375" s="5">
        <v>43958</v>
      </c>
      <c r="B375" s="4" t="s">
        <v>13</v>
      </c>
      <c r="C375" s="4">
        <v>9.92</v>
      </c>
      <c r="N375" s="5">
        <v>43958</v>
      </c>
      <c r="O375" t="s">
        <v>13</v>
      </c>
      <c r="P375">
        <v>9.92</v>
      </c>
    </row>
    <row r="376" spans="1:16" x14ac:dyDescent="0.25">
      <c r="A376" s="5">
        <v>43959</v>
      </c>
      <c r="B376" s="4" t="s">
        <v>13</v>
      </c>
      <c r="C376" s="4">
        <v>9.92</v>
      </c>
      <c r="N376" s="5">
        <v>43959</v>
      </c>
      <c r="O376" t="s">
        <v>13</v>
      </c>
      <c r="P376">
        <v>9.92</v>
      </c>
    </row>
    <row r="377" spans="1:16" x14ac:dyDescent="0.25">
      <c r="A377" s="5">
        <v>43962</v>
      </c>
      <c r="B377" s="4" t="s">
        <v>13</v>
      </c>
      <c r="C377" s="4">
        <v>9.91</v>
      </c>
      <c r="N377" s="5">
        <v>43962</v>
      </c>
      <c r="O377" t="s">
        <v>13</v>
      </c>
      <c r="P377">
        <v>9.91</v>
      </c>
    </row>
    <row r="378" spans="1:16" x14ac:dyDescent="0.25">
      <c r="A378" s="5">
        <v>43963</v>
      </c>
      <c r="B378" s="4" t="s">
        <v>13</v>
      </c>
      <c r="C378" s="4">
        <v>9.9499999999999993</v>
      </c>
      <c r="N378" s="5">
        <v>43963</v>
      </c>
      <c r="O378" t="s">
        <v>13</v>
      </c>
      <c r="P378">
        <v>9.9499999999999993</v>
      </c>
    </row>
    <row r="379" spans="1:16" x14ac:dyDescent="0.25">
      <c r="A379" s="5">
        <v>43964</v>
      </c>
      <c r="B379" s="4" t="s">
        <v>13</v>
      </c>
      <c r="C379" s="4">
        <v>9.92</v>
      </c>
      <c r="N379" s="5">
        <v>43964</v>
      </c>
      <c r="O379" t="s">
        <v>13</v>
      </c>
      <c r="P379">
        <v>9.92</v>
      </c>
    </row>
    <row r="380" spans="1:16" x14ac:dyDescent="0.25">
      <c r="A380" s="5">
        <v>43965</v>
      </c>
      <c r="B380" s="4" t="s">
        <v>13</v>
      </c>
      <c r="C380" s="4">
        <v>9.9</v>
      </c>
      <c r="N380" s="5">
        <v>43965</v>
      </c>
      <c r="O380" t="s">
        <v>13</v>
      </c>
      <c r="P380">
        <v>9.9</v>
      </c>
    </row>
    <row r="381" spans="1:16" x14ac:dyDescent="0.25">
      <c r="A381" s="5">
        <v>43966</v>
      </c>
      <c r="B381" s="4" t="s">
        <v>13</v>
      </c>
      <c r="C381" s="4">
        <v>9.89</v>
      </c>
      <c r="N381" s="5">
        <v>43966</v>
      </c>
      <c r="O381" t="s">
        <v>13</v>
      </c>
      <c r="P381">
        <v>9.89</v>
      </c>
    </row>
    <row r="382" spans="1:16" x14ac:dyDescent="0.25">
      <c r="A382" s="5">
        <v>43969</v>
      </c>
      <c r="B382" s="4" t="s">
        <v>13</v>
      </c>
      <c r="C382" s="4">
        <v>9.8699999999999992</v>
      </c>
      <c r="N382" s="5">
        <v>43969</v>
      </c>
      <c r="O382" t="s">
        <v>13</v>
      </c>
      <c r="P382">
        <v>9.8699999999999992</v>
      </c>
    </row>
    <row r="383" spans="1:16" x14ac:dyDescent="0.25">
      <c r="A383" s="5">
        <v>43970</v>
      </c>
      <c r="B383" s="4" t="s">
        <v>13</v>
      </c>
      <c r="C383" s="4">
        <v>9.8699999999999992</v>
      </c>
      <c r="N383" s="5">
        <v>43970</v>
      </c>
      <c r="O383" t="s">
        <v>13</v>
      </c>
      <c r="P383">
        <v>9.8699999999999992</v>
      </c>
    </row>
    <row r="384" spans="1:16" x14ac:dyDescent="0.25">
      <c r="A384" s="5">
        <v>43971</v>
      </c>
      <c r="B384" s="4" t="s">
        <v>13</v>
      </c>
      <c r="C384" s="4">
        <v>9.93</v>
      </c>
      <c r="N384" s="5">
        <v>43971</v>
      </c>
      <c r="O384" t="s">
        <v>13</v>
      </c>
      <c r="P384">
        <v>9.93</v>
      </c>
    </row>
    <row r="385" spans="1:16" x14ac:dyDescent="0.25">
      <c r="A385" s="5">
        <v>43972</v>
      </c>
      <c r="B385" s="4" t="s">
        <v>13</v>
      </c>
      <c r="C385" s="4">
        <v>9.91</v>
      </c>
      <c r="N385" s="5">
        <v>43972</v>
      </c>
      <c r="O385" t="s">
        <v>13</v>
      </c>
      <c r="P385">
        <v>9.91</v>
      </c>
    </row>
    <row r="386" spans="1:16" x14ac:dyDescent="0.25">
      <c r="A386" s="5">
        <v>43973</v>
      </c>
      <c r="B386" s="4" t="s">
        <v>13</v>
      </c>
      <c r="C386" s="4">
        <v>9.98</v>
      </c>
      <c r="N386" s="5">
        <v>43973</v>
      </c>
      <c r="O386" t="s">
        <v>13</v>
      </c>
      <c r="P386">
        <v>9.98</v>
      </c>
    </row>
    <row r="387" spans="1:16" x14ac:dyDescent="0.25">
      <c r="A387" s="5">
        <v>43976</v>
      </c>
      <c r="B387" s="4" t="s">
        <v>13</v>
      </c>
      <c r="C387" s="4">
        <v>10</v>
      </c>
      <c r="N387" s="5">
        <v>43976</v>
      </c>
      <c r="O387" t="s">
        <v>13</v>
      </c>
      <c r="P387">
        <v>10</v>
      </c>
    </row>
    <row r="388" spans="1:16" x14ac:dyDescent="0.25">
      <c r="A388" s="5">
        <v>43977</v>
      </c>
      <c r="B388" s="4" t="s">
        <v>13</v>
      </c>
      <c r="C388" s="4">
        <v>9.98</v>
      </c>
      <c r="N388" s="5">
        <v>43977</v>
      </c>
      <c r="O388" t="s">
        <v>13</v>
      </c>
      <c r="P388">
        <v>9.98</v>
      </c>
    </row>
    <row r="389" spans="1:16" x14ac:dyDescent="0.25">
      <c r="A389" s="5">
        <v>43978</v>
      </c>
      <c r="B389" s="4" t="s">
        <v>13</v>
      </c>
      <c r="C389" s="4">
        <v>9.9700000000000006</v>
      </c>
      <c r="N389" s="5">
        <v>43978</v>
      </c>
      <c r="O389" t="s">
        <v>13</v>
      </c>
      <c r="P389">
        <v>9.9700000000000006</v>
      </c>
    </row>
    <row r="390" spans="1:16" x14ac:dyDescent="0.25">
      <c r="A390" s="5">
        <v>43979</v>
      </c>
      <c r="B390" s="4" t="s">
        <v>13</v>
      </c>
      <c r="C390" s="4">
        <v>9.93</v>
      </c>
      <c r="N390" s="5">
        <v>43979</v>
      </c>
      <c r="O390" t="s">
        <v>13</v>
      </c>
      <c r="P390">
        <v>9.93</v>
      </c>
    </row>
    <row r="391" spans="1:16" x14ac:dyDescent="0.25">
      <c r="A391" s="5">
        <v>43980</v>
      </c>
      <c r="B391" s="4" t="s">
        <v>13</v>
      </c>
      <c r="C391" s="4">
        <v>9.9700000000000006</v>
      </c>
      <c r="N391" s="5">
        <v>43980</v>
      </c>
      <c r="O391" t="s">
        <v>13</v>
      </c>
      <c r="P391">
        <v>9.9700000000000006</v>
      </c>
    </row>
    <row r="392" spans="1:16" x14ac:dyDescent="0.25">
      <c r="A392" s="5">
        <v>43983</v>
      </c>
      <c r="B392" s="4" t="s">
        <v>13</v>
      </c>
      <c r="C392" s="4">
        <v>9.9499999999999993</v>
      </c>
      <c r="N392" s="5">
        <v>43983</v>
      </c>
      <c r="O392" t="s">
        <v>13</v>
      </c>
      <c r="P392">
        <v>9.9499999999999993</v>
      </c>
    </row>
    <row r="393" spans="1:16" x14ac:dyDescent="0.25">
      <c r="A393" s="5">
        <v>43984</v>
      </c>
      <c r="B393" s="4" t="s">
        <v>13</v>
      </c>
      <c r="C393" s="4">
        <v>9.89</v>
      </c>
      <c r="N393" s="5">
        <v>43984</v>
      </c>
      <c r="O393" t="s">
        <v>13</v>
      </c>
      <c r="P393">
        <v>9.89</v>
      </c>
    </row>
    <row r="394" spans="1:16" x14ac:dyDescent="0.25">
      <c r="A394" s="5">
        <v>43985</v>
      </c>
      <c r="B394" s="4" t="s">
        <v>13</v>
      </c>
      <c r="C394" s="4">
        <v>9.9</v>
      </c>
      <c r="N394" s="5">
        <v>43985</v>
      </c>
      <c r="O394" t="s">
        <v>13</v>
      </c>
      <c r="P394">
        <v>9.9</v>
      </c>
    </row>
    <row r="395" spans="1:16" x14ac:dyDescent="0.25">
      <c r="A395" s="5">
        <v>43986</v>
      </c>
      <c r="B395" s="4" t="s">
        <v>13</v>
      </c>
      <c r="C395" s="4">
        <v>9.9</v>
      </c>
      <c r="N395" s="5">
        <v>43986</v>
      </c>
      <c r="O395" t="s">
        <v>13</v>
      </c>
      <c r="P395">
        <v>9.9</v>
      </c>
    </row>
    <row r="396" spans="1:16" x14ac:dyDescent="0.25">
      <c r="A396" s="5">
        <v>43987</v>
      </c>
      <c r="B396" s="4" t="s">
        <v>13</v>
      </c>
      <c r="C396" s="4">
        <v>9.8800000000000008</v>
      </c>
      <c r="N396" s="5">
        <v>43987</v>
      </c>
      <c r="O396" t="s">
        <v>13</v>
      </c>
      <c r="P396">
        <v>9.8800000000000008</v>
      </c>
    </row>
    <row r="397" spans="1:16" x14ac:dyDescent="0.25">
      <c r="A397" s="5">
        <v>43990</v>
      </c>
      <c r="B397" s="4" t="s">
        <v>13</v>
      </c>
      <c r="C397" s="4">
        <v>9.9</v>
      </c>
      <c r="N397" s="5">
        <v>43990</v>
      </c>
      <c r="O397" t="s">
        <v>13</v>
      </c>
      <c r="P397">
        <v>9.9</v>
      </c>
    </row>
    <row r="398" spans="1:16" x14ac:dyDescent="0.25">
      <c r="A398" s="5">
        <v>43991</v>
      </c>
      <c r="B398" s="4" t="s">
        <v>13</v>
      </c>
      <c r="C398" s="4">
        <v>10.08</v>
      </c>
      <c r="N398" s="5">
        <v>43991</v>
      </c>
      <c r="O398" t="s">
        <v>13</v>
      </c>
      <c r="P398">
        <v>10.08</v>
      </c>
    </row>
    <row r="399" spans="1:16" x14ac:dyDescent="0.25">
      <c r="A399" s="5">
        <v>43992</v>
      </c>
      <c r="B399" s="4" t="s">
        <v>13</v>
      </c>
      <c r="C399" s="4">
        <v>10.050000000000001</v>
      </c>
      <c r="N399" s="5">
        <v>43992</v>
      </c>
      <c r="O399" t="s">
        <v>13</v>
      </c>
      <c r="P399">
        <v>10.050000000000001</v>
      </c>
    </row>
    <row r="400" spans="1:16" x14ac:dyDescent="0.25">
      <c r="A400" s="5">
        <v>43994</v>
      </c>
      <c r="B400" s="4" t="s">
        <v>13</v>
      </c>
      <c r="C400" s="4">
        <v>9.91</v>
      </c>
      <c r="N400" s="5">
        <v>43994</v>
      </c>
      <c r="O400" t="s">
        <v>13</v>
      </c>
      <c r="P400">
        <v>9.91</v>
      </c>
    </row>
    <row r="401" spans="1:16" x14ac:dyDescent="0.25">
      <c r="A401" s="5">
        <v>43997</v>
      </c>
      <c r="B401" s="4" t="s">
        <v>13</v>
      </c>
      <c r="C401" s="4">
        <v>9.99</v>
      </c>
      <c r="N401" s="5">
        <v>43997</v>
      </c>
      <c r="O401" t="s">
        <v>13</v>
      </c>
      <c r="P401">
        <v>9.99</v>
      </c>
    </row>
    <row r="402" spans="1:16" x14ac:dyDescent="0.25">
      <c r="A402" s="5">
        <v>43998</v>
      </c>
      <c r="B402" s="4" t="s">
        <v>13</v>
      </c>
      <c r="C402" s="4">
        <v>9.9700000000000006</v>
      </c>
      <c r="N402" s="5">
        <v>43998</v>
      </c>
      <c r="O402" t="s">
        <v>13</v>
      </c>
      <c r="P402">
        <v>9.9700000000000006</v>
      </c>
    </row>
    <row r="403" spans="1:16" x14ac:dyDescent="0.25">
      <c r="A403" s="5">
        <v>43999</v>
      </c>
      <c r="B403" s="4" t="s">
        <v>13</v>
      </c>
      <c r="C403" s="4">
        <v>9.99</v>
      </c>
      <c r="N403" s="5">
        <v>43999</v>
      </c>
      <c r="O403" t="s">
        <v>13</v>
      </c>
      <c r="P403">
        <v>9.99</v>
      </c>
    </row>
    <row r="404" spans="1:16" x14ac:dyDescent="0.25">
      <c r="A404" s="5">
        <v>44000</v>
      </c>
      <c r="B404" s="4" t="s">
        <v>13</v>
      </c>
      <c r="C404" s="4">
        <v>9.99</v>
      </c>
      <c r="N404" s="5">
        <v>44000</v>
      </c>
      <c r="O404" t="s">
        <v>13</v>
      </c>
      <c r="P404">
        <v>9.99</v>
      </c>
    </row>
    <row r="405" spans="1:16" x14ac:dyDescent="0.25">
      <c r="A405" s="5">
        <v>44001</v>
      </c>
      <c r="B405" s="4" t="s">
        <v>13</v>
      </c>
      <c r="C405" s="4">
        <v>10.07</v>
      </c>
      <c r="N405" s="5">
        <v>44001</v>
      </c>
      <c r="O405" t="s">
        <v>13</v>
      </c>
      <c r="P405">
        <v>10.07</v>
      </c>
    </row>
    <row r="406" spans="1:16" x14ac:dyDescent="0.25">
      <c r="A406" s="5">
        <v>44004</v>
      </c>
      <c r="B406" s="4" t="s">
        <v>13</v>
      </c>
      <c r="C406" s="4">
        <v>10.08</v>
      </c>
      <c r="N406" s="5">
        <v>44004</v>
      </c>
      <c r="O406" t="s">
        <v>13</v>
      </c>
      <c r="P406">
        <v>10.08</v>
      </c>
    </row>
    <row r="407" spans="1:16" x14ac:dyDescent="0.25">
      <c r="A407" s="5">
        <v>44005</v>
      </c>
      <c r="B407" s="4" t="s">
        <v>13</v>
      </c>
      <c r="C407" s="4">
        <v>10.08</v>
      </c>
      <c r="N407" s="5">
        <v>44005</v>
      </c>
      <c r="O407" t="s">
        <v>13</v>
      </c>
      <c r="P407">
        <v>10.08</v>
      </c>
    </row>
    <row r="408" spans="1:16" x14ac:dyDescent="0.25">
      <c r="A408" s="5">
        <v>44006</v>
      </c>
      <c r="B408" s="4" t="s">
        <v>13</v>
      </c>
      <c r="C408" s="4">
        <v>10.039999999999999</v>
      </c>
      <c r="N408" s="5">
        <v>44006</v>
      </c>
      <c r="O408" t="s">
        <v>13</v>
      </c>
      <c r="P408">
        <v>10.039999999999999</v>
      </c>
    </row>
    <row r="409" spans="1:16" x14ac:dyDescent="0.25">
      <c r="A409" s="5">
        <v>44007</v>
      </c>
      <c r="B409" s="4" t="s">
        <v>13</v>
      </c>
      <c r="C409" s="4">
        <v>10.050000000000001</v>
      </c>
      <c r="N409" s="5">
        <v>44007</v>
      </c>
      <c r="O409" t="s">
        <v>13</v>
      </c>
      <c r="P409">
        <v>10.050000000000001</v>
      </c>
    </row>
    <row r="410" spans="1:16" x14ac:dyDescent="0.25">
      <c r="A410" s="5">
        <v>44008</v>
      </c>
      <c r="B410" s="4" t="s">
        <v>13</v>
      </c>
      <c r="C410" s="4">
        <v>10.050000000000001</v>
      </c>
      <c r="N410" s="5">
        <v>44008</v>
      </c>
      <c r="O410" t="s">
        <v>13</v>
      </c>
      <c r="P410">
        <v>10.050000000000001</v>
      </c>
    </row>
    <row r="411" spans="1:16" x14ac:dyDescent="0.25">
      <c r="A411" s="5">
        <v>44011</v>
      </c>
      <c r="B411" s="4" t="s">
        <v>13</v>
      </c>
      <c r="C411" s="4">
        <v>10</v>
      </c>
      <c r="N411" s="5">
        <v>44011</v>
      </c>
      <c r="O411" t="s">
        <v>13</v>
      </c>
      <c r="P411">
        <v>10</v>
      </c>
    </row>
    <row r="412" spans="1:16" x14ac:dyDescent="0.25">
      <c r="A412" s="5">
        <v>44012</v>
      </c>
      <c r="B412" s="4" t="s">
        <v>13</v>
      </c>
      <c r="C412" s="4">
        <v>10.08</v>
      </c>
      <c r="N412" s="5">
        <v>44012</v>
      </c>
      <c r="O412" t="s">
        <v>13</v>
      </c>
      <c r="P412">
        <v>10.08</v>
      </c>
    </row>
    <row r="413" spans="1:16" x14ac:dyDescent="0.25">
      <c r="A413" s="5">
        <v>44013</v>
      </c>
      <c r="B413" s="4" t="s">
        <v>13</v>
      </c>
      <c r="C413" s="4">
        <v>10</v>
      </c>
      <c r="N413" s="5">
        <v>44013</v>
      </c>
      <c r="O413" t="s">
        <v>13</v>
      </c>
      <c r="P413">
        <v>10</v>
      </c>
    </row>
    <row r="414" spans="1:16" x14ac:dyDescent="0.25">
      <c r="A414" s="5">
        <v>44014</v>
      </c>
      <c r="B414" s="4" t="s">
        <v>13</v>
      </c>
      <c r="C414" s="4">
        <v>10</v>
      </c>
      <c r="N414" s="5">
        <v>44014</v>
      </c>
      <c r="O414" t="s">
        <v>13</v>
      </c>
      <c r="P414">
        <v>10</v>
      </c>
    </row>
    <row r="415" spans="1:16" x14ac:dyDescent="0.25">
      <c r="A415" s="5">
        <v>44015</v>
      </c>
      <c r="B415" s="4" t="s">
        <v>13</v>
      </c>
      <c r="C415" s="4">
        <v>10</v>
      </c>
      <c r="N415" s="5">
        <v>44015</v>
      </c>
      <c r="O415" t="s">
        <v>13</v>
      </c>
      <c r="P415">
        <v>10</v>
      </c>
    </row>
    <row r="416" spans="1:16" x14ac:dyDescent="0.25">
      <c r="A416" s="5">
        <v>44018</v>
      </c>
      <c r="B416" s="4" t="s">
        <v>13</v>
      </c>
      <c r="C416" s="4">
        <v>10.06</v>
      </c>
      <c r="N416" s="5">
        <v>44018</v>
      </c>
      <c r="O416" t="s">
        <v>13</v>
      </c>
      <c r="P416">
        <v>10.06</v>
      </c>
    </row>
    <row r="417" spans="1:16" x14ac:dyDescent="0.25">
      <c r="A417" s="5">
        <v>44019</v>
      </c>
      <c r="B417" s="4" t="s">
        <v>13</v>
      </c>
      <c r="C417" s="4">
        <v>10.08</v>
      </c>
      <c r="N417" s="5">
        <v>44019</v>
      </c>
      <c r="O417" t="s">
        <v>13</v>
      </c>
      <c r="P417">
        <v>10.08</v>
      </c>
    </row>
    <row r="418" spans="1:16" x14ac:dyDescent="0.25">
      <c r="A418" s="5">
        <v>44020</v>
      </c>
      <c r="B418" s="4" t="s">
        <v>13</v>
      </c>
      <c r="C418" s="4">
        <v>10.199999999999999</v>
      </c>
      <c r="N418" s="5">
        <v>44020</v>
      </c>
      <c r="O418" t="s">
        <v>13</v>
      </c>
      <c r="P418">
        <v>10.199999999999999</v>
      </c>
    </row>
    <row r="419" spans="1:16" x14ac:dyDescent="0.25">
      <c r="A419" s="5">
        <v>44021</v>
      </c>
      <c r="B419" s="4" t="s">
        <v>13</v>
      </c>
      <c r="C419" s="4">
        <v>10.199999999999999</v>
      </c>
      <c r="N419" s="5">
        <v>44021</v>
      </c>
      <c r="O419" t="s">
        <v>13</v>
      </c>
      <c r="P419">
        <v>10.199999999999999</v>
      </c>
    </row>
    <row r="420" spans="1:16" x14ac:dyDescent="0.25">
      <c r="A420" s="5">
        <v>44022</v>
      </c>
      <c r="B420" s="4" t="s">
        <v>13</v>
      </c>
      <c r="C420" s="4">
        <v>10.28</v>
      </c>
      <c r="N420" s="5">
        <v>44022</v>
      </c>
      <c r="O420" t="s">
        <v>13</v>
      </c>
      <c r="P420">
        <v>10.28</v>
      </c>
    </row>
    <row r="421" spans="1:16" x14ac:dyDescent="0.25">
      <c r="A421" s="5">
        <v>43921</v>
      </c>
      <c r="B421" s="4" t="s">
        <v>14</v>
      </c>
      <c r="C421" s="4">
        <v>18</v>
      </c>
      <c r="N421" s="5">
        <v>43921</v>
      </c>
      <c r="O421" t="s">
        <v>14</v>
      </c>
      <c r="P421">
        <v>18</v>
      </c>
    </row>
    <row r="422" spans="1:16" x14ac:dyDescent="0.25">
      <c r="A422" s="5">
        <v>43922</v>
      </c>
      <c r="B422" s="4" t="s">
        <v>14</v>
      </c>
      <c r="C422" s="4">
        <v>15</v>
      </c>
      <c r="N422" s="5">
        <v>43922</v>
      </c>
      <c r="O422" t="s">
        <v>14</v>
      </c>
      <c r="P422">
        <v>15</v>
      </c>
    </row>
    <row r="423" spans="1:16" x14ac:dyDescent="0.25">
      <c r="A423" s="5">
        <v>43923</v>
      </c>
      <c r="B423" s="4" t="s">
        <v>14</v>
      </c>
      <c r="C423" s="4">
        <v>14.46</v>
      </c>
      <c r="N423" s="5">
        <v>43923</v>
      </c>
      <c r="O423" t="s">
        <v>14</v>
      </c>
      <c r="P423">
        <v>14.46</v>
      </c>
    </row>
    <row r="424" spans="1:16" x14ac:dyDescent="0.25">
      <c r="A424" s="5">
        <v>43924</v>
      </c>
      <c r="B424" s="4" t="s">
        <v>14</v>
      </c>
      <c r="C424" s="4">
        <v>16.72</v>
      </c>
      <c r="N424" s="5">
        <v>43924</v>
      </c>
      <c r="O424" t="s">
        <v>14</v>
      </c>
      <c r="P424">
        <v>16.72</v>
      </c>
    </row>
    <row r="425" spans="1:16" x14ac:dyDescent="0.25">
      <c r="A425" s="5">
        <v>43927</v>
      </c>
      <c r="B425" s="4" t="s">
        <v>14</v>
      </c>
      <c r="C425" s="4">
        <v>17.55</v>
      </c>
      <c r="N425" s="5">
        <v>43927</v>
      </c>
      <c r="O425" t="s">
        <v>14</v>
      </c>
      <c r="P425">
        <v>17.55</v>
      </c>
    </row>
    <row r="426" spans="1:16" x14ac:dyDescent="0.25">
      <c r="A426" s="5">
        <v>43928</v>
      </c>
      <c r="B426" s="4" t="s">
        <v>14</v>
      </c>
      <c r="C426" s="4">
        <v>18.579999999999998</v>
      </c>
      <c r="N426" s="5">
        <v>43928</v>
      </c>
      <c r="O426" t="s">
        <v>14</v>
      </c>
      <c r="P426">
        <v>18.579999999999998</v>
      </c>
    </row>
    <row r="427" spans="1:16" x14ac:dyDescent="0.25">
      <c r="A427" s="5">
        <v>43929</v>
      </c>
      <c r="B427" s="4" t="s">
        <v>14</v>
      </c>
      <c r="C427" s="4">
        <v>19.010000000000002</v>
      </c>
      <c r="N427" s="5">
        <v>43929</v>
      </c>
      <c r="O427" t="s">
        <v>14</v>
      </c>
      <c r="P427">
        <v>19.010000000000002</v>
      </c>
    </row>
    <row r="428" spans="1:16" x14ac:dyDescent="0.25">
      <c r="A428" s="5">
        <v>43930</v>
      </c>
      <c r="B428" s="4" t="s">
        <v>14</v>
      </c>
      <c r="C428" s="4">
        <v>19.96</v>
      </c>
      <c r="N428" s="5">
        <v>43930</v>
      </c>
      <c r="O428" t="s">
        <v>14</v>
      </c>
      <c r="P428">
        <v>19.96</v>
      </c>
    </row>
    <row r="429" spans="1:16" x14ac:dyDescent="0.25">
      <c r="A429" s="5">
        <v>43934</v>
      </c>
      <c r="B429" s="4" t="s">
        <v>14</v>
      </c>
      <c r="C429" s="4">
        <v>18.690000000000001</v>
      </c>
      <c r="N429" s="5">
        <v>43934</v>
      </c>
      <c r="O429" t="s">
        <v>14</v>
      </c>
      <c r="P429">
        <v>18.690000000000001</v>
      </c>
    </row>
    <row r="430" spans="1:16" x14ac:dyDescent="0.25">
      <c r="A430" s="5">
        <v>43935</v>
      </c>
      <c r="B430" s="4" t="s">
        <v>14</v>
      </c>
      <c r="C430" s="4">
        <v>19.64</v>
      </c>
      <c r="N430" s="5">
        <v>43935</v>
      </c>
      <c r="O430" t="s">
        <v>14</v>
      </c>
      <c r="P430">
        <v>19.64</v>
      </c>
    </row>
    <row r="431" spans="1:16" x14ac:dyDescent="0.25">
      <c r="A431" s="5">
        <v>43936</v>
      </c>
      <c r="B431" s="4" t="s">
        <v>14</v>
      </c>
      <c r="C431" s="4">
        <v>19.399999999999999</v>
      </c>
      <c r="N431" s="5">
        <v>43936</v>
      </c>
      <c r="O431" t="s">
        <v>14</v>
      </c>
      <c r="P431">
        <v>19.399999999999999</v>
      </c>
    </row>
    <row r="432" spans="1:16" x14ac:dyDescent="0.25">
      <c r="A432" s="5">
        <v>43937</v>
      </c>
      <c r="B432" s="4" t="s">
        <v>14</v>
      </c>
      <c r="C432" s="4">
        <v>19.5</v>
      </c>
      <c r="N432" s="5">
        <v>43937</v>
      </c>
      <c r="O432" t="s">
        <v>14</v>
      </c>
      <c r="P432">
        <v>19.5</v>
      </c>
    </row>
    <row r="433" spans="1:16" x14ac:dyDescent="0.25">
      <c r="A433" s="5">
        <v>43938</v>
      </c>
      <c r="B433" s="4" t="s">
        <v>14</v>
      </c>
      <c r="C433" s="4">
        <v>19.350000000000001</v>
      </c>
      <c r="N433" s="5">
        <v>43938</v>
      </c>
      <c r="O433" t="s">
        <v>14</v>
      </c>
      <c r="P433">
        <v>19.350000000000001</v>
      </c>
    </row>
    <row r="434" spans="1:16" x14ac:dyDescent="0.25">
      <c r="A434" s="5">
        <v>43941</v>
      </c>
      <c r="B434" s="4" t="s">
        <v>14</v>
      </c>
      <c r="C434" s="4">
        <v>20.51</v>
      </c>
      <c r="N434" s="5">
        <v>43941</v>
      </c>
      <c r="O434" t="s">
        <v>14</v>
      </c>
      <c r="P434">
        <v>20.51</v>
      </c>
    </row>
    <row r="435" spans="1:16" x14ac:dyDescent="0.25">
      <c r="A435" s="5">
        <v>43943</v>
      </c>
      <c r="B435" s="4" t="s">
        <v>14</v>
      </c>
      <c r="C435" s="4">
        <v>22.5</v>
      </c>
      <c r="N435" s="5">
        <v>43943</v>
      </c>
      <c r="O435" t="s">
        <v>14</v>
      </c>
      <c r="P435">
        <v>22.5</v>
      </c>
    </row>
    <row r="436" spans="1:16" x14ac:dyDescent="0.25">
      <c r="A436" s="5">
        <v>43944</v>
      </c>
      <c r="B436" s="4" t="s">
        <v>14</v>
      </c>
      <c r="C436" s="4">
        <v>22</v>
      </c>
      <c r="N436" s="5">
        <v>43944</v>
      </c>
      <c r="O436" t="s">
        <v>14</v>
      </c>
      <c r="P436">
        <v>22</v>
      </c>
    </row>
    <row r="437" spans="1:16" x14ac:dyDescent="0.25">
      <c r="A437" s="5">
        <v>43945</v>
      </c>
      <c r="B437" s="4" t="s">
        <v>14</v>
      </c>
      <c r="C437" s="4">
        <v>22.54</v>
      </c>
      <c r="N437" s="5">
        <v>43945</v>
      </c>
      <c r="O437" t="s">
        <v>14</v>
      </c>
      <c r="P437">
        <v>22.54</v>
      </c>
    </row>
    <row r="438" spans="1:16" x14ac:dyDescent="0.25">
      <c r="A438" s="5">
        <v>43948</v>
      </c>
      <c r="B438" s="4" t="s">
        <v>14</v>
      </c>
      <c r="C438" s="4">
        <v>23.2</v>
      </c>
      <c r="N438" s="5">
        <v>43948</v>
      </c>
      <c r="O438" t="s">
        <v>14</v>
      </c>
      <c r="P438">
        <v>23.2</v>
      </c>
    </row>
    <row r="439" spans="1:16" x14ac:dyDescent="0.25">
      <c r="A439" s="5">
        <v>43949</v>
      </c>
      <c r="B439" s="4" t="s">
        <v>14</v>
      </c>
      <c r="C439" s="4">
        <v>23.7</v>
      </c>
      <c r="N439" s="5">
        <v>43949</v>
      </c>
      <c r="O439" t="s">
        <v>14</v>
      </c>
      <c r="P439">
        <v>23.7</v>
      </c>
    </row>
    <row r="440" spans="1:16" x14ac:dyDescent="0.25">
      <c r="A440" s="5">
        <v>43950</v>
      </c>
      <c r="B440" s="4" t="s">
        <v>14</v>
      </c>
      <c r="C440" s="4">
        <v>23.55</v>
      </c>
      <c r="N440" s="5">
        <v>43950</v>
      </c>
      <c r="O440" t="s">
        <v>14</v>
      </c>
      <c r="P440">
        <v>23.55</v>
      </c>
    </row>
    <row r="441" spans="1:16" x14ac:dyDescent="0.25">
      <c r="A441" s="5">
        <v>43951</v>
      </c>
      <c r="B441" s="4" t="s">
        <v>14</v>
      </c>
      <c r="C441" s="4">
        <v>22.76</v>
      </c>
      <c r="N441" s="5">
        <v>43951</v>
      </c>
      <c r="O441" t="s">
        <v>14</v>
      </c>
      <c r="P441">
        <v>22.76</v>
      </c>
    </row>
    <row r="442" spans="1:16" x14ac:dyDescent="0.25">
      <c r="A442" s="5">
        <v>43955</v>
      </c>
      <c r="B442" s="4" t="s">
        <v>14</v>
      </c>
      <c r="C442" s="4">
        <v>21.94</v>
      </c>
      <c r="N442" s="5">
        <v>43955</v>
      </c>
      <c r="O442" t="s">
        <v>14</v>
      </c>
      <c r="P442">
        <v>21.94</v>
      </c>
    </row>
    <row r="443" spans="1:16" x14ac:dyDescent="0.25">
      <c r="A443" s="5">
        <v>43956</v>
      </c>
      <c r="B443" s="4" t="s">
        <v>14</v>
      </c>
      <c r="C443" s="4">
        <v>22.28</v>
      </c>
      <c r="N443" s="5">
        <v>43956</v>
      </c>
      <c r="O443" t="s">
        <v>14</v>
      </c>
      <c r="P443">
        <v>22.28</v>
      </c>
    </row>
    <row r="444" spans="1:16" x14ac:dyDescent="0.25">
      <c r="A444" s="5">
        <v>43957</v>
      </c>
      <c r="B444" s="4" t="s">
        <v>14</v>
      </c>
      <c r="C444" s="4">
        <v>24.26</v>
      </c>
      <c r="N444" s="5">
        <v>43957</v>
      </c>
      <c r="O444" t="s">
        <v>14</v>
      </c>
      <c r="P444">
        <v>24.26</v>
      </c>
    </row>
    <row r="445" spans="1:16" x14ac:dyDescent="0.25">
      <c r="A445" s="5">
        <v>43958</v>
      </c>
      <c r="B445" s="4" t="s">
        <v>14</v>
      </c>
      <c r="C445" s="4">
        <v>24.4</v>
      </c>
      <c r="N445" s="5">
        <v>43958</v>
      </c>
      <c r="O445" t="s">
        <v>14</v>
      </c>
      <c r="P445">
        <v>24.4</v>
      </c>
    </row>
    <row r="446" spans="1:16" x14ac:dyDescent="0.25">
      <c r="A446" s="5">
        <v>43959</v>
      </c>
      <c r="B446" s="4" t="s">
        <v>14</v>
      </c>
      <c r="C446" s="4">
        <v>24.01</v>
      </c>
      <c r="N446" s="5">
        <v>43959</v>
      </c>
      <c r="O446" t="s">
        <v>14</v>
      </c>
      <c r="P446">
        <v>24.01</v>
      </c>
    </row>
    <row r="447" spans="1:16" x14ac:dyDescent="0.25">
      <c r="A447" s="5">
        <v>43962</v>
      </c>
      <c r="B447" s="4" t="s">
        <v>14</v>
      </c>
      <c r="C447" s="4">
        <v>23.8</v>
      </c>
      <c r="N447" s="5">
        <v>43962</v>
      </c>
      <c r="O447" t="s">
        <v>14</v>
      </c>
      <c r="P447">
        <v>23.8</v>
      </c>
    </row>
    <row r="448" spans="1:16" x14ac:dyDescent="0.25">
      <c r="A448" s="5">
        <v>43963</v>
      </c>
      <c r="B448" s="4" t="s">
        <v>14</v>
      </c>
      <c r="C448" s="4">
        <v>23.75</v>
      </c>
      <c r="N448" s="5">
        <v>43963</v>
      </c>
      <c r="O448" t="s">
        <v>14</v>
      </c>
      <c r="P448">
        <v>23.75</v>
      </c>
    </row>
    <row r="449" spans="1:16" x14ac:dyDescent="0.25">
      <c r="A449" s="5">
        <v>43964</v>
      </c>
      <c r="B449" s="4" t="s">
        <v>14</v>
      </c>
      <c r="C449" s="4">
        <v>24.1</v>
      </c>
      <c r="N449" s="5">
        <v>43964</v>
      </c>
      <c r="O449" t="s">
        <v>14</v>
      </c>
      <c r="P449">
        <v>24.1</v>
      </c>
    </row>
    <row r="450" spans="1:16" x14ac:dyDescent="0.25">
      <c r="A450" s="5">
        <v>43965</v>
      </c>
      <c r="B450" s="4" t="s">
        <v>14</v>
      </c>
      <c r="C450" s="4">
        <v>23.75</v>
      </c>
      <c r="N450" s="5">
        <v>43965</v>
      </c>
      <c r="O450" t="s">
        <v>14</v>
      </c>
      <c r="P450">
        <v>23.75</v>
      </c>
    </row>
    <row r="451" spans="1:16" x14ac:dyDescent="0.25">
      <c r="A451" s="5">
        <v>43966</v>
      </c>
      <c r="B451" s="4" t="s">
        <v>14</v>
      </c>
      <c r="C451" s="4">
        <v>24.2</v>
      </c>
      <c r="N451" s="5">
        <v>43966</v>
      </c>
      <c r="O451" t="s">
        <v>14</v>
      </c>
      <c r="P451">
        <v>24.2</v>
      </c>
    </row>
    <row r="452" spans="1:16" x14ac:dyDescent="0.25">
      <c r="A452" s="5">
        <v>43969</v>
      </c>
      <c r="B452" s="4" t="s">
        <v>14</v>
      </c>
      <c r="C452" s="4">
        <v>24.8</v>
      </c>
      <c r="N452" s="5">
        <v>43969</v>
      </c>
      <c r="O452" t="s">
        <v>14</v>
      </c>
      <c r="P452">
        <v>24.8</v>
      </c>
    </row>
    <row r="453" spans="1:16" x14ac:dyDescent="0.25">
      <c r="A453" s="5">
        <v>43970</v>
      </c>
      <c r="B453" s="4" t="s">
        <v>14</v>
      </c>
      <c r="C453" s="4">
        <v>25</v>
      </c>
      <c r="N453" s="5">
        <v>43970</v>
      </c>
      <c r="O453" t="s">
        <v>14</v>
      </c>
      <c r="P453">
        <v>25</v>
      </c>
    </row>
    <row r="454" spans="1:16" x14ac:dyDescent="0.25">
      <c r="A454" s="5">
        <v>43971</v>
      </c>
      <c r="B454" s="4" t="s">
        <v>14</v>
      </c>
      <c r="C454" s="4">
        <v>24.96</v>
      </c>
      <c r="N454" s="5">
        <v>43971</v>
      </c>
      <c r="O454" t="s">
        <v>14</v>
      </c>
      <c r="P454">
        <v>24.96</v>
      </c>
    </row>
    <row r="455" spans="1:16" x14ac:dyDescent="0.25">
      <c r="A455" s="5">
        <v>43972</v>
      </c>
      <c r="B455" s="4" t="s">
        <v>14</v>
      </c>
      <c r="C455" s="4">
        <v>24.61</v>
      </c>
      <c r="N455" s="5">
        <v>43972</v>
      </c>
      <c r="O455" t="s">
        <v>14</v>
      </c>
      <c r="P455">
        <v>24.61</v>
      </c>
    </row>
    <row r="456" spans="1:16" x14ac:dyDescent="0.25">
      <c r="A456" s="5">
        <v>43973</v>
      </c>
      <c r="B456" s="4" t="s">
        <v>14</v>
      </c>
      <c r="C456" s="4">
        <v>24.5</v>
      </c>
      <c r="N456" s="5">
        <v>43973</v>
      </c>
      <c r="O456" t="s">
        <v>14</v>
      </c>
      <c r="P456">
        <v>24.5</v>
      </c>
    </row>
    <row r="457" spans="1:16" x14ac:dyDescent="0.25">
      <c r="A457" s="5">
        <v>43976</v>
      </c>
      <c r="B457" s="4" t="s">
        <v>14</v>
      </c>
      <c r="C457" s="4">
        <v>25</v>
      </c>
      <c r="N457" s="5">
        <v>43976</v>
      </c>
      <c r="O457" t="s">
        <v>14</v>
      </c>
      <c r="P457">
        <v>25</v>
      </c>
    </row>
    <row r="458" spans="1:16" x14ac:dyDescent="0.25">
      <c r="A458" s="5">
        <v>43977</v>
      </c>
      <c r="B458" s="4" t="s">
        <v>14</v>
      </c>
      <c r="C458" s="4">
        <v>25.38</v>
      </c>
      <c r="N458" s="5">
        <v>43977</v>
      </c>
      <c r="O458" t="s">
        <v>14</v>
      </c>
      <c r="P458">
        <v>25.38</v>
      </c>
    </row>
    <row r="459" spans="1:16" x14ac:dyDescent="0.25">
      <c r="A459" s="5">
        <v>43978</v>
      </c>
      <c r="B459" s="4" t="s">
        <v>14</v>
      </c>
      <c r="C459" s="4">
        <v>26.5</v>
      </c>
      <c r="N459" s="5">
        <v>43978</v>
      </c>
      <c r="O459" t="s">
        <v>14</v>
      </c>
      <c r="P459">
        <v>26.5</v>
      </c>
    </row>
    <row r="460" spans="1:16" x14ac:dyDescent="0.25">
      <c r="A460" s="5">
        <v>43979</v>
      </c>
      <c r="B460" s="4" t="s">
        <v>14</v>
      </c>
      <c r="C460" s="4">
        <v>26.5</v>
      </c>
      <c r="N460" s="5">
        <v>43979</v>
      </c>
      <c r="O460" t="s">
        <v>14</v>
      </c>
      <c r="P460">
        <v>26.5</v>
      </c>
    </row>
    <row r="461" spans="1:16" x14ac:dyDescent="0.25">
      <c r="A461" s="5">
        <v>43980</v>
      </c>
      <c r="B461" s="4" t="s">
        <v>14</v>
      </c>
      <c r="C461" s="4">
        <v>26.2</v>
      </c>
      <c r="N461" s="5">
        <v>43980</v>
      </c>
      <c r="O461" t="s">
        <v>14</v>
      </c>
      <c r="P461">
        <v>26.2</v>
      </c>
    </row>
    <row r="462" spans="1:16" x14ac:dyDescent="0.25">
      <c r="A462" s="5">
        <v>43983</v>
      </c>
      <c r="B462" s="4" t="s">
        <v>14</v>
      </c>
      <c r="C462" s="4">
        <v>26.89</v>
      </c>
      <c r="N462" s="5">
        <v>43983</v>
      </c>
      <c r="O462" t="s">
        <v>14</v>
      </c>
      <c r="P462">
        <v>26.89</v>
      </c>
    </row>
    <row r="463" spans="1:16" x14ac:dyDescent="0.25">
      <c r="A463" s="5">
        <v>43984</v>
      </c>
      <c r="B463" s="4" t="s">
        <v>14</v>
      </c>
      <c r="C463" s="4">
        <v>28</v>
      </c>
      <c r="N463" s="5">
        <v>43984</v>
      </c>
      <c r="O463" t="s">
        <v>14</v>
      </c>
      <c r="P463">
        <v>28</v>
      </c>
    </row>
    <row r="464" spans="1:16" x14ac:dyDescent="0.25">
      <c r="A464" s="5">
        <v>43985</v>
      </c>
      <c r="B464" s="4" t="s">
        <v>14</v>
      </c>
      <c r="C464" s="4">
        <v>29.5</v>
      </c>
      <c r="N464" s="5">
        <v>43985</v>
      </c>
      <c r="O464" t="s">
        <v>14</v>
      </c>
      <c r="P464">
        <v>29.5</v>
      </c>
    </row>
    <row r="465" spans="1:16" x14ac:dyDescent="0.25">
      <c r="A465" s="5">
        <v>43986</v>
      </c>
      <c r="B465" s="4" t="s">
        <v>14</v>
      </c>
      <c r="C465" s="4">
        <v>29.5</v>
      </c>
      <c r="N465" s="5">
        <v>43986</v>
      </c>
      <c r="O465" t="s">
        <v>14</v>
      </c>
      <c r="P465">
        <v>29.5</v>
      </c>
    </row>
    <row r="466" spans="1:16" x14ac:dyDescent="0.25">
      <c r="A466" s="5">
        <v>43987</v>
      </c>
      <c r="B466" s="4" t="s">
        <v>14</v>
      </c>
      <c r="C466" s="4">
        <v>29.5</v>
      </c>
      <c r="N466" s="5">
        <v>43987</v>
      </c>
      <c r="O466" t="s">
        <v>14</v>
      </c>
      <c r="P466">
        <v>29.5</v>
      </c>
    </row>
    <row r="467" spans="1:16" x14ac:dyDescent="0.25">
      <c r="A467" s="5">
        <v>43990</v>
      </c>
      <c r="B467" s="4" t="s">
        <v>14</v>
      </c>
      <c r="C467" s="4">
        <v>29.95</v>
      </c>
      <c r="N467" s="5">
        <v>43990</v>
      </c>
      <c r="O467" t="s">
        <v>14</v>
      </c>
      <c r="P467">
        <v>29.95</v>
      </c>
    </row>
    <row r="468" spans="1:16" x14ac:dyDescent="0.25">
      <c r="A468" s="5">
        <v>43991</v>
      </c>
      <c r="B468" s="4" t="s">
        <v>14</v>
      </c>
      <c r="C468" s="4">
        <v>30.6</v>
      </c>
      <c r="N468" s="5">
        <v>43991</v>
      </c>
      <c r="O468" t="s">
        <v>14</v>
      </c>
      <c r="P468">
        <v>30.6</v>
      </c>
    </row>
    <row r="469" spans="1:16" x14ac:dyDescent="0.25">
      <c r="A469" s="5">
        <v>43992</v>
      </c>
      <c r="B469" s="4" t="s">
        <v>14</v>
      </c>
      <c r="C469" s="4">
        <v>30.05</v>
      </c>
      <c r="N469" s="5">
        <v>43992</v>
      </c>
      <c r="O469" t="s">
        <v>14</v>
      </c>
      <c r="P469">
        <v>30.05</v>
      </c>
    </row>
    <row r="470" spans="1:16" x14ac:dyDescent="0.25">
      <c r="A470" s="5">
        <v>43994</v>
      </c>
      <c r="B470" s="4" t="s">
        <v>14</v>
      </c>
      <c r="C470" s="4">
        <v>30.4</v>
      </c>
      <c r="N470" s="5">
        <v>43994</v>
      </c>
      <c r="O470" t="s">
        <v>14</v>
      </c>
      <c r="P470">
        <v>30.4</v>
      </c>
    </row>
    <row r="471" spans="1:16" x14ac:dyDescent="0.25">
      <c r="A471" s="5">
        <v>43997</v>
      </c>
      <c r="B471" s="4" t="s">
        <v>14</v>
      </c>
      <c r="C471" s="4">
        <v>31.79</v>
      </c>
      <c r="N471" s="5">
        <v>43997</v>
      </c>
      <c r="O471" t="s">
        <v>14</v>
      </c>
      <c r="P471">
        <v>31.79</v>
      </c>
    </row>
    <row r="472" spans="1:16" x14ac:dyDescent="0.25">
      <c r="A472" s="5">
        <v>43998</v>
      </c>
      <c r="B472" s="4" t="s">
        <v>14</v>
      </c>
      <c r="C472" s="4">
        <v>32.46</v>
      </c>
      <c r="N472" s="5">
        <v>43998</v>
      </c>
      <c r="O472" t="s">
        <v>14</v>
      </c>
      <c r="P472">
        <v>32.46</v>
      </c>
    </row>
    <row r="473" spans="1:16" x14ac:dyDescent="0.25">
      <c r="A473" s="5">
        <v>43999</v>
      </c>
      <c r="B473" s="4" t="s">
        <v>14</v>
      </c>
      <c r="C473" s="4">
        <v>32.700000000000003</v>
      </c>
      <c r="N473" s="5">
        <v>43999</v>
      </c>
      <c r="O473" t="s">
        <v>14</v>
      </c>
      <c r="P473">
        <v>32.700000000000003</v>
      </c>
    </row>
    <row r="474" spans="1:16" x14ac:dyDescent="0.25">
      <c r="A474" s="5">
        <v>44000</v>
      </c>
      <c r="B474" s="4" t="s">
        <v>14</v>
      </c>
      <c r="C474" s="4">
        <v>33.39</v>
      </c>
      <c r="N474" s="5">
        <v>44000</v>
      </c>
      <c r="O474" t="s">
        <v>14</v>
      </c>
      <c r="P474">
        <v>33.39</v>
      </c>
    </row>
    <row r="475" spans="1:16" x14ac:dyDescent="0.25">
      <c r="A475" s="5">
        <v>44001</v>
      </c>
      <c r="B475" s="4" t="s">
        <v>14</v>
      </c>
      <c r="C475" s="4">
        <v>34.299999999999997</v>
      </c>
      <c r="N475" s="5">
        <v>44001</v>
      </c>
      <c r="O475" t="s">
        <v>14</v>
      </c>
      <c r="P475">
        <v>34.299999999999997</v>
      </c>
    </row>
    <row r="476" spans="1:16" x14ac:dyDescent="0.25">
      <c r="A476" s="5">
        <v>44004</v>
      </c>
      <c r="B476" s="4" t="s">
        <v>14</v>
      </c>
      <c r="C476" s="4">
        <v>34</v>
      </c>
      <c r="N476" s="5">
        <v>44004</v>
      </c>
      <c r="O476" t="s">
        <v>14</v>
      </c>
      <c r="P476">
        <v>34</v>
      </c>
    </row>
    <row r="477" spans="1:16" x14ac:dyDescent="0.25">
      <c r="A477" s="5">
        <v>44005</v>
      </c>
      <c r="B477" s="4" t="s">
        <v>14</v>
      </c>
      <c r="C477" s="4">
        <v>36.340000000000003</v>
      </c>
      <c r="N477" s="5">
        <v>44005</v>
      </c>
      <c r="O477" t="s">
        <v>14</v>
      </c>
      <c r="P477">
        <v>36.340000000000003</v>
      </c>
    </row>
    <row r="478" spans="1:16" x14ac:dyDescent="0.25">
      <c r="A478" s="5">
        <v>44006</v>
      </c>
      <c r="B478" s="4" t="s">
        <v>14</v>
      </c>
      <c r="C478" s="4">
        <v>35.9</v>
      </c>
      <c r="N478" s="5">
        <v>44006</v>
      </c>
      <c r="O478" t="s">
        <v>14</v>
      </c>
      <c r="P478">
        <v>35.9</v>
      </c>
    </row>
    <row r="479" spans="1:16" x14ac:dyDescent="0.25">
      <c r="A479" s="5">
        <v>44007</v>
      </c>
      <c r="B479" s="4" t="s">
        <v>14</v>
      </c>
      <c r="C479" s="4">
        <v>39.380000000000003</v>
      </c>
      <c r="N479" s="5">
        <v>44007</v>
      </c>
      <c r="O479" t="s">
        <v>14</v>
      </c>
      <c r="P479">
        <v>39.380000000000003</v>
      </c>
    </row>
    <row r="480" spans="1:16" x14ac:dyDescent="0.25">
      <c r="A480" s="5">
        <v>44008</v>
      </c>
      <c r="B480" s="4" t="s">
        <v>14</v>
      </c>
      <c r="C480" s="4">
        <v>41.5</v>
      </c>
      <c r="N480" s="5">
        <v>44008</v>
      </c>
      <c r="O480" t="s">
        <v>14</v>
      </c>
      <c r="P480">
        <v>41.5</v>
      </c>
    </row>
    <row r="481" spans="1:16" x14ac:dyDescent="0.25">
      <c r="A481" s="5">
        <v>44011</v>
      </c>
      <c r="B481" s="4" t="s">
        <v>14</v>
      </c>
      <c r="C481" s="4">
        <v>42.63</v>
      </c>
      <c r="N481" s="5">
        <v>44011</v>
      </c>
      <c r="O481" t="s">
        <v>14</v>
      </c>
      <c r="P481">
        <v>42.63</v>
      </c>
    </row>
    <row r="482" spans="1:16" x14ac:dyDescent="0.25">
      <c r="A482" s="5">
        <v>44012</v>
      </c>
      <c r="B482" s="4" t="s">
        <v>14</v>
      </c>
      <c r="C482" s="4">
        <v>43.2</v>
      </c>
      <c r="N482" s="5">
        <v>44012</v>
      </c>
      <c r="O482" t="s">
        <v>14</v>
      </c>
      <c r="P482">
        <v>43.2</v>
      </c>
    </row>
    <row r="483" spans="1:16" x14ac:dyDescent="0.25">
      <c r="A483" s="5">
        <v>44013</v>
      </c>
      <c r="B483" s="4" t="s">
        <v>14</v>
      </c>
      <c r="C483" s="4">
        <v>47.7</v>
      </c>
      <c r="N483" s="5">
        <v>44013</v>
      </c>
      <c r="O483" t="s">
        <v>14</v>
      </c>
      <c r="P483">
        <v>47.7</v>
      </c>
    </row>
    <row r="484" spans="1:16" x14ac:dyDescent="0.25">
      <c r="A484" s="5">
        <v>44014</v>
      </c>
      <c r="B484" s="4" t="s">
        <v>14</v>
      </c>
      <c r="C484" s="4">
        <v>47.24</v>
      </c>
      <c r="N484" s="5">
        <v>44014</v>
      </c>
      <c r="O484" t="s">
        <v>14</v>
      </c>
      <c r="P484">
        <v>47.24</v>
      </c>
    </row>
    <row r="485" spans="1:16" x14ac:dyDescent="0.25">
      <c r="A485" s="5">
        <v>44015</v>
      </c>
      <c r="B485" s="4" t="s">
        <v>14</v>
      </c>
      <c r="C485" s="4">
        <v>48.26</v>
      </c>
      <c r="N485" s="5">
        <v>44015</v>
      </c>
      <c r="O485" t="s">
        <v>14</v>
      </c>
      <c r="P485">
        <v>48.26</v>
      </c>
    </row>
    <row r="486" spans="1:16" x14ac:dyDescent="0.25">
      <c r="A486" s="5">
        <v>44018</v>
      </c>
      <c r="B486" s="4" t="s">
        <v>14</v>
      </c>
      <c r="C486" s="4">
        <v>46.4</v>
      </c>
      <c r="N486" s="5">
        <v>44018</v>
      </c>
      <c r="O486" t="s">
        <v>14</v>
      </c>
      <c r="P486">
        <v>46.4</v>
      </c>
    </row>
    <row r="487" spans="1:16" x14ac:dyDescent="0.25">
      <c r="A487" s="5">
        <v>44019</v>
      </c>
      <c r="B487" s="4" t="s">
        <v>14</v>
      </c>
      <c r="C487" s="4">
        <v>43.99</v>
      </c>
      <c r="N487" s="5">
        <v>44019</v>
      </c>
      <c r="O487" t="s">
        <v>14</v>
      </c>
      <c r="P487">
        <v>43.99</v>
      </c>
    </row>
    <row r="488" spans="1:16" x14ac:dyDescent="0.25">
      <c r="A488" s="5">
        <v>44020</v>
      </c>
      <c r="B488" s="4" t="s">
        <v>14</v>
      </c>
      <c r="C488" s="4">
        <v>45.68</v>
      </c>
      <c r="N488" s="5">
        <v>44020</v>
      </c>
      <c r="O488" t="s">
        <v>14</v>
      </c>
      <c r="P488">
        <v>45.68</v>
      </c>
    </row>
    <row r="489" spans="1:16" x14ac:dyDescent="0.25">
      <c r="A489" s="5">
        <v>44021</v>
      </c>
      <c r="B489" s="4" t="s">
        <v>14</v>
      </c>
      <c r="C489" s="4">
        <v>46.93</v>
      </c>
      <c r="N489" s="5">
        <v>44021</v>
      </c>
      <c r="O489" t="s">
        <v>14</v>
      </c>
      <c r="P489">
        <v>46.93</v>
      </c>
    </row>
    <row r="490" spans="1:16" x14ac:dyDescent="0.25">
      <c r="A490" s="5">
        <v>44022</v>
      </c>
      <c r="B490" s="4" t="s">
        <v>14</v>
      </c>
      <c r="C490" s="4">
        <v>48.31</v>
      </c>
      <c r="N490" s="5">
        <v>44022</v>
      </c>
      <c r="O490" t="s">
        <v>14</v>
      </c>
      <c r="P490">
        <v>48.31</v>
      </c>
    </row>
    <row r="491" spans="1:16" x14ac:dyDescent="0.25">
      <c r="A491" s="5">
        <v>43921</v>
      </c>
      <c r="B491" s="4" t="s">
        <v>15</v>
      </c>
      <c r="C491" s="4">
        <v>38.99</v>
      </c>
      <c r="N491" s="5">
        <v>43921</v>
      </c>
      <c r="O491" t="s">
        <v>15</v>
      </c>
      <c r="P491">
        <v>38.99</v>
      </c>
    </row>
    <row r="492" spans="1:16" x14ac:dyDescent="0.25">
      <c r="A492" s="5">
        <v>43922</v>
      </c>
      <c r="B492" s="4" t="s">
        <v>15</v>
      </c>
      <c r="C492" s="4">
        <v>37.479999999999997</v>
      </c>
      <c r="N492" s="5">
        <v>43922</v>
      </c>
      <c r="O492" t="s">
        <v>15</v>
      </c>
      <c r="P492">
        <v>37.479999999999997</v>
      </c>
    </row>
    <row r="493" spans="1:16" x14ac:dyDescent="0.25">
      <c r="A493" s="5">
        <v>43923</v>
      </c>
      <c r="B493" s="4" t="s">
        <v>15</v>
      </c>
      <c r="C493" s="4">
        <v>35.89</v>
      </c>
      <c r="N493" s="5">
        <v>43923</v>
      </c>
      <c r="O493" t="s">
        <v>15</v>
      </c>
      <c r="P493">
        <v>35.89</v>
      </c>
    </row>
    <row r="494" spans="1:16" x14ac:dyDescent="0.25">
      <c r="A494" s="5">
        <v>43924</v>
      </c>
      <c r="B494" s="4" t="s">
        <v>15</v>
      </c>
      <c r="C494" s="4">
        <v>35.54</v>
      </c>
      <c r="N494" s="5">
        <v>43924</v>
      </c>
      <c r="O494" t="s">
        <v>15</v>
      </c>
      <c r="P494">
        <v>35.54</v>
      </c>
    </row>
    <row r="495" spans="1:16" x14ac:dyDescent="0.25">
      <c r="A495" s="5">
        <v>43927</v>
      </c>
      <c r="B495" s="4" t="s">
        <v>15</v>
      </c>
      <c r="C495" s="4">
        <v>38.200000000000003</v>
      </c>
      <c r="N495" s="5">
        <v>43927</v>
      </c>
      <c r="O495" t="s">
        <v>15</v>
      </c>
      <c r="P495">
        <v>38.200000000000003</v>
      </c>
    </row>
    <row r="496" spans="1:16" x14ac:dyDescent="0.25">
      <c r="A496" s="5">
        <v>43928</v>
      </c>
      <c r="B496" s="4" t="s">
        <v>15</v>
      </c>
      <c r="C496" s="4">
        <v>40.090000000000003</v>
      </c>
      <c r="N496" s="5">
        <v>43928</v>
      </c>
      <c r="O496" t="s">
        <v>15</v>
      </c>
      <c r="P496">
        <v>40.090000000000003</v>
      </c>
    </row>
    <row r="497" spans="1:16" x14ac:dyDescent="0.25">
      <c r="A497" s="5">
        <v>43929</v>
      </c>
      <c r="B497" s="4" t="s">
        <v>15</v>
      </c>
      <c r="C497" s="4">
        <v>41.96</v>
      </c>
      <c r="N497" s="5">
        <v>43929</v>
      </c>
      <c r="O497" t="s">
        <v>15</v>
      </c>
      <c r="P497">
        <v>41.96</v>
      </c>
    </row>
    <row r="498" spans="1:16" x14ac:dyDescent="0.25">
      <c r="A498" s="5">
        <v>43930</v>
      </c>
      <c r="B498" s="4" t="s">
        <v>15</v>
      </c>
      <c r="C498" s="4">
        <v>41.65</v>
      </c>
      <c r="N498" s="5">
        <v>43930</v>
      </c>
      <c r="O498" t="s">
        <v>15</v>
      </c>
      <c r="P498">
        <v>41.65</v>
      </c>
    </row>
    <row r="499" spans="1:16" x14ac:dyDescent="0.25">
      <c r="A499" s="5">
        <v>43934</v>
      </c>
      <c r="B499" s="4" t="s">
        <v>15</v>
      </c>
      <c r="C499" s="4">
        <v>41.91</v>
      </c>
      <c r="N499" s="5">
        <v>43934</v>
      </c>
      <c r="O499" t="s">
        <v>15</v>
      </c>
      <c r="P499">
        <v>41.91</v>
      </c>
    </row>
    <row r="500" spans="1:16" x14ac:dyDescent="0.25">
      <c r="A500" s="5">
        <v>43935</v>
      </c>
      <c r="B500" s="4" t="s">
        <v>15</v>
      </c>
      <c r="C500" s="4">
        <v>42.9</v>
      </c>
      <c r="N500" s="5">
        <v>43935</v>
      </c>
      <c r="O500" t="s">
        <v>15</v>
      </c>
      <c r="P500">
        <v>42.9</v>
      </c>
    </row>
    <row r="501" spans="1:16" x14ac:dyDescent="0.25">
      <c r="A501" s="5">
        <v>43936</v>
      </c>
      <c r="B501" s="4" t="s">
        <v>15</v>
      </c>
      <c r="C501" s="4">
        <v>43.85</v>
      </c>
      <c r="N501" s="5">
        <v>43936</v>
      </c>
      <c r="O501" t="s">
        <v>15</v>
      </c>
      <c r="P501">
        <v>43.85</v>
      </c>
    </row>
    <row r="502" spans="1:16" x14ac:dyDescent="0.25">
      <c r="A502" s="5">
        <v>43937</v>
      </c>
      <c r="B502" s="4" t="s">
        <v>15</v>
      </c>
      <c r="C502" s="4">
        <v>45.57</v>
      </c>
      <c r="N502" s="5">
        <v>43937</v>
      </c>
      <c r="O502" t="s">
        <v>15</v>
      </c>
      <c r="P502">
        <v>45.57</v>
      </c>
    </row>
    <row r="503" spans="1:16" x14ac:dyDescent="0.25">
      <c r="A503" s="5">
        <v>43938</v>
      </c>
      <c r="B503" s="4" t="s">
        <v>15</v>
      </c>
      <c r="C503" s="4">
        <v>44.59</v>
      </c>
      <c r="N503" s="5">
        <v>43938</v>
      </c>
      <c r="O503" t="s">
        <v>15</v>
      </c>
      <c r="P503">
        <v>44.59</v>
      </c>
    </row>
    <row r="504" spans="1:16" x14ac:dyDescent="0.25">
      <c r="A504" s="5">
        <v>43941</v>
      </c>
      <c r="B504" s="4" t="s">
        <v>15</v>
      </c>
      <c r="C504" s="4">
        <v>48.48</v>
      </c>
      <c r="N504" s="5">
        <v>43941</v>
      </c>
      <c r="O504" t="s">
        <v>15</v>
      </c>
      <c r="P504">
        <v>48.48</v>
      </c>
    </row>
    <row r="505" spans="1:16" x14ac:dyDescent="0.25">
      <c r="A505" s="5">
        <v>43943</v>
      </c>
      <c r="B505" s="4" t="s">
        <v>15</v>
      </c>
      <c r="C505" s="4">
        <v>50.55</v>
      </c>
      <c r="N505" s="5">
        <v>43943</v>
      </c>
      <c r="O505" t="s">
        <v>15</v>
      </c>
      <c r="P505">
        <v>50.55</v>
      </c>
    </row>
    <row r="506" spans="1:16" x14ac:dyDescent="0.25">
      <c r="A506" s="5">
        <v>43944</v>
      </c>
      <c r="B506" s="4" t="s">
        <v>15</v>
      </c>
      <c r="C506" s="4">
        <v>49.47</v>
      </c>
      <c r="N506" s="5">
        <v>43944</v>
      </c>
      <c r="O506" t="s">
        <v>15</v>
      </c>
      <c r="P506">
        <v>49.47</v>
      </c>
    </row>
    <row r="507" spans="1:16" x14ac:dyDescent="0.25">
      <c r="A507" s="5">
        <v>43945</v>
      </c>
      <c r="B507" s="4" t="s">
        <v>15</v>
      </c>
      <c r="C507" s="4">
        <v>47.38</v>
      </c>
      <c r="N507" s="5">
        <v>43945</v>
      </c>
      <c r="O507" t="s">
        <v>15</v>
      </c>
      <c r="P507">
        <v>47.38</v>
      </c>
    </row>
    <row r="508" spans="1:16" x14ac:dyDescent="0.25">
      <c r="A508" s="5">
        <v>43948</v>
      </c>
      <c r="B508" s="4" t="s">
        <v>15</v>
      </c>
      <c r="C508" s="4">
        <v>49.5</v>
      </c>
      <c r="N508" s="5">
        <v>43948</v>
      </c>
      <c r="O508" t="s">
        <v>15</v>
      </c>
      <c r="P508">
        <v>49.5</v>
      </c>
    </row>
    <row r="509" spans="1:16" x14ac:dyDescent="0.25">
      <c r="A509" s="5">
        <v>43949</v>
      </c>
      <c r="B509" s="4" t="s">
        <v>15</v>
      </c>
      <c r="C509" s="4">
        <v>51.8</v>
      </c>
      <c r="N509" s="5">
        <v>43949</v>
      </c>
      <c r="O509" t="s">
        <v>15</v>
      </c>
      <c r="P509">
        <v>51.8</v>
      </c>
    </row>
    <row r="510" spans="1:16" x14ac:dyDescent="0.25">
      <c r="A510" s="5">
        <v>43950</v>
      </c>
      <c r="B510" s="4" t="s">
        <v>15</v>
      </c>
      <c r="C510" s="4">
        <v>50.62</v>
      </c>
      <c r="N510" s="5">
        <v>43950</v>
      </c>
      <c r="O510" t="s">
        <v>15</v>
      </c>
      <c r="P510">
        <v>50.62</v>
      </c>
    </row>
    <row r="511" spans="1:16" x14ac:dyDescent="0.25">
      <c r="A511" s="5">
        <v>43951</v>
      </c>
      <c r="B511" s="4" t="s">
        <v>15</v>
      </c>
      <c r="C511" s="4">
        <v>49.7</v>
      </c>
      <c r="N511" s="5">
        <v>43951</v>
      </c>
      <c r="O511" t="s">
        <v>15</v>
      </c>
      <c r="P511">
        <v>49.7</v>
      </c>
    </row>
    <row r="512" spans="1:16" x14ac:dyDescent="0.25">
      <c r="A512" s="5">
        <v>43955</v>
      </c>
      <c r="B512" s="4" t="s">
        <v>15</v>
      </c>
      <c r="C512" s="4">
        <v>51.44</v>
      </c>
      <c r="N512" s="5">
        <v>43955</v>
      </c>
      <c r="O512" t="s">
        <v>15</v>
      </c>
      <c r="P512">
        <v>51.44</v>
      </c>
    </row>
    <row r="513" spans="1:16" x14ac:dyDescent="0.25">
      <c r="A513" s="5">
        <v>43956</v>
      </c>
      <c r="B513" s="4" t="s">
        <v>15</v>
      </c>
      <c r="C513" s="4">
        <v>50.2</v>
      </c>
      <c r="N513" s="5">
        <v>43956</v>
      </c>
      <c r="O513" t="s">
        <v>15</v>
      </c>
      <c r="P513">
        <v>50.2</v>
      </c>
    </row>
    <row r="514" spans="1:16" x14ac:dyDescent="0.25">
      <c r="A514" s="5">
        <v>43957</v>
      </c>
      <c r="B514" s="4" t="s">
        <v>15</v>
      </c>
      <c r="C514" s="4">
        <v>55.15</v>
      </c>
      <c r="N514" s="5">
        <v>43957</v>
      </c>
      <c r="O514" t="s">
        <v>15</v>
      </c>
      <c r="P514">
        <v>55.15</v>
      </c>
    </row>
    <row r="515" spans="1:16" x14ac:dyDescent="0.25">
      <c r="A515" s="5">
        <v>43958</v>
      </c>
      <c r="B515" s="4" t="s">
        <v>15</v>
      </c>
      <c r="C515" s="4">
        <v>56.79</v>
      </c>
      <c r="N515" s="5">
        <v>43958</v>
      </c>
      <c r="O515" t="s">
        <v>15</v>
      </c>
      <c r="P515">
        <v>56.79</v>
      </c>
    </row>
    <row r="516" spans="1:16" x14ac:dyDescent="0.25">
      <c r="A516" s="5">
        <v>43959</v>
      </c>
      <c r="B516" s="4" t="s">
        <v>15</v>
      </c>
      <c r="C516" s="4">
        <v>55.54</v>
      </c>
      <c r="N516" s="5">
        <v>43959</v>
      </c>
      <c r="O516" t="s">
        <v>15</v>
      </c>
      <c r="P516">
        <v>55.54</v>
      </c>
    </row>
    <row r="517" spans="1:16" x14ac:dyDescent="0.25">
      <c r="A517" s="5">
        <v>43962</v>
      </c>
      <c r="B517" s="4" t="s">
        <v>15</v>
      </c>
      <c r="C517" s="4">
        <v>54.95</v>
      </c>
      <c r="N517" s="5">
        <v>43962</v>
      </c>
      <c r="O517" t="s">
        <v>15</v>
      </c>
      <c r="P517">
        <v>54.95</v>
      </c>
    </row>
    <row r="518" spans="1:16" x14ac:dyDescent="0.25">
      <c r="A518" s="5">
        <v>43963</v>
      </c>
      <c r="B518" s="4" t="s">
        <v>15</v>
      </c>
      <c r="C518" s="4">
        <v>54.8</v>
      </c>
      <c r="N518" s="5">
        <v>43963</v>
      </c>
      <c r="O518" t="s">
        <v>15</v>
      </c>
      <c r="P518">
        <v>54.8</v>
      </c>
    </row>
    <row r="519" spans="1:16" x14ac:dyDescent="0.25">
      <c r="A519" s="5">
        <v>43964</v>
      </c>
      <c r="B519" s="4" t="s">
        <v>15</v>
      </c>
      <c r="C519" s="4">
        <v>55.1</v>
      </c>
      <c r="N519" s="5">
        <v>43964</v>
      </c>
      <c r="O519" t="s">
        <v>15</v>
      </c>
      <c r="P519">
        <v>55.1</v>
      </c>
    </row>
    <row r="520" spans="1:16" x14ac:dyDescent="0.25">
      <c r="A520" s="5">
        <v>43965</v>
      </c>
      <c r="B520" s="4" t="s">
        <v>15</v>
      </c>
      <c r="C520" s="4">
        <v>55.5</v>
      </c>
      <c r="N520" s="5">
        <v>43965</v>
      </c>
      <c r="O520" t="s">
        <v>15</v>
      </c>
      <c r="P520">
        <v>55.5</v>
      </c>
    </row>
    <row r="521" spans="1:16" x14ac:dyDescent="0.25">
      <c r="A521" s="5">
        <v>43966</v>
      </c>
      <c r="B521" s="4" t="s">
        <v>15</v>
      </c>
      <c r="C521" s="4">
        <v>55.13</v>
      </c>
      <c r="N521" s="5">
        <v>43966</v>
      </c>
      <c r="O521" t="s">
        <v>15</v>
      </c>
      <c r="P521">
        <v>55.13</v>
      </c>
    </row>
    <row r="522" spans="1:16" x14ac:dyDescent="0.25">
      <c r="A522" s="5">
        <v>43969</v>
      </c>
      <c r="B522" s="4" t="s">
        <v>15</v>
      </c>
      <c r="C522" s="4">
        <v>55.75</v>
      </c>
      <c r="N522" s="5">
        <v>43969</v>
      </c>
      <c r="O522" t="s">
        <v>15</v>
      </c>
      <c r="P522">
        <v>55.75</v>
      </c>
    </row>
    <row r="523" spans="1:16" x14ac:dyDescent="0.25">
      <c r="A523" s="5">
        <v>43970</v>
      </c>
      <c r="B523" s="4" t="s">
        <v>15</v>
      </c>
      <c r="C523" s="4">
        <v>58.58</v>
      </c>
      <c r="N523" s="5">
        <v>43970</v>
      </c>
      <c r="O523" t="s">
        <v>15</v>
      </c>
      <c r="P523">
        <v>58.58</v>
      </c>
    </row>
    <row r="524" spans="1:16" x14ac:dyDescent="0.25">
      <c r="A524" s="5">
        <v>43971</v>
      </c>
      <c r="B524" s="4" t="s">
        <v>15</v>
      </c>
      <c r="C524" s="4">
        <v>56.9</v>
      </c>
      <c r="N524" s="5">
        <v>43971</v>
      </c>
      <c r="O524" t="s">
        <v>15</v>
      </c>
      <c r="P524">
        <v>56.9</v>
      </c>
    </row>
    <row r="525" spans="1:16" x14ac:dyDescent="0.25">
      <c r="A525" s="5">
        <v>43972</v>
      </c>
      <c r="B525" s="4" t="s">
        <v>15</v>
      </c>
      <c r="C525" s="4">
        <v>58.29</v>
      </c>
      <c r="N525" s="5">
        <v>43972</v>
      </c>
      <c r="O525" t="s">
        <v>15</v>
      </c>
      <c r="P525">
        <v>58.29</v>
      </c>
    </row>
    <row r="526" spans="1:16" x14ac:dyDescent="0.25">
      <c r="A526" s="5">
        <v>43973</v>
      </c>
      <c r="B526" s="4" t="s">
        <v>15</v>
      </c>
      <c r="C526" s="4">
        <v>57.65</v>
      </c>
      <c r="N526" s="5">
        <v>43973</v>
      </c>
      <c r="O526" t="s">
        <v>15</v>
      </c>
      <c r="P526">
        <v>57.65</v>
      </c>
    </row>
    <row r="527" spans="1:16" x14ac:dyDescent="0.25">
      <c r="A527" s="5">
        <v>43976</v>
      </c>
      <c r="B527" s="4" t="s">
        <v>15</v>
      </c>
      <c r="C527" s="4">
        <v>60.4</v>
      </c>
      <c r="N527" s="5">
        <v>43976</v>
      </c>
      <c r="O527" t="s">
        <v>15</v>
      </c>
      <c r="P527">
        <v>60.4</v>
      </c>
    </row>
    <row r="528" spans="1:16" x14ac:dyDescent="0.25">
      <c r="A528" s="5">
        <v>43977</v>
      </c>
      <c r="B528" s="4" t="s">
        <v>15</v>
      </c>
      <c r="C528" s="4">
        <v>64.48</v>
      </c>
      <c r="N528" s="5">
        <v>43977</v>
      </c>
      <c r="O528" t="s">
        <v>15</v>
      </c>
      <c r="P528">
        <v>64.48</v>
      </c>
    </row>
    <row r="529" spans="1:16" x14ac:dyDescent="0.25">
      <c r="A529" s="5">
        <v>43978</v>
      </c>
      <c r="B529" s="4" t="s">
        <v>15</v>
      </c>
      <c r="C529" s="4">
        <v>67.36</v>
      </c>
      <c r="N529" s="5">
        <v>43978</v>
      </c>
      <c r="O529" t="s">
        <v>15</v>
      </c>
      <c r="P529">
        <v>67.36</v>
      </c>
    </row>
    <row r="530" spans="1:16" x14ac:dyDescent="0.25">
      <c r="A530" s="5">
        <v>43979</v>
      </c>
      <c r="B530" s="4" t="s">
        <v>15</v>
      </c>
      <c r="C530" s="4">
        <v>65.25</v>
      </c>
      <c r="N530" s="5">
        <v>43979</v>
      </c>
      <c r="O530" t="s">
        <v>15</v>
      </c>
      <c r="P530">
        <v>65.25</v>
      </c>
    </row>
    <row r="531" spans="1:16" x14ac:dyDescent="0.25">
      <c r="A531" s="5">
        <v>43980</v>
      </c>
      <c r="B531" s="4" t="s">
        <v>15</v>
      </c>
      <c r="C531" s="4">
        <v>64.349999999999994</v>
      </c>
      <c r="N531" s="5">
        <v>43980</v>
      </c>
      <c r="O531" t="s">
        <v>15</v>
      </c>
      <c r="P531">
        <v>64.349999999999994</v>
      </c>
    </row>
    <row r="532" spans="1:16" x14ac:dyDescent="0.25">
      <c r="A532" s="5">
        <v>43983</v>
      </c>
      <c r="B532" s="4" t="s">
        <v>15</v>
      </c>
      <c r="C532" s="4">
        <v>63.7</v>
      </c>
      <c r="N532" s="5">
        <v>43983</v>
      </c>
      <c r="O532" t="s">
        <v>15</v>
      </c>
      <c r="P532">
        <v>63.7</v>
      </c>
    </row>
    <row r="533" spans="1:16" x14ac:dyDescent="0.25">
      <c r="A533" s="5">
        <v>43984</v>
      </c>
      <c r="B533" s="4" t="s">
        <v>15</v>
      </c>
      <c r="C533" s="4">
        <v>61.8</v>
      </c>
      <c r="N533" s="5">
        <v>43984</v>
      </c>
      <c r="O533" t="s">
        <v>15</v>
      </c>
      <c r="P533">
        <v>61.8</v>
      </c>
    </row>
    <row r="534" spans="1:16" x14ac:dyDescent="0.25">
      <c r="A534" s="5">
        <v>43985</v>
      </c>
      <c r="B534" s="4" t="s">
        <v>15</v>
      </c>
      <c r="C534" s="4">
        <v>62.38</v>
      </c>
      <c r="N534" s="5">
        <v>43985</v>
      </c>
      <c r="O534" t="s">
        <v>15</v>
      </c>
      <c r="P534">
        <v>62.38</v>
      </c>
    </row>
    <row r="535" spans="1:16" x14ac:dyDescent="0.25">
      <c r="A535" s="5">
        <v>43986</v>
      </c>
      <c r="B535" s="4" t="s">
        <v>15</v>
      </c>
      <c r="C535" s="4">
        <v>60.49</v>
      </c>
      <c r="N535" s="5">
        <v>43986</v>
      </c>
      <c r="O535" t="s">
        <v>15</v>
      </c>
      <c r="P535">
        <v>60.49</v>
      </c>
    </row>
    <row r="536" spans="1:16" x14ac:dyDescent="0.25">
      <c r="A536" s="5">
        <v>43987</v>
      </c>
      <c r="B536" s="4" t="s">
        <v>15</v>
      </c>
      <c r="C536" s="4">
        <v>59.45</v>
      </c>
      <c r="N536" s="5">
        <v>43987</v>
      </c>
      <c r="O536" t="s">
        <v>15</v>
      </c>
      <c r="P536">
        <v>59.45</v>
      </c>
    </row>
    <row r="537" spans="1:16" x14ac:dyDescent="0.25">
      <c r="A537" s="5">
        <v>43990</v>
      </c>
      <c r="B537" s="4" t="s">
        <v>15</v>
      </c>
      <c r="C537" s="4">
        <v>62.38</v>
      </c>
      <c r="N537" s="5">
        <v>43990</v>
      </c>
      <c r="O537" t="s">
        <v>15</v>
      </c>
      <c r="P537">
        <v>62.38</v>
      </c>
    </row>
    <row r="538" spans="1:16" x14ac:dyDescent="0.25">
      <c r="A538" s="5">
        <v>43991</v>
      </c>
      <c r="B538" s="4" t="s">
        <v>15</v>
      </c>
      <c r="C538" s="4">
        <v>62.38</v>
      </c>
      <c r="N538" s="5">
        <v>43991</v>
      </c>
      <c r="O538" t="s">
        <v>15</v>
      </c>
      <c r="P538">
        <v>62.38</v>
      </c>
    </row>
    <row r="539" spans="1:16" x14ac:dyDescent="0.25">
      <c r="A539" s="5">
        <v>43992</v>
      </c>
      <c r="B539" s="4" t="s">
        <v>15</v>
      </c>
      <c r="C539" s="4">
        <v>64.599999999999994</v>
      </c>
      <c r="N539" s="5">
        <v>43992</v>
      </c>
      <c r="O539" t="s">
        <v>15</v>
      </c>
      <c r="P539">
        <v>64.599999999999994</v>
      </c>
    </row>
    <row r="540" spans="1:16" x14ac:dyDescent="0.25">
      <c r="A540" s="5">
        <v>43994</v>
      </c>
      <c r="B540" s="4" t="s">
        <v>15</v>
      </c>
      <c r="C540" s="4">
        <v>63.95</v>
      </c>
      <c r="N540" s="5">
        <v>43994</v>
      </c>
      <c r="O540" t="s">
        <v>15</v>
      </c>
      <c r="P540">
        <v>63.95</v>
      </c>
    </row>
    <row r="541" spans="1:16" x14ac:dyDescent="0.25">
      <c r="A541" s="5">
        <v>43997</v>
      </c>
      <c r="B541" s="4" t="s">
        <v>15</v>
      </c>
      <c r="C541" s="4">
        <v>65.849999999999994</v>
      </c>
      <c r="N541" s="5">
        <v>43997</v>
      </c>
      <c r="O541" t="s">
        <v>15</v>
      </c>
      <c r="P541">
        <v>65.849999999999994</v>
      </c>
    </row>
    <row r="542" spans="1:16" x14ac:dyDescent="0.25">
      <c r="A542" s="5">
        <v>43998</v>
      </c>
      <c r="B542" s="4" t="s">
        <v>15</v>
      </c>
      <c r="C542" s="4">
        <v>66</v>
      </c>
      <c r="N542" s="5">
        <v>43998</v>
      </c>
      <c r="O542" t="s">
        <v>15</v>
      </c>
      <c r="P542">
        <v>66</v>
      </c>
    </row>
    <row r="543" spans="1:16" x14ac:dyDescent="0.25">
      <c r="A543" s="5">
        <v>43999</v>
      </c>
      <c r="B543" s="4" t="s">
        <v>15</v>
      </c>
      <c r="C543" s="4">
        <v>67.19</v>
      </c>
      <c r="N543" s="5">
        <v>43999</v>
      </c>
      <c r="O543" t="s">
        <v>15</v>
      </c>
      <c r="P543">
        <v>67.19</v>
      </c>
    </row>
    <row r="544" spans="1:16" x14ac:dyDescent="0.25">
      <c r="A544" s="5">
        <v>44000</v>
      </c>
      <c r="B544" s="4" t="s">
        <v>15</v>
      </c>
      <c r="C544" s="4">
        <v>69.7</v>
      </c>
      <c r="N544" s="5">
        <v>44000</v>
      </c>
      <c r="O544" t="s">
        <v>15</v>
      </c>
      <c r="P544">
        <v>69.7</v>
      </c>
    </row>
    <row r="545" spans="1:16" x14ac:dyDescent="0.25">
      <c r="A545" s="5">
        <v>44001</v>
      </c>
      <c r="B545" s="4" t="s">
        <v>15</v>
      </c>
      <c r="C545" s="4">
        <v>71.400000000000006</v>
      </c>
      <c r="N545" s="5">
        <v>44001</v>
      </c>
      <c r="O545" t="s">
        <v>15</v>
      </c>
      <c r="P545">
        <v>71.400000000000006</v>
      </c>
    </row>
    <row r="546" spans="1:16" x14ac:dyDescent="0.25">
      <c r="A546" s="5">
        <v>44004</v>
      </c>
      <c r="B546" s="4" t="s">
        <v>15</v>
      </c>
      <c r="C546" s="4">
        <v>70.900000000000006</v>
      </c>
      <c r="N546" s="5">
        <v>44004</v>
      </c>
      <c r="O546" t="s">
        <v>15</v>
      </c>
      <c r="P546">
        <v>70.900000000000006</v>
      </c>
    </row>
    <row r="547" spans="1:16" x14ac:dyDescent="0.25">
      <c r="A547" s="5">
        <v>44005</v>
      </c>
      <c r="B547" s="4" t="s">
        <v>15</v>
      </c>
      <c r="C547" s="4">
        <v>70.25</v>
      </c>
      <c r="N547" s="5">
        <v>44005</v>
      </c>
      <c r="O547" t="s">
        <v>15</v>
      </c>
      <c r="P547">
        <v>70.25</v>
      </c>
    </row>
    <row r="548" spans="1:16" x14ac:dyDescent="0.25">
      <c r="A548" s="5">
        <v>44006</v>
      </c>
      <c r="B548" s="4" t="s">
        <v>15</v>
      </c>
      <c r="C548" s="4">
        <v>69.8</v>
      </c>
      <c r="N548" s="5">
        <v>44006</v>
      </c>
      <c r="O548" t="s">
        <v>15</v>
      </c>
      <c r="P548">
        <v>69.8</v>
      </c>
    </row>
    <row r="549" spans="1:16" x14ac:dyDescent="0.25">
      <c r="A549" s="5">
        <v>44007</v>
      </c>
      <c r="B549" s="4" t="s">
        <v>15</v>
      </c>
      <c r="C549" s="4">
        <v>69.69</v>
      </c>
      <c r="N549" s="5">
        <v>44007</v>
      </c>
      <c r="O549" t="s">
        <v>15</v>
      </c>
      <c r="P549">
        <v>69.69</v>
      </c>
    </row>
    <row r="550" spans="1:16" x14ac:dyDescent="0.25">
      <c r="A550" s="5">
        <v>44008</v>
      </c>
      <c r="B550" s="4" t="s">
        <v>15</v>
      </c>
      <c r="C550" s="4">
        <v>69.349999999999994</v>
      </c>
      <c r="N550" s="5">
        <v>44008</v>
      </c>
      <c r="O550" t="s">
        <v>15</v>
      </c>
      <c r="P550">
        <v>69.349999999999994</v>
      </c>
    </row>
    <row r="551" spans="1:16" x14ac:dyDescent="0.25">
      <c r="A551" s="5">
        <v>44011</v>
      </c>
      <c r="B551" s="4" t="s">
        <v>15</v>
      </c>
      <c r="C551" s="4">
        <v>70.41</v>
      </c>
      <c r="N551" s="5">
        <v>44011</v>
      </c>
      <c r="O551" t="s">
        <v>15</v>
      </c>
      <c r="P551">
        <v>70.41</v>
      </c>
    </row>
    <row r="552" spans="1:16" x14ac:dyDescent="0.25">
      <c r="A552" s="5">
        <v>44012</v>
      </c>
      <c r="B552" s="4" t="s">
        <v>15</v>
      </c>
      <c r="C552" s="4">
        <v>71.650000000000006</v>
      </c>
      <c r="N552" s="5">
        <v>44012</v>
      </c>
      <c r="O552" t="s">
        <v>15</v>
      </c>
      <c r="P552">
        <v>71.650000000000006</v>
      </c>
    </row>
    <row r="553" spans="1:16" x14ac:dyDescent="0.25">
      <c r="A553" s="5">
        <v>44013</v>
      </c>
      <c r="B553" s="4" t="s">
        <v>15</v>
      </c>
      <c r="C553" s="4">
        <v>72.3</v>
      </c>
      <c r="N553" s="5">
        <v>44013</v>
      </c>
      <c r="O553" t="s">
        <v>15</v>
      </c>
      <c r="P553">
        <v>72.3</v>
      </c>
    </row>
    <row r="554" spans="1:16" x14ac:dyDescent="0.25">
      <c r="A554" s="5">
        <v>44014</v>
      </c>
      <c r="B554" s="4" t="s">
        <v>15</v>
      </c>
      <c r="C554" s="4">
        <v>70.099999999999994</v>
      </c>
      <c r="N554" s="5">
        <v>44014</v>
      </c>
      <c r="O554" t="s">
        <v>15</v>
      </c>
      <c r="P554">
        <v>70.099999999999994</v>
      </c>
    </row>
    <row r="555" spans="1:16" x14ac:dyDescent="0.25">
      <c r="A555" s="5">
        <v>44015</v>
      </c>
      <c r="B555" s="4" t="s">
        <v>15</v>
      </c>
      <c r="C555" s="4">
        <v>72</v>
      </c>
      <c r="N555" s="5">
        <v>44015</v>
      </c>
      <c r="O555" t="s">
        <v>15</v>
      </c>
      <c r="P555">
        <v>72</v>
      </c>
    </row>
    <row r="556" spans="1:16" x14ac:dyDescent="0.25">
      <c r="A556" s="5">
        <v>44018</v>
      </c>
      <c r="B556" s="4" t="s">
        <v>15</v>
      </c>
      <c r="C556" s="4">
        <v>71.989999999999995</v>
      </c>
      <c r="N556" s="5">
        <v>44018</v>
      </c>
      <c r="O556" t="s">
        <v>15</v>
      </c>
      <c r="P556">
        <v>71.989999999999995</v>
      </c>
    </row>
    <row r="557" spans="1:16" x14ac:dyDescent="0.25">
      <c r="A557" s="5">
        <v>44019</v>
      </c>
      <c r="B557" s="4" t="s">
        <v>15</v>
      </c>
      <c r="C557" s="4">
        <v>74.72</v>
      </c>
      <c r="N557" s="5">
        <v>44019</v>
      </c>
      <c r="O557" t="s">
        <v>15</v>
      </c>
      <c r="P557">
        <v>74.72</v>
      </c>
    </row>
    <row r="558" spans="1:16" x14ac:dyDescent="0.25">
      <c r="A558" s="5">
        <v>44020</v>
      </c>
      <c r="B558" s="4" t="s">
        <v>15</v>
      </c>
      <c r="C558" s="4">
        <v>76.7</v>
      </c>
      <c r="N558" s="5">
        <v>44020</v>
      </c>
      <c r="O558" t="s">
        <v>15</v>
      </c>
      <c r="P558">
        <v>76.7</v>
      </c>
    </row>
    <row r="559" spans="1:16" x14ac:dyDescent="0.25">
      <c r="A559" s="5">
        <v>44021</v>
      </c>
      <c r="B559" s="4" t="s">
        <v>15</v>
      </c>
      <c r="C559" s="4">
        <v>79.400000000000006</v>
      </c>
      <c r="N559" s="5">
        <v>44021</v>
      </c>
      <c r="O559" t="s">
        <v>15</v>
      </c>
      <c r="P559">
        <v>79.400000000000006</v>
      </c>
    </row>
    <row r="560" spans="1:16" x14ac:dyDescent="0.25">
      <c r="A560" s="5">
        <v>44022</v>
      </c>
      <c r="B560" s="4" t="s">
        <v>15</v>
      </c>
      <c r="C560" s="4">
        <v>80.180000000000007</v>
      </c>
      <c r="N560" s="5">
        <v>44022</v>
      </c>
      <c r="O560" t="s">
        <v>15</v>
      </c>
      <c r="P560">
        <v>80.180000000000007</v>
      </c>
    </row>
    <row r="561" spans="1:16" x14ac:dyDescent="0.25">
      <c r="A561" s="5">
        <v>43921</v>
      </c>
      <c r="B561" s="4" t="s">
        <v>17</v>
      </c>
      <c r="C561" s="4">
        <v>13.99</v>
      </c>
      <c r="N561" s="5">
        <v>43921</v>
      </c>
      <c r="O561" t="s">
        <v>16</v>
      </c>
      <c r="P561">
        <v>0.5</v>
      </c>
    </row>
    <row r="562" spans="1:16" x14ac:dyDescent="0.25">
      <c r="A562" s="5">
        <v>43922</v>
      </c>
      <c r="B562" s="4" t="s">
        <v>17</v>
      </c>
      <c r="C562" s="4">
        <v>14.3</v>
      </c>
      <c r="N562" s="5">
        <v>43922</v>
      </c>
      <c r="O562" t="s">
        <v>16</v>
      </c>
      <c r="P562">
        <v>0.49</v>
      </c>
    </row>
    <row r="563" spans="1:16" x14ac:dyDescent="0.25">
      <c r="A563" s="5">
        <v>43923</v>
      </c>
      <c r="B563" s="4" t="s">
        <v>17</v>
      </c>
      <c r="C563" s="4">
        <v>15.51</v>
      </c>
      <c r="N563" s="5">
        <v>43923</v>
      </c>
      <c r="O563" t="s">
        <v>16</v>
      </c>
      <c r="P563">
        <v>0.49</v>
      </c>
    </row>
    <row r="564" spans="1:16" x14ac:dyDescent="0.25">
      <c r="A564" s="5">
        <v>43924</v>
      </c>
      <c r="B564" s="4" t="s">
        <v>17</v>
      </c>
      <c r="C564" s="4">
        <v>15.34</v>
      </c>
      <c r="N564" s="5">
        <v>43924</v>
      </c>
      <c r="O564" t="s">
        <v>16</v>
      </c>
      <c r="P564">
        <v>0.47</v>
      </c>
    </row>
    <row r="565" spans="1:16" x14ac:dyDescent="0.25">
      <c r="A565" s="5">
        <v>43927</v>
      </c>
      <c r="B565" s="4" t="s">
        <v>17</v>
      </c>
      <c r="C565" s="4">
        <v>15.77</v>
      </c>
      <c r="N565" s="5">
        <v>43927</v>
      </c>
      <c r="O565" t="s">
        <v>16</v>
      </c>
      <c r="P565">
        <v>0.48</v>
      </c>
    </row>
    <row r="566" spans="1:16" x14ac:dyDescent="0.25">
      <c r="A566" s="5">
        <v>43928</v>
      </c>
      <c r="B566" s="4" t="s">
        <v>17</v>
      </c>
      <c r="C566" s="4">
        <v>16.399999999999999</v>
      </c>
      <c r="N566" s="5">
        <v>43928</v>
      </c>
      <c r="O566" t="s">
        <v>16</v>
      </c>
      <c r="P566">
        <v>0.51</v>
      </c>
    </row>
    <row r="567" spans="1:16" x14ac:dyDescent="0.25">
      <c r="A567" s="5">
        <v>43929</v>
      </c>
      <c r="B567" s="4" t="s">
        <v>17</v>
      </c>
      <c r="C567" s="4">
        <v>17.32</v>
      </c>
      <c r="N567" s="5">
        <v>43929</v>
      </c>
      <c r="O567" t="s">
        <v>16</v>
      </c>
      <c r="P567">
        <v>0.51</v>
      </c>
    </row>
    <row r="568" spans="1:16" x14ac:dyDescent="0.25">
      <c r="A568" s="5">
        <v>43930</v>
      </c>
      <c r="B568" s="4" t="s">
        <v>17</v>
      </c>
      <c r="C568" s="4">
        <v>16.82</v>
      </c>
      <c r="N568" s="5">
        <v>43930</v>
      </c>
      <c r="O568" t="s">
        <v>16</v>
      </c>
      <c r="P568">
        <v>0.51</v>
      </c>
    </row>
    <row r="569" spans="1:16" x14ac:dyDescent="0.25">
      <c r="A569" s="5">
        <v>43934</v>
      </c>
      <c r="B569" s="4" t="s">
        <v>17</v>
      </c>
      <c r="C569" s="4">
        <v>16.93</v>
      </c>
      <c r="N569" s="5">
        <v>43934</v>
      </c>
      <c r="O569" t="s">
        <v>16</v>
      </c>
      <c r="P569">
        <v>0.51</v>
      </c>
    </row>
    <row r="570" spans="1:16" x14ac:dyDescent="0.25">
      <c r="A570" s="5">
        <v>43935</v>
      </c>
      <c r="B570" s="4" t="s">
        <v>17</v>
      </c>
      <c r="C570" s="4">
        <v>16.73</v>
      </c>
      <c r="N570" s="5">
        <v>43935</v>
      </c>
      <c r="O570" t="s">
        <v>16</v>
      </c>
      <c r="P570">
        <v>0.55000000000000004</v>
      </c>
    </row>
    <row r="571" spans="1:16" x14ac:dyDescent="0.25">
      <c r="A571" s="5">
        <v>43936</v>
      </c>
      <c r="B571" s="4" t="s">
        <v>17</v>
      </c>
      <c r="C571" s="4">
        <v>16.38</v>
      </c>
      <c r="N571" s="5">
        <v>43936</v>
      </c>
      <c r="O571" t="s">
        <v>16</v>
      </c>
      <c r="P571">
        <v>0.61</v>
      </c>
    </row>
    <row r="572" spans="1:16" x14ac:dyDescent="0.25">
      <c r="A572" s="5">
        <v>43937</v>
      </c>
      <c r="B572" s="4" t="s">
        <v>17</v>
      </c>
      <c r="C572" s="4">
        <v>15.72</v>
      </c>
      <c r="N572" s="5">
        <v>43937</v>
      </c>
      <c r="O572" t="s">
        <v>16</v>
      </c>
      <c r="P572">
        <v>0.64</v>
      </c>
    </row>
    <row r="573" spans="1:16" x14ac:dyDescent="0.25">
      <c r="A573" s="5">
        <v>43938</v>
      </c>
      <c r="B573" s="4" t="s">
        <v>17</v>
      </c>
      <c r="C573" s="4">
        <v>16.13</v>
      </c>
      <c r="N573" s="5">
        <v>43938</v>
      </c>
      <c r="O573" t="s">
        <v>16</v>
      </c>
      <c r="P573">
        <v>0.66</v>
      </c>
    </row>
    <row r="574" spans="1:16" x14ac:dyDescent="0.25">
      <c r="A574" s="5">
        <v>43941</v>
      </c>
      <c r="B574" s="4" t="s">
        <v>17</v>
      </c>
      <c r="C574" s="4">
        <v>15.95</v>
      </c>
      <c r="N574" s="5">
        <v>43941</v>
      </c>
      <c r="O574" t="s">
        <v>16</v>
      </c>
      <c r="P574">
        <v>0.65</v>
      </c>
    </row>
    <row r="575" spans="1:16" x14ac:dyDescent="0.25">
      <c r="A575" s="5">
        <v>43943</v>
      </c>
      <c r="B575" s="4" t="s">
        <v>17</v>
      </c>
      <c r="C575" s="4">
        <v>16.75</v>
      </c>
      <c r="N575" s="5">
        <v>43943</v>
      </c>
      <c r="O575" t="s">
        <v>16</v>
      </c>
      <c r="P575">
        <v>0.67</v>
      </c>
    </row>
    <row r="576" spans="1:16" x14ac:dyDescent="0.25">
      <c r="A576" s="5">
        <v>43944</v>
      </c>
      <c r="B576" s="4" t="s">
        <v>17</v>
      </c>
      <c r="C576" s="4">
        <v>16.95</v>
      </c>
      <c r="N576" s="5">
        <v>43944</v>
      </c>
      <c r="O576" t="s">
        <v>16</v>
      </c>
      <c r="P576">
        <v>0.65</v>
      </c>
    </row>
    <row r="577" spans="1:16" x14ac:dyDescent="0.25">
      <c r="A577" s="5">
        <v>43945</v>
      </c>
      <c r="B577" s="4" t="s">
        <v>17</v>
      </c>
      <c r="C577" s="4">
        <v>15.95</v>
      </c>
      <c r="N577" s="5">
        <v>43945</v>
      </c>
      <c r="O577" t="s">
        <v>16</v>
      </c>
      <c r="P577">
        <v>0.6</v>
      </c>
    </row>
    <row r="578" spans="1:16" x14ac:dyDescent="0.25">
      <c r="A578" s="5">
        <v>43948</v>
      </c>
      <c r="B578" s="4" t="s">
        <v>17</v>
      </c>
      <c r="C578" s="4">
        <v>16.45</v>
      </c>
      <c r="N578" s="5">
        <v>43948</v>
      </c>
      <c r="O578" t="s">
        <v>16</v>
      </c>
      <c r="P578">
        <v>0.61</v>
      </c>
    </row>
    <row r="579" spans="1:16" x14ac:dyDescent="0.25">
      <c r="A579" s="5">
        <v>43949</v>
      </c>
      <c r="B579" s="4" t="s">
        <v>17</v>
      </c>
      <c r="C579" s="4">
        <v>17.25</v>
      </c>
      <c r="N579" s="5">
        <v>43949</v>
      </c>
      <c r="O579" t="s">
        <v>16</v>
      </c>
      <c r="P579">
        <v>0.62</v>
      </c>
    </row>
    <row r="580" spans="1:16" x14ac:dyDescent="0.25">
      <c r="A580" s="5">
        <v>43950</v>
      </c>
      <c r="B580" s="4" t="s">
        <v>17</v>
      </c>
      <c r="C580" s="4">
        <v>18.2</v>
      </c>
      <c r="N580" s="5">
        <v>43950</v>
      </c>
      <c r="O580" t="s">
        <v>16</v>
      </c>
      <c r="P580">
        <v>0.63</v>
      </c>
    </row>
    <row r="581" spans="1:16" x14ac:dyDescent="0.25">
      <c r="A581" s="5">
        <v>43951</v>
      </c>
      <c r="B581" s="4" t="s">
        <v>17</v>
      </c>
      <c r="C581" s="4">
        <v>18.05</v>
      </c>
      <c r="N581" s="5">
        <v>43951</v>
      </c>
      <c r="O581" t="s">
        <v>16</v>
      </c>
      <c r="P581">
        <v>0.62</v>
      </c>
    </row>
    <row r="582" spans="1:16" x14ac:dyDescent="0.25">
      <c r="A582" s="5">
        <v>43955</v>
      </c>
      <c r="B582" s="4" t="s">
        <v>17</v>
      </c>
      <c r="C582" s="4">
        <v>17.38</v>
      </c>
      <c r="N582" s="5">
        <v>43955</v>
      </c>
      <c r="O582" t="s">
        <v>16</v>
      </c>
      <c r="P582">
        <v>0.68</v>
      </c>
    </row>
    <row r="583" spans="1:16" x14ac:dyDescent="0.25">
      <c r="A583" s="5">
        <v>43956</v>
      </c>
      <c r="B583" s="4" t="s">
        <v>17</v>
      </c>
      <c r="C583" s="4">
        <v>17.940000000000001</v>
      </c>
      <c r="N583" s="5">
        <v>43956</v>
      </c>
      <c r="O583" t="s">
        <v>16</v>
      </c>
      <c r="P583">
        <v>0.7</v>
      </c>
    </row>
    <row r="584" spans="1:16" x14ac:dyDescent="0.25">
      <c r="A584" s="5">
        <v>43957</v>
      </c>
      <c r="B584" s="4" t="s">
        <v>17</v>
      </c>
      <c r="C584" s="4">
        <v>17.28</v>
      </c>
      <c r="N584" s="5">
        <v>43957</v>
      </c>
      <c r="O584" t="s">
        <v>16</v>
      </c>
      <c r="P584">
        <v>0.7</v>
      </c>
    </row>
    <row r="585" spans="1:16" x14ac:dyDescent="0.25">
      <c r="A585" s="5">
        <v>43958</v>
      </c>
      <c r="B585" s="4" t="s">
        <v>17</v>
      </c>
      <c r="C585" s="4">
        <v>17.440000000000001</v>
      </c>
      <c r="N585" s="5">
        <v>43958</v>
      </c>
      <c r="O585" t="s">
        <v>16</v>
      </c>
      <c r="P585">
        <v>0.67</v>
      </c>
    </row>
    <row r="586" spans="1:16" x14ac:dyDescent="0.25">
      <c r="A586" s="5">
        <v>43959</v>
      </c>
      <c r="B586" s="4" t="s">
        <v>17</v>
      </c>
      <c r="C586" s="4">
        <v>18.48</v>
      </c>
      <c r="N586" s="5">
        <v>43959</v>
      </c>
      <c r="O586" t="s">
        <v>16</v>
      </c>
      <c r="P586">
        <v>0.69</v>
      </c>
    </row>
    <row r="587" spans="1:16" x14ac:dyDescent="0.25">
      <c r="A587" s="5">
        <v>43962</v>
      </c>
      <c r="B587" s="4" t="s">
        <v>17</v>
      </c>
      <c r="C587" s="4">
        <v>18.149999999999999</v>
      </c>
      <c r="N587" s="5">
        <v>43962</v>
      </c>
      <c r="O587" t="s">
        <v>16</v>
      </c>
      <c r="P587">
        <v>0.65</v>
      </c>
    </row>
    <row r="588" spans="1:16" x14ac:dyDescent="0.25">
      <c r="A588" s="5">
        <v>43963</v>
      </c>
      <c r="B588" s="4" t="s">
        <v>17</v>
      </c>
      <c r="C588" s="4">
        <v>18.14</v>
      </c>
      <c r="N588" s="5">
        <v>43963</v>
      </c>
      <c r="O588" t="s">
        <v>16</v>
      </c>
      <c r="P588">
        <v>0.63</v>
      </c>
    </row>
    <row r="589" spans="1:16" x14ac:dyDescent="0.25">
      <c r="A589" s="5">
        <v>43964</v>
      </c>
      <c r="B589" s="4" t="s">
        <v>17</v>
      </c>
      <c r="C589" s="4">
        <v>17.59</v>
      </c>
      <c r="N589" s="5">
        <v>43964</v>
      </c>
      <c r="O589" t="s">
        <v>16</v>
      </c>
      <c r="P589">
        <v>0.6</v>
      </c>
    </row>
    <row r="590" spans="1:16" x14ac:dyDescent="0.25">
      <c r="A590" s="5">
        <v>43965</v>
      </c>
      <c r="B590" s="4" t="s">
        <v>17</v>
      </c>
      <c r="C590" s="4">
        <v>17.399999999999999</v>
      </c>
      <c r="D590" s="4"/>
      <c r="N590" s="5">
        <v>43965</v>
      </c>
      <c r="O590" t="s">
        <v>16</v>
      </c>
      <c r="P590">
        <v>0.61</v>
      </c>
    </row>
    <row r="591" spans="1:16" x14ac:dyDescent="0.25">
      <c r="A591" s="5">
        <v>43966</v>
      </c>
      <c r="B591" s="4" t="s">
        <v>17</v>
      </c>
      <c r="C591" s="4">
        <v>17.149999999999999</v>
      </c>
      <c r="D591" s="4"/>
      <c r="N591" s="5">
        <v>43966</v>
      </c>
      <c r="O591" t="s">
        <v>16</v>
      </c>
      <c r="P591">
        <v>0.6</v>
      </c>
    </row>
    <row r="592" spans="1:16" x14ac:dyDescent="0.25">
      <c r="A592" s="5">
        <v>43969</v>
      </c>
      <c r="B592" s="4" t="s">
        <v>17</v>
      </c>
      <c r="C592" s="4">
        <v>18.54</v>
      </c>
      <c r="D592" s="4"/>
      <c r="N592" s="5">
        <v>43969</v>
      </c>
      <c r="O592" t="s">
        <v>16</v>
      </c>
      <c r="P592">
        <v>0.61</v>
      </c>
    </row>
    <row r="593" spans="1:16" x14ac:dyDescent="0.25">
      <c r="A593" s="5">
        <v>43970</v>
      </c>
      <c r="B593" s="4" t="s">
        <v>17</v>
      </c>
      <c r="C593" s="4">
        <v>18.68</v>
      </c>
      <c r="D593" s="4"/>
      <c r="N593" s="5">
        <v>43970</v>
      </c>
      <c r="O593" t="s">
        <v>16</v>
      </c>
      <c r="P593">
        <v>0.6</v>
      </c>
    </row>
    <row r="594" spans="1:16" x14ac:dyDescent="0.25">
      <c r="A594" s="5">
        <v>43971</v>
      </c>
      <c r="B594" s="4" t="s">
        <v>17</v>
      </c>
      <c r="C594" s="4">
        <v>19.3</v>
      </c>
      <c r="D594" s="4"/>
      <c r="N594" s="5">
        <v>43971</v>
      </c>
      <c r="O594" t="s">
        <v>16</v>
      </c>
      <c r="P594">
        <v>0.63</v>
      </c>
    </row>
    <row r="595" spans="1:16" x14ac:dyDescent="0.25">
      <c r="A595" s="5">
        <v>43972</v>
      </c>
      <c r="B595" s="4" t="s">
        <v>17</v>
      </c>
      <c r="C595" s="4">
        <v>19.190000000000001</v>
      </c>
      <c r="D595" s="4"/>
      <c r="N595" s="5">
        <v>43972</v>
      </c>
      <c r="O595" t="s">
        <v>16</v>
      </c>
      <c r="P595">
        <v>0.65</v>
      </c>
    </row>
    <row r="596" spans="1:16" x14ac:dyDescent="0.25">
      <c r="A596" s="5">
        <v>43973</v>
      </c>
      <c r="B596" s="4" t="s">
        <v>17</v>
      </c>
      <c r="C596" s="4">
        <v>18.670000000000002</v>
      </c>
      <c r="D596" s="4"/>
      <c r="N596" s="5">
        <v>43973</v>
      </c>
      <c r="O596" t="s">
        <v>16</v>
      </c>
      <c r="P596">
        <v>0.64</v>
      </c>
    </row>
    <row r="597" spans="1:16" x14ac:dyDescent="0.25">
      <c r="A597" s="5">
        <v>43976</v>
      </c>
      <c r="B597" s="4" t="s">
        <v>17</v>
      </c>
      <c r="C597" s="4">
        <v>19.48</v>
      </c>
      <c r="D597" s="4"/>
      <c r="N597" s="5">
        <v>43976</v>
      </c>
      <c r="O597" t="s">
        <v>16</v>
      </c>
      <c r="P597">
        <v>0.69</v>
      </c>
    </row>
    <row r="598" spans="1:16" x14ac:dyDescent="0.25">
      <c r="A598" s="5">
        <v>43977</v>
      </c>
      <c r="B598" s="4" t="s">
        <v>17</v>
      </c>
      <c r="C598" s="4">
        <v>19.670000000000002</v>
      </c>
      <c r="D598" s="4"/>
      <c r="N598" s="5">
        <v>43977</v>
      </c>
      <c r="O598" t="s">
        <v>16</v>
      </c>
      <c r="P598">
        <v>0.66</v>
      </c>
    </row>
    <row r="599" spans="1:16" x14ac:dyDescent="0.25">
      <c r="A599" s="5">
        <v>43978</v>
      </c>
      <c r="B599" s="4" t="s">
        <v>17</v>
      </c>
      <c r="C599" s="4">
        <v>19.93</v>
      </c>
      <c r="D599" s="4"/>
      <c r="N599" s="5">
        <v>43978</v>
      </c>
      <c r="O599" t="s">
        <v>16</v>
      </c>
      <c r="P599">
        <v>0.7</v>
      </c>
    </row>
    <row r="600" spans="1:16" x14ac:dyDescent="0.25">
      <c r="A600" s="5">
        <v>43979</v>
      </c>
      <c r="B600" s="4" t="s">
        <v>17</v>
      </c>
      <c r="C600" s="4">
        <v>19.77</v>
      </c>
      <c r="D600" s="4"/>
      <c r="N600" s="5">
        <v>43979</v>
      </c>
      <c r="O600" t="s">
        <v>16</v>
      </c>
      <c r="P600">
        <v>0.72</v>
      </c>
    </row>
    <row r="601" spans="1:16" x14ac:dyDescent="0.25">
      <c r="A601" s="5">
        <v>43980</v>
      </c>
      <c r="B601" s="4" t="s">
        <v>17</v>
      </c>
      <c r="C601" s="4">
        <v>20.34</v>
      </c>
      <c r="D601" s="4"/>
      <c r="N601" s="5">
        <v>43980</v>
      </c>
      <c r="O601" t="s">
        <v>16</v>
      </c>
      <c r="P601">
        <v>0.75</v>
      </c>
    </row>
    <row r="602" spans="1:16" x14ac:dyDescent="0.25">
      <c r="A602" s="5">
        <v>43983</v>
      </c>
      <c r="B602" s="4" t="s">
        <v>17</v>
      </c>
      <c r="C602" s="4">
        <v>20.329999999999998</v>
      </c>
      <c r="D602" s="4"/>
      <c r="N602" s="5">
        <v>43983</v>
      </c>
      <c r="O602" t="s">
        <v>16</v>
      </c>
      <c r="P602">
        <v>0.8</v>
      </c>
    </row>
    <row r="603" spans="1:16" x14ac:dyDescent="0.25">
      <c r="A603" s="5">
        <v>43984</v>
      </c>
      <c r="B603" s="4" t="s">
        <v>17</v>
      </c>
      <c r="C603" s="4">
        <v>21.4</v>
      </c>
      <c r="D603" s="4"/>
      <c r="N603" s="5">
        <v>43984</v>
      </c>
      <c r="O603" t="s">
        <v>16</v>
      </c>
      <c r="P603">
        <v>0.83</v>
      </c>
    </row>
    <row r="604" spans="1:16" x14ac:dyDescent="0.25">
      <c r="A604" s="5">
        <v>43985</v>
      </c>
      <c r="B604" s="4" t="s">
        <v>17</v>
      </c>
      <c r="C604" s="4">
        <v>21.47</v>
      </c>
      <c r="D604" s="4"/>
      <c r="N604" s="5">
        <v>43985</v>
      </c>
      <c r="O604" t="s">
        <v>16</v>
      </c>
      <c r="P604">
        <v>0.82</v>
      </c>
    </row>
    <row r="605" spans="1:16" x14ac:dyDescent="0.25">
      <c r="A605" s="5">
        <v>43986</v>
      </c>
      <c r="B605" s="4" t="s">
        <v>17</v>
      </c>
      <c r="C605" s="4">
        <v>21.43</v>
      </c>
      <c r="D605" s="4"/>
      <c r="N605" s="5">
        <v>43986</v>
      </c>
      <c r="O605" t="s">
        <v>16</v>
      </c>
      <c r="P605">
        <v>0.83</v>
      </c>
    </row>
    <row r="606" spans="1:16" x14ac:dyDescent="0.25">
      <c r="A606" s="5">
        <v>43987</v>
      </c>
      <c r="B606" s="4" t="s">
        <v>17</v>
      </c>
      <c r="C606" s="4">
        <v>22.1</v>
      </c>
      <c r="D606" s="4"/>
      <c r="N606" s="5">
        <v>43987</v>
      </c>
      <c r="O606" t="s">
        <v>16</v>
      </c>
      <c r="P606">
        <v>0.84</v>
      </c>
    </row>
    <row r="607" spans="1:16" x14ac:dyDescent="0.25">
      <c r="A607" s="5">
        <v>43990</v>
      </c>
      <c r="B607" s="4" t="s">
        <v>17</v>
      </c>
      <c r="C607" s="4">
        <v>22.53</v>
      </c>
      <c r="D607" s="4"/>
      <c r="N607" s="5">
        <v>43990</v>
      </c>
      <c r="O607" t="s">
        <v>16</v>
      </c>
      <c r="P607">
        <v>0.86</v>
      </c>
    </row>
    <row r="608" spans="1:16" x14ac:dyDescent="0.25">
      <c r="A608" s="5">
        <v>43991</v>
      </c>
      <c r="B608" s="4" t="s">
        <v>17</v>
      </c>
      <c r="C608" s="4">
        <v>21.72</v>
      </c>
      <c r="D608" s="4"/>
      <c r="N608" s="5">
        <v>43991</v>
      </c>
      <c r="O608" t="s">
        <v>16</v>
      </c>
      <c r="P608">
        <v>0.93</v>
      </c>
    </row>
    <row r="609" spans="1:16" x14ac:dyDescent="0.25">
      <c r="A609" s="5">
        <v>43992</v>
      </c>
      <c r="B609" s="4" t="s">
        <v>17</v>
      </c>
      <c r="C609" s="4">
        <v>21.4</v>
      </c>
      <c r="D609" s="4"/>
      <c r="N609" s="5">
        <v>43992</v>
      </c>
      <c r="O609" t="s">
        <v>16</v>
      </c>
      <c r="P609">
        <v>0.91</v>
      </c>
    </row>
    <row r="610" spans="1:16" x14ac:dyDescent="0.25">
      <c r="A610" s="5">
        <v>43994</v>
      </c>
      <c r="B610" s="4" t="s">
        <v>17</v>
      </c>
      <c r="C610" s="4">
        <v>20.6</v>
      </c>
      <c r="D610" s="4"/>
      <c r="N610" s="5">
        <v>43994</v>
      </c>
      <c r="O610" t="s">
        <v>16</v>
      </c>
      <c r="P610">
        <v>1.02</v>
      </c>
    </row>
    <row r="611" spans="1:16" x14ac:dyDescent="0.25">
      <c r="A611" s="5">
        <v>43997</v>
      </c>
      <c r="B611" s="4" t="s">
        <v>17</v>
      </c>
      <c r="C611" s="4">
        <v>20.7</v>
      </c>
      <c r="D611" s="4"/>
      <c r="N611" s="5">
        <v>43997</v>
      </c>
      <c r="O611" t="s">
        <v>16</v>
      </c>
      <c r="P611">
        <v>0.98</v>
      </c>
    </row>
    <row r="612" spans="1:16" x14ac:dyDescent="0.25">
      <c r="A612" s="5">
        <v>43998</v>
      </c>
      <c r="B612" s="4" t="s">
        <v>17</v>
      </c>
      <c r="C612" s="4">
        <v>21.37</v>
      </c>
      <c r="D612" s="4"/>
      <c r="N612" s="5">
        <v>43998</v>
      </c>
      <c r="O612" t="s">
        <v>16</v>
      </c>
      <c r="P612">
        <v>0.98</v>
      </c>
    </row>
    <row r="613" spans="1:16" x14ac:dyDescent="0.25">
      <c r="A613" s="5">
        <v>43999</v>
      </c>
      <c r="B613" s="4" t="s">
        <v>17</v>
      </c>
      <c r="C613" s="4">
        <v>21.44</v>
      </c>
      <c r="D613" s="4"/>
      <c r="N613" s="5">
        <v>43999</v>
      </c>
      <c r="O613" t="s">
        <v>16</v>
      </c>
      <c r="P613">
        <v>0.99</v>
      </c>
    </row>
    <row r="614" spans="1:16" x14ac:dyDescent="0.25">
      <c r="A614" s="5">
        <v>44000</v>
      </c>
      <c r="B614" s="4" t="s">
        <v>17</v>
      </c>
      <c r="C614" s="4">
        <v>21.6</v>
      </c>
      <c r="D614" s="4"/>
      <c r="N614" s="5">
        <v>44000</v>
      </c>
      <c r="O614" t="s">
        <v>16</v>
      </c>
      <c r="P614">
        <v>1.0900000000000001</v>
      </c>
    </row>
    <row r="615" spans="1:16" x14ac:dyDescent="0.25">
      <c r="A615" s="5">
        <v>44001</v>
      </c>
      <c r="B615" s="4" t="s">
        <v>17</v>
      </c>
      <c r="C615" s="4">
        <v>21.47</v>
      </c>
      <c r="D615" s="4"/>
      <c r="N615" s="5">
        <v>44001</v>
      </c>
      <c r="O615" t="s">
        <v>16</v>
      </c>
      <c r="P615">
        <v>1.0900000000000001</v>
      </c>
    </row>
    <row r="616" spans="1:16" x14ac:dyDescent="0.25">
      <c r="A616" s="5">
        <v>44004</v>
      </c>
      <c r="B616" s="4" t="s">
        <v>17</v>
      </c>
      <c r="C616" s="4">
        <v>20.95</v>
      </c>
      <c r="D616" s="4"/>
      <c r="N616" s="5">
        <v>44004</v>
      </c>
      <c r="O616" t="s">
        <v>16</v>
      </c>
      <c r="P616">
        <v>1.1599999999999999</v>
      </c>
    </row>
    <row r="617" spans="1:16" x14ac:dyDescent="0.25">
      <c r="A617" s="5">
        <v>44005</v>
      </c>
      <c r="B617" s="4" t="s">
        <v>17</v>
      </c>
      <c r="C617" s="4">
        <v>21.65</v>
      </c>
      <c r="D617" s="4"/>
      <c r="N617" s="5">
        <v>44005</v>
      </c>
      <c r="O617" t="s">
        <v>16</v>
      </c>
      <c r="P617">
        <v>1.1499999999999999</v>
      </c>
    </row>
    <row r="618" spans="1:16" x14ac:dyDescent="0.25">
      <c r="A618" s="5">
        <v>44006</v>
      </c>
      <c r="B618" s="4" t="s">
        <v>17</v>
      </c>
      <c r="C618" s="4">
        <v>21</v>
      </c>
      <c r="D618" s="4"/>
      <c r="N618" s="5">
        <v>44006</v>
      </c>
      <c r="O618" t="s">
        <v>16</v>
      </c>
      <c r="P618">
        <v>1.1499999999999999</v>
      </c>
    </row>
    <row r="619" spans="1:16" x14ac:dyDescent="0.25">
      <c r="A619" s="5">
        <v>44007</v>
      </c>
      <c r="B619" s="4" t="s">
        <v>17</v>
      </c>
      <c r="C619" s="4">
        <v>21.47</v>
      </c>
      <c r="D619" s="4"/>
      <c r="N619" s="5">
        <v>44007</v>
      </c>
      <c r="O619" t="s">
        <v>16</v>
      </c>
      <c r="P619">
        <v>1.23</v>
      </c>
    </row>
    <row r="620" spans="1:16" x14ac:dyDescent="0.25">
      <c r="A620" s="5">
        <v>44008</v>
      </c>
      <c r="B620" s="4" t="s">
        <v>17</v>
      </c>
      <c r="C620" s="4">
        <v>20.84</v>
      </c>
      <c r="D620" s="4"/>
      <c r="N620" s="5">
        <v>44008</v>
      </c>
      <c r="O620" t="s">
        <v>16</v>
      </c>
      <c r="P620">
        <v>1.1499999999999999</v>
      </c>
    </row>
    <row r="621" spans="1:16" x14ac:dyDescent="0.25">
      <c r="A621" s="5">
        <v>44011</v>
      </c>
      <c r="B621" s="4" t="s">
        <v>17</v>
      </c>
      <c r="C621" s="4">
        <v>21.66</v>
      </c>
      <c r="D621" s="4"/>
      <c r="N621" s="5">
        <v>44011</v>
      </c>
      <c r="O621" t="s">
        <v>16</v>
      </c>
      <c r="P621">
        <v>1.21</v>
      </c>
    </row>
    <row r="622" spans="1:16" x14ac:dyDescent="0.25">
      <c r="A622" s="5">
        <v>44012</v>
      </c>
      <c r="B622" s="4" t="s">
        <v>17</v>
      </c>
      <c r="C622" s="4">
        <v>21.55</v>
      </c>
      <c r="D622" s="4"/>
      <c r="N622" s="5">
        <v>44012</v>
      </c>
      <c r="O622" t="s">
        <v>16</v>
      </c>
      <c r="P622">
        <v>1.2</v>
      </c>
    </row>
    <row r="623" spans="1:16" x14ac:dyDescent="0.25">
      <c r="A623" s="5">
        <v>44013</v>
      </c>
      <c r="B623" s="4" t="s">
        <v>17</v>
      </c>
      <c r="C623" s="4">
        <v>21.71</v>
      </c>
      <c r="D623" s="4"/>
      <c r="N623" s="5">
        <v>44013</v>
      </c>
      <c r="O623" t="s">
        <v>16</v>
      </c>
      <c r="P623">
        <v>1.19</v>
      </c>
    </row>
    <row r="624" spans="1:16" x14ac:dyDescent="0.25">
      <c r="A624" s="5">
        <v>44014</v>
      </c>
      <c r="B624" s="4" t="s">
        <v>17</v>
      </c>
      <c r="C624" s="4">
        <v>22.06</v>
      </c>
      <c r="D624" s="4"/>
      <c r="N624" s="5">
        <v>44014</v>
      </c>
      <c r="O624" t="s">
        <v>16</v>
      </c>
      <c r="P624">
        <v>1.2</v>
      </c>
    </row>
    <row r="625" spans="1:16" x14ac:dyDescent="0.25">
      <c r="A625" s="5">
        <v>44015</v>
      </c>
      <c r="B625" s="4" t="s">
        <v>17</v>
      </c>
      <c r="C625" s="4">
        <v>21.98</v>
      </c>
      <c r="D625" s="4"/>
      <c r="N625" s="5">
        <v>44015</v>
      </c>
      <c r="O625" t="s">
        <v>16</v>
      </c>
      <c r="P625">
        <v>1.21</v>
      </c>
    </row>
    <row r="626" spans="1:16" x14ac:dyDescent="0.25">
      <c r="A626" s="5">
        <v>44018</v>
      </c>
      <c r="B626" s="4" t="s">
        <v>17</v>
      </c>
      <c r="C626" s="4">
        <v>22.51</v>
      </c>
      <c r="D626" s="4"/>
      <c r="N626" s="5">
        <v>44018</v>
      </c>
      <c r="O626" t="s">
        <v>16</v>
      </c>
      <c r="P626">
        <v>1.22</v>
      </c>
    </row>
    <row r="627" spans="1:16" x14ac:dyDescent="0.25">
      <c r="A627" s="5">
        <v>44019</v>
      </c>
      <c r="B627" s="4" t="s">
        <v>17</v>
      </c>
      <c r="C627" s="4">
        <v>22.23</v>
      </c>
      <c r="D627" s="4"/>
      <c r="N627" s="5">
        <v>44019</v>
      </c>
      <c r="O627" t="s">
        <v>16</v>
      </c>
      <c r="P627">
        <v>1.2</v>
      </c>
    </row>
    <row r="628" spans="1:16" x14ac:dyDescent="0.25">
      <c r="A628" s="5">
        <v>44020</v>
      </c>
      <c r="B628" s="4" t="s">
        <v>17</v>
      </c>
      <c r="C628" s="4">
        <v>22.65</v>
      </c>
      <c r="D628" s="4"/>
      <c r="N628" s="5">
        <v>44020</v>
      </c>
      <c r="O628" t="s">
        <v>16</v>
      </c>
      <c r="P628">
        <v>1.22</v>
      </c>
    </row>
    <row r="629" spans="1:16" x14ac:dyDescent="0.25">
      <c r="A629" s="5">
        <v>44021</v>
      </c>
      <c r="B629" s="4" t="s">
        <v>17</v>
      </c>
      <c r="C629" s="4">
        <v>22.14</v>
      </c>
      <c r="D629" s="4"/>
      <c r="N629" s="5">
        <v>44021</v>
      </c>
      <c r="O629" t="s">
        <v>16</v>
      </c>
      <c r="P629">
        <v>1.1499999999999999</v>
      </c>
    </row>
    <row r="630" spans="1:16" x14ac:dyDescent="0.25">
      <c r="A630" s="5">
        <v>44022</v>
      </c>
      <c r="B630" s="4" t="s">
        <v>17</v>
      </c>
      <c r="C630" s="4">
        <v>22.51</v>
      </c>
      <c r="D630" s="4"/>
      <c r="N630" s="5">
        <v>44022</v>
      </c>
      <c r="O630" t="s">
        <v>16</v>
      </c>
      <c r="P630">
        <v>1.19</v>
      </c>
    </row>
    <row r="631" spans="1:16" x14ac:dyDescent="0.25">
      <c r="A631" s="5">
        <v>43921</v>
      </c>
      <c r="B631" s="4" t="s">
        <v>18</v>
      </c>
      <c r="C631" s="4">
        <v>16.7</v>
      </c>
      <c r="D631" s="4"/>
      <c r="N631" s="5">
        <v>43921</v>
      </c>
      <c r="O631" t="s">
        <v>17</v>
      </c>
      <c r="P631">
        <v>13.99</v>
      </c>
    </row>
    <row r="632" spans="1:16" x14ac:dyDescent="0.25">
      <c r="A632" s="5">
        <v>43922</v>
      </c>
      <c r="B632" s="4" t="s">
        <v>18</v>
      </c>
      <c r="C632" s="4">
        <v>16.48</v>
      </c>
      <c r="D632" s="4"/>
      <c r="N632" s="5">
        <v>43922</v>
      </c>
      <c r="O632" t="s">
        <v>17</v>
      </c>
      <c r="P632">
        <v>14.3</v>
      </c>
    </row>
    <row r="633" spans="1:16" x14ac:dyDescent="0.25">
      <c r="A633" s="5">
        <v>43923</v>
      </c>
      <c r="B633" s="4" t="s">
        <v>18</v>
      </c>
      <c r="C633" s="4">
        <v>19.5</v>
      </c>
      <c r="D633" s="4"/>
      <c r="N633" s="5">
        <v>43923</v>
      </c>
      <c r="O633" t="s">
        <v>17</v>
      </c>
      <c r="P633">
        <v>15.51</v>
      </c>
    </row>
    <row r="634" spans="1:16" x14ac:dyDescent="0.25">
      <c r="A634" s="5">
        <v>43924</v>
      </c>
      <c r="B634" s="4" t="s">
        <v>18</v>
      </c>
      <c r="C634" s="4">
        <v>20.83</v>
      </c>
      <c r="D634" s="4"/>
      <c r="N634" s="5">
        <v>43924</v>
      </c>
      <c r="O634" t="s">
        <v>17</v>
      </c>
      <c r="P634">
        <v>15.34</v>
      </c>
    </row>
    <row r="635" spans="1:16" x14ac:dyDescent="0.25">
      <c r="A635" s="5">
        <v>43927</v>
      </c>
      <c r="B635" s="4" t="s">
        <v>18</v>
      </c>
      <c r="C635" s="4">
        <v>25.72</v>
      </c>
      <c r="D635" s="4"/>
      <c r="N635" s="5">
        <v>43927</v>
      </c>
      <c r="O635" t="s">
        <v>17</v>
      </c>
      <c r="P635">
        <v>15.77</v>
      </c>
    </row>
    <row r="636" spans="1:16" x14ac:dyDescent="0.25">
      <c r="A636" s="5">
        <v>43928</v>
      </c>
      <c r="B636" s="4" t="s">
        <v>18</v>
      </c>
      <c r="C636" s="4">
        <v>27.5</v>
      </c>
      <c r="D636" s="4"/>
      <c r="N636" s="5">
        <v>43928</v>
      </c>
      <c r="O636" t="s">
        <v>17</v>
      </c>
      <c r="P636">
        <v>16.399999999999999</v>
      </c>
    </row>
    <row r="637" spans="1:16" x14ac:dyDescent="0.25">
      <c r="A637" s="5">
        <v>43929</v>
      </c>
      <c r="B637" s="4" t="s">
        <v>18</v>
      </c>
      <c r="C637" s="4">
        <v>27.99</v>
      </c>
      <c r="D637" s="4"/>
      <c r="N637" s="5">
        <v>43929</v>
      </c>
      <c r="O637" t="s">
        <v>17</v>
      </c>
      <c r="P637">
        <v>17.32</v>
      </c>
    </row>
    <row r="638" spans="1:16" x14ac:dyDescent="0.25">
      <c r="A638" s="5">
        <v>43930</v>
      </c>
      <c r="B638" s="4" t="s">
        <v>18</v>
      </c>
      <c r="C638" s="4">
        <v>24.7</v>
      </c>
      <c r="D638" s="4"/>
      <c r="N638" s="5">
        <v>43930</v>
      </c>
      <c r="O638" t="s">
        <v>17</v>
      </c>
      <c r="P638">
        <v>16.82</v>
      </c>
    </row>
    <row r="639" spans="1:16" x14ac:dyDescent="0.25">
      <c r="A639" s="5">
        <v>43934</v>
      </c>
      <c r="B639" s="4" t="s">
        <v>18</v>
      </c>
      <c r="C639" s="4">
        <v>23.46</v>
      </c>
      <c r="D639" s="4"/>
      <c r="N639" s="5">
        <v>43934</v>
      </c>
      <c r="O639" t="s">
        <v>17</v>
      </c>
      <c r="P639">
        <v>16.93</v>
      </c>
    </row>
    <row r="640" spans="1:16" x14ac:dyDescent="0.25">
      <c r="A640" s="5">
        <v>43935</v>
      </c>
      <c r="B640" s="4" t="s">
        <v>18</v>
      </c>
      <c r="C640" s="4">
        <v>23.69</v>
      </c>
      <c r="D640" s="4"/>
      <c r="N640" s="5">
        <v>43935</v>
      </c>
      <c r="O640" t="s">
        <v>17</v>
      </c>
      <c r="P640">
        <v>16.73</v>
      </c>
    </row>
    <row r="641" spans="1:16" x14ac:dyDescent="0.25">
      <c r="A641" s="5">
        <v>43936</v>
      </c>
      <c r="B641" s="4" t="s">
        <v>18</v>
      </c>
      <c r="C641" s="4">
        <v>23.5</v>
      </c>
      <c r="D641" s="4"/>
      <c r="N641" s="5">
        <v>43936</v>
      </c>
      <c r="O641" t="s">
        <v>17</v>
      </c>
      <c r="P641">
        <v>16.38</v>
      </c>
    </row>
    <row r="642" spans="1:16" x14ac:dyDescent="0.25">
      <c r="A642" s="5">
        <v>43937</v>
      </c>
      <c r="B642" s="4" t="s">
        <v>18</v>
      </c>
      <c r="C642" s="4">
        <v>22.5</v>
      </c>
      <c r="D642" s="4"/>
      <c r="N642" s="5">
        <v>43937</v>
      </c>
      <c r="O642" t="s">
        <v>17</v>
      </c>
      <c r="P642">
        <v>15.72</v>
      </c>
    </row>
    <row r="643" spans="1:16" x14ac:dyDescent="0.25">
      <c r="A643" s="5">
        <v>43938</v>
      </c>
      <c r="B643" s="4" t="s">
        <v>18</v>
      </c>
      <c r="C643" s="4">
        <v>22.01</v>
      </c>
      <c r="D643" s="4"/>
      <c r="N643" s="5">
        <v>43938</v>
      </c>
      <c r="O643" t="s">
        <v>17</v>
      </c>
      <c r="P643">
        <v>16.13</v>
      </c>
    </row>
    <row r="644" spans="1:16" x14ac:dyDescent="0.25">
      <c r="A644" s="5">
        <v>43941</v>
      </c>
      <c r="B644" s="4" t="s">
        <v>18</v>
      </c>
      <c r="C644" s="4">
        <v>20.6</v>
      </c>
      <c r="D644" s="4"/>
      <c r="N644" s="5">
        <v>43941</v>
      </c>
      <c r="O644" t="s">
        <v>17</v>
      </c>
      <c r="P644">
        <v>15.95</v>
      </c>
    </row>
    <row r="645" spans="1:16" x14ac:dyDescent="0.25">
      <c r="A645" s="5">
        <v>43943</v>
      </c>
      <c r="B645" s="4" t="s">
        <v>18</v>
      </c>
      <c r="C645" s="4">
        <v>19.809999999999999</v>
      </c>
      <c r="D645" s="4"/>
      <c r="N645" s="5">
        <v>43943</v>
      </c>
      <c r="O645" t="s">
        <v>17</v>
      </c>
      <c r="P645">
        <v>16.75</v>
      </c>
    </row>
    <row r="646" spans="1:16" x14ac:dyDescent="0.25">
      <c r="A646" s="5">
        <v>43944</v>
      </c>
      <c r="B646" s="4" t="s">
        <v>18</v>
      </c>
      <c r="C646" s="4">
        <v>19.95</v>
      </c>
      <c r="D646" s="4"/>
      <c r="N646" s="5">
        <v>43944</v>
      </c>
      <c r="O646" t="s">
        <v>17</v>
      </c>
      <c r="P646">
        <v>16.95</v>
      </c>
    </row>
    <row r="647" spans="1:16" x14ac:dyDescent="0.25">
      <c r="A647" s="5">
        <v>43945</v>
      </c>
      <c r="B647" s="4" t="s">
        <v>18</v>
      </c>
      <c r="C647" s="4">
        <v>18.55</v>
      </c>
      <c r="D647" s="4"/>
      <c r="N647" s="5">
        <v>43945</v>
      </c>
      <c r="O647" t="s">
        <v>17</v>
      </c>
      <c r="P647">
        <v>15.95</v>
      </c>
    </row>
    <row r="648" spans="1:16" x14ac:dyDescent="0.25">
      <c r="A648" s="5">
        <v>43948</v>
      </c>
      <c r="B648" s="4" t="s">
        <v>18</v>
      </c>
      <c r="C648" s="4">
        <v>18.75</v>
      </c>
      <c r="D648" s="4"/>
      <c r="N648" s="5">
        <v>43948</v>
      </c>
      <c r="O648" t="s">
        <v>17</v>
      </c>
      <c r="P648">
        <v>16.45</v>
      </c>
    </row>
    <row r="649" spans="1:16" x14ac:dyDescent="0.25">
      <c r="A649" s="5">
        <v>43949</v>
      </c>
      <c r="B649" s="4" t="s">
        <v>18</v>
      </c>
      <c r="C649" s="4">
        <v>21.79</v>
      </c>
      <c r="D649" s="4"/>
      <c r="N649" s="5">
        <v>43949</v>
      </c>
      <c r="O649" t="s">
        <v>17</v>
      </c>
      <c r="P649">
        <v>17.25</v>
      </c>
    </row>
    <row r="650" spans="1:16" x14ac:dyDescent="0.25">
      <c r="A650" s="5">
        <v>43950</v>
      </c>
      <c r="B650" s="4" t="s">
        <v>18</v>
      </c>
      <c r="C650" s="4">
        <v>21.51</v>
      </c>
      <c r="D650" s="4"/>
      <c r="N650" s="5">
        <v>43950</v>
      </c>
      <c r="O650" t="s">
        <v>17</v>
      </c>
      <c r="P650">
        <v>18.2</v>
      </c>
    </row>
    <row r="651" spans="1:16" x14ac:dyDescent="0.25">
      <c r="A651" s="5">
        <v>43951</v>
      </c>
      <c r="B651" s="4" t="s">
        <v>18</v>
      </c>
      <c r="C651" s="4">
        <v>20.45</v>
      </c>
      <c r="D651" s="4"/>
      <c r="N651" s="5">
        <v>43951</v>
      </c>
      <c r="O651" t="s">
        <v>17</v>
      </c>
      <c r="P651">
        <v>18.05</v>
      </c>
    </row>
    <row r="652" spans="1:16" x14ac:dyDescent="0.25">
      <c r="A652" s="5">
        <v>43955</v>
      </c>
      <c r="B652" s="4" t="s">
        <v>18</v>
      </c>
      <c r="C652" s="4">
        <v>19.73</v>
      </c>
      <c r="D652" s="4"/>
      <c r="N652" s="5">
        <v>43955</v>
      </c>
      <c r="O652" t="s">
        <v>17</v>
      </c>
      <c r="P652">
        <v>17.38</v>
      </c>
    </row>
    <row r="653" spans="1:16" x14ac:dyDescent="0.25">
      <c r="A653" s="5">
        <v>43956</v>
      </c>
      <c r="B653" s="4" t="s">
        <v>18</v>
      </c>
      <c r="C653" s="4">
        <v>21.18</v>
      </c>
      <c r="D653" s="4"/>
      <c r="N653" s="5">
        <v>43956</v>
      </c>
      <c r="O653" t="s">
        <v>17</v>
      </c>
      <c r="P653">
        <v>17.940000000000001</v>
      </c>
    </row>
    <row r="654" spans="1:16" x14ac:dyDescent="0.25">
      <c r="A654" s="5">
        <v>43957</v>
      </c>
      <c r="B654" s="4" t="s">
        <v>18</v>
      </c>
      <c r="C654" s="4">
        <v>20.79</v>
      </c>
      <c r="N654" s="5">
        <v>43957</v>
      </c>
      <c r="O654" t="s">
        <v>17</v>
      </c>
      <c r="P654">
        <v>17.28</v>
      </c>
    </row>
    <row r="655" spans="1:16" x14ac:dyDescent="0.25">
      <c r="A655" s="5">
        <v>43958</v>
      </c>
      <c r="B655" s="4" t="s">
        <v>18</v>
      </c>
      <c r="C655" s="4">
        <v>20.78</v>
      </c>
      <c r="N655" s="5">
        <v>43958</v>
      </c>
      <c r="O655" t="s">
        <v>17</v>
      </c>
      <c r="P655">
        <v>17.440000000000001</v>
      </c>
    </row>
    <row r="656" spans="1:16" x14ac:dyDescent="0.25">
      <c r="A656" s="5">
        <v>43959</v>
      </c>
      <c r="B656" s="4" t="s">
        <v>18</v>
      </c>
      <c r="C656" s="4">
        <v>20.22</v>
      </c>
      <c r="N656" s="5">
        <v>43959</v>
      </c>
      <c r="O656" t="s">
        <v>17</v>
      </c>
      <c r="P656">
        <v>18.48</v>
      </c>
    </row>
    <row r="657" spans="1:16" x14ac:dyDescent="0.25">
      <c r="A657" s="5">
        <v>43962</v>
      </c>
      <c r="B657" s="4" t="s">
        <v>18</v>
      </c>
      <c r="C657" s="4">
        <v>21.1</v>
      </c>
      <c r="N657" s="5">
        <v>43962</v>
      </c>
      <c r="O657" t="s">
        <v>17</v>
      </c>
      <c r="P657">
        <v>18.149999999999999</v>
      </c>
    </row>
    <row r="658" spans="1:16" x14ac:dyDescent="0.25">
      <c r="A658" s="5">
        <v>43963</v>
      </c>
      <c r="B658" s="4" t="s">
        <v>18</v>
      </c>
      <c r="C658" s="4">
        <v>20.8</v>
      </c>
      <c r="N658" s="5">
        <v>43963</v>
      </c>
      <c r="O658" t="s">
        <v>17</v>
      </c>
      <c r="P658">
        <v>18.14</v>
      </c>
    </row>
    <row r="659" spans="1:16" x14ac:dyDescent="0.25">
      <c r="A659" s="5">
        <v>43964</v>
      </c>
      <c r="B659" s="4" t="s">
        <v>18</v>
      </c>
      <c r="C659" s="4">
        <v>20.260000000000002</v>
      </c>
      <c r="N659" s="5">
        <v>43964</v>
      </c>
      <c r="O659" t="s">
        <v>17</v>
      </c>
      <c r="P659">
        <v>17.59</v>
      </c>
    </row>
    <row r="660" spans="1:16" x14ac:dyDescent="0.25">
      <c r="A660" s="5">
        <v>43965</v>
      </c>
      <c r="B660" s="4" t="s">
        <v>18</v>
      </c>
      <c r="C660" s="4">
        <v>21.02</v>
      </c>
      <c r="N660" s="5">
        <v>43965</v>
      </c>
      <c r="O660" t="s">
        <v>17</v>
      </c>
      <c r="P660">
        <v>17.399999999999999</v>
      </c>
    </row>
    <row r="661" spans="1:16" x14ac:dyDescent="0.25">
      <c r="A661" s="5">
        <v>43966</v>
      </c>
      <c r="B661" s="4" t="s">
        <v>18</v>
      </c>
      <c r="C661" s="4">
        <v>20.82</v>
      </c>
      <c r="N661" s="5">
        <v>43966</v>
      </c>
      <c r="O661" t="s">
        <v>17</v>
      </c>
      <c r="P661">
        <v>17.149999999999999</v>
      </c>
    </row>
    <row r="662" spans="1:16" x14ac:dyDescent="0.25">
      <c r="A662" s="5">
        <v>43969</v>
      </c>
      <c r="B662" s="4" t="s">
        <v>18</v>
      </c>
      <c r="C662" s="4">
        <v>25</v>
      </c>
      <c r="N662" s="5">
        <v>43969</v>
      </c>
      <c r="O662" t="s">
        <v>17</v>
      </c>
      <c r="P662">
        <v>18.54</v>
      </c>
    </row>
    <row r="663" spans="1:16" x14ac:dyDescent="0.25">
      <c r="A663" s="5">
        <v>43970</v>
      </c>
      <c r="B663" s="4" t="s">
        <v>18</v>
      </c>
      <c r="C663" s="4">
        <v>27</v>
      </c>
      <c r="N663" s="5">
        <v>43970</v>
      </c>
      <c r="O663" t="s">
        <v>17</v>
      </c>
      <c r="P663">
        <v>18.68</v>
      </c>
    </row>
    <row r="664" spans="1:16" x14ac:dyDescent="0.25">
      <c r="A664" s="5">
        <v>43971</v>
      </c>
      <c r="B664" s="4" t="s">
        <v>18</v>
      </c>
      <c r="C664" s="4">
        <v>26.26</v>
      </c>
      <c r="N664" s="5">
        <v>43971</v>
      </c>
      <c r="O664" t="s">
        <v>17</v>
      </c>
      <c r="P664">
        <v>19.3</v>
      </c>
    </row>
    <row r="665" spans="1:16" x14ac:dyDescent="0.25">
      <c r="A665" s="5">
        <v>43972</v>
      </c>
      <c r="B665" s="4" t="s">
        <v>18</v>
      </c>
      <c r="C665" s="4">
        <v>27.5</v>
      </c>
      <c r="N665" s="5">
        <v>43972</v>
      </c>
      <c r="O665" t="s">
        <v>17</v>
      </c>
      <c r="P665">
        <v>19.190000000000001</v>
      </c>
    </row>
    <row r="666" spans="1:16" x14ac:dyDescent="0.25">
      <c r="A666" s="5">
        <v>43973</v>
      </c>
      <c r="B666" s="4" t="s">
        <v>18</v>
      </c>
      <c r="C666" s="4">
        <v>26.9</v>
      </c>
      <c r="N666" s="5">
        <v>43973</v>
      </c>
      <c r="O666" t="s">
        <v>17</v>
      </c>
      <c r="P666">
        <v>18.670000000000002</v>
      </c>
    </row>
    <row r="667" spans="1:16" x14ac:dyDescent="0.25">
      <c r="A667" s="5">
        <v>43976</v>
      </c>
      <c r="B667" s="4" t="s">
        <v>18</v>
      </c>
      <c r="C667" s="4">
        <v>28.98</v>
      </c>
      <c r="N667" s="5">
        <v>43976</v>
      </c>
      <c r="O667" t="s">
        <v>17</v>
      </c>
      <c r="P667">
        <v>19.48</v>
      </c>
    </row>
    <row r="668" spans="1:16" x14ac:dyDescent="0.25">
      <c r="A668" s="5">
        <v>43977</v>
      </c>
      <c r="B668" s="4" t="s">
        <v>18</v>
      </c>
      <c r="C668" s="4">
        <v>28.8</v>
      </c>
      <c r="N668" s="5">
        <v>43977</v>
      </c>
      <c r="O668" t="s">
        <v>17</v>
      </c>
      <c r="P668">
        <v>19.670000000000002</v>
      </c>
    </row>
    <row r="669" spans="1:16" x14ac:dyDescent="0.25">
      <c r="A669" s="5">
        <v>43978</v>
      </c>
      <c r="B669" s="4" t="s">
        <v>18</v>
      </c>
      <c r="C669" s="4">
        <v>29.75</v>
      </c>
      <c r="N669" s="5">
        <v>43978</v>
      </c>
      <c r="O669" t="s">
        <v>17</v>
      </c>
      <c r="P669">
        <v>19.93</v>
      </c>
    </row>
    <row r="670" spans="1:16" x14ac:dyDescent="0.25">
      <c r="A670" s="5">
        <v>43979</v>
      </c>
      <c r="B670" s="4" t="s">
        <v>18</v>
      </c>
      <c r="C670" s="4">
        <v>29.23</v>
      </c>
      <c r="N670" s="5">
        <v>43979</v>
      </c>
      <c r="O670" t="s">
        <v>17</v>
      </c>
      <c r="P670">
        <v>19.77</v>
      </c>
    </row>
    <row r="671" spans="1:16" x14ac:dyDescent="0.25">
      <c r="A671" s="5">
        <v>43980</v>
      </c>
      <c r="B671" s="4" t="s">
        <v>18</v>
      </c>
      <c r="C671" s="4">
        <v>30.98</v>
      </c>
      <c r="N671" s="5">
        <v>43980</v>
      </c>
      <c r="O671" t="s">
        <v>17</v>
      </c>
      <c r="P671">
        <v>20.34</v>
      </c>
    </row>
    <row r="672" spans="1:16" x14ac:dyDescent="0.25">
      <c r="A672" s="5">
        <v>43983</v>
      </c>
      <c r="B672" s="4" t="s">
        <v>18</v>
      </c>
      <c r="C672" s="4">
        <v>31.29</v>
      </c>
      <c r="N672" s="5">
        <v>43983</v>
      </c>
      <c r="O672" t="s">
        <v>17</v>
      </c>
      <c r="P672">
        <v>20.329999999999998</v>
      </c>
    </row>
    <row r="673" spans="1:16" x14ac:dyDescent="0.25">
      <c r="A673" s="5">
        <v>43984</v>
      </c>
      <c r="B673" s="4" t="s">
        <v>18</v>
      </c>
      <c r="C673" s="4">
        <v>33.590000000000003</v>
      </c>
      <c r="N673" s="5">
        <v>43984</v>
      </c>
      <c r="O673" t="s">
        <v>17</v>
      </c>
      <c r="P673">
        <v>21.4</v>
      </c>
    </row>
    <row r="674" spans="1:16" x14ac:dyDescent="0.25">
      <c r="A674" s="5">
        <v>43985</v>
      </c>
      <c r="B674" s="4" t="s">
        <v>18</v>
      </c>
      <c r="C674" s="4">
        <v>32.479999999999997</v>
      </c>
      <c r="N674" s="5">
        <v>43985</v>
      </c>
      <c r="O674" t="s">
        <v>17</v>
      </c>
      <c r="P674">
        <v>21.47</v>
      </c>
    </row>
    <row r="675" spans="1:16" x14ac:dyDescent="0.25">
      <c r="A675" s="5">
        <v>43986</v>
      </c>
      <c r="B675" s="4" t="s">
        <v>18</v>
      </c>
      <c r="C675" s="4">
        <v>33.92</v>
      </c>
      <c r="N675" s="5">
        <v>43986</v>
      </c>
      <c r="O675" t="s">
        <v>17</v>
      </c>
      <c r="P675">
        <v>21.43</v>
      </c>
    </row>
    <row r="676" spans="1:16" x14ac:dyDescent="0.25">
      <c r="A676" s="5">
        <v>43987</v>
      </c>
      <c r="B676" s="4" t="s">
        <v>18</v>
      </c>
      <c r="C676" s="4">
        <v>37.270000000000003</v>
      </c>
      <c r="N676" s="5">
        <v>43987</v>
      </c>
      <c r="O676" t="s">
        <v>17</v>
      </c>
      <c r="P676">
        <v>22.1</v>
      </c>
    </row>
    <row r="677" spans="1:16" x14ac:dyDescent="0.25">
      <c r="A677" s="5">
        <v>43990</v>
      </c>
      <c r="B677" s="4" t="s">
        <v>18</v>
      </c>
      <c r="C677" s="4">
        <v>37.36</v>
      </c>
      <c r="N677" s="5">
        <v>43990</v>
      </c>
      <c r="O677" t="s">
        <v>17</v>
      </c>
      <c r="P677">
        <v>22.53</v>
      </c>
    </row>
    <row r="678" spans="1:16" x14ac:dyDescent="0.25">
      <c r="A678" s="5">
        <v>43991</v>
      </c>
      <c r="B678" s="4" t="s">
        <v>18</v>
      </c>
      <c r="C678" s="4">
        <v>35.200000000000003</v>
      </c>
      <c r="N678" s="5">
        <v>43991</v>
      </c>
      <c r="O678" t="s">
        <v>17</v>
      </c>
      <c r="P678">
        <v>21.72</v>
      </c>
    </row>
    <row r="679" spans="1:16" x14ac:dyDescent="0.25">
      <c r="A679" s="5">
        <v>43992</v>
      </c>
      <c r="B679" s="4" t="s">
        <v>18</v>
      </c>
      <c r="C679" s="4">
        <v>32.92</v>
      </c>
      <c r="N679" s="5">
        <v>43992</v>
      </c>
      <c r="O679" t="s">
        <v>17</v>
      </c>
      <c r="P679">
        <v>21.4</v>
      </c>
    </row>
    <row r="680" spans="1:16" x14ac:dyDescent="0.25">
      <c r="A680" s="5">
        <v>43994</v>
      </c>
      <c r="B680" s="4" t="s">
        <v>18</v>
      </c>
      <c r="C680" s="4">
        <v>30.84</v>
      </c>
      <c r="N680" s="5">
        <v>43994</v>
      </c>
      <c r="O680" t="s">
        <v>17</v>
      </c>
      <c r="P680">
        <v>20.6</v>
      </c>
    </row>
    <row r="681" spans="1:16" x14ac:dyDescent="0.25">
      <c r="A681" s="5">
        <v>43997</v>
      </c>
      <c r="B681" s="4" t="s">
        <v>18</v>
      </c>
      <c r="C681" s="4">
        <v>33.5</v>
      </c>
      <c r="N681" s="5">
        <v>43997</v>
      </c>
      <c r="O681" t="s">
        <v>17</v>
      </c>
      <c r="P681">
        <v>20.7</v>
      </c>
    </row>
    <row r="682" spans="1:16" x14ac:dyDescent="0.25">
      <c r="A682" s="5">
        <v>43998</v>
      </c>
      <c r="B682" s="4" t="s">
        <v>18</v>
      </c>
      <c r="C682" s="4">
        <v>33.130000000000003</v>
      </c>
      <c r="N682" s="5">
        <v>43998</v>
      </c>
      <c r="O682" t="s">
        <v>17</v>
      </c>
      <c r="P682">
        <v>21.37</v>
      </c>
    </row>
    <row r="683" spans="1:16" x14ac:dyDescent="0.25">
      <c r="A683" s="5">
        <v>43999</v>
      </c>
      <c r="B683" s="4" t="s">
        <v>18</v>
      </c>
      <c r="C683" s="4">
        <v>33.33</v>
      </c>
      <c r="N683" s="5">
        <v>43999</v>
      </c>
      <c r="O683" t="s">
        <v>17</v>
      </c>
      <c r="P683">
        <v>21.44</v>
      </c>
    </row>
    <row r="684" spans="1:16" x14ac:dyDescent="0.25">
      <c r="A684" s="5">
        <v>44000</v>
      </c>
      <c r="B684" s="4" t="s">
        <v>18</v>
      </c>
      <c r="C684" s="4">
        <v>35.17</v>
      </c>
      <c r="N684" s="5">
        <v>44000</v>
      </c>
      <c r="O684" t="s">
        <v>17</v>
      </c>
      <c r="P684">
        <v>21.6</v>
      </c>
    </row>
    <row r="685" spans="1:16" x14ac:dyDescent="0.25">
      <c r="A685" s="5">
        <v>44001</v>
      </c>
      <c r="B685" s="4" t="s">
        <v>18</v>
      </c>
      <c r="C685" s="4">
        <v>35.119999999999997</v>
      </c>
      <c r="N685" s="5">
        <v>44001</v>
      </c>
      <c r="O685" t="s">
        <v>17</v>
      </c>
      <c r="P685">
        <v>21.47</v>
      </c>
    </row>
    <row r="686" spans="1:16" x14ac:dyDescent="0.25">
      <c r="A686" s="5">
        <v>44004</v>
      </c>
      <c r="B686" s="4" t="s">
        <v>18</v>
      </c>
      <c r="C686" s="4">
        <v>34.6</v>
      </c>
      <c r="N686" s="5">
        <v>44004</v>
      </c>
      <c r="O686" t="s">
        <v>17</v>
      </c>
      <c r="P686">
        <v>20.95</v>
      </c>
    </row>
    <row r="687" spans="1:16" x14ac:dyDescent="0.25">
      <c r="A687" s="5">
        <v>44005</v>
      </c>
      <c r="B687" s="4" t="s">
        <v>18</v>
      </c>
      <c r="C687" s="4">
        <v>35.659999999999997</v>
      </c>
      <c r="N687" s="5">
        <v>44005</v>
      </c>
      <c r="O687" t="s">
        <v>17</v>
      </c>
      <c r="P687">
        <v>21.65</v>
      </c>
    </row>
    <row r="688" spans="1:16" x14ac:dyDescent="0.25">
      <c r="A688" s="5">
        <v>44006</v>
      </c>
      <c r="B688" s="4" t="s">
        <v>18</v>
      </c>
      <c r="C688" s="4">
        <v>33.58</v>
      </c>
      <c r="N688" s="5">
        <v>44006</v>
      </c>
      <c r="O688" t="s">
        <v>17</v>
      </c>
      <c r="P688">
        <v>21</v>
      </c>
    </row>
    <row r="689" spans="1:16" x14ac:dyDescent="0.25">
      <c r="A689" s="5">
        <v>44007</v>
      </c>
      <c r="B689" s="4" t="s">
        <v>18</v>
      </c>
      <c r="C689" s="4">
        <v>35.44</v>
      </c>
      <c r="N689" s="5">
        <v>44007</v>
      </c>
      <c r="O689" t="s">
        <v>17</v>
      </c>
      <c r="P689">
        <v>21.47</v>
      </c>
    </row>
    <row r="690" spans="1:16" x14ac:dyDescent="0.25">
      <c r="A690" s="5">
        <v>44008</v>
      </c>
      <c r="B690" s="4" t="s">
        <v>18</v>
      </c>
      <c r="C690" s="4">
        <v>34.450000000000003</v>
      </c>
      <c r="N690" s="5">
        <v>44008</v>
      </c>
      <c r="O690" t="s">
        <v>17</v>
      </c>
      <c r="P690">
        <v>20.84</v>
      </c>
    </row>
    <row r="691" spans="1:16" x14ac:dyDescent="0.25">
      <c r="A691" s="5">
        <v>44011</v>
      </c>
      <c r="B691" s="4" t="s">
        <v>18</v>
      </c>
      <c r="C691" s="4">
        <v>34.950000000000003</v>
      </c>
      <c r="N691" s="5">
        <v>44011</v>
      </c>
      <c r="O691" t="s">
        <v>17</v>
      </c>
      <c r="P691">
        <v>21.66</v>
      </c>
    </row>
    <row r="692" spans="1:16" x14ac:dyDescent="0.25">
      <c r="A692" s="5">
        <v>44012</v>
      </c>
      <c r="B692" s="4" t="s">
        <v>18</v>
      </c>
      <c r="C692" s="4">
        <v>35.39</v>
      </c>
      <c r="N692" s="5">
        <v>44012</v>
      </c>
      <c r="O692" t="s">
        <v>17</v>
      </c>
      <c r="P692">
        <v>21.55</v>
      </c>
    </row>
    <row r="693" spans="1:16" x14ac:dyDescent="0.25">
      <c r="A693" s="5">
        <v>44013</v>
      </c>
      <c r="B693" s="4" t="s">
        <v>18</v>
      </c>
      <c r="C693" s="4">
        <v>34.5</v>
      </c>
      <c r="N693" s="5">
        <v>44013</v>
      </c>
      <c r="O693" t="s">
        <v>17</v>
      </c>
      <c r="P693">
        <v>21.71</v>
      </c>
    </row>
    <row r="694" spans="1:16" x14ac:dyDescent="0.25">
      <c r="A694" s="5">
        <v>44014</v>
      </c>
      <c r="B694" s="4" t="s">
        <v>18</v>
      </c>
      <c r="C694" s="4">
        <v>35.42</v>
      </c>
      <c r="N694" s="5">
        <v>44014</v>
      </c>
      <c r="O694" t="s">
        <v>17</v>
      </c>
      <c r="P694">
        <v>22.06</v>
      </c>
    </row>
    <row r="695" spans="1:16" x14ac:dyDescent="0.25">
      <c r="A695" s="5">
        <v>44015</v>
      </c>
      <c r="B695" s="4" t="s">
        <v>18</v>
      </c>
      <c r="C695" s="4">
        <v>34.83</v>
      </c>
      <c r="N695" s="5">
        <v>44015</v>
      </c>
      <c r="O695" t="s">
        <v>17</v>
      </c>
      <c r="P695">
        <v>21.98</v>
      </c>
    </row>
    <row r="696" spans="1:16" x14ac:dyDescent="0.25">
      <c r="A696" s="5">
        <v>44018</v>
      </c>
      <c r="B696" s="4" t="s">
        <v>18</v>
      </c>
      <c r="C696" s="4">
        <v>37.159999999999997</v>
      </c>
      <c r="N696" s="5">
        <v>44018</v>
      </c>
      <c r="O696" t="s">
        <v>17</v>
      </c>
      <c r="P696">
        <v>22.51</v>
      </c>
    </row>
    <row r="697" spans="1:16" x14ac:dyDescent="0.25">
      <c r="A697" s="5">
        <v>44019</v>
      </c>
      <c r="B697" s="4" t="s">
        <v>18</v>
      </c>
      <c r="C697" s="4">
        <v>37.15</v>
      </c>
      <c r="N697" s="5">
        <v>44019</v>
      </c>
      <c r="O697" t="s">
        <v>17</v>
      </c>
      <c r="P697">
        <v>22.23</v>
      </c>
    </row>
    <row r="698" spans="1:16" x14ac:dyDescent="0.25">
      <c r="A698" s="5">
        <v>44020</v>
      </c>
      <c r="B698" s="4" t="s">
        <v>18</v>
      </c>
      <c r="C698" s="4">
        <v>36.65</v>
      </c>
      <c r="N698" s="5">
        <v>44020</v>
      </c>
      <c r="O698" t="s">
        <v>17</v>
      </c>
      <c r="P698">
        <v>22.65</v>
      </c>
    </row>
    <row r="699" spans="1:16" x14ac:dyDescent="0.25">
      <c r="A699" s="5">
        <v>44021</v>
      </c>
      <c r="B699" s="4" t="s">
        <v>18</v>
      </c>
      <c r="C699" s="4">
        <v>36.64</v>
      </c>
      <c r="N699" s="5">
        <v>44021</v>
      </c>
      <c r="O699" t="s">
        <v>17</v>
      </c>
      <c r="P699">
        <v>22.14</v>
      </c>
    </row>
    <row r="700" spans="1:16" x14ac:dyDescent="0.25">
      <c r="A700" s="5">
        <v>44022</v>
      </c>
      <c r="B700" s="4" t="s">
        <v>18</v>
      </c>
      <c r="C700" s="4">
        <v>36.119999999999997</v>
      </c>
      <c r="N700" s="5">
        <v>44022</v>
      </c>
      <c r="O700" t="s">
        <v>17</v>
      </c>
      <c r="P700">
        <v>22.51</v>
      </c>
    </row>
    <row r="701" spans="1:16" x14ac:dyDescent="0.25">
      <c r="A701" s="5">
        <v>43921</v>
      </c>
      <c r="B701" s="4" t="s">
        <v>20</v>
      </c>
      <c r="C701" s="4">
        <v>13.12</v>
      </c>
      <c r="N701" s="5">
        <v>43921</v>
      </c>
      <c r="O701" t="s">
        <v>18</v>
      </c>
      <c r="P701">
        <v>16.7</v>
      </c>
    </row>
    <row r="702" spans="1:16" x14ac:dyDescent="0.25">
      <c r="A702" s="5">
        <v>43922</v>
      </c>
      <c r="B702" s="4" t="s">
        <v>20</v>
      </c>
      <c r="C702" s="4">
        <v>13.21</v>
      </c>
      <c r="N702" s="5">
        <v>43922</v>
      </c>
      <c r="O702" t="s">
        <v>18</v>
      </c>
      <c r="P702">
        <v>16.48</v>
      </c>
    </row>
    <row r="703" spans="1:16" x14ac:dyDescent="0.25">
      <c r="A703" s="5">
        <v>43923</v>
      </c>
      <c r="B703" s="4" t="s">
        <v>20</v>
      </c>
      <c r="C703" s="4">
        <v>13.54</v>
      </c>
      <c r="N703" s="5">
        <v>43923</v>
      </c>
      <c r="O703" t="s">
        <v>18</v>
      </c>
      <c r="P703">
        <v>19.5</v>
      </c>
    </row>
    <row r="704" spans="1:16" x14ac:dyDescent="0.25">
      <c r="A704" s="5">
        <v>43924</v>
      </c>
      <c r="B704" s="4" t="s">
        <v>20</v>
      </c>
      <c r="C704" s="4">
        <v>13.15</v>
      </c>
      <c r="N704" s="5">
        <v>43924</v>
      </c>
      <c r="O704" t="s">
        <v>18</v>
      </c>
      <c r="P704">
        <v>20.83</v>
      </c>
    </row>
    <row r="705" spans="1:16" x14ac:dyDescent="0.25">
      <c r="A705" s="5">
        <v>43927</v>
      </c>
      <c r="B705" s="4" t="s">
        <v>20</v>
      </c>
      <c r="C705" s="4">
        <v>13.24</v>
      </c>
      <c r="N705" s="5">
        <v>43927</v>
      </c>
      <c r="O705" t="s">
        <v>18</v>
      </c>
      <c r="P705">
        <v>25.72</v>
      </c>
    </row>
    <row r="706" spans="1:16" x14ac:dyDescent="0.25">
      <c r="A706" s="5">
        <v>43928</v>
      </c>
      <c r="B706" s="4" t="s">
        <v>20</v>
      </c>
      <c r="C706" s="4">
        <v>13.43</v>
      </c>
      <c r="N706" s="5">
        <v>43928</v>
      </c>
      <c r="O706" t="s">
        <v>18</v>
      </c>
      <c r="P706">
        <v>27.5</v>
      </c>
    </row>
    <row r="707" spans="1:16" x14ac:dyDescent="0.25">
      <c r="A707" s="5">
        <v>43929</v>
      </c>
      <c r="B707" s="4" t="s">
        <v>20</v>
      </c>
      <c r="C707" s="4">
        <v>14.13</v>
      </c>
      <c r="N707" s="5">
        <v>43929</v>
      </c>
      <c r="O707" t="s">
        <v>18</v>
      </c>
      <c r="P707">
        <v>27.99</v>
      </c>
    </row>
    <row r="708" spans="1:16" x14ac:dyDescent="0.25">
      <c r="A708" s="5">
        <v>43930</v>
      </c>
      <c r="B708" s="4" t="s">
        <v>20</v>
      </c>
      <c r="C708" s="4">
        <v>14.4</v>
      </c>
      <c r="N708" s="5">
        <v>43930</v>
      </c>
      <c r="O708" t="s">
        <v>18</v>
      </c>
      <c r="P708">
        <v>24.7</v>
      </c>
    </row>
    <row r="709" spans="1:16" x14ac:dyDescent="0.25">
      <c r="A709" s="5">
        <v>43934</v>
      </c>
      <c r="B709" s="4" t="s">
        <v>20</v>
      </c>
      <c r="C709" s="4">
        <v>14.16</v>
      </c>
      <c r="N709" s="5">
        <v>43934</v>
      </c>
      <c r="O709" t="s">
        <v>18</v>
      </c>
      <c r="P709">
        <v>23.46</v>
      </c>
    </row>
    <row r="710" spans="1:16" x14ac:dyDescent="0.25">
      <c r="A710" s="5">
        <v>43935</v>
      </c>
      <c r="B710" s="4" t="s">
        <v>20</v>
      </c>
      <c r="C710" s="4">
        <v>15.45</v>
      </c>
      <c r="N710" s="5">
        <v>43935</v>
      </c>
      <c r="O710" t="s">
        <v>18</v>
      </c>
      <c r="P710">
        <v>23.69</v>
      </c>
    </row>
    <row r="711" spans="1:16" x14ac:dyDescent="0.25">
      <c r="A711" s="5">
        <v>43936</v>
      </c>
      <c r="B711" s="4" t="s">
        <v>20</v>
      </c>
      <c r="C711" s="4">
        <v>16.100000000000001</v>
      </c>
      <c r="N711" s="5">
        <v>43936</v>
      </c>
      <c r="O711" t="s">
        <v>18</v>
      </c>
      <c r="P711">
        <v>23.5</v>
      </c>
    </row>
    <row r="712" spans="1:16" x14ac:dyDescent="0.25">
      <c r="A712" s="5">
        <v>43937</v>
      </c>
      <c r="B712" s="4" t="s">
        <v>20</v>
      </c>
      <c r="C712" s="4">
        <v>15.11</v>
      </c>
      <c r="N712" s="5">
        <v>43937</v>
      </c>
      <c r="O712" t="s">
        <v>18</v>
      </c>
      <c r="P712">
        <v>22.5</v>
      </c>
    </row>
    <row r="713" spans="1:16" x14ac:dyDescent="0.25">
      <c r="A713" s="5">
        <v>43938</v>
      </c>
      <c r="B713" s="4" t="s">
        <v>20</v>
      </c>
      <c r="C713" s="4">
        <v>15.06</v>
      </c>
      <c r="N713" s="5">
        <v>43938</v>
      </c>
      <c r="O713" t="s">
        <v>18</v>
      </c>
      <c r="P713">
        <v>22.01</v>
      </c>
    </row>
    <row r="714" spans="1:16" x14ac:dyDescent="0.25">
      <c r="A714" s="5">
        <v>43941</v>
      </c>
      <c r="B714" s="4" t="s">
        <v>20</v>
      </c>
      <c r="C714" s="4">
        <v>15.01</v>
      </c>
      <c r="N714" s="5">
        <v>43941</v>
      </c>
      <c r="O714" t="s">
        <v>18</v>
      </c>
      <c r="P714">
        <v>20.6</v>
      </c>
    </row>
    <row r="715" spans="1:16" x14ac:dyDescent="0.25">
      <c r="A715" s="5">
        <v>43943</v>
      </c>
      <c r="B715" s="4" t="s">
        <v>20</v>
      </c>
      <c r="C715" s="4">
        <v>14.17</v>
      </c>
      <c r="N715" s="5">
        <v>43943</v>
      </c>
      <c r="O715" t="s">
        <v>18</v>
      </c>
      <c r="P715">
        <v>19.809999999999999</v>
      </c>
    </row>
    <row r="716" spans="1:16" x14ac:dyDescent="0.25">
      <c r="A716" s="5">
        <v>43944</v>
      </c>
      <c r="B716" s="4" t="s">
        <v>20</v>
      </c>
      <c r="C716" s="4">
        <v>14.3</v>
      </c>
      <c r="N716" s="5">
        <v>43944</v>
      </c>
      <c r="O716" t="s">
        <v>18</v>
      </c>
      <c r="P716">
        <v>19.95</v>
      </c>
    </row>
    <row r="717" spans="1:16" x14ac:dyDescent="0.25">
      <c r="A717" s="5">
        <v>43945</v>
      </c>
      <c r="B717" s="4" t="s">
        <v>20</v>
      </c>
      <c r="C717" s="4">
        <v>13.65</v>
      </c>
      <c r="N717" s="5">
        <v>43945</v>
      </c>
      <c r="O717" t="s">
        <v>18</v>
      </c>
      <c r="P717">
        <v>18.55</v>
      </c>
    </row>
    <row r="718" spans="1:16" x14ac:dyDescent="0.25">
      <c r="A718" s="5">
        <v>43948</v>
      </c>
      <c r="B718" s="4" t="s">
        <v>20</v>
      </c>
      <c r="C718" s="4">
        <v>14.71</v>
      </c>
      <c r="N718" s="5">
        <v>43948</v>
      </c>
      <c r="O718" t="s">
        <v>18</v>
      </c>
      <c r="P718">
        <v>18.75</v>
      </c>
    </row>
    <row r="719" spans="1:16" x14ac:dyDescent="0.25">
      <c r="A719" s="5">
        <v>43949</v>
      </c>
      <c r="B719" s="4" t="s">
        <v>20</v>
      </c>
      <c r="C719" s="4">
        <v>15.05</v>
      </c>
      <c r="N719" s="5">
        <v>43949</v>
      </c>
      <c r="O719" t="s">
        <v>18</v>
      </c>
      <c r="P719">
        <v>21.79</v>
      </c>
    </row>
    <row r="720" spans="1:16" x14ac:dyDescent="0.25">
      <c r="A720" s="5">
        <v>43950</v>
      </c>
      <c r="B720" s="4" t="s">
        <v>20</v>
      </c>
      <c r="C720" s="4">
        <v>15</v>
      </c>
      <c r="N720" s="5">
        <v>43950</v>
      </c>
      <c r="O720" t="s">
        <v>18</v>
      </c>
      <c r="P720">
        <v>21.51</v>
      </c>
    </row>
    <row r="721" spans="1:16" x14ac:dyDescent="0.25">
      <c r="A721" s="5">
        <v>43951</v>
      </c>
      <c r="B721" s="4" t="s">
        <v>20</v>
      </c>
      <c r="C721" s="4">
        <v>14.5</v>
      </c>
      <c r="N721" s="5">
        <v>43951</v>
      </c>
      <c r="O721" t="s">
        <v>18</v>
      </c>
      <c r="P721">
        <v>20.45</v>
      </c>
    </row>
    <row r="722" spans="1:16" x14ac:dyDescent="0.25">
      <c r="A722" s="5">
        <v>43955</v>
      </c>
      <c r="B722" s="4" t="s">
        <v>20</v>
      </c>
      <c r="C722" s="4">
        <v>14.45</v>
      </c>
      <c r="N722" s="5">
        <v>43955</v>
      </c>
      <c r="O722" t="s">
        <v>18</v>
      </c>
      <c r="P722">
        <v>19.73</v>
      </c>
    </row>
    <row r="723" spans="1:16" x14ac:dyDescent="0.25">
      <c r="A723" s="5">
        <v>43956</v>
      </c>
      <c r="B723" s="4" t="s">
        <v>20</v>
      </c>
      <c r="C723" s="4">
        <v>14.7</v>
      </c>
      <c r="N723" s="5">
        <v>43956</v>
      </c>
      <c r="O723" t="s">
        <v>18</v>
      </c>
      <c r="P723">
        <v>21.18</v>
      </c>
    </row>
    <row r="724" spans="1:16" x14ac:dyDescent="0.25">
      <c r="A724" s="5">
        <v>43957</v>
      </c>
      <c r="B724" s="4" t="s">
        <v>20</v>
      </c>
      <c r="C724" s="4">
        <v>14.45</v>
      </c>
      <c r="N724" s="5">
        <v>43957</v>
      </c>
      <c r="O724" t="s">
        <v>18</v>
      </c>
      <c r="P724">
        <v>20.79</v>
      </c>
    </row>
    <row r="725" spans="1:16" x14ac:dyDescent="0.25">
      <c r="A725" s="5">
        <v>43958</v>
      </c>
      <c r="B725" s="4" t="s">
        <v>20</v>
      </c>
      <c r="C725" s="4">
        <v>14.42</v>
      </c>
      <c r="N725" s="5">
        <v>43958</v>
      </c>
      <c r="O725" t="s">
        <v>18</v>
      </c>
      <c r="P725">
        <v>20.78</v>
      </c>
    </row>
    <row r="726" spans="1:16" x14ac:dyDescent="0.25">
      <c r="A726" s="5">
        <v>43959</v>
      </c>
      <c r="B726" s="4" t="s">
        <v>20</v>
      </c>
      <c r="C726" s="4">
        <v>14.77</v>
      </c>
      <c r="N726" s="5">
        <v>43959</v>
      </c>
      <c r="O726" t="s">
        <v>18</v>
      </c>
      <c r="P726">
        <v>20.22</v>
      </c>
    </row>
    <row r="727" spans="1:16" x14ac:dyDescent="0.25">
      <c r="A727" s="5">
        <v>43962</v>
      </c>
      <c r="B727" s="4" t="s">
        <v>20</v>
      </c>
      <c r="C727" s="4">
        <v>14.62</v>
      </c>
      <c r="N727" s="5">
        <v>43962</v>
      </c>
      <c r="O727" t="s">
        <v>18</v>
      </c>
      <c r="P727">
        <v>21.1</v>
      </c>
    </row>
    <row r="728" spans="1:16" x14ac:dyDescent="0.25">
      <c r="A728" s="5">
        <v>43963</v>
      </c>
      <c r="B728" s="4" t="s">
        <v>20</v>
      </c>
      <c r="C728" s="4">
        <v>13.86</v>
      </c>
      <c r="N728" s="5">
        <v>43963</v>
      </c>
      <c r="O728" t="s">
        <v>18</v>
      </c>
      <c r="P728">
        <v>20.8</v>
      </c>
    </row>
    <row r="729" spans="1:16" x14ac:dyDescent="0.25">
      <c r="A729" s="5">
        <v>43964</v>
      </c>
      <c r="B729" s="4" t="s">
        <v>20</v>
      </c>
      <c r="C729" s="4">
        <v>13.6</v>
      </c>
      <c r="N729" s="5">
        <v>43964</v>
      </c>
      <c r="O729" t="s">
        <v>18</v>
      </c>
      <c r="P729">
        <v>20.260000000000002</v>
      </c>
    </row>
    <row r="730" spans="1:16" x14ac:dyDescent="0.25">
      <c r="A730" s="5">
        <v>43965</v>
      </c>
      <c r="B730" s="4" t="s">
        <v>20</v>
      </c>
      <c r="C730" s="4">
        <v>13.96</v>
      </c>
      <c r="N730" s="5">
        <v>43965</v>
      </c>
      <c r="O730" t="s">
        <v>18</v>
      </c>
      <c r="P730">
        <v>21.02</v>
      </c>
    </row>
    <row r="731" spans="1:16" x14ac:dyDescent="0.25">
      <c r="A731" s="5">
        <v>43966</v>
      </c>
      <c r="B731" s="4" t="s">
        <v>20</v>
      </c>
      <c r="C731" s="4">
        <v>13.9</v>
      </c>
      <c r="N731" s="5">
        <v>43966</v>
      </c>
      <c r="O731" t="s">
        <v>18</v>
      </c>
      <c r="P731">
        <v>20.82</v>
      </c>
    </row>
    <row r="732" spans="1:16" x14ac:dyDescent="0.25">
      <c r="A732" s="5">
        <v>43969</v>
      </c>
      <c r="B732" s="4" t="s">
        <v>20</v>
      </c>
      <c r="C732" s="4">
        <v>13.57</v>
      </c>
      <c r="N732" s="5">
        <v>43969</v>
      </c>
      <c r="O732" t="s">
        <v>18</v>
      </c>
      <c r="P732">
        <v>25</v>
      </c>
    </row>
    <row r="733" spans="1:16" x14ac:dyDescent="0.25">
      <c r="A733" s="5">
        <v>43970</v>
      </c>
      <c r="B733" s="4" t="s">
        <v>20</v>
      </c>
      <c r="C733" s="4">
        <v>13.34</v>
      </c>
      <c r="N733" s="5">
        <v>43970</v>
      </c>
      <c r="O733" t="s">
        <v>18</v>
      </c>
      <c r="P733">
        <v>27</v>
      </c>
    </row>
    <row r="734" spans="1:16" x14ac:dyDescent="0.25">
      <c r="A734" s="5">
        <v>43971</v>
      </c>
      <c r="B734" s="4" t="s">
        <v>20</v>
      </c>
      <c r="C734" s="4">
        <v>13.41</v>
      </c>
      <c r="N734" s="5">
        <v>43971</v>
      </c>
      <c r="O734" t="s">
        <v>18</v>
      </c>
      <c r="P734">
        <v>26.26</v>
      </c>
    </row>
    <row r="735" spans="1:16" x14ac:dyDescent="0.25">
      <c r="A735" s="5">
        <v>43972</v>
      </c>
      <c r="B735" s="4" t="s">
        <v>20</v>
      </c>
      <c r="C735" s="4">
        <v>13.6</v>
      </c>
      <c r="N735" s="5">
        <v>43972</v>
      </c>
      <c r="O735" t="s">
        <v>18</v>
      </c>
      <c r="P735">
        <v>27.5</v>
      </c>
    </row>
    <row r="736" spans="1:16" x14ac:dyDescent="0.25">
      <c r="A736" s="5">
        <v>43973</v>
      </c>
      <c r="B736" s="4" t="s">
        <v>20</v>
      </c>
      <c r="C736" s="4">
        <v>13.46</v>
      </c>
      <c r="N736" s="5">
        <v>43973</v>
      </c>
      <c r="O736" t="s">
        <v>18</v>
      </c>
      <c r="P736">
        <v>26.9</v>
      </c>
    </row>
    <row r="737" spans="1:16" x14ac:dyDescent="0.25">
      <c r="A737" s="5">
        <v>43976</v>
      </c>
      <c r="B737" s="4" t="s">
        <v>20</v>
      </c>
      <c r="C737" s="4">
        <v>13.5</v>
      </c>
      <c r="N737" s="5">
        <v>43976</v>
      </c>
      <c r="O737" t="s">
        <v>18</v>
      </c>
      <c r="P737">
        <v>28.98</v>
      </c>
    </row>
    <row r="738" spans="1:16" x14ac:dyDescent="0.25">
      <c r="A738" s="5">
        <v>43977</v>
      </c>
      <c r="B738" s="4" t="s">
        <v>20</v>
      </c>
      <c r="C738" s="4">
        <v>13.31</v>
      </c>
      <c r="N738" s="5">
        <v>43977</v>
      </c>
      <c r="O738" t="s">
        <v>18</v>
      </c>
      <c r="P738">
        <v>28.8</v>
      </c>
    </row>
    <row r="739" spans="1:16" x14ac:dyDescent="0.25">
      <c r="A739" s="5">
        <v>43978</v>
      </c>
      <c r="B739" s="4" t="s">
        <v>20</v>
      </c>
      <c r="C739" s="4">
        <v>13.6</v>
      </c>
      <c r="N739" s="5">
        <v>43978</v>
      </c>
      <c r="O739" t="s">
        <v>18</v>
      </c>
      <c r="P739">
        <v>29.75</v>
      </c>
    </row>
    <row r="740" spans="1:16" x14ac:dyDescent="0.25">
      <c r="A740" s="5">
        <v>43979</v>
      </c>
      <c r="B740" s="4" t="s">
        <v>20</v>
      </c>
      <c r="C740" s="4">
        <v>13.66</v>
      </c>
      <c r="N740" s="5">
        <v>43979</v>
      </c>
      <c r="O740" t="s">
        <v>18</v>
      </c>
      <c r="P740">
        <v>29.23</v>
      </c>
    </row>
    <row r="741" spans="1:16" x14ac:dyDescent="0.25">
      <c r="A741" s="5">
        <v>43980</v>
      </c>
      <c r="B741" s="4" t="s">
        <v>20</v>
      </c>
      <c r="C741" s="4">
        <v>13.57</v>
      </c>
      <c r="N741" s="5">
        <v>43980</v>
      </c>
      <c r="O741" t="s">
        <v>18</v>
      </c>
      <c r="P741">
        <v>30.98</v>
      </c>
    </row>
    <row r="742" spans="1:16" x14ac:dyDescent="0.25">
      <c r="A742" s="5">
        <v>43983</v>
      </c>
      <c r="B742" s="4" t="s">
        <v>20</v>
      </c>
      <c r="C742" s="4">
        <v>13.74</v>
      </c>
      <c r="N742" s="5">
        <v>43983</v>
      </c>
      <c r="O742" t="s">
        <v>18</v>
      </c>
      <c r="P742">
        <v>31.29</v>
      </c>
    </row>
    <row r="743" spans="1:16" x14ac:dyDescent="0.25">
      <c r="A743" s="5">
        <v>43984</v>
      </c>
      <c r="B743" s="4" t="s">
        <v>20</v>
      </c>
      <c r="C743" s="4">
        <v>13.84</v>
      </c>
      <c r="N743" s="5">
        <v>43984</v>
      </c>
      <c r="O743" t="s">
        <v>18</v>
      </c>
      <c r="P743">
        <v>33.590000000000003</v>
      </c>
    </row>
    <row r="744" spans="1:16" x14ac:dyDescent="0.25">
      <c r="A744" s="5">
        <v>43985</v>
      </c>
      <c r="B744" s="4" t="s">
        <v>20</v>
      </c>
      <c r="C744" s="4">
        <v>14.3</v>
      </c>
      <c r="N744" s="5">
        <v>43985</v>
      </c>
      <c r="O744" t="s">
        <v>18</v>
      </c>
      <c r="P744">
        <v>32.479999999999997</v>
      </c>
    </row>
    <row r="745" spans="1:16" x14ac:dyDescent="0.25">
      <c r="A745" s="5">
        <v>43986</v>
      </c>
      <c r="B745" s="4" t="s">
        <v>20</v>
      </c>
      <c r="C745" s="4">
        <v>14.26</v>
      </c>
      <c r="N745" s="5">
        <v>43986</v>
      </c>
      <c r="O745" t="s">
        <v>18</v>
      </c>
      <c r="P745">
        <v>33.92</v>
      </c>
    </row>
    <row r="746" spans="1:16" x14ac:dyDescent="0.25">
      <c r="A746" s="5">
        <v>43987</v>
      </c>
      <c r="B746" s="4" t="s">
        <v>20</v>
      </c>
      <c r="C746" s="4">
        <v>13.88</v>
      </c>
      <c r="N746" s="5">
        <v>43987</v>
      </c>
      <c r="O746" t="s">
        <v>18</v>
      </c>
      <c r="P746">
        <v>37.270000000000003</v>
      </c>
    </row>
    <row r="747" spans="1:16" x14ac:dyDescent="0.25">
      <c r="A747" s="5">
        <v>43990</v>
      </c>
      <c r="B747" s="4" t="s">
        <v>20</v>
      </c>
      <c r="C747" s="4">
        <v>14.36</v>
      </c>
      <c r="N747" s="5">
        <v>43990</v>
      </c>
      <c r="O747" t="s">
        <v>18</v>
      </c>
      <c r="P747">
        <v>37.36</v>
      </c>
    </row>
    <row r="748" spans="1:16" x14ac:dyDescent="0.25">
      <c r="A748" s="5">
        <v>43991</v>
      </c>
      <c r="B748" s="4" t="s">
        <v>20</v>
      </c>
      <c r="C748" s="4">
        <v>14.4</v>
      </c>
      <c r="N748" s="5">
        <v>43991</v>
      </c>
      <c r="O748" t="s">
        <v>18</v>
      </c>
      <c r="P748">
        <v>35.200000000000003</v>
      </c>
    </row>
    <row r="749" spans="1:16" x14ac:dyDescent="0.25">
      <c r="A749" s="5">
        <v>43992</v>
      </c>
      <c r="B749" s="4" t="s">
        <v>20</v>
      </c>
      <c r="C749" s="4">
        <v>14.22</v>
      </c>
      <c r="N749" s="5">
        <v>43992</v>
      </c>
      <c r="O749" t="s">
        <v>18</v>
      </c>
      <c r="P749">
        <v>32.92</v>
      </c>
    </row>
    <row r="750" spans="1:16" x14ac:dyDescent="0.25">
      <c r="A750" s="5">
        <v>43994</v>
      </c>
      <c r="B750" s="4" t="s">
        <v>20</v>
      </c>
      <c r="C750" s="4">
        <v>13.94</v>
      </c>
      <c r="N750" s="5">
        <v>43994</v>
      </c>
      <c r="O750" t="s">
        <v>18</v>
      </c>
      <c r="P750">
        <v>30.84</v>
      </c>
    </row>
    <row r="751" spans="1:16" x14ac:dyDescent="0.25">
      <c r="A751" s="5">
        <v>43997</v>
      </c>
      <c r="B751" s="4" t="s">
        <v>20</v>
      </c>
      <c r="C751" s="4">
        <v>13.91</v>
      </c>
      <c r="N751" s="5">
        <v>43997</v>
      </c>
      <c r="O751" t="s">
        <v>18</v>
      </c>
      <c r="P751">
        <v>33.5</v>
      </c>
    </row>
    <row r="752" spans="1:16" x14ac:dyDescent="0.25">
      <c r="A752" s="5">
        <v>43998</v>
      </c>
      <c r="B752" s="4" t="s">
        <v>20</v>
      </c>
      <c r="C752" s="4">
        <v>14.35</v>
      </c>
      <c r="N752" s="5">
        <v>43998</v>
      </c>
      <c r="O752" t="s">
        <v>18</v>
      </c>
      <c r="P752">
        <v>33.130000000000003</v>
      </c>
    </row>
    <row r="753" spans="1:16" x14ac:dyDescent="0.25">
      <c r="A753" s="5">
        <v>43999</v>
      </c>
      <c r="B753" s="4" t="s">
        <v>20</v>
      </c>
      <c r="C753" s="4">
        <v>14.58</v>
      </c>
      <c r="N753" s="5">
        <v>43999</v>
      </c>
      <c r="O753" t="s">
        <v>18</v>
      </c>
      <c r="P753">
        <v>33.33</v>
      </c>
    </row>
    <row r="754" spans="1:16" x14ac:dyDescent="0.25">
      <c r="A754" s="5">
        <v>44000</v>
      </c>
      <c r="B754" s="4" t="s">
        <v>20</v>
      </c>
      <c r="C754" s="4">
        <v>14.55</v>
      </c>
      <c r="N754" s="5">
        <v>44000</v>
      </c>
      <c r="O754" t="s">
        <v>18</v>
      </c>
      <c r="P754">
        <v>35.17</v>
      </c>
    </row>
    <row r="755" spans="1:16" x14ac:dyDescent="0.25">
      <c r="A755" s="5">
        <v>44001</v>
      </c>
      <c r="B755" s="4" t="s">
        <v>20</v>
      </c>
      <c r="C755" s="4">
        <v>15</v>
      </c>
      <c r="N755" s="5">
        <v>44001</v>
      </c>
      <c r="O755" t="s">
        <v>18</v>
      </c>
      <c r="P755">
        <v>35.119999999999997</v>
      </c>
    </row>
    <row r="756" spans="1:16" x14ac:dyDescent="0.25">
      <c r="A756" s="5">
        <v>44004</v>
      </c>
      <c r="B756" s="4" t="s">
        <v>20</v>
      </c>
      <c r="C756" s="4">
        <v>15.3</v>
      </c>
      <c r="N756" s="5">
        <v>44004</v>
      </c>
      <c r="O756" t="s">
        <v>18</v>
      </c>
      <c r="P756">
        <v>34.6</v>
      </c>
    </row>
    <row r="757" spans="1:16" x14ac:dyDescent="0.25">
      <c r="A757" s="5">
        <v>44005</v>
      </c>
      <c r="B757" s="4" t="s">
        <v>20</v>
      </c>
      <c r="C757" s="4">
        <v>15.02</v>
      </c>
      <c r="N757" s="5">
        <v>44005</v>
      </c>
      <c r="O757" t="s">
        <v>18</v>
      </c>
      <c r="P757">
        <v>35.659999999999997</v>
      </c>
    </row>
    <row r="758" spans="1:16" x14ac:dyDescent="0.25">
      <c r="A758" s="5">
        <v>44006</v>
      </c>
      <c r="B758" s="4" t="s">
        <v>20</v>
      </c>
      <c r="C758" s="4">
        <v>15.15</v>
      </c>
      <c r="N758" s="5">
        <v>44006</v>
      </c>
      <c r="O758" t="s">
        <v>18</v>
      </c>
      <c r="P758">
        <v>33.58</v>
      </c>
    </row>
    <row r="759" spans="1:16" x14ac:dyDescent="0.25">
      <c r="A759" s="5">
        <v>44007</v>
      </c>
      <c r="B759" s="4" t="s">
        <v>20</v>
      </c>
      <c r="C759" s="4">
        <v>15.23</v>
      </c>
      <c r="N759" s="5">
        <v>44007</v>
      </c>
      <c r="O759" t="s">
        <v>18</v>
      </c>
      <c r="P759">
        <v>35.44</v>
      </c>
    </row>
    <row r="760" spans="1:16" x14ac:dyDescent="0.25">
      <c r="A760" s="5">
        <v>44008</v>
      </c>
      <c r="B760" s="4" t="s">
        <v>20</v>
      </c>
      <c r="C760" s="4">
        <v>15.1</v>
      </c>
      <c r="N760" s="5">
        <v>44008</v>
      </c>
      <c r="O760" t="s">
        <v>18</v>
      </c>
      <c r="P760">
        <v>34.450000000000003</v>
      </c>
    </row>
    <row r="761" spans="1:16" x14ac:dyDescent="0.25">
      <c r="A761" s="5">
        <v>44011</v>
      </c>
      <c r="B761" s="4" t="s">
        <v>20</v>
      </c>
      <c r="C761" s="4">
        <v>15.85</v>
      </c>
      <c r="N761" s="5">
        <v>44011</v>
      </c>
      <c r="O761" t="s">
        <v>18</v>
      </c>
      <c r="P761">
        <v>34.950000000000003</v>
      </c>
    </row>
    <row r="762" spans="1:16" x14ac:dyDescent="0.25">
      <c r="A762" s="5">
        <v>44012</v>
      </c>
      <c r="B762" s="4" t="s">
        <v>20</v>
      </c>
      <c r="C762" s="4">
        <v>15.69</v>
      </c>
      <c r="N762" s="5">
        <v>44012</v>
      </c>
      <c r="O762" t="s">
        <v>18</v>
      </c>
      <c r="P762">
        <v>35.39</v>
      </c>
    </row>
    <row r="763" spans="1:16" x14ac:dyDescent="0.25">
      <c r="A763" s="5">
        <v>44013</v>
      </c>
      <c r="B763" s="4" t="s">
        <v>20</v>
      </c>
      <c r="C763" s="4">
        <v>15.87</v>
      </c>
      <c r="N763" s="5">
        <v>44013</v>
      </c>
      <c r="O763" t="s">
        <v>18</v>
      </c>
      <c r="P763">
        <v>34.5</v>
      </c>
    </row>
    <row r="764" spans="1:16" x14ac:dyDescent="0.25">
      <c r="A764" s="5">
        <v>44014</v>
      </c>
      <c r="B764" s="4" t="s">
        <v>20</v>
      </c>
      <c r="C764" s="4">
        <v>16.170000000000002</v>
      </c>
      <c r="N764" s="5">
        <v>44014</v>
      </c>
      <c r="O764" t="s">
        <v>18</v>
      </c>
      <c r="P764">
        <v>35.42</v>
      </c>
    </row>
    <row r="765" spans="1:16" x14ac:dyDescent="0.25">
      <c r="A765" s="5">
        <v>44015</v>
      </c>
      <c r="B765" s="4" t="s">
        <v>20</v>
      </c>
      <c r="C765" s="4">
        <v>16.21</v>
      </c>
      <c r="N765" s="5">
        <v>44015</v>
      </c>
      <c r="O765" t="s">
        <v>18</v>
      </c>
      <c r="P765">
        <v>34.83</v>
      </c>
    </row>
    <row r="766" spans="1:16" x14ac:dyDescent="0.25">
      <c r="A766" s="5">
        <v>44018</v>
      </c>
      <c r="B766" s="4" t="s">
        <v>20</v>
      </c>
      <c r="C766" s="4">
        <v>16.04</v>
      </c>
      <c r="N766" s="5">
        <v>44018</v>
      </c>
      <c r="O766" t="s">
        <v>18</v>
      </c>
      <c r="P766">
        <v>37.159999999999997</v>
      </c>
    </row>
    <row r="767" spans="1:16" x14ac:dyDescent="0.25">
      <c r="A767" s="5">
        <v>44019</v>
      </c>
      <c r="B767" s="4" t="s">
        <v>20</v>
      </c>
      <c r="C767" s="4">
        <v>15.85</v>
      </c>
      <c r="N767" s="5">
        <v>44019</v>
      </c>
      <c r="O767" t="s">
        <v>18</v>
      </c>
      <c r="P767">
        <v>37.15</v>
      </c>
    </row>
    <row r="768" spans="1:16" x14ac:dyDescent="0.25">
      <c r="A768" s="5">
        <v>44020</v>
      </c>
      <c r="B768" s="4" t="s">
        <v>20</v>
      </c>
      <c r="C768" s="4">
        <v>15.98</v>
      </c>
      <c r="N768" s="5">
        <v>44020</v>
      </c>
      <c r="O768" t="s">
        <v>18</v>
      </c>
      <c r="P768">
        <v>36.65</v>
      </c>
    </row>
    <row r="769" spans="1:16" x14ac:dyDescent="0.25">
      <c r="A769" s="5">
        <v>44021</v>
      </c>
      <c r="B769" s="4" t="s">
        <v>20</v>
      </c>
      <c r="C769" s="4">
        <v>16.18</v>
      </c>
      <c r="N769" s="5">
        <v>44021</v>
      </c>
      <c r="O769" t="s">
        <v>18</v>
      </c>
      <c r="P769">
        <v>36.64</v>
      </c>
    </row>
    <row r="770" spans="1:16" x14ac:dyDescent="0.25">
      <c r="A770" s="5">
        <v>44022</v>
      </c>
      <c r="B770" s="4" t="s">
        <v>20</v>
      </c>
      <c r="C770" s="4">
        <v>16.29</v>
      </c>
      <c r="N770" s="5">
        <v>44022</v>
      </c>
      <c r="O770" t="s">
        <v>18</v>
      </c>
      <c r="P770">
        <v>36.119999999999997</v>
      </c>
    </row>
    <row r="771" spans="1:16" x14ac:dyDescent="0.25">
      <c r="A771" s="5">
        <v>43921</v>
      </c>
      <c r="B771" s="4" t="s">
        <v>21</v>
      </c>
      <c r="C771" s="4">
        <v>7.25</v>
      </c>
      <c r="N771" s="5">
        <v>43921</v>
      </c>
      <c r="O771" t="s">
        <v>19</v>
      </c>
      <c r="P771">
        <v>15.72</v>
      </c>
    </row>
    <row r="772" spans="1:16" x14ac:dyDescent="0.25">
      <c r="A772" s="5">
        <v>43922</v>
      </c>
      <c r="B772" s="4" t="s">
        <v>21</v>
      </c>
      <c r="C772" s="4">
        <v>6.4</v>
      </c>
      <c r="N772" s="5">
        <v>43922</v>
      </c>
      <c r="O772" t="s">
        <v>19</v>
      </c>
      <c r="P772">
        <v>14.75</v>
      </c>
    </row>
    <row r="773" spans="1:16" x14ac:dyDescent="0.25">
      <c r="A773" s="5">
        <v>43923</v>
      </c>
      <c r="B773" s="4" t="s">
        <v>21</v>
      </c>
      <c r="C773" s="4">
        <v>6.05</v>
      </c>
      <c r="N773" s="5">
        <v>43923</v>
      </c>
      <c r="O773" t="s">
        <v>19</v>
      </c>
      <c r="P773">
        <v>15.5</v>
      </c>
    </row>
    <row r="774" spans="1:16" x14ac:dyDescent="0.25">
      <c r="A774" s="5">
        <v>43924</v>
      </c>
      <c r="B774" s="4" t="s">
        <v>21</v>
      </c>
      <c r="C774" s="4">
        <v>6</v>
      </c>
      <c r="N774" s="5">
        <v>43924</v>
      </c>
      <c r="O774" t="s">
        <v>19</v>
      </c>
      <c r="P774">
        <v>15</v>
      </c>
    </row>
    <row r="775" spans="1:16" x14ac:dyDescent="0.25">
      <c r="A775" s="5">
        <v>43927</v>
      </c>
      <c r="B775" s="4" t="s">
        <v>21</v>
      </c>
      <c r="C775" s="4">
        <v>6.41</v>
      </c>
      <c r="N775" s="5">
        <v>43927</v>
      </c>
      <c r="O775" t="s">
        <v>19</v>
      </c>
      <c r="P775">
        <v>16</v>
      </c>
    </row>
    <row r="776" spans="1:16" x14ac:dyDescent="0.25">
      <c r="A776" s="5">
        <v>43928</v>
      </c>
      <c r="B776" s="4" t="s">
        <v>21</v>
      </c>
      <c r="C776" s="4">
        <v>6.79</v>
      </c>
      <c r="N776" s="5">
        <v>43928</v>
      </c>
      <c r="O776" t="s">
        <v>19</v>
      </c>
      <c r="P776">
        <v>16</v>
      </c>
    </row>
    <row r="777" spans="1:16" x14ac:dyDescent="0.25">
      <c r="A777" s="5">
        <v>43929</v>
      </c>
      <c r="B777" s="4" t="s">
        <v>21</v>
      </c>
      <c r="C777" s="4">
        <v>7.02</v>
      </c>
      <c r="N777" s="5">
        <v>43929</v>
      </c>
      <c r="O777" t="s">
        <v>19</v>
      </c>
      <c r="P777">
        <v>16.28</v>
      </c>
    </row>
    <row r="778" spans="1:16" x14ac:dyDescent="0.25">
      <c r="A778" s="5">
        <v>43930</v>
      </c>
      <c r="B778" s="4" t="s">
        <v>21</v>
      </c>
      <c r="C778" s="4">
        <v>7.4</v>
      </c>
      <c r="N778" s="5">
        <v>43930</v>
      </c>
      <c r="O778" t="s">
        <v>19</v>
      </c>
      <c r="P778">
        <v>17.2</v>
      </c>
    </row>
    <row r="779" spans="1:16" x14ac:dyDescent="0.25">
      <c r="A779" s="5">
        <v>43934</v>
      </c>
      <c r="B779" s="4" t="s">
        <v>21</v>
      </c>
      <c r="C779" s="4">
        <v>7.49</v>
      </c>
      <c r="N779" s="5">
        <v>43934</v>
      </c>
      <c r="O779" t="s">
        <v>19</v>
      </c>
      <c r="P779">
        <v>17.739999999999998</v>
      </c>
    </row>
    <row r="780" spans="1:16" x14ac:dyDescent="0.25">
      <c r="A780" s="5">
        <v>43935</v>
      </c>
      <c r="B780" s="4" t="s">
        <v>21</v>
      </c>
      <c r="C780" s="4">
        <v>7.37</v>
      </c>
      <c r="N780" s="5">
        <v>43935</v>
      </c>
      <c r="O780" t="s">
        <v>19</v>
      </c>
      <c r="P780">
        <v>17.5</v>
      </c>
    </row>
    <row r="781" spans="1:16" x14ac:dyDescent="0.25">
      <c r="A781" s="5">
        <v>43936</v>
      </c>
      <c r="B781" s="4" t="s">
        <v>21</v>
      </c>
      <c r="C781" s="4">
        <v>7.33</v>
      </c>
      <c r="N781" s="5">
        <v>43936</v>
      </c>
      <c r="O781" t="s">
        <v>19</v>
      </c>
      <c r="P781">
        <v>17.5</v>
      </c>
    </row>
    <row r="782" spans="1:16" x14ac:dyDescent="0.25">
      <c r="A782" s="5">
        <v>43937</v>
      </c>
      <c r="B782" s="4" t="s">
        <v>21</v>
      </c>
      <c r="C782" s="4">
        <v>7.14</v>
      </c>
      <c r="N782" s="5">
        <v>43937</v>
      </c>
      <c r="O782" t="s">
        <v>19</v>
      </c>
      <c r="P782">
        <v>17.38</v>
      </c>
    </row>
    <row r="783" spans="1:16" x14ac:dyDescent="0.25">
      <c r="A783" s="5">
        <v>43938</v>
      </c>
      <c r="B783" s="4" t="s">
        <v>21</v>
      </c>
      <c r="C783" s="4">
        <v>7.29</v>
      </c>
      <c r="N783" s="5">
        <v>43938</v>
      </c>
      <c r="O783" t="s">
        <v>19</v>
      </c>
      <c r="P783">
        <v>18.03</v>
      </c>
    </row>
    <row r="784" spans="1:16" x14ac:dyDescent="0.25">
      <c r="A784" s="5">
        <v>43941</v>
      </c>
      <c r="B784" s="4" t="s">
        <v>21</v>
      </c>
      <c r="C784" s="4">
        <v>8.01</v>
      </c>
      <c r="N784" s="5">
        <v>43941</v>
      </c>
      <c r="O784" t="s">
        <v>19</v>
      </c>
      <c r="P784">
        <v>19.78</v>
      </c>
    </row>
    <row r="785" spans="1:16" x14ac:dyDescent="0.25">
      <c r="A785" s="5">
        <v>43943</v>
      </c>
      <c r="B785" s="4" t="s">
        <v>21</v>
      </c>
      <c r="C785" s="4">
        <v>8.1999999999999993</v>
      </c>
      <c r="N785" s="5">
        <v>43943</v>
      </c>
      <c r="O785" t="s">
        <v>19</v>
      </c>
      <c r="P785">
        <v>19.75</v>
      </c>
    </row>
    <row r="786" spans="1:16" x14ac:dyDescent="0.25">
      <c r="A786" s="5">
        <v>43944</v>
      </c>
      <c r="B786" s="4" t="s">
        <v>21</v>
      </c>
      <c r="C786" s="4">
        <v>8.0500000000000007</v>
      </c>
      <c r="N786" s="5">
        <v>43944</v>
      </c>
      <c r="O786" t="s">
        <v>19</v>
      </c>
      <c r="P786">
        <v>19.239999999999998</v>
      </c>
    </row>
    <row r="787" spans="1:16" x14ac:dyDescent="0.25">
      <c r="A787" s="5">
        <v>43945</v>
      </c>
      <c r="B787" s="4" t="s">
        <v>21</v>
      </c>
      <c r="C787" s="4">
        <v>7.03</v>
      </c>
      <c r="N787" s="5">
        <v>43945</v>
      </c>
      <c r="O787" t="s">
        <v>19</v>
      </c>
      <c r="P787">
        <v>18</v>
      </c>
    </row>
    <row r="788" spans="1:16" x14ac:dyDescent="0.25">
      <c r="A788" s="5">
        <v>43948</v>
      </c>
      <c r="B788" s="4" t="s">
        <v>21</v>
      </c>
      <c r="C788" s="4">
        <v>7.52</v>
      </c>
      <c r="N788" s="5">
        <v>43948</v>
      </c>
      <c r="O788" t="s">
        <v>19</v>
      </c>
      <c r="P788">
        <v>19.399999999999999</v>
      </c>
    </row>
    <row r="789" spans="1:16" x14ac:dyDescent="0.25">
      <c r="A789" s="5">
        <v>43949</v>
      </c>
      <c r="B789" s="4" t="s">
        <v>21</v>
      </c>
      <c r="C789" s="4">
        <v>8.31</v>
      </c>
      <c r="N789" s="5">
        <v>43949</v>
      </c>
      <c r="O789" t="s">
        <v>19</v>
      </c>
      <c r="P789">
        <v>19.61</v>
      </c>
    </row>
    <row r="790" spans="1:16" x14ac:dyDescent="0.25">
      <c r="A790" s="5">
        <v>43950</v>
      </c>
      <c r="B790" s="4" t="s">
        <v>21</v>
      </c>
      <c r="C790" s="4">
        <v>8.19</v>
      </c>
      <c r="N790" s="5">
        <v>43950</v>
      </c>
      <c r="O790" t="s">
        <v>19</v>
      </c>
      <c r="P790">
        <v>20.29</v>
      </c>
    </row>
    <row r="791" spans="1:16" x14ac:dyDescent="0.25">
      <c r="A791" s="5">
        <v>43951</v>
      </c>
      <c r="B791" s="4" t="s">
        <v>21</v>
      </c>
      <c r="C791" s="4">
        <v>8.14</v>
      </c>
      <c r="N791" s="5">
        <v>43951</v>
      </c>
      <c r="O791" t="s">
        <v>19</v>
      </c>
      <c r="P791">
        <v>21.77</v>
      </c>
    </row>
    <row r="792" spans="1:16" x14ac:dyDescent="0.25">
      <c r="A792" s="5">
        <v>43955</v>
      </c>
      <c r="B792" s="4" t="s">
        <v>21</v>
      </c>
      <c r="C792" s="4">
        <v>7.77</v>
      </c>
      <c r="N792" s="5">
        <v>43955</v>
      </c>
      <c r="O792" t="s">
        <v>19</v>
      </c>
      <c r="P792">
        <v>21.15</v>
      </c>
    </row>
    <row r="793" spans="1:16" x14ac:dyDescent="0.25">
      <c r="A793" s="5">
        <v>43956</v>
      </c>
      <c r="B793" s="4" t="s">
        <v>21</v>
      </c>
      <c r="C793" s="4">
        <v>7.75</v>
      </c>
      <c r="N793" s="5">
        <v>43956</v>
      </c>
      <c r="O793" t="s">
        <v>19</v>
      </c>
      <c r="P793">
        <v>20.53</v>
      </c>
    </row>
    <row r="794" spans="1:16" x14ac:dyDescent="0.25">
      <c r="A794" s="5">
        <v>43957</v>
      </c>
      <c r="B794" s="4" t="s">
        <v>21</v>
      </c>
      <c r="C794" s="4">
        <v>7.46</v>
      </c>
      <c r="N794" s="5">
        <v>43957</v>
      </c>
      <c r="O794" t="s">
        <v>19</v>
      </c>
      <c r="P794">
        <v>21.5</v>
      </c>
    </row>
    <row r="795" spans="1:16" x14ac:dyDescent="0.25">
      <c r="A795" s="5">
        <v>43958</v>
      </c>
      <c r="B795" s="4" t="s">
        <v>21</v>
      </c>
      <c r="C795" s="4">
        <v>7</v>
      </c>
      <c r="N795" s="5">
        <v>43958</v>
      </c>
      <c r="O795" t="s">
        <v>19</v>
      </c>
      <c r="P795">
        <v>20.36</v>
      </c>
    </row>
    <row r="796" spans="1:16" x14ac:dyDescent="0.25">
      <c r="A796" s="5">
        <v>43959</v>
      </c>
      <c r="B796" s="4" t="s">
        <v>21</v>
      </c>
      <c r="C796" s="4">
        <v>6.75</v>
      </c>
      <c r="N796" s="5">
        <v>43959</v>
      </c>
      <c r="O796" t="s">
        <v>19</v>
      </c>
      <c r="P796">
        <v>20.2</v>
      </c>
    </row>
    <row r="797" spans="1:16" x14ac:dyDescent="0.25">
      <c r="A797" s="5">
        <v>43962</v>
      </c>
      <c r="B797" s="4" t="s">
        <v>21</v>
      </c>
      <c r="C797" s="4">
        <v>6.67</v>
      </c>
      <c r="N797" s="5">
        <v>43962</v>
      </c>
      <c r="O797" t="s">
        <v>19</v>
      </c>
      <c r="P797">
        <v>20.170000000000002</v>
      </c>
    </row>
    <row r="798" spans="1:16" x14ac:dyDescent="0.25">
      <c r="A798" s="5">
        <v>43963</v>
      </c>
      <c r="B798" s="4" t="s">
        <v>21</v>
      </c>
      <c r="C798" s="4">
        <v>6.5</v>
      </c>
      <c r="N798" s="5">
        <v>43963</v>
      </c>
      <c r="O798" t="s">
        <v>19</v>
      </c>
      <c r="P798">
        <v>19.04</v>
      </c>
    </row>
    <row r="799" spans="1:16" x14ac:dyDescent="0.25">
      <c r="A799" s="5">
        <v>43964</v>
      </c>
      <c r="B799" s="4" t="s">
        <v>21</v>
      </c>
      <c r="C799" s="4">
        <v>6.31</v>
      </c>
      <c r="N799" s="5">
        <v>43964</v>
      </c>
      <c r="O799" t="s">
        <v>19</v>
      </c>
      <c r="P799">
        <v>17.7</v>
      </c>
    </row>
    <row r="800" spans="1:16" x14ac:dyDescent="0.25">
      <c r="A800" s="5">
        <v>43965</v>
      </c>
      <c r="B800" s="4" t="s">
        <v>21</v>
      </c>
      <c r="C800" s="4">
        <v>6.49</v>
      </c>
      <c r="N800" s="5">
        <v>43965</v>
      </c>
      <c r="O800" t="s">
        <v>19</v>
      </c>
      <c r="P800">
        <v>17.440000000000001</v>
      </c>
    </row>
    <row r="801" spans="1:16" x14ac:dyDescent="0.25">
      <c r="A801" s="5">
        <v>43966</v>
      </c>
      <c r="B801" s="4" t="s">
        <v>21</v>
      </c>
      <c r="C801" s="4">
        <v>6.44</v>
      </c>
      <c r="N801" s="5">
        <v>43966</v>
      </c>
      <c r="O801" t="s">
        <v>19</v>
      </c>
      <c r="P801">
        <v>17.25</v>
      </c>
    </row>
    <row r="802" spans="1:16" x14ac:dyDescent="0.25">
      <c r="A802" s="5">
        <v>43969</v>
      </c>
      <c r="B802" s="4" t="s">
        <v>21</v>
      </c>
      <c r="C802" s="4">
        <v>7.04</v>
      </c>
      <c r="N802" s="5">
        <v>43969</v>
      </c>
      <c r="O802" t="s">
        <v>19</v>
      </c>
      <c r="P802">
        <v>17.73</v>
      </c>
    </row>
    <row r="803" spans="1:16" x14ac:dyDescent="0.25">
      <c r="A803" s="5">
        <v>43970</v>
      </c>
      <c r="B803" s="4" t="s">
        <v>21</v>
      </c>
      <c r="C803" s="4">
        <v>6.83</v>
      </c>
      <c r="N803" s="5">
        <v>43970</v>
      </c>
      <c r="O803" t="s">
        <v>19</v>
      </c>
      <c r="P803">
        <v>18.5</v>
      </c>
    </row>
    <row r="804" spans="1:16" x14ac:dyDescent="0.25">
      <c r="A804" s="5">
        <v>43971</v>
      </c>
      <c r="B804" s="4" t="s">
        <v>21</v>
      </c>
      <c r="C804" s="4">
        <v>7</v>
      </c>
      <c r="N804" s="5">
        <v>43971</v>
      </c>
      <c r="O804" t="s">
        <v>19</v>
      </c>
      <c r="P804">
        <v>19.350000000000001</v>
      </c>
    </row>
    <row r="805" spans="1:16" x14ac:dyDescent="0.25">
      <c r="A805" s="5">
        <v>43972</v>
      </c>
      <c r="B805" s="4" t="s">
        <v>21</v>
      </c>
      <c r="C805" s="4">
        <v>7.32</v>
      </c>
      <c r="N805" s="5">
        <v>43972</v>
      </c>
      <c r="O805" t="s">
        <v>19</v>
      </c>
      <c r="P805">
        <v>19.649999999999999</v>
      </c>
    </row>
    <row r="806" spans="1:16" x14ac:dyDescent="0.25">
      <c r="A806" s="5">
        <v>43973</v>
      </c>
      <c r="B806" s="4" t="s">
        <v>21</v>
      </c>
      <c r="C806" s="4">
        <v>7.1</v>
      </c>
      <c r="N806" s="5">
        <v>43973</v>
      </c>
      <c r="O806" t="s">
        <v>19</v>
      </c>
      <c r="P806">
        <v>18.899999999999999</v>
      </c>
    </row>
    <row r="807" spans="1:16" x14ac:dyDescent="0.25">
      <c r="A807" s="5">
        <v>43976</v>
      </c>
      <c r="B807" s="4" t="s">
        <v>21</v>
      </c>
      <c r="C807" s="4">
        <v>7.88</v>
      </c>
      <c r="N807" s="5">
        <v>43976</v>
      </c>
      <c r="O807" t="s">
        <v>19</v>
      </c>
      <c r="P807">
        <v>20.14</v>
      </c>
    </row>
    <row r="808" spans="1:16" x14ac:dyDescent="0.25">
      <c r="A808" s="5">
        <v>43977</v>
      </c>
      <c r="B808" s="4" t="s">
        <v>21</v>
      </c>
      <c r="C808" s="4">
        <v>7.97</v>
      </c>
      <c r="N808" s="5">
        <v>43977</v>
      </c>
      <c r="O808" t="s">
        <v>19</v>
      </c>
      <c r="P808">
        <v>19.97</v>
      </c>
    </row>
    <row r="809" spans="1:16" x14ac:dyDescent="0.25">
      <c r="A809" s="5">
        <v>43978</v>
      </c>
      <c r="B809" s="4" t="s">
        <v>21</v>
      </c>
      <c r="C809" s="4">
        <v>8.24</v>
      </c>
      <c r="N809" s="5">
        <v>43978</v>
      </c>
      <c r="O809" t="s">
        <v>19</v>
      </c>
      <c r="P809">
        <v>20.16</v>
      </c>
    </row>
    <row r="810" spans="1:16" x14ac:dyDescent="0.25">
      <c r="A810" s="5">
        <v>43979</v>
      </c>
      <c r="B810" s="4" t="s">
        <v>21</v>
      </c>
      <c r="C810" s="4">
        <v>8.27</v>
      </c>
      <c r="N810" s="5">
        <v>43979</v>
      </c>
      <c r="O810" t="s">
        <v>19</v>
      </c>
      <c r="P810">
        <v>19.7</v>
      </c>
    </row>
    <row r="811" spans="1:16" x14ac:dyDescent="0.25">
      <c r="A811" s="5">
        <v>43980</v>
      </c>
      <c r="B811" s="4" t="s">
        <v>21</v>
      </c>
      <c r="C811" s="4">
        <v>8.0500000000000007</v>
      </c>
      <c r="N811" s="5">
        <v>43980</v>
      </c>
      <c r="O811" t="s">
        <v>19</v>
      </c>
      <c r="P811">
        <v>19.61</v>
      </c>
    </row>
    <row r="812" spans="1:16" x14ac:dyDescent="0.25">
      <c r="A812" s="5">
        <v>43983</v>
      </c>
      <c r="B812" s="4" t="s">
        <v>21</v>
      </c>
      <c r="C812" s="4">
        <v>8.3000000000000007</v>
      </c>
      <c r="N812" s="5">
        <v>43983</v>
      </c>
      <c r="O812" t="s">
        <v>19</v>
      </c>
      <c r="P812">
        <v>19.95</v>
      </c>
    </row>
    <row r="813" spans="1:16" x14ac:dyDescent="0.25">
      <c r="A813" s="5">
        <v>43984</v>
      </c>
      <c r="B813" s="4" t="s">
        <v>21</v>
      </c>
      <c r="C813" s="4">
        <v>8.98</v>
      </c>
      <c r="N813" s="5">
        <v>43984</v>
      </c>
      <c r="O813" t="s">
        <v>19</v>
      </c>
      <c r="P813">
        <v>20.52</v>
      </c>
    </row>
    <row r="814" spans="1:16" x14ac:dyDescent="0.25">
      <c r="A814" s="5">
        <v>43985</v>
      </c>
      <c r="B814" s="4" t="s">
        <v>21</v>
      </c>
      <c r="C814" s="4">
        <v>10.67</v>
      </c>
      <c r="N814" s="5">
        <v>43985</v>
      </c>
      <c r="O814" t="s">
        <v>19</v>
      </c>
      <c r="P814">
        <v>20.68</v>
      </c>
    </row>
    <row r="815" spans="1:16" x14ac:dyDescent="0.25">
      <c r="A815" s="5">
        <v>43986</v>
      </c>
      <c r="B815" s="4" t="s">
        <v>21</v>
      </c>
      <c r="C815" s="4">
        <v>10.56</v>
      </c>
      <c r="N815" s="5">
        <v>43986</v>
      </c>
      <c r="O815" t="s">
        <v>19</v>
      </c>
      <c r="P815">
        <v>20.39</v>
      </c>
    </row>
    <row r="816" spans="1:16" x14ac:dyDescent="0.25">
      <c r="A816" s="5">
        <v>43987</v>
      </c>
      <c r="B816" s="4" t="s">
        <v>21</v>
      </c>
      <c r="C816" s="4">
        <v>10.62</v>
      </c>
      <c r="N816" s="5">
        <v>43987</v>
      </c>
      <c r="O816" t="s">
        <v>19</v>
      </c>
      <c r="P816">
        <v>19.399999999999999</v>
      </c>
    </row>
    <row r="817" spans="1:16" x14ac:dyDescent="0.25">
      <c r="A817" s="5">
        <v>43990</v>
      </c>
      <c r="B817" s="4" t="s">
        <v>21</v>
      </c>
      <c r="C817" s="4">
        <v>11</v>
      </c>
      <c r="N817" s="5">
        <v>43990</v>
      </c>
      <c r="O817" t="s">
        <v>19</v>
      </c>
      <c r="P817">
        <v>20.170000000000002</v>
      </c>
    </row>
    <row r="818" spans="1:16" x14ac:dyDescent="0.25">
      <c r="A818" s="5">
        <v>43991</v>
      </c>
      <c r="B818" s="4" t="s">
        <v>21</v>
      </c>
      <c r="C818" s="4">
        <v>11.34</v>
      </c>
      <c r="N818" s="5">
        <v>43991</v>
      </c>
      <c r="O818" t="s">
        <v>19</v>
      </c>
      <c r="P818">
        <v>19.97</v>
      </c>
    </row>
    <row r="819" spans="1:16" x14ac:dyDescent="0.25">
      <c r="A819" s="5">
        <v>43992</v>
      </c>
      <c r="B819" s="4" t="s">
        <v>21</v>
      </c>
      <c r="C819" s="4">
        <v>10.9</v>
      </c>
      <c r="N819" s="5">
        <v>43992</v>
      </c>
      <c r="O819" t="s">
        <v>19</v>
      </c>
      <c r="P819">
        <v>19</v>
      </c>
    </row>
    <row r="820" spans="1:16" x14ac:dyDescent="0.25">
      <c r="A820" s="5">
        <v>43994</v>
      </c>
      <c r="B820" s="4" t="s">
        <v>21</v>
      </c>
      <c r="C820" s="4">
        <v>10.64</v>
      </c>
      <c r="N820" s="5">
        <v>43994</v>
      </c>
      <c r="O820" t="s">
        <v>19</v>
      </c>
      <c r="P820">
        <v>19.09</v>
      </c>
    </row>
    <row r="821" spans="1:16" x14ac:dyDescent="0.25">
      <c r="A821" s="5">
        <v>43997</v>
      </c>
      <c r="B821" s="4" t="s">
        <v>21</v>
      </c>
      <c r="C821" s="4">
        <v>10.5</v>
      </c>
      <c r="N821" s="5">
        <v>43997</v>
      </c>
      <c r="O821" t="s">
        <v>19</v>
      </c>
      <c r="P821">
        <v>19.38</v>
      </c>
    </row>
    <row r="822" spans="1:16" x14ac:dyDescent="0.25">
      <c r="A822" s="5">
        <v>43998</v>
      </c>
      <c r="B822" s="4" t="s">
        <v>21</v>
      </c>
      <c r="C822" s="4">
        <v>10.51</v>
      </c>
      <c r="N822" s="5">
        <v>43998</v>
      </c>
      <c r="O822" t="s">
        <v>19</v>
      </c>
      <c r="P822">
        <v>18.98</v>
      </c>
    </row>
    <row r="823" spans="1:16" x14ac:dyDescent="0.25">
      <c r="A823" s="5">
        <v>43999</v>
      </c>
      <c r="B823" s="4" t="s">
        <v>21</v>
      </c>
      <c r="C823" s="4">
        <v>10.83</v>
      </c>
      <c r="N823" s="5">
        <v>43999</v>
      </c>
      <c r="O823" t="s">
        <v>19</v>
      </c>
      <c r="P823">
        <v>19.149999999999999</v>
      </c>
    </row>
    <row r="824" spans="1:16" x14ac:dyDescent="0.25">
      <c r="A824" s="5">
        <v>44000</v>
      </c>
      <c r="B824" s="4" t="s">
        <v>21</v>
      </c>
      <c r="C824" s="4">
        <v>11.14</v>
      </c>
      <c r="N824" s="5">
        <v>44000</v>
      </c>
      <c r="O824" t="s">
        <v>19</v>
      </c>
      <c r="P824">
        <v>19.399999999999999</v>
      </c>
    </row>
    <row r="825" spans="1:16" x14ac:dyDescent="0.25">
      <c r="A825" s="5">
        <v>44001</v>
      </c>
      <c r="B825" s="4" t="s">
        <v>21</v>
      </c>
      <c r="C825" s="4">
        <v>11.1</v>
      </c>
      <c r="N825" s="5">
        <v>44001</v>
      </c>
      <c r="O825" t="s">
        <v>19</v>
      </c>
      <c r="P825">
        <v>19.5</v>
      </c>
    </row>
    <row r="826" spans="1:16" x14ac:dyDescent="0.25">
      <c r="A826" s="5">
        <v>44004</v>
      </c>
      <c r="B826" s="4" t="s">
        <v>21</v>
      </c>
      <c r="C826" s="4">
        <v>12.25</v>
      </c>
      <c r="N826" s="5">
        <v>44004</v>
      </c>
      <c r="O826" t="s">
        <v>19</v>
      </c>
      <c r="P826">
        <v>19.36</v>
      </c>
    </row>
    <row r="827" spans="1:16" x14ac:dyDescent="0.25">
      <c r="A827" s="5">
        <v>44005</v>
      </c>
      <c r="B827" s="4" t="s">
        <v>21</v>
      </c>
      <c r="C827" s="4">
        <v>12.25</v>
      </c>
      <c r="N827" s="5">
        <v>44005</v>
      </c>
      <c r="O827" t="s">
        <v>19</v>
      </c>
      <c r="P827">
        <v>19.5</v>
      </c>
    </row>
    <row r="828" spans="1:16" x14ac:dyDescent="0.25">
      <c r="A828" s="5">
        <v>44006</v>
      </c>
      <c r="B828" s="4" t="s">
        <v>21</v>
      </c>
      <c r="C828" s="4">
        <v>11.87</v>
      </c>
      <c r="N828" s="5">
        <v>44006</v>
      </c>
      <c r="O828" t="s">
        <v>19</v>
      </c>
      <c r="P828">
        <v>18.77</v>
      </c>
    </row>
    <row r="829" spans="1:16" x14ac:dyDescent="0.25">
      <c r="A829" s="5">
        <v>44007</v>
      </c>
      <c r="B829" s="4" t="s">
        <v>21</v>
      </c>
      <c r="C829" s="4">
        <v>12</v>
      </c>
      <c r="N829" s="5">
        <v>44007</v>
      </c>
      <c r="O829" t="s">
        <v>19</v>
      </c>
      <c r="P829">
        <v>18.98</v>
      </c>
    </row>
    <row r="830" spans="1:16" x14ac:dyDescent="0.25">
      <c r="A830" s="5">
        <v>44008</v>
      </c>
      <c r="B830" s="4" t="s">
        <v>21</v>
      </c>
      <c r="C830" s="4">
        <v>11.62</v>
      </c>
      <c r="N830" s="5">
        <v>44008</v>
      </c>
      <c r="O830" t="s">
        <v>19</v>
      </c>
      <c r="P830">
        <v>18.510000000000002</v>
      </c>
    </row>
    <row r="831" spans="1:16" x14ac:dyDescent="0.25">
      <c r="A831" s="5">
        <v>44011</v>
      </c>
      <c r="B831" s="4" t="s">
        <v>21</v>
      </c>
      <c r="C831" s="4">
        <v>11.9</v>
      </c>
      <c r="N831" s="5">
        <v>44011</v>
      </c>
      <c r="O831" t="s">
        <v>19</v>
      </c>
      <c r="P831">
        <v>18.72</v>
      </c>
    </row>
    <row r="832" spans="1:16" x14ac:dyDescent="0.25">
      <c r="A832" s="5">
        <v>44012</v>
      </c>
      <c r="B832" s="4" t="s">
        <v>21</v>
      </c>
      <c r="C832" s="4">
        <v>11.93</v>
      </c>
      <c r="N832" s="5">
        <v>44012</v>
      </c>
      <c r="O832" t="s">
        <v>19</v>
      </c>
      <c r="P832">
        <v>19.239999999999998</v>
      </c>
    </row>
    <row r="833" spans="1:16" x14ac:dyDescent="0.25">
      <c r="A833" s="5">
        <v>44013</v>
      </c>
      <c r="B833" s="4" t="s">
        <v>21</v>
      </c>
      <c r="C833" s="4">
        <v>12.8</v>
      </c>
      <c r="N833" s="5">
        <v>44013</v>
      </c>
      <c r="O833" t="s">
        <v>19</v>
      </c>
      <c r="P833">
        <v>21.71</v>
      </c>
    </row>
    <row r="834" spans="1:16" x14ac:dyDescent="0.25">
      <c r="A834" s="5">
        <v>44014</v>
      </c>
      <c r="B834" s="4" t="s">
        <v>21</v>
      </c>
      <c r="C834" s="4">
        <v>13.05</v>
      </c>
      <c r="N834" s="5">
        <v>44014</v>
      </c>
      <c r="O834" t="s">
        <v>19</v>
      </c>
      <c r="P834">
        <v>22.1</v>
      </c>
    </row>
    <row r="835" spans="1:16" x14ac:dyDescent="0.25">
      <c r="A835" s="5">
        <v>44015</v>
      </c>
      <c r="B835" s="4" t="s">
        <v>21</v>
      </c>
      <c r="C835" s="4">
        <v>13.16</v>
      </c>
      <c r="N835" s="5">
        <v>44015</v>
      </c>
      <c r="O835" t="s">
        <v>19</v>
      </c>
      <c r="P835">
        <v>23.36</v>
      </c>
    </row>
    <row r="836" spans="1:16" x14ac:dyDescent="0.25">
      <c r="A836" s="5">
        <v>44018</v>
      </c>
      <c r="B836" s="4" t="s">
        <v>21</v>
      </c>
      <c r="C836" s="4">
        <v>13.54</v>
      </c>
      <c r="N836" s="5">
        <v>44018</v>
      </c>
      <c r="O836" t="s">
        <v>19</v>
      </c>
      <c r="P836">
        <v>23.6</v>
      </c>
    </row>
    <row r="837" spans="1:16" x14ac:dyDescent="0.25">
      <c r="A837" s="5">
        <v>44019</v>
      </c>
      <c r="B837" s="4" t="s">
        <v>21</v>
      </c>
      <c r="C837" s="4">
        <v>13.57</v>
      </c>
      <c r="N837" s="5">
        <v>44019</v>
      </c>
      <c r="O837" t="s">
        <v>19</v>
      </c>
      <c r="P837">
        <v>23.13</v>
      </c>
    </row>
    <row r="838" spans="1:16" x14ac:dyDescent="0.25">
      <c r="A838" s="5">
        <v>44020</v>
      </c>
      <c r="B838" s="4" t="s">
        <v>21</v>
      </c>
      <c r="C838" s="4">
        <v>13.44</v>
      </c>
      <c r="N838" s="5">
        <v>44020</v>
      </c>
      <c r="O838" t="s">
        <v>19</v>
      </c>
      <c r="P838">
        <v>23.5</v>
      </c>
    </row>
    <row r="839" spans="1:16" x14ac:dyDescent="0.25">
      <c r="A839" s="5">
        <v>44021</v>
      </c>
      <c r="B839" s="4" t="s">
        <v>21</v>
      </c>
      <c r="C839" s="4">
        <v>13.5</v>
      </c>
      <c r="N839" s="5">
        <v>44021</v>
      </c>
      <c r="O839" t="s">
        <v>19</v>
      </c>
      <c r="P839">
        <v>23.5</v>
      </c>
    </row>
    <row r="840" spans="1:16" x14ac:dyDescent="0.25">
      <c r="A840" s="5">
        <v>44022</v>
      </c>
      <c r="B840" s="4" t="s">
        <v>21</v>
      </c>
      <c r="C840" s="4">
        <v>14.2</v>
      </c>
      <c r="N840" s="5">
        <v>44022</v>
      </c>
      <c r="O840" t="s">
        <v>19</v>
      </c>
      <c r="P840">
        <v>23.58</v>
      </c>
    </row>
    <row r="841" spans="1:16" x14ac:dyDescent="0.25">
      <c r="A841" s="5">
        <v>43921</v>
      </c>
      <c r="B841" s="4" t="s">
        <v>22</v>
      </c>
      <c r="C841" s="4">
        <v>43.22</v>
      </c>
      <c r="N841" s="5">
        <v>43921</v>
      </c>
      <c r="O841" t="s">
        <v>20</v>
      </c>
      <c r="P841">
        <v>13.12</v>
      </c>
    </row>
    <row r="842" spans="1:16" x14ac:dyDescent="0.25">
      <c r="A842" s="5">
        <v>43922</v>
      </c>
      <c r="B842" s="4" t="s">
        <v>22</v>
      </c>
      <c r="C842" s="4">
        <v>43.37</v>
      </c>
      <c r="N842" s="5">
        <v>43922</v>
      </c>
      <c r="O842" t="s">
        <v>20</v>
      </c>
      <c r="P842">
        <v>13.21</v>
      </c>
    </row>
    <row r="843" spans="1:16" x14ac:dyDescent="0.25">
      <c r="A843" s="5">
        <v>43923</v>
      </c>
      <c r="B843" s="4" t="s">
        <v>22</v>
      </c>
      <c r="C843" s="4">
        <v>42.78</v>
      </c>
      <c r="N843" s="5">
        <v>43923</v>
      </c>
      <c r="O843" t="s">
        <v>20</v>
      </c>
      <c r="P843">
        <v>13.54</v>
      </c>
    </row>
    <row r="844" spans="1:16" x14ac:dyDescent="0.25">
      <c r="A844" s="5">
        <v>43924</v>
      </c>
      <c r="B844" s="4" t="s">
        <v>22</v>
      </c>
      <c r="C844" s="4">
        <v>40.5</v>
      </c>
      <c r="N844" s="5">
        <v>43924</v>
      </c>
      <c r="O844" t="s">
        <v>20</v>
      </c>
      <c r="P844">
        <v>13.15</v>
      </c>
    </row>
    <row r="845" spans="1:16" x14ac:dyDescent="0.25">
      <c r="A845" s="5">
        <v>43927</v>
      </c>
      <c r="B845" s="4" t="s">
        <v>22</v>
      </c>
      <c r="C845" s="4">
        <v>43.13</v>
      </c>
      <c r="N845" s="5">
        <v>43927</v>
      </c>
      <c r="O845" t="s">
        <v>20</v>
      </c>
      <c r="P845">
        <v>13.24</v>
      </c>
    </row>
    <row r="846" spans="1:16" x14ac:dyDescent="0.25">
      <c r="A846" s="5">
        <v>43928</v>
      </c>
      <c r="B846" s="4" t="s">
        <v>22</v>
      </c>
      <c r="C846" s="4">
        <v>43.78</v>
      </c>
      <c r="N846" s="5">
        <v>43928</v>
      </c>
      <c r="O846" t="s">
        <v>20</v>
      </c>
      <c r="P846">
        <v>13.43</v>
      </c>
    </row>
    <row r="847" spans="1:16" x14ac:dyDescent="0.25">
      <c r="A847" s="5">
        <v>43929</v>
      </c>
      <c r="B847" s="4" t="s">
        <v>22</v>
      </c>
      <c r="C847" s="4">
        <v>43.51</v>
      </c>
      <c r="N847" s="5">
        <v>43929</v>
      </c>
      <c r="O847" t="s">
        <v>20</v>
      </c>
      <c r="P847">
        <v>14.13</v>
      </c>
    </row>
    <row r="848" spans="1:16" x14ac:dyDescent="0.25">
      <c r="A848" s="5">
        <v>43930</v>
      </c>
      <c r="B848" s="4" t="s">
        <v>22</v>
      </c>
      <c r="C848" s="4">
        <v>43.28</v>
      </c>
      <c r="N848" s="5">
        <v>43930</v>
      </c>
      <c r="O848" t="s">
        <v>20</v>
      </c>
      <c r="P848">
        <v>14.4</v>
      </c>
    </row>
    <row r="849" spans="1:16" x14ac:dyDescent="0.25">
      <c r="A849" s="5">
        <v>43934</v>
      </c>
      <c r="B849" s="4" t="s">
        <v>22</v>
      </c>
      <c r="C849" s="4">
        <v>44.57</v>
      </c>
      <c r="N849" s="5">
        <v>43934</v>
      </c>
      <c r="O849" t="s">
        <v>20</v>
      </c>
      <c r="P849">
        <v>14.16</v>
      </c>
    </row>
    <row r="850" spans="1:16" x14ac:dyDescent="0.25">
      <c r="A850" s="5">
        <v>43935</v>
      </c>
      <c r="B850" s="4" t="s">
        <v>22</v>
      </c>
      <c r="C850" s="4">
        <v>44.53</v>
      </c>
      <c r="N850" s="5">
        <v>43935</v>
      </c>
      <c r="O850" t="s">
        <v>20</v>
      </c>
      <c r="P850">
        <v>15.45</v>
      </c>
    </row>
    <row r="851" spans="1:16" x14ac:dyDescent="0.25">
      <c r="A851" s="5">
        <v>43936</v>
      </c>
      <c r="B851" s="4" t="s">
        <v>22</v>
      </c>
      <c r="C851" s="4">
        <v>43.19</v>
      </c>
      <c r="N851" s="5">
        <v>43936</v>
      </c>
      <c r="O851" t="s">
        <v>20</v>
      </c>
      <c r="P851">
        <v>16.100000000000001</v>
      </c>
    </row>
    <row r="852" spans="1:16" x14ac:dyDescent="0.25">
      <c r="A852" s="5">
        <v>43937</v>
      </c>
      <c r="B852" s="4" t="s">
        <v>22</v>
      </c>
      <c r="C852" s="4">
        <v>42.76</v>
      </c>
      <c r="N852" s="5">
        <v>43937</v>
      </c>
      <c r="O852" t="s">
        <v>20</v>
      </c>
      <c r="P852">
        <v>15.11</v>
      </c>
    </row>
    <row r="853" spans="1:16" x14ac:dyDescent="0.25">
      <c r="A853" s="5">
        <v>43938</v>
      </c>
      <c r="B853" s="4" t="s">
        <v>22</v>
      </c>
      <c r="C853" s="4">
        <v>44</v>
      </c>
      <c r="N853" s="5">
        <v>43938</v>
      </c>
      <c r="O853" t="s">
        <v>20</v>
      </c>
      <c r="P853">
        <v>15.06</v>
      </c>
    </row>
    <row r="854" spans="1:16" x14ac:dyDescent="0.25">
      <c r="A854" s="5">
        <v>43941</v>
      </c>
      <c r="B854" s="4" t="s">
        <v>22</v>
      </c>
      <c r="C854" s="4">
        <v>42.46</v>
      </c>
      <c r="N854" s="5">
        <v>43941</v>
      </c>
      <c r="O854" t="s">
        <v>20</v>
      </c>
      <c r="P854">
        <v>15.01</v>
      </c>
    </row>
    <row r="855" spans="1:16" x14ac:dyDescent="0.25">
      <c r="A855" s="5">
        <v>43943</v>
      </c>
      <c r="B855" s="4" t="s">
        <v>22</v>
      </c>
      <c r="C855" s="4">
        <v>42.9</v>
      </c>
      <c r="N855" s="5">
        <v>43943</v>
      </c>
      <c r="O855" t="s">
        <v>20</v>
      </c>
      <c r="P855">
        <v>14.17</v>
      </c>
    </row>
    <row r="856" spans="1:16" x14ac:dyDescent="0.25">
      <c r="A856" s="5">
        <v>43944</v>
      </c>
      <c r="B856" s="4" t="s">
        <v>22</v>
      </c>
      <c r="C856" s="4">
        <v>43.51</v>
      </c>
      <c r="N856" s="5">
        <v>43944</v>
      </c>
      <c r="O856" t="s">
        <v>20</v>
      </c>
      <c r="P856">
        <v>14.3</v>
      </c>
    </row>
    <row r="857" spans="1:16" x14ac:dyDescent="0.25">
      <c r="A857" s="5">
        <v>43945</v>
      </c>
      <c r="B857" s="4" t="s">
        <v>22</v>
      </c>
      <c r="C857" s="4">
        <v>43.76</v>
      </c>
      <c r="N857" s="5">
        <v>43945</v>
      </c>
      <c r="O857" t="s">
        <v>20</v>
      </c>
      <c r="P857">
        <v>13.65</v>
      </c>
    </row>
    <row r="858" spans="1:16" x14ac:dyDescent="0.25">
      <c r="A858" s="5">
        <v>43948</v>
      </c>
      <c r="B858" s="4" t="s">
        <v>22</v>
      </c>
      <c r="C858" s="4">
        <v>44.55</v>
      </c>
      <c r="N858" s="5">
        <v>43948</v>
      </c>
      <c r="O858" t="s">
        <v>20</v>
      </c>
      <c r="P858">
        <v>14.71</v>
      </c>
    </row>
    <row r="859" spans="1:16" x14ac:dyDescent="0.25">
      <c r="A859" s="5">
        <v>43949</v>
      </c>
      <c r="B859" s="4" t="s">
        <v>22</v>
      </c>
      <c r="C859" s="4">
        <v>44.61</v>
      </c>
      <c r="N859" s="5">
        <v>43949</v>
      </c>
      <c r="O859" t="s">
        <v>20</v>
      </c>
      <c r="P859">
        <v>15.05</v>
      </c>
    </row>
    <row r="860" spans="1:16" x14ac:dyDescent="0.25">
      <c r="A860" s="5">
        <v>43950</v>
      </c>
      <c r="B860" s="4" t="s">
        <v>22</v>
      </c>
      <c r="C860" s="4">
        <v>46.73</v>
      </c>
      <c r="N860" s="5">
        <v>43950</v>
      </c>
      <c r="O860" t="s">
        <v>20</v>
      </c>
      <c r="P860">
        <v>15</v>
      </c>
    </row>
    <row r="861" spans="1:16" x14ac:dyDescent="0.25">
      <c r="A861" s="5">
        <v>43951</v>
      </c>
      <c r="B861" s="4" t="s">
        <v>22</v>
      </c>
      <c r="C861" s="4">
        <v>44.86</v>
      </c>
      <c r="N861" s="5">
        <v>43951</v>
      </c>
      <c r="O861" t="s">
        <v>20</v>
      </c>
      <c r="P861">
        <v>14.5</v>
      </c>
    </row>
    <row r="862" spans="1:16" x14ac:dyDescent="0.25">
      <c r="A862" s="5">
        <v>43955</v>
      </c>
      <c r="B862" s="4" t="s">
        <v>22</v>
      </c>
      <c r="C862" s="4">
        <v>43.93</v>
      </c>
      <c r="N862" s="5">
        <v>43955</v>
      </c>
      <c r="O862" t="s">
        <v>20</v>
      </c>
      <c r="P862">
        <v>14.45</v>
      </c>
    </row>
    <row r="863" spans="1:16" x14ac:dyDescent="0.25">
      <c r="A863" s="5">
        <v>43956</v>
      </c>
      <c r="B863" s="4" t="s">
        <v>22</v>
      </c>
      <c r="C863" s="4">
        <v>43.7</v>
      </c>
      <c r="N863" s="5">
        <v>43956</v>
      </c>
      <c r="O863" t="s">
        <v>20</v>
      </c>
      <c r="P863">
        <v>14.7</v>
      </c>
    </row>
    <row r="864" spans="1:16" x14ac:dyDescent="0.25">
      <c r="A864" s="5">
        <v>43957</v>
      </c>
      <c r="B864" s="4" t="s">
        <v>22</v>
      </c>
      <c r="C864" s="4">
        <v>44.33</v>
      </c>
      <c r="N864" s="5">
        <v>43957</v>
      </c>
      <c r="O864" t="s">
        <v>20</v>
      </c>
      <c r="P864">
        <v>14.45</v>
      </c>
    </row>
    <row r="865" spans="1:16" x14ac:dyDescent="0.25">
      <c r="A865" s="5">
        <v>43958</v>
      </c>
      <c r="B865" s="4" t="s">
        <v>22</v>
      </c>
      <c r="C865" s="4">
        <v>46.05</v>
      </c>
      <c r="N865" s="5">
        <v>43958</v>
      </c>
      <c r="O865" t="s">
        <v>20</v>
      </c>
      <c r="P865">
        <v>14.42</v>
      </c>
    </row>
    <row r="866" spans="1:16" x14ac:dyDescent="0.25">
      <c r="A866" s="5">
        <v>43959</v>
      </c>
      <c r="B866" s="4" t="s">
        <v>22</v>
      </c>
      <c r="C866" s="4">
        <v>48.85</v>
      </c>
      <c r="N866" s="5">
        <v>43959</v>
      </c>
      <c r="O866" t="s">
        <v>20</v>
      </c>
      <c r="P866">
        <v>14.77</v>
      </c>
    </row>
    <row r="867" spans="1:16" x14ac:dyDescent="0.25">
      <c r="A867" s="5">
        <v>43962</v>
      </c>
      <c r="B867" s="4" t="s">
        <v>22</v>
      </c>
      <c r="C867" s="4">
        <v>47.73</v>
      </c>
      <c r="N867" s="5">
        <v>43962</v>
      </c>
      <c r="O867" t="s">
        <v>20</v>
      </c>
      <c r="P867">
        <v>14.62</v>
      </c>
    </row>
    <row r="868" spans="1:16" x14ac:dyDescent="0.25">
      <c r="A868" s="5">
        <v>43963</v>
      </c>
      <c r="B868" s="4" t="s">
        <v>22</v>
      </c>
      <c r="C868" s="4">
        <v>47.46</v>
      </c>
      <c r="N868" s="5">
        <v>43963</v>
      </c>
      <c r="O868" t="s">
        <v>20</v>
      </c>
      <c r="P868">
        <v>13.86</v>
      </c>
    </row>
    <row r="869" spans="1:16" x14ac:dyDescent="0.25">
      <c r="A869" s="5">
        <v>43964</v>
      </c>
      <c r="B869" s="4" t="s">
        <v>22</v>
      </c>
      <c r="C869" s="4">
        <v>48.54</v>
      </c>
      <c r="N869" s="5">
        <v>43964</v>
      </c>
      <c r="O869" t="s">
        <v>20</v>
      </c>
      <c r="P869">
        <v>13.6</v>
      </c>
    </row>
    <row r="870" spans="1:16" x14ac:dyDescent="0.25">
      <c r="A870" s="5">
        <v>43965</v>
      </c>
      <c r="B870" s="4" t="s">
        <v>22</v>
      </c>
      <c r="C870" s="4">
        <v>48.09</v>
      </c>
      <c r="N870" s="5">
        <v>43965</v>
      </c>
      <c r="O870" t="s">
        <v>20</v>
      </c>
      <c r="P870">
        <v>13.96</v>
      </c>
    </row>
    <row r="871" spans="1:16" x14ac:dyDescent="0.25">
      <c r="A871" s="5">
        <v>43966</v>
      </c>
      <c r="B871" s="4" t="s">
        <v>22</v>
      </c>
      <c r="C871" s="4">
        <v>48.05</v>
      </c>
      <c r="N871" s="5">
        <v>43966</v>
      </c>
      <c r="O871" t="s">
        <v>20</v>
      </c>
      <c r="P871">
        <v>13.9</v>
      </c>
    </row>
    <row r="872" spans="1:16" x14ac:dyDescent="0.25">
      <c r="A872" s="5">
        <v>43969</v>
      </c>
      <c r="B872" s="4" t="s">
        <v>22</v>
      </c>
      <c r="C872" s="4">
        <v>51.26</v>
      </c>
      <c r="N872" s="5">
        <v>43969</v>
      </c>
      <c r="O872" t="s">
        <v>20</v>
      </c>
      <c r="P872">
        <v>13.57</v>
      </c>
    </row>
    <row r="873" spans="1:16" x14ac:dyDescent="0.25">
      <c r="A873" s="5">
        <v>43970</v>
      </c>
      <c r="B873" s="4" t="s">
        <v>22</v>
      </c>
      <c r="C873" s="4">
        <v>52.44</v>
      </c>
      <c r="N873" s="5">
        <v>43970</v>
      </c>
      <c r="O873" t="s">
        <v>20</v>
      </c>
      <c r="P873">
        <v>13.34</v>
      </c>
    </row>
    <row r="874" spans="1:16" x14ac:dyDescent="0.25">
      <c r="A874" s="5">
        <v>43971</v>
      </c>
      <c r="B874" s="4" t="s">
        <v>22</v>
      </c>
      <c r="C874" s="4">
        <v>52.5</v>
      </c>
      <c r="N874" s="5">
        <v>43971</v>
      </c>
      <c r="O874" t="s">
        <v>20</v>
      </c>
      <c r="P874">
        <v>13.41</v>
      </c>
    </row>
    <row r="875" spans="1:16" x14ac:dyDescent="0.25">
      <c r="A875" s="5">
        <v>43972</v>
      </c>
      <c r="B875" s="4" t="s">
        <v>22</v>
      </c>
      <c r="C875" s="4">
        <v>51.13</v>
      </c>
      <c r="N875" s="5">
        <v>43972</v>
      </c>
      <c r="O875" t="s">
        <v>20</v>
      </c>
      <c r="P875">
        <v>13.6</v>
      </c>
    </row>
    <row r="876" spans="1:16" x14ac:dyDescent="0.25">
      <c r="A876" s="5">
        <v>43973</v>
      </c>
      <c r="B876" s="4" t="s">
        <v>22</v>
      </c>
      <c r="C876" s="4">
        <v>50.27</v>
      </c>
      <c r="N876" s="5">
        <v>43973</v>
      </c>
      <c r="O876" t="s">
        <v>20</v>
      </c>
      <c r="P876">
        <v>13.46</v>
      </c>
    </row>
    <row r="877" spans="1:16" x14ac:dyDescent="0.25">
      <c r="A877" s="5">
        <v>43976</v>
      </c>
      <c r="B877" s="4" t="s">
        <v>22</v>
      </c>
      <c r="C877" s="4">
        <v>50.1</v>
      </c>
      <c r="N877" s="5">
        <v>43976</v>
      </c>
      <c r="O877" t="s">
        <v>20</v>
      </c>
      <c r="P877">
        <v>13.5</v>
      </c>
    </row>
    <row r="878" spans="1:16" x14ac:dyDescent="0.25">
      <c r="A878" s="5">
        <v>43977</v>
      </c>
      <c r="B878" s="4" t="s">
        <v>22</v>
      </c>
      <c r="C878" s="4">
        <v>49.2</v>
      </c>
      <c r="N878" s="5">
        <v>43977</v>
      </c>
      <c r="O878" t="s">
        <v>20</v>
      </c>
      <c r="P878">
        <v>13.31</v>
      </c>
    </row>
    <row r="879" spans="1:16" x14ac:dyDescent="0.25">
      <c r="A879" s="5">
        <v>43978</v>
      </c>
      <c r="B879" s="4" t="s">
        <v>22</v>
      </c>
      <c r="C879" s="4">
        <v>50.64</v>
      </c>
      <c r="N879" s="5">
        <v>43978</v>
      </c>
      <c r="O879" t="s">
        <v>20</v>
      </c>
      <c r="P879">
        <v>13.6</v>
      </c>
    </row>
    <row r="880" spans="1:16" x14ac:dyDescent="0.25">
      <c r="A880" s="5">
        <v>43979</v>
      </c>
      <c r="B880" s="4" t="s">
        <v>22</v>
      </c>
      <c r="C880" s="4">
        <v>50.09</v>
      </c>
      <c r="N880" s="5">
        <v>43979</v>
      </c>
      <c r="O880" t="s">
        <v>20</v>
      </c>
      <c r="P880">
        <v>13.66</v>
      </c>
    </row>
    <row r="881" spans="1:16" x14ac:dyDescent="0.25">
      <c r="A881" s="5">
        <v>43980</v>
      </c>
      <c r="B881" s="4" t="s">
        <v>22</v>
      </c>
      <c r="C881" s="4">
        <v>53</v>
      </c>
      <c r="N881" s="5">
        <v>43980</v>
      </c>
      <c r="O881" t="s">
        <v>20</v>
      </c>
      <c r="P881">
        <v>13.57</v>
      </c>
    </row>
    <row r="882" spans="1:16" x14ac:dyDescent="0.25">
      <c r="A882" s="5">
        <v>43983</v>
      </c>
      <c r="B882" s="4" t="s">
        <v>22</v>
      </c>
      <c r="C882" s="4">
        <v>53.42</v>
      </c>
      <c r="N882" s="5">
        <v>43983</v>
      </c>
      <c r="O882" t="s">
        <v>20</v>
      </c>
      <c r="P882">
        <v>13.74</v>
      </c>
    </row>
    <row r="883" spans="1:16" x14ac:dyDescent="0.25">
      <c r="A883" s="5">
        <v>43984</v>
      </c>
      <c r="B883" s="4" t="s">
        <v>22</v>
      </c>
      <c r="C883" s="4">
        <v>53.42</v>
      </c>
      <c r="N883" s="5">
        <v>43984</v>
      </c>
      <c r="O883" t="s">
        <v>20</v>
      </c>
      <c r="P883">
        <v>13.84</v>
      </c>
    </row>
    <row r="884" spans="1:16" x14ac:dyDescent="0.25">
      <c r="A884" s="5">
        <v>43985</v>
      </c>
      <c r="B884" s="4" t="s">
        <v>22</v>
      </c>
      <c r="C884" s="4">
        <v>53.66</v>
      </c>
      <c r="N884" s="5">
        <v>43985</v>
      </c>
      <c r="O884" t="s">
        <v>20</v>
      </c>
      <c r="P884">
        <v>14.3</v>
      </c>
    </row>
    <row r="885" spans="1:16" x14ac:dyDescent="0.25">
      <c r="A885" s="5">
        <v>43986</v>
      </c>
      <c r="B885" s="4" t="s">
        <v>22</v>
      </c>
      <c r="C885" s="4">
        <v>55.66</v>
      </c>
      <c r="N885" s="5">
        <v>43986</v>
      </c>
      <c r="O885" t="s">
        <v>20</v>
      </c>
      <c r="P885">
        <v>14.26</v>
      </c>
    </row>
    <row r="886" spans="1:16" x14ac:dyDescent="0.25">
      <c r="A886" s="5">
        <v>43987</v>
      </c>
      <c r="B886" s="4" t="s">
        <v>22</v>
      </c>
      <c r="C886" s="4">
        <v>54.61</v>
      </c>
      <c r="N886" s="5">
        <v>43987</v>
      </c>
      <c r="O886" t="s">
        <v>20</v>
      </c>
      <c r="P886">
        <v>13.88</v>
      </c>
    </row>
    <row r="887" spans="1:16" x14ac:dyDescent="0.25">
      <c r="A887" s="5">
        <v>43990</v>
      </c>
      <c r="B887" s="4" t="s">
        <v>22</v>
      </c>
      <c r="C887" s="4">
        <v>54.78</v>
      </c>
      <c r="N887" s="5">
        <v>43990</v>
      </c>
      <c r="O887" t="s">
        <v>20</v>
      </c>
      <c r="P887">
        <v>14.36</v>
      </c>
    </row>
    <row r="888" spans="1:16" x14ac:dyDescent="0.25">
      <c r="A888" s="5">
        <v>43991</v>
      </c>
      <c r="B888" s="4" t="s">
        <v>22</v>
      </c>
      <c r="C888" s="4">
        <v>54.99</v>
      </c>
      <c r="N888" s="5">
        <v>43991</v>
      </c>
      <c r="O888" t="s">
        <v>20</v>
      </c>
      <c r="P888">
        <v>14.4</v>
      </c>
    </row>
    <row r="889" spans="1:16" x14ac:dyDescent="0.25">
      <c r="A889" s="5">
        <v>43992</v>
      </c>
      <c r="B889" s="4" t="s">
        <v>22</v>
      </c>
      <c r="C889" s="4">
        <v>54.2</v>
      </c>
      <c r="N889" s="5">
        <v>43992</v>
      </c>
      <c r="O889" t="s">
        <v>20</v>
      </c>
      <c r="P889">
        <v>14.22</v>
      </c>
    </row>
    <row r="890" spans="1:16" x14ac:dyDescent="0.25">
      <c r="A890" s="5">
        <v>43994</v>
      </c>
      <c r="B890" s="4" t="s">
        <v>22</v>
      </c>
      <c r="C890" s="4">
        <v>53.4</v>
      </c>
      <c r="N890" s="5">
        <v>43994</v>
      </c>
      <c r="O890" t="s">
        <v>20</v>
      </c>
      <c r="P890">
        <v>13.94</v>
      </c>
    </row>
    <row r="891" spans="1:16" x14ac:dyDescent="0.25">
      <c r="A891" s="5">
        <v>43997</v>
      </c>
      <c r="B891" s="4" t="s">
        <v>22</v>
      </c>
      <c r="C891" s="4">
        <v>53.88</v>
      </c>
      <c r="N891" s="5">
        <v>43997</v>
      </c>
      <c r="O891" t="s">
        <v>20</v>
      </c>
      <c r="P891">
        <v>13.91</v>
      </c>
    </row>
    <row r="892" spans="1:16" x14ac:dyDescent="0.25">
      <c r="A892" s="5">
        <v>43998</v>
      </c>
      <c r="B892" s="4" t="s">
        <v>22</v>
      </c>
      <c r="C892" s="4">
        <v>55.39</v>
      </c>
      <c r="N892" s="5">
        <v>43998</v>
      </c>
      <c r="O892" t="s">
        <v>20</v>
      </c>
      <c r="P892">
        <v>14.35</v>
      </c>
    </row>
    <row r="893" spans="1:16" x14ac:dyDescent="0.25">
      <c r="A893" s="5">
        <v>43999</v>
      </c>
      <c r="B893" s="4" t="s">
        <v>22</v>
      </c>
      <c r="C893" s="4">
        <v>56.2</v>
      </c>
      <c r="N893" s="5">
        <v>43999</v>
      </c>
      <c r="O893" t="s">
        <v>20</v>
      </c>
      <c r="P893">
        <v>14.58</v>
      </c>
    </row>
    <row r="894" spans="1:16" x14ac:dyDescent="0.25">
      <c r="A894" s="5">
        <v>44000</v>
      </c>
      <c r="B894" s="4" t="s">
        <v>22</v>
      </c>
      <c r="C894" s="4">
        <v>56.17</v>
      </c>
      <c r="N894" s="5">
        <v>44000</v>
      </c>
      <c r="O894" t="s">
        <v>20</v>
      </c>
      <c r="P894">
        <v>14.55</v>
      </c>
    </row>
    <row r="895" spans="1:16" x14ac:dyDescent="0.25">
      <c r="A895" s="5">
        <v>44001</v>
      </c>
      <c r="B895" s="4" t="s">
        <v>22</v>
      </c>
      <c r="C895" s="4">
        <v>55.17</v>
      </c>
      <c r="N895" s="5">
        <v>44001</v>
      </c>
      <c r="O895" t="s">
        <v>20</v>
      </c>
      <c r="P895">
        <v>15</v>
      </c>
    </row>
    <row r="896" spans="1:16" x14ac:dyDescent="0.25">
      <c r="A896" s="5">
        <v>44004</v>
      </c>
      <c r="B896" s="4" t="s">
        <v>22</v>
      </c>
      <c r="C896" s="4">
        <v>55</v>
      </c>
      <c r="N896" s="5">
        <v>44004</v>
      </c>
      <c r="O896" t="s">
        <v>20</v>
      </c>
      <c r="P896">
        <v>15.3</v>
      </c>
    </row>
    <row r="897" spans="1:16" x14ac:dyDescent="0.25">
      <c r="A897" s="5">
        <v>44005</v>
      </c>
      <c r="B897" s="4" t="s">
        <v>22</v>
      </c>
      <c r="C897" s="4">
        <v>55.59</v>
      </c>
      <c r="N897" s="5">
        <v>44005</v>
      </c>
      <c r="O897" t="s">
        <v>20</v>
      </c>
      <c r="P897">
        <v>15.02</v>
      </c>
    </row>
    <row r="898" spans="1:16" x14ac:dyDescent="0.25">
      <c r="A898" s="5">
        <v>44006</v>
      </c>
      <c r="B898" s="4" t="s">
        <v>22</v>
      </c>
      <c r="C898" s="4">
        <v>55.39</v>
      </c>
      <c r="N898" s="5">
        <v>44006</v>
      </c>
      <c r="O898" t="s">
        <v>20</v>
      </c>
      <c r="P898">
        <v>15.15</v>
      </c>
    </row>
    <row r="899" spans="1:16" x14ac:dyDescent="0.25">
      <c r="A899" s="5">
        <v>44007</v>
      </c>
      <c r="B899" s="4" t="s">
        <v>22</v>
      </c>
      <c r="C899" s="4">
        <v>56</v>
      </c>
      <c r="N899" s="5">
        <v>44007</v>
      </c>
      <c r="O899" t="s">
        <v>20</v>
      </c>
      <c r="P899">
        <v>15.23</v>
      </c>
    </row>
    <row r="900" spans="1:16" x14ac:dyDescent="0.25">
      <c r="A900" s="5">
        <v>44008</v>
      </c>
      <c r="B900" s="4" t="s">
        <v>22</v>
      </c>
      <c r="C900" s="4">
        <v>55.62</v>
      </c>
      <c r="N900" s="5">
        <v>44008</v>
      </c>
      <c r="O900" t="s">
        <v>20</v>
      </c>
      <c r="P900">
        <v>15.1</v>
      </c>
    </row>
    <row r="901" spans="1:16" x14ac:dyDescent="0.25">
      <c r="A901" s="5">
        <v>44011</v>
      </c>
      <c r="B901" s="4" t="s">
        <v>22</v>
      </c>
      <c r="C901" s="4">
        <v>55.63</v>
      </c>
      <c r="N901" s="5">
        <v>44011</v>
      </c>
      <c r="O901" t="s">
        <v>20</v>
      </c>
      <c r="P901">
        <v>15.85</v>
      </c>
    </row>
    <row r="902" spans="1:16" x14ac:dyDescent="0.25">
      <c r="A902" s="5">
        <v>44012</v>
      </c>
      <c r="B902" s="4" t="s">
        <v>22</v>
      </c>
      <c r="C902" s="4">
        <v>55.92</v>
      </c>
      <c r="N902" s="5">
        <v>44012</v>
      </c>
      <c r="O902" t="s">
        <v>20</v>
      </c>
      <c r="P902">
        <v>15.69</v>
      </c>
    </row>
    <row r="903" spans="1:16" x14ac:dyDescent="0.25">
      <c r="A903" s="5">
        <v>44013</v>
      </c>
      <c r="B903" s="4" t="s">
        <v>22</v>
      </c>
      <c r="C903" s="4">
        <v>54.54</v>
      </c>
      <c r="N903" s="5">
        <v>44013</v>
      </c>
      <c r="O903" t="s">
        <v>20</v>
      </c>
      <c r="P903">
        <v>15.87</v>
      </c>
    </row>
    <row r="904" spans="1:16" x14ac:dyDescent="0.25">
      <c r="A904" s="5">
        <v>44014</v>
      </c>
      <c r="B904" s="4" t="s">
        <v>22</v>
      </c>
      <c r="C904" s="4">
        <v>55.49</v>
      </c>
      <c r="N904" s="5">
        <v>44014</v>
      </c>
      <c r="O904" t="s">
        <v>20</v>
      </c>
      <c r="P904">
        <v>16.170000000000002</v>
      </c>
    </row>
    <row r="905" spans="1:16" x14ac:dyDescent="0.25">
      <c r="A905" s="5">
        <v>44015</v>
      </c>
      <c r="B905" s="4" t="s">
        <v>22</v>
      </c>
      <c r="C905" s="4">
        <v>55.26</v>
      </c>
      <c r="N905" s="5">
        <v>44015</v>
      </c>
      <c r="O905" t="s">
        <v>20</v>
      </c>
      <c r="P905">
        <v>16.21</v>
      </c>
    </row>
    <row r="906" spans="1:16" x14ac:dyDescent="0.25">
      <c r="A906" s="5">
        <v>44018</v>
      </c>
      <c r="B906" s="4" t="s">
        <v>22</v>
      </c>
      <c r="C906" s="4">
        <v>56.57</v>
      </c>
      <c r="N906" s="5">
        <v>44018</v>
      </c>
      <c r="O906" t="s">
        <v>20</v>
      </c>
      <c r="P906">
        <v>16.04</v>
      </c>
    </row>
    <row r="907" spans="1:16" x14ac:dyDescent="0.25">
      <c r="A907" s="5">
        <v>44019</v>
      </c>
      <c r="B907" s="4" t="s">
        <v>22</v>
      </c>
      <c r="C907" s="4">
        <v>56.37</v>
      </c>
      <c r="N907" s="5">
        <v>44019</v>
      </c>
      <c r="O907" t="s">
        <v>20</v>
      </c>
      <c r="P907">
        <v>15.85</v>
      </c>
    </row>
    <row r="908" spans="1:16" x14ac:dyDescent="0.25">
      <c r="A908" s="5">
        <v>44020</v>
      </c>
      <c r="B908" s="4" t="s">
        <v>22</v>
      </c>
      <c r="C908" s="4">
        <v>57.32</v>
      </c>
      <c r="N908" s="5">
        <v>44020</v>
      </c>
      <c r="O908" t="s">
        <v>20</v>
      </c>
      <c r="P908">
        <v>15.98</v>
      </c>
    </row>
    <row r="909" spans="1:16" x14ac:dyDescent="0.25">
      <c r="A909" s="5">
        <v>44021</v>
      </c>
      <c r="B909" s="4" t="s">
        <v>22</v>
      </c>
      <c r="C909" s="4">
        <v>56.42</v>
      </c>
      <c r="N909" s="5">
        <v>44021</v>
      </c>
      <c r="O909" t="s">
        <v>20</v>
      </c>
      <c r="P909">
        <v>16.18</v>
      </c>
    </row>
    <row r="910" spans="1:16" x14ac:dyDescent="0.25">
      <c r="A910" s="5">
        <v>44022</v>
      </c>
      <c r="B910" s="4" t="s">
        <v>22</v>
      </c>
      <c r="C910" s="4">
        <v>56.97</v>
      </c>
      <c r="N910" s="5">
        <v>44022</v>
      </c>
      <c r="O910" t="s">
        <v>20</v>
      </c>
      <c r="P910">
        <v>16.29</v>
      </c>
    </row>
    <row r="911" spans="1:16" x14ac:dyDescent="0.25">
      <c r="A911" s="20">
        <v>43921</v>
      </c>
      <c r="B911" s="4" t="s">
        <v>10</v>
      </c>
      <c r="C911" s="21">
        <v>1</v>
      </c>
      <c r="N911" s="5">
        <v>43921</v>
      </c>
      <c r="O911" t="s">
        <v>21</v>
      </c>
      <c r="P911">
        <v>7.25</v>
      </c>
    </row>
    <row r="912" spans="1:16" x14ac:dyDescent="0.25">
      <c r="A912" s="20">
        <v>43922</v>
      </c>
      <c r="B912" s="4" t="s">
        <v>10</v>
      </c>
      <c r="C912" s="21">
        <v>1.0001209300498348</v>
      </c>
      <c r="N912" s="5">
        <v>43922</v>
      </c>
      <c r="O912" t="s">
        <v>21</v>
      </c>
      <c r="P912">
        <v>6.4</v>
      </c>
    </row>
    <row r="913" spans="1:16" x14ac:dyDescent="0.25">
      <c r="A913" s="20">
        <v>43923</v>
      </c>
      <c r="B913" s="4" t="s">
        <v>10</v>
      </c>
      <c r="C913" s="21">
        <v>1.0002418747237467</v>
      </c>
      <c r="N913" s="5">
        <v>43923</v>
      </c>
      <c r="O913" t="s">
        <v>21</v>
      </c>
      <c r="P913">
        <v>6.05</v>
      </c>
    </row>
    <row r="914" spans="1:16" x14ac:dyDescent="0.25">
      <c r="A914" s="20">
        <v>43924</v>
      </c>
      <c r="B914" s="4" t="s">
        <v>10</v>
      </c>
      <c r="C914" s="21">
        <v>1.000362834023504</v>
      </c>
      <c r="N914" s="5">
        <v>43924</v>
      </c>
      <c r="O914" t="s">
        <v>21</v>
      </c>
      <c r="P914">
        <v>6</v>
      </c>
    </row>
    <row r="915" spans="1:16" x14ac:dyDescent="0.25">
      <c r="A915" s="20">
        <v>43927</v>
      </c>
      <c r="B915" s="4" t="s">
        <v>10</v>
      </c>
      <c r="C915" s="21">
        <v>1.0004838079508753</v>
      </c>
      <c r="N915" s="5">
        <v>43927</v>
      </c>
      <c r="O915" t="s">
        <v>21</v>
      </c>
      <c r="P915">
        <v>6.41</v>
      </c>
    </row>
    <row r="916" spans="1:16" x14ac:dyDescent="0.25">
      <c r="A916" s="20">
        <v>43928</v>
      </c>
      <c r="B916" s="4" t="s">
        <v>10</v>
      </c>
      <c r="C916" s="21">
        <v>1.0006047965076297</v>
      </c>
      <c r="N916" s="5">
        <v>43928</v>
      </c>
      <c r="O916" t="s">
        <v>21</v>
      </c>
      <c r="P916">
        <v>6.79</v>
      </c>
    </row>
    <row r="917" spans="1:16" x14ac:dyDescent="0.25">
      <c r="A917" s="20">
        <v>43929</v>
      </c>
      <c r="B917" s="4" t="s">
        <v>10</v>
      </c>
      <c r="C917" s="21">
        <v>1.0007257996955363</v>
      </c>
      <c r="N917" s="5">
        <v>43929</v>
      </c>
      <c r="O917" t="s">
        <v>21</v>
      </c>
      <c r="P917">
        <v>7.02</v>
      </c>
    </row>
    <row r="918" spans="1:16" x14ac:dyDescent="0.25">
      <c r="A918" s="20">
        <v>43930</v>
      </c>
      <c r="B918" s="4" t="s">
        <v>10</v>
      </c>
      <c r="C918" s="21">
        <v>1.0008468175163645</v>
      </c>
      <c r="N918" s="5">
        <v>43930</v>
      </c>
      <c r="O918" t="s">
        <v>21</v>
      </c>
      <c r="P918">
        <v>7.4</v>
      </c>
    </row>
    <row r="919" spans="1:16" x14ac:dyDescent="0.25">
      <c r="A919" s="20">
        <v>7409</v>
      </c>
      <c r="B919" s="4" t="s">
        <v>10</v>
      </c>
      <c r="C919" s="21">
        <v>1.0009678499718837</v>
      </c>
      <c r="N919" s="5">
        <v>43934</v>
      </c>
      <c r="O919" t="s">
        <v>21</v>
      </c>
      <c r="P919">
        <v>7.49</v>
      </c>
    </row>
    <row r="920" spans="1:16" x14ac:dyDescent="0.25">
      <c r="A920" s="20">
        <v>7410</v>
      </c>
      <c r="B920" s="4" t="s">
        <v>10</v>
      </c>
      <c r="C920" s="21">
        <v>1.0010888970638638</v>
      </c>
      <c r="N920" s="5">
        <v>43935</v>
      </c>
      <c r="O920" t="s">
        <v>21</v>
      </c>
      <c r="P920">
        <v>7.37</v>
      </c>
    </row>
    <row r="921" spans="1:16" x14ac:dyDescent="0.25">
      <c r="A921" s="20">
        <v>7411</v>
      </c>
      <c r="B921" s="4" t="s">
        <v>10</v>
      </c>
      <c r="C921" s="21">
        <v>1.0012099587940748</v>
      </c>
      <c r="N921" s="5">
        <v>43936</v>
      </c>
      <c r="O921" t="s">
        <v>21</v>
      </c>
      <c r="P921">
        <v>7.33</v>
      </c>
    </row>
    <row r="922" spans="1:16" x14ac:dyDescent="0.25">
      <c r="A922" s="20">
        <v>7412</v>
      </c>
      <c r="B922" s="4" t="s">
        <v>10</v>
      </c>
      <c r="C922" s="21">
        <v>1.001331035164287</v>
      </c>
      <c r="N922" s="5">
        <v>43937</v>
      </c>
      <c r="O922" t="s">
        <v>21</v>
      </c>
      <c r="P922">
        <v>7.14</v>
      </c>
    </row>
    <row r="923" spans="1:16" x14ac:dyDescent="0.25">
      <c r="A923" s="20">
        <v>7413</v>
      </c>
      <c r="B923" s="4" t="s">
        <v>10</v>
      </c>
      <c r="C923" s="21">
        <v>1.0014521261762706</v>
      </c>
      <c r="N923" s="5">
        <v>43938</v>
      </c>
      <c r="O923" t="s">
        <v>21</v>
      </c>
      <c r="P923">
        <v>7.29</v>
      </c>
    </row>
    <row r="924" spans="1:16" x14ac:dyDescent="0.25">
      <c r="A924" s="20">
        <v>7416</v>
      </c>
      <c r="B924" s="4" t="s">
        <v>10</v>
      </c>
      <c r="C924" s="21">
        <v>1.0015732318317963</v>
      </c>
      <c r="N924" s="5">
        <v>43941</v>
      </c>
      <c r="O924" t="s">
        <v>21</v>
      </c>
      <c r="P924">
        <v>8.01</v>
      </c>
    </row>
    <row r="925" spans="1:16" x14ac:dyDescent="0.25">
      <c r="A925" s="20">
        <v>7418</v>
      </c>
      <c r="B925" s="4" t="s">
        <v>10</v>
      </c>
      <c r="C925" s="21">
        <v>1.0016943521326349</v>
      </c>
      <c r="N925" s="5">
        <v>43943</v>
      </c>
      <c r="O925" t="s">
        <v>21</v>
      </c>
      <c r="P925">
        <v>8.1999999999999993</v>
      </c>
    </row>
    <row r="926" spans="1:16" x14ac:dyDescent="0.25">
      <c r="A926" s="20">
        <v>7419</v>
      </c>
      <c r="B926" s="4" t="s">
        <v>10</v>
      </c>
      <c r="C926" s="21">
        <v>1.0018154870805576</v>
      </c>
      <c r="N926" s="5">
        <v>43944</v>
      </c>
      <c r="O926" t="s">
        <v>21</v>
      </c>
      <c r="P926">
        <v>8.0500000000000007</v>
      </c>
    </row>
    <row r="927" spans="1:16" x14ac:dyDescent="0.25">
      <c r="A927" s="20">
        <v>7420</v>
      </c>
      <c r="B927" s="4" t="s">
        <v>10</v>
      </c>
      <c r="C927" s="21">
        <v>1.0019366366773355</v>
      </c>
      <c r="N927" s="5">
        <v>43945</v>
      </c>
      <c r="O927" t="s">
        <v>21</v>
      </c>
      <c r="P927">
        <v>7.03</v>
      </c>
    </row>
    <row r="928" spans="1:16" x14ac:dyDescent="0.25">
      <c r="A928" s="20">
        <v>7423</v>
      </c>
      <c r="B928" s="4" t="s">
        <v>10</v>
      </c>
      <c r="C928" s="21">
        <v>1.0020578009247403</v>
      </c>
      <c r="N928" s="5">
        <v>43948</v>
      </c>
      <c r="O928" t="s">
        <v>21</v>
      </c>
      <c r="P928">
        <v>7.52</v>
      </c>
    </row>
    <row r="929" spans="1:16" x14ac:dyDescent="0.25">
      <c r="A929" s="20">
        <v>7424</v>
      </c>
      <c r="B929" s="4" t="s">
        <v>10</v>
      </c>
      <c r="C929" s="21">
        <v>1.0021789798245435</v>
      </c>
      <c r="N929" s="5">
        <v>43949</v>
      </c>
      <c r="O929" t="s">
        <v>21</v>
      </c>
      <c r="P929">
        <v>8.31</v>
      </c>
    </row>
    <row r="930" spans="1:16" x14ac:dyDescent="0.25">
      <c r="A930" s="20">
        <v>7425</v>
      </c>
      <c r="B930" s="4" t="s">
        <v>10</v>
      </c>
      <c r="C930" s="21">
        <v>1.0023001733785171</v>
      </c>
      <c r="N930" s="5">
        <v>43950</v>
      </c>
      <c r="O930" t="s">
        <v>21</v>
      </c>
      <c r="P930">
        <v>8.19</v>
      </c>
    </row>
    <row r="931" spans="1:16" x14ac:dyDescent="0.25">
      <c r="A931" s="20">
        <v>7426</v>
      </c>
      <c r="B931" s="4" t="s">
        <v>10</v>
      </c>
      <c r="C931" s="21">
        <v>1.0024213815884331</v>
      </c>
      <c r="N931" s="5">
        <v>43951</v>
      </c>
      <c r="O931" t="s">
        <v>21</v>
      </c>
      <c r="P931">
        <v>8.14</v>
      </c>
    </row>
    <row r="932" spans="1:16" x14ac:dyDescent="0.25">
      <c r="A932" s="20">
        <v>43955</v>
      </c>
      <c r="B932" s="4" t="s">
        <v>10</v>
      </c>
      <c r="C932" s="21">
        <v>1.0025426044560641</v>
      </c>
      <c r="N932" s="5">
        <v>43955</v>
      </c>
      <c r="O932" t="s">
        <v>21</v>
      </c>
      <c r="P932">
        <v>7.77</v>
      </c>
    </row>
    <row r="933" spans="1:16" x14ac:dyDescent="0.25">
      <c r="A933" s="20">
        <v>43956</v>
      </c>
      <c r="B933" s="4" t="s">
        <v>10</v>
      </c>
      <c r="C933" s="21">
        <v>1.0026638419831826</v>
      </c>
      <c r="N933" s="5">
        <v>43956</v>
      </c>
      <c r="O933" t="s">
        <v>21</v>
      </c>
      <c r="P933">
        <v>7.75</v>
      </c>
    </row>
    <row r="934" spans="1:16" x14ac:dyDescent="0.25">
      <c r="A934" s="20">
        <v>43957</v>
      </c>
      <c r="B934" s="4" t="s">
        <v>10</v>
      </c>
      <c r="C934" s="21">
        <v>1.0027850941715613</v>
      </c>
      <c r="N934" s="5">
        <v>43957</v>
      </c>
      <c r="O934" t="s">
        <v>21</v>
      </c>
      <c r="P934">
        <v>7.46</v>
      </c>
    </row>
    <row r="935" spans="1:16" x14ac:dyDescent="0.25">
      <c r="A935" s="20">
        <v>43958</v>
      </c>
      <c r="B935" s="4" t="s">
        <v>10</v>
      </c>
      <c r="C935" s="21">
        <v>1.0028817941574617</v>
      </c>
      <c r="N935" s="5">
        <v>43958</v>
      </c>
      <c r="O935" t="s">
        <v>21</v>
      </c>
      <c r="P935">
        <v>7</v>
      </c>
    </row>
    <row r="936" spans="1:16" x14ac:dyDescent="0.25">
      <c r="A936" s="20">
        <v>43959</v>
      </c>
      <c r="B936" s="4" t="s">
        <v>10</v>
      </c>
      <c r="C936" s="21">
        <v>1.0029785034682785</v>
      </c>
      <c r="N936" s="5">
        <v>43959</v>
      </c>
      <c r="O936" t="s">
        <v>21</v>
      </c>
      <c r="P936">
        <v>6.75</v>
      </c>
    </row>
    <row r="937" spans="1:16" x14ac:dyDescent="0.25">
      <c r="A937" s="20">
        <v>43962</v>
      </c>
      <c r="B937" s="4" t="s">
        <v>10</v>
      </c>
      <c r="C937" s="21">
        <v>1.0030752221049111</v>
      </c>
      <c r="N937" s="5">
        <v>43962</v>
      </c>
      <c r="O937" t="s">
        <v>21</v>
      </c>
      <c r="P937">
        <v>6.67</v>
      </c>
    </row>
    <row r="938" spans="1:16" x14ac:dyDescent="0.25">
      <c r="A938" s="20">
        <v>43963</v>
      </c>
      <c r="B938" s="4" t="s">
        <v>10</v>
      </c>
      <c r="C938" s="21">
        <v>1.0031719500682585</v>
      </c>
      <c r="N938" s="5">
        <v>43963</v>
      </c>
      <c r="O938" t="s">
        <v>21</v>
      </c>
      <c r="P938">
        <v>6.5</v>
      </c>
    </row>
    <row r="939" spans="1:16" x14ac:dyDescent="0.25">
      <c r="A939" s="20">
        <v>7439</v>
      </c>
      <c r="B939" s="4" t="s">
        <v>10</v>
      </c>
      <c r="C939" s="21">
        <v>1.0032686873592205</v>
      </c>
      <c r="N939" s="5">
        <v>43964</v>
      </c>
      <c r="O939" t="s">
        <v>21</v>
      </c>
      <c r="P939">
        <v>6.31</v>
      </c>
    </row>
    <row r="940" spans="1:16" x14ac:dyDescent="0.25">
      <c r="A940" s="20">
        <v>7440</v>
      </c>
      <c r="B940" s="4" t="s">
        <v>10</v>
      </c>
      <c r="C940" s="21">
        <v>1.0033654339786964</v>
      </c>
      <c r="N940" s="5">
        <v>43965</v>
      </c>
      <c r="O940" t="s">
        <v>21</v>
      </c>
      <c r="P940">
        <v>6.49</v>
      </c>
    </row>
    <row r="941" spans="1:16" x14ac:dyDescent="0.25">
      <c r="A941" s="20">
        <v>7441</v>
      </c>
      <c r="B941" s="4" t="s">
        <v>10</v>
      </c>
      <c r="C941" s="21">
        <v>1.0034621899275857</v>
      </c>
      <c r="N941" s="5">
        <v>43966</v>
      </c>
      <c r="O941" t="s">
        <v>21</v>
      </c>
      <c r="P941">
        <v>6.44</v>
      </c>
    </row>
    <row r="942" spans="1:16" x14ac:dyDescent="0.25">
      <c r="A942" s="20">
        <v>7444</v>
      </c>
      <c r="B942" s="4" t="s">
        <v>10</v>
      </c>
      <c r="C942" s="21">
        <v>1.0035589552067881</v>
      </c>
      <c r="N942" s="5">
        <v>43969</v>
      </c>
      <c r="O942" t="s">
        <v>21</v>
      </c>
      <c r="P942">
        <v>7.04</v>
      </c>
    </row>
    <row r="943" spans="1:16" x14ac:dyDescent="0.25">
      <c r="A943" s="20">
        <v>7445</v>
      </c>
      <c r="B943" s="4" t="s">
        <v>10</v>
      </c>
      <c r="C943" s="21">
        <v>1.0036557298172033</v>
      </c>
      <c r="N943" s="5">
        <v>43970</v>
      </c>
      <c r="O943" t="s">
        <v>21</v>
      </c>
      <c r="P943">
        <v>6.83</v>
      </c>
    </row>
    <row r="944" spans="1:16" x14ac:dyDescent="0.25">
      <c r="A944" s="20">
        <v>7446</v>
      </c>
      <c r="B944" s="4" t="s">
        <v>10</v>
      </c>
      <c r="C944" s="21">
        <v>1.0037525137597312</v>
      </c>
      <c r="N944" s="5">
        <v>43971</v>
      </c>
      <c r="O944" t="s">
        <v>21</v>
      </c>
      <c r="P944">
        <v>7</v>
      </c>
    </row>
    <row r="945" spans="1:16" x14ac:dyDescent="0.25">
      <c r="A945" s="20">
        <v>7447</v>
      </c>
      <c r="B945" s="4" t="s">
        <v>10</v>
      </c>
      <c r="C945" s="21">
        <v>1.0038493070352716</v>
      </c>
      <c r="N945" s="5">
        <v>43972</v>
      </c>
      <c r="O945" t="s">
        <v>21</v>
      </c>
      <c r="P945">
        <v>7.32</v>
      </c>
    </row>
    <row r="946" spans="1:16" x14ac:dyDescent="0.25">
      <c r="A946" s="20">
        <v>7448</v>
      </c>
      <c r="B946" s="4" t="s">
        <v>10</v>
      </c>
      <c r="C946" s="21">
        <v>1.0039461096447246</v>
      </c>
      <c r="N946" s="5">
        <v>43973</v>
      </c>
      <c r="O946" t="s">
        <v>21</v>
      </c>
      <c r="P946">
        <v>7.1</v>
      </c>
    </row>
    <row r="947" spans="1:16" x14ac:dyDescent="0.25">
      <c r="A947" s="20">
        <v>7451</v>
      </c>
      <c r="B947" s="4" t="s">
        <v>10</v>
      </c>
      <c r="C947" s="21">
        <v>1.0040429215889903</v>
      </c>
      <c r="N947" s="5">
        <v>43976</v>
      </c>
      <c r="O947" t="s">
        <v>21</v>
      </c>
      <c r="P947">
        <v>7.88</v>
      </c>
    </row>
    <row r="948" spans="1:16" x14ac:dyDescent="0.25">
      <c r="A948" s="20">
        <v>7452</v>
      </c>
      <c r="B948" s="4" t="s">
        <v>10</v>
      </c>
      <c r="C948" s="21">
        <v>1.0041397428689687</v>
      </c>
      <c r="N948" s="5">
        <v>43977</v>
      </c>
      <c r="O948" t="s">
        <v>21</v>
      </c>
      <c r="P948">
        <v>7.97</v>
      </c>
    </row>
    <row r="949" spans="1:16" x14ac:dyDescent="0.25">
      <c r="A949" s="20">
        <v>7453</v>
      </c>
      <c r="B949" s="4" t="s">
        <v>10</v>
      </c>
      <c r="C949" s="21">
        <v>1.0042365734855603</v>
      </c>
      <c r="N949" s="5">
        <v>43978</v>
      </c>
      <c r="O949" t="s">
        <v>21</v>
      </c>
      <c r="P949">
        <v>8.24</v>
      </c>
    </row>
    <row r="950" spans="1:16" x14ac:dyDescent="0.25">
      <c r="A950" s="20">
        <v>7454</v>
      </c>
      <c r="B950" s="4" t="s">
        <v>10</v>
      </c>
      <c r="C950" s="21">
        <v>1.0043334134396651</v>
      </c>
      <c r="N950" s="5">
        <v>43979</v>
      </c>
      <c r="O950" t="s">
        <v>21</v>
      </c>
      <c r="P950">
        <v>8.27</v>
      </c>
    </row>
    <row r="951" spans="1:16" x14ac:dyDescent="0.25">
      <c r="A951" s="20">
        <v>7455</v>
      </c>
      <c r="B951" s="4" t="s">
        <v>10</v>
      </c>
      <c r="C951" s="21">
        <v>1.0044302627321839</v>
      </c>
      <c r="N951" s="5">
        <v>43980</v>
      </c>
      <c r="O951" t="s">
        <v>21</v>
      </c>
      <c r="P951">
        <v>8.0500000000000007</v>
      </c>
    </row>
    <row r="952" spans="1:16" x14ac:dyDescent="0.25">
      <c r="A952" s="20">
        <v>43983</v>
      </c>
      <c r="B952" s="4" t="s">
        <v>10</v>
      </c>
      <c r="C952" s="21">
        <v>1.004527121364017</v>
      </c>
      <c r="N952" s="5">
        <v>43983</v>
      </c>
      <c r="O952" t="s">
        <v>21</v>
      </c>
      <c r="P952">
        <v>8.3000000000000007</v>
      </c>
    </row>
    <row r="953" spans="1:16" x14ac:dyDescent="0.25">
      <c r="A953" s="20">
        <v>43984</v>
      </c>
      <c r="B953" s="4" t="s">
        <v>10</v>
      </c>
      <c r="C953" s="21">
        <v>1.0046239893360651</v>
      </c>
      <c r="N953" s="5">
        <v>43984</v>
      </c>
      <c r="O953" t="s">
        <v>21</v>
      </c>
      <c r="P953">
        <v>8.98</v>
      </c>
    </row>
    <row r="954" spans="1:16" x14ac:dyDescent="0.25">
      <c r="A954" s="20">
        <v>43985</v>
      </c>
      <c r="B954" s="4" t="s">
        <v>10</v>
      </c>
      <c r="C954" s="21">
        <v>1.0047208666492289</v>
      </c>
      <c r="N954" s="5">
        <v>43985</v>
      </c>
      <c r="O954" t="s">
        <v>21</v>
      </c>
      <c r="P954">
        <v>10.67</v>
      </c>
    </row>
    <row r="955" spans="1:16" x14ac:dyDescent="0.25">
      <c r="A955" s="20">
        <v>43986</v>
      </c>
      <c r="B955" s="4" t="s">
        <v>10</v>
      </c>
      <c r="C955" s="21">
        <v>1.0048177533044089</v>
      </c>
      <c r="N955" s="5">
        <v>43986</v>
      </c>
      <c r="O955" t="s">
        <v>21</v>
      </c>
      <c r="P955">
        <v>10.56</v>
      </c>
    </row>
    <row r="956" spans="1:16" x14ac:dyDescent="0.25">
      <c r="A956" s="20">
        <v>43987</v>
      </c>
      <c r="B956" s="4" t="s">
        <v>10</v>
      </c>
      <c r="C956" s="21">
        <v>1.0049146493025063</v>
      </c>
      <c r="N956" s="5">
        <v>43987</v>
      </c>
      <c r="O956" t="s">
        <v>21</v>
      </c>
      <c r="P956">
        <v>10.62</v>
      </c>
    </row>
    <row r="957" spans="1:16" x14ac:dyDescent="0.25">
      <c r="A957" s="20">
        <v>43990</v>
      </c>
      <c r="B957" s="4" t="s">
        <v>10</v>
      </c>
      <c r="C957" s="21">
        <v>1.0050115546444218</v>
      </c>
      <c r="N957" s="5">
        <v>43990</v>
      </c>
      <c r="O957" t="s">
        <v>21</v>
      </c>
      <c r="P957">
        <v>11</v>
      </c>
    </row>
    <row r="958" spans="1:16" x14ac:dyDescent="0.25">
      <c r="A958" s="20">
        <v>43991</v>
      </c>
      <c r="B958" s="4" t="s">
        <v>10</v>
      </c>
      <c r="C958" s="21">
        <v>1.0051084693310568</v>
      </c>
      <c r="N958" s="5">
        <v>43991</v>
      </c>
      <c r="O958" t="s">
        <v>21</v>
      </c>
      <c r="P958">
        <v>11.34</v>
      </c>
    </row>
    <row r="959" spans="1:16" x14ac:dyDescent="0.25">
      <c r="A959" s="20">
        <v>43992</v>
      </c>
      <c r="B959" s="4" t="s">
        <v>10</v>
      </c>
      <c r="C959" s="21">
        <v>1.005205393363312</v>
      </c>
      <c r="N959" s="5">
        <v>43992</v>
      </c>
      <c r="O959" t="s">
        <v>21</v>
      </c>
      <c r="P959">
        <v>10.9</v>
      </c>
    </row>
    <row r="960" spans="1:16" x14ac:dyDescent="0.25">
      <c r="A960" s="20">
        <v>43994</v>
      </c>
      <c r="B960" s="4" t="s">
        <v>10</v>
      </c>
      <c r="C960" s="21">
        <v>1.0053023267420889</v>
      </c>
      <c r="N960" s="5">
        <v>43994</v>
      </c>
      <c r="O960" t="s">
        <v>21</v>
      </c>
      <c r="P960">
        <v>10.64</v>
      </c>
    </row>
    <row r="961" spans="1:16" x14ac:dyDescent="0.25">
      <c r="A961" s="20">
        <v>7472</v>
      </c>
      <c r="B961" s="4" t="s">
        <v>10</v>
      </c>
      <c r="C961" s="21">
        <v>1.0053992694682887</v>
      </c>
      <c r="N961" s="5">
        <v>43997</v>
      </c>
      <c r="O961" t="s">
        <v>21</v>
      </c>
      <c r="P961">
        <v>10.5</v>
      </c>
    </row>
    <row r="962" spans="1:16" x14ac:dyDescent="0.25">
      <c r="A962" s="20">
        <v>7473</v>
      </c>
      <c r="B962" s="4" t="s">
        <v>10</v>
      </c>
      <c r="C962" s="21">
        <v>1.0054962215428129</v>
      </c>
      <c r="N962" s="5">
        <v>43998</v>
      </c>
      <c r="O962" t="s">
        <v>21</v>
      </c>
      <c r="P962">
        <v>10.51</v>
      </c>
    </row>
    <row r="963" spans="1:16" x14ac:dyDescent="0.25">
      <c r="A963" s="20">
        <v>7474</v>
      </c>
      <c r="B963" s="4" t="s">
        <v>10</v>
      </c>
      <c r="C963" s="21">
        <v>1.0055931829665627</v>
      </c>
      <c r="N963" s="5">
        <v>43999</v>
      </c>
      <c r="O963" t="s">
        <v>21</v>
      </c>
      <c r="P963">
        <v>10.83</v>
      </c>
    </row>
    <row r="964" spans="1:16" x14ac:dyDescent="0.25">
      <c r="A964" s="20">
        <v>7475</v>
      </c>
      <c r="B964" s="4" t="s">
        <v>10</v>
      </c>
      <c r="C964" s="21">
        <v>1.0056653385797707</v>
      </c>
      <c r="N964" s="5">
        <v>44000</v>
      </c>
      <c r="O964" t="s">
        <v>21</v>
      </c>
      <c r="P964">
        <v>11.14</v>
      </c>
    </row>
    <row r="965" spans="1:16" x14ac:dyDescent="0.25">
      <c r="A965" s="20">
        <v>7476</v>
      </c>
      <c r="B965" s="4" t="s">
        <v>10</v>
      </c>
      <c r="C965" s="21">
        <v>1.0057374993704524</v>
      </c>
      <c r="N965" s="5">
        <v>44001</v>
      </c>
      <c r="O965" t="s">
        <v>21</v>
      </c>
      <c r="P965">
        <v>11.1</v>
      </c>
    </row>
    <row r="966" spans="1:16" x14ac:dyDescent="0.25">
      <c r="A966" s="20">
        <v>7479</v>
      </c>
      <c r="B966" s="4" t="s">
        <v>10</v>
      </c>
      <c r="C966" s="21">
        <v>1.0058096653389796</v>
      </c>
      <c r="N966" s="5">
        <v>44004</v>
      </c>
      <c r="O966" t="s">
        <v>21</v>
      </c>
      <c r="P966">
        <v>12.25</v>
      </c>
    </row>
    <row r="967" spans="1:16" x14ac:dyDescent="0.25">
      <c r="A967" s="20">
        <v>7480</v>
      </c>
      <c r="B967" s="4" t="s">
        <v>10</v>
      </c>
      <c r="C967" s="21">
        <v>1.0058818364857238</v>
      </c>
      <c r="N967" s="5">
        <v>44005</v>
      </c>
      <c r="O967" t="s">
        <v>21</v>
      </c>
      <c r="P967">
        <v>12.25</v>
      </c>
    </row>
    <row r="968" spans="1:16" x14ac:dyDescent="0.25">
      <c r="A968" s="20">
        <v>7481</v>
      </c>
      <c r="B968" s="4" t="s">
        <v>10</v>
      </c>
      <c r="C968" s="21">
        <v>1.0059540128110567</v>
      </c>
      <c r="N968" s="5">
        <v>44006</v>
      </c>
      <c r="O968" t="s">
        <v>21</v>
      </c>
      <c r="P968">
        <v>11.87</v>
      </c>
    </row>
    <row r="969" spans="1:16" x14ac:dyDescent="0.25">
      <c r="A969" s="20">
        <v>7482</v>
      </c>
      <c r="B969" s="4" t="s">
        <v>10</v>
      </c>
      <c r="C969" s="21">
        <v>1.0060261943153497</v>
      </c>
      <c r="N969" s="5">
        <v>44007</v>
      </c>
      <c r="O969" t="s">
        <v>21</v>
      </c>
      <c r="P969">
        <v>12</v>
      </c>
    </row>
    <row r="970" spans="1:16" x14ac:dyDescent="0.25">
      <c r="A970" s="20">
        <v>7483</v>
      </c>
      <c r="B970" s="4" t="s">
        <v>10</v>
      </c>
      <c r="C970" s="21">
        <v>1.0060983809989743</v>
      </c>
      <c r="N970" s="5">
        <v>44008</v>
      </c>
      <c r="O970" t="s">
        <v>21</v>
      </c>
      <c r="P970">
        <v>11.62</v>
      </c>
    </row>
    <row r="971" spans="1:16" x14ac:dyDescent="0.25">
      <c r="A971" s="20">
        <v>7486</v>
      </c>
      <c r="B971" s="4" t="s">
        <v>10</v>
      </c>
      <c r="C971" s="21">
        <v>1.0061705728623025</v>
      </c>
      <c r="N971" s="5">
        <v>44011</v>
      </c>
      <c r="O971" t="s">
        <v>21</v>
      </c>
      <c r="P971">
        <v>11.9</v>
      </c>
    </row>
    <row r="972" spans="1:16" x14ac:dyDescent="0.25">
      <c r="A972" s="20">
        <v>7487</v>
      </c>
      <c r="B972" s="4" t="s">
        <v>10</v>
      </c>
      <c r="C972" s="21">
        <v>1.0062427699057057</v>
      </c>
      <c r="N972" s="5">
        <v>44012</v>
      </c>
      <c r="O972" t="s">
        <v>21</v>
      </c>
      <c r="P972">
        <v>11.93</v>
      </c>
    </row>
    <row r="973" spans="1:16" x14ac:dyDescent="0.25">
      <c r="A973" s="20">
        <v>44013</v>
      </c>
      <c r="B973" s="4" t="s">
        <v>10</v>
      </c>
      <c r="C973" s="21">
        <v>1.0063149721295557</v>
      </c>
      <c r="N973" s="5">
        <v>44013</v>
      </c>
      <c r="O973" t="s">
        <v>21</v>
      </c>
      <c r="P973">
        <v>12.8</v>
      </c>
    </row>
    <row r="974" spans="1:16" x14ac:dyDescent="0.25">
      <c r="A974" s="20">
        <v>44014</v>
      </c>
      <c r="B974" s="4" t="s">
        <v>10</v>
      </c>
      <c r="C974" s="21">
        <v>1.0063871795342241</v>
      </c>
      <c r="N974" s="5">
        <v>44014</v>
      </c>
      <c r="O974" t="s">
        <v>21</v>
      </c>
      <c r="P974">
        <v>13.05</v>
      </c>
    </row>
    <row r="975" spans="1:16" x14ac:dyDescent="0.25">
      <c r="A975" s="20">
        <v>44015</v>
      </c>
      <c r="B975" s="4" t="s">
        <v>10</v>
      </c>
      <c r="C975" s="21">
        <v>1.0064593921200826</v>
      </c>
      <c r="N975" s="5">
        <v>44015</v>
      </c>
      <c r="O975" t="s">
        <v>21</v>
      </c>
      <c r="P975">
        <v>13.16</v>
      </c>
    </row>
    <row r="976" spans="1:16" x14ac:dyDescent="0.25">
      <c r="A976" s="20">
        <v>44018</v>
      </c>
      <c r="B976" s="4" t="s">
        <v>10</v>
      </c>
      <c r="C976" s="21">
        <v>1.0065316098875032</v>
      </c>
      <c r="N976" s="5">
        <v>44018</v>
      </c>
      <c r="O976" t="s">
        <v>21</v>
      </c>
      <c r="P976">
        <v>13.54</v>
      </c>
    </row>
    <row r="977" spans="1:16" x14ac:dyDescent="0.25">
      <c r="A977" s="20">
        <v>44019</v>
      </c>
      <c r="B977" s="4" t="s">
        <v>10</v>
      </c>
      <c r="C977" s="21">
        <v>1.0066038328368576</v>
      </c>
      <c r="N977" s="5">
        <v>44019</v>
      </c>
      <c r="O977" t="s">
        <v>21</v>
      </c>
      <c r="P977">
        <v>13.57</v>
      </c>
    </row>
    <row r="978" spans="1:16" x14ac:dyDescent="0.25">
      <c r="A978" s="20">
        <v>44020</v>
      </c>
      <c r="B978" s="4" t="s">
        <v>10</v>
      </c>
      <c r="C978" s="21">
        <v>1.0066760609685177</v>
      </c>
      <c r="N978" s="5">
        <v>44020</v>
      </c>
      <c r="O978" t="s">
        <v>21</v>
      </c>
      <c r="P978">
        <v>13.44</v>
      </c>
    </row>
    <row r="979" spans="1:16" x14ac:dyDescent="0.25">
      <c r="A979" s="20">
        <v>44021</v>
      </c>
      <c r="B979" s="4" t="s">
        <v>10</v>
      </c>
      <c r="C979" s="21">
        <v>1.0067482942828552</v>
      </c>
      <c r="N979" s="5">
        <v>44021</v>
      </c>
      <c r="O979" t="s">
        <v>21</v>
      </c>
      <c r="P979">
        <v>13.5</v>
      </c>
    </row>
    <row r="980" spans="1:16" x14ac:dyDescent="0.25">
      <c r="A980" s="20">
        <v>44022</v>
      </c>
      <c r="B980" s="4" t="s">
        <v>10</v>
      </c>
      <c r="C980" s="21">
        <v>1.006820532780242</v>
      </c>
      <c r="N980" s="5">
        <v>44022</v>
      </c>
      <c r="O980" t="s">
        <v>21</v>
      </c>
      <c r="P980">
        <v>14.2</v>
      </c>
    </row>
    <row r="981" spans="1:16" x14ac:dyDescent="0.25">
      <c r="A981" s="20">
        <v>44025</v>
      </c>
      <c r="B981" s="4" t="s">
        <v>10</v>
      </c>
      <c r="C981" s="21">
        <v>1.00689277646105</v>
      </c>
      <c r="N981" s="5">
        <v>43921</v>
      </c>
      <c r="O981" t="s">
        <v>22</v>
      </c>
      <c r="P981">
        <v>43.22</v>
      </c>
    </row>
    <row r="982" spans="1:16" x14ac:dyDescent="0.25">
      <c r="A982" s="20">
        <v>44026</v>
      </c>
      <c r="B982" s="4" t="s">
        <v>10</v>
      </c>
      <c r="C982" s="21">
        <v>1.0069650253256512</v>
      </c>
      <c r="N982" s="5">
        <v>43922</v>
      </c>
      <c r="O982" t="s">
        <v>22</v>
      </c>
      <c r="P982">
        <v>43.37</v>
      </c>
    </row>
    <row r="983" spans="1:16" x14ac:dyDescent="0.25">
      <c r="A983" s="20">
        <v>44027</v>
      </c>
      <c r="B983" s="4" t="s">
        <v>10</v>
      </c>
      <c r="C983" s="21">
        <v>1.0070372793744176</v>
      </c>
      <c r="N983" s="5">
        <v>43923</v>
      </c>
      <c r="O983" t="s">
        <v>22</v>
      </c>
      <c r="P983">
        <v>42.78</v>
      </c>
    </row>
    <row r="984" spans="1:16" x14ac:dyDescent="0.25">
      <c r="A984" s="20">
        <v>44028</v>
      </c>
      <c r="B984" s="4" t="s">
        <v>10</v>
      </c>
      <c r="C984" s="21">
        <v>1.0071095386077211</v>
      </c>
      <c r="N984" s="5">
        <v>43924</v>
      </c>
      <c r="O984" t="s">
        <v>22</v>
      </c>
      <c r="P984">
        <v>40.5</v>
      </c>
    </row>
    <row r="985" spans="1:16" x14ac:dyDescent="0.25">
      <c r="A985" s="20">
        <v>44029</v>
      </c>
      <c r="B985" s="4" t="s">
        <v>10</v>
      </c>
      <c r="C985" s="21">
        <v>1.0071818030259339</v>
      </c>
      <c r="N985" s="5">
        <v>43927</v>
      </c>
      <c r="O985" t="s">
        <v>22</v>
      </c>
      <c r="P985">
        <v>43.13</v>
      </c>
    </row>
    <row r="986" spans="1:16" x14ac:dyDescent="0.25">
      <c r="A986" s="20">
        <v>44032</v>
      </c>
      <c r="B986" s="4" t="s">
        <v>10</v>
      </c>
      <c r="C986" s="21">
        <v>1.0072540726294277</v>
      </c>
      <c r="N986" s="5">
        <v>43928</v>
      </c>
      <c r="O986" t="s">
        <v>22</v>
      </c>
      <c r="P986">
        <v>43.78</v>
      </c>
    </row>
    <row r="987" spans="1:16" x14ac:dyDescent="0.25">
      <c r="A987" s="20">
        <f>1+A986</f>
        <v>44033</v>
      </c>
      <c r="B987" s="4" t="s">
        <v>10</v>
      </c>
      <c r="C987" s="21">
        <v>1.0073263474185747</v>
      </c>
      <c r="N987" s="5">
        <v>43929</v>
      </c>
      <c r="O987" t="s">
        <v>22</v>
      </c>
      <c r="P987">
        <v>43.51</v>
      </c>
    </row>
    <row r="988" spans="1:16" x14ac:dyDescent="0.25">
      <c r="A988" s="20">
        <f>1+A987</f>
        <v>44034</v>
      </c>
      <c r="B988" s="4" t="s">
        <v>10</v>
      </c>
      <c r="C988" s="21">
        <v>1.0073986273937472</v>
      </c>
      <c r="N988" s="5">
        <v>43930</v>
      </c>
      <c r="O988" t="s">
        <v>22</v>
      </c>
      <c r="P988">
        <v>43.28</v>
      </c>
    </row>
    <row r="989" spans="1:16" x14ac:dyDescent="0.25">
      <c r="A989" s="20">
        <v>44035</v>
      </c>
      <c r="B989" s="4" t="s">
        <v>10</v>
      </c>
      <c r="C989" s="21">
        <v>1.0074709125553172</v>
      </c>
      <c r="N989" s="5">
        <v>43934</v>
      </c>
      <c r="O989" t="s">
        <v>22</v>
      </c>
      <c r="P989">
        <v>44.57</v>
      </c>
    </row>
    <row r="990" spans="1:16" x14ac:dyDescent="0.25">
      <c r="A990" s="20">
        <v>44036</v>
      </c>
      <c r="B990" s="4" t="s">
        <v>10</v>
      </c>
      <c r="C990" s="21">
        <v>1.0075432029036566</v>
      </c>
      <c r="N990" s="5">
        <v>43935</v>
      </c>
      <c r="O990" t="s">
        <v>22</v>
      </c>
      <c r="P990">
        <v>44.53</v>
      </c>
    </row>
    <row r="991" spans="1:16" x14ac:dyDescent="0.25">
      <c r="A991" s="20">
        <v>44039</v>
      </c>
      <c r="B991" s="4" t="s">
        <v>10</v>
      </c>
      <c r="C991" s="21">
        <v>1.0076154984391379</v>
      </c>
      <c r="N991" s="5">
        <v>43936</v>
      </c>
      <c r="O991" t="s">
        <v>22</v>
      </c>
      <c r="P991">
        <v>43.19</v>
      </c>
    </row>
    <row r="992" spans="1:16" x14ac:dyDescent="0.25">
      <c r="A992" s="20">
        <v>44040</v>
      </c>
      <c r="B992" s="4" t="s">
        <v>10</v>
      </c>
      <c r="C992" s="21">
        <v>1.0076877991621331</v>
      </c>
      <c r="N992" s="5">
        <v>43937</v>
      </c>
      <c r="O992" t="s">
        <v>22</v>
      </c>
      <c r="P992">
        <v>42.76</v>
      </c>
    </row>
    <row r="993" spans="1:16" x14ac:dyDescent="0.25">
      <c r="A993" s="20">
        <v>44041</v>
      </c>
      <c r="B993" s="4" t="s">
        <v>10</v>
      </c>
      <c r="C993" s="21">
        <v>1.0077601050730147</v>
      </c>
      <c r="N993" s="5">
        <v>43938</v>
      </c>
      <c r="O993" t="s">
        <v>22</v>
      </c>
      <c r="P993">
        <v>44</v>
      </c>
    </row>
    <row r="994" spans="1:16" x14ac:dyDescent="0.25">
      <c r="A994" s="20">
        <v>44042</v>
      </c>
      <c r="B994" s="4" t="s">
        <v>10</v>
      </c>
      <c r="C994" s="21">
        <v>1.0078324161721546</v>
      </c>
      <c r="N994" s="5">
        <v>43941</v>
      </c>
      <c r="O994" t="s">
        <v>22</v>
      </c>
      <c r="P994">
        <v>42.46</v>
      </c>
    </row>
    <row r="995" spans="1:16" x14ac:dyDescent="0.25">
      <c r="A995" s="20">
        <v>44043</v>
      </c>
      <c r="B995" s="4" t="s">
        <v>10</v>
      </c>
      <c r="C995" s="21">
        <v>1.0079047324599253</v>
      </c>
      <c r="N995" s="5">
        <v>43943</v>
      </c>
      <c r="O995" t="s">
        <v>22</v>
      </c>
      <c r="P995">
        <v>42.9</v>
      </c>
    </row>
    <row r="996" spans="1:16" x14ac:dyDescent="0.25">
      <c r="A996" s="20">
        <v>43921</v>
      </c>
      <c r="B996" s="4" t="s">
        <v>2</v>
      </c>
      <c r="C996" s="21">
        <v>1</v>
      </c>
      <c r="N996" s="5">
        <v>43944</v>
      </c>
      <c r="O996" t="s">
        <v>22</v>
      </c>
      <c r="P996">
        <v>43.51</v>
      </c>
    </row>
    <row r="997" spans="1:16" x14ac:dyDescent="0.25">
      <c r="A997" s="20">
        <v>43922</v>
      </c>
      <c r="B997" s="4" t="s">
        <v>2</v>
      </c>
      <c r="C997" s="21">
        <v>1.0001422706468646</v>
      </c>
      <c r="N997" s="5">
        <v>43945</v>
      </c>
      <c r="O997" t="s">
        <v>22</v>
      </c>
      <c r="P997">
        <v>43.76</v>
      </c>
    </row>
    <row r="998" spans="1:16" x14ac:dyDescent="0.25">
      <c r="A998" s="20">
        <v>43923</v>
      </c>
      <c r="B998" s="4" t="s">
        <v>2</v>
      </c>
      <c r="C998" s="21">
        <v>1.0002845615346661</v>
      </c>
      <c r="N998" s="5">
        <v>43948</v>
      </c>
      <c r="O998" t="s">
        <v>22</v>
      </c>
      <c r="P998">
        <v>44.55</v>
      </c>
    </row>
    <row r="999" spans="1:16" x14ac:dyDescent="0.25">
      <c r="A999" s="20">
        <v>43924</v>
      </c>
      <c r="B999" s="4" t="s">
        <v>2</v>
      </c>
      <c r="C999" s="21">
        <v>1.0004268726662842</v>
      </c>
      <c r="N999" s="5">
        <v>43949</v>
      </c>
      <c r="O999" t="s">
        <v>22</v>
      </c>
      <c r="P999">
        <v>44.61</v>
      </c>
    </row>
    <row r="1000" spans="1:16" x14ac:dyDescent="0.25">
      <c r="A1000" s="20">
        <v>43927</v>
      </c>
      <c r="B1000" s="4" t="s">
        <v>2</v>
      </c>
      <c r="C1000" s="21">
        <v>1.000569204044599</v>
      </c>
      <c r="N1000" s="5">
        <v>43950</v>
      </c>
      <c r="O1000" t="s">
        <v>22</v>
      </c>
      <c r="P1000">
        <v>46.73</v>
      </c>
    </row>
    <row r="1001" spans="1:16" x14ac:dyDescent="0.25">
      <c r="A1001" s="20">
        <v>43928</v>
      </c>
      <c r="B1001" s="4" t="s">
        <v>2</v>
      </c>
      <c r="C1001" s="21">
        <v>1.0007115556724913</v>
      </c>
      <c r="N1001" s="5">
        <v>43951</v>
      </c>
      <c r="O1001" t="s">
        <v>22</v>
      </c>
      <c r="P1001">
        <v>44.86</v>
      </c>
    </row>
    <row r="1002" spans="1:16" x14ac:dyDescent="0.25">
      <c r="A1002" s="20">
        <v>43929</v>
      </c>
      <c r="B1002" s="4" t="s">
        <v>2</v>
      </c>
      <c r="C1002" s="21">
        <v>1.0008539275528416</v>
      </c>
      <c r="N1002" s="5">
        <v>43955</v>
      </c>
      <c r="O1002" t="s">
        <v>22</v>
      </c>
      <c r="P1002">
        <v>43.93</v>
      </c>
    </row>
    <row r="1003" spans="1:16" x14ac:dyDescent="0.25">
      <c r="A1003" s="20">
        <v>43930</v>
      </c>
      <c r="B1003" s="4" t="s">
        <v>2</v>
      </c>
      <c r="C1003" s="21">
        <v>1.0009963196885314</v>
      </c>
      <c r="N1003" s="5">
        <v>43956</v>
      </c>
      <c r="O1003" t="s">
        <v>22</v>
      </c>
      <c r="P1003">
        <v>43.7</v>
      </c>
    </row>
    <row r="1004" spans="1:16" x14ac:dyDescent="0.25">
      <c r="A1004" s="20">
        <v>7409</v>
      </c>
      <c r="B1004" s="4" t="s">
        <v>2</v>
      </c>
      <c r="C1004" s="21">
        <v>1.0011387320824425</v>
      </c>
      <c r="N1004" s="5">
        <v>43957</v>
      </c>
      <c r="O1004" t="s">
        <v>22</v>
      </c>
      <c r="P1004">
        <v>44.33</v>
      </c>
    </row>
    <row r="1005" spans="1:16" x14ac:dyDescent="0.25">
      <c r="A1005" s="20">
        <v>7410</v>
      </c>
      <c r="B1005" s="4" t="s">
        <v>2</v>
      </c>
      <c r="C1005" s="21">
        <v>1.0012811647374571</v>
      </c>
      <c r="N1005" s="5">
        <v>43958</v>
      </c>
      <c r="O1005" t="s">
        <v>22</v>
      </c>
      <c r="P1005">
        <v>46.05</v>
      </c>
    </row>
    <row r="1006" spans="1:16" x14ac:dyDescent="0.25">
      <c r="A1006" s="20">
        <v>7411</v>
      </c>
      <c r="B1006" s="4" t="s">
        <v>2</v>
      </c>
      <c r="C1006" s="21">
        <v>1.0014236176564575</v>
      </c>
      <c r="N1006" s="5">
        <v>43959</v>
      </c>
      <c r="O1006" t="s">
        <v>22</v>
      </c>
      <c r="P1006">
        <v>48.85</v>
      </c>
    </row>
    <row r="1007" spans="1:16" x14ac:dyDescent="0.25">
      <c r="A1007" s="20">
        <v>7412</v>
      </c>
      <c r="B1007" s="4" t="s">
        <v>2</v>
      </c>
      <c r="C1007" s="21">
        <v>1.001566090842327</v>
      </c>
      <c r="N1007" s="5">
        <v>43962</v>
      </c>
      <c r="O1007" t="s">
        <v>22</v>
      </c>
      <c r="P1007">
        <v>47.73</v>
      </c>
    </row>
    <row r="1008" spans="1:16" x14ac:dyDescent="0.25">
      <c r="A1008" s="20">
        <v>7413</v>
      </c>
      <c r="B1008" s="4" t="s">
        <v>2</v>
      </c>
      <c r="C1008" s="21">
        <v>1.0017085842979487</v>
      </c>
      <c r="N1008" s="5">
        <v>43963</v>
      </c>
      <c r="O1008" t="s">
        <v>22</v>
      </c>
      <c r="P1008">
        <v>47.46</v>
      </c>
    </row>
    <row r="1009" spans="1:16" x14ac:dyDescent="0.25">
      <c r="A1009" s="20">
        <v>7416</v>
      </c>
      <c r="B1009" s="4" t="s">
        <v>2</v>
      </c>
      <c r="C1009" s="21">
        <v>1.0018510980262065</v>
      </c>
      <c r="N1009" s="5">
        <v>43964</v>
      </c>
      <c r="O1009" t="s">
        <v>22</v>
      </c>
      <c r="P1009">
        <v>48.54</v>
      </c>
    </row>
    <row r="1010" spans="1:16" x14ac:dyDescent="0.25">
      <c r="A1010" s="20">
        <v>7418</v>
      </c>
      <c r="B1010" s="4" t="s">
        <v>2</v>
      </c>
      <c r="C1010" s="21">
        <v>1.0019936320299847</v>
      </c>
      <c r="N1010" s="5">
        <v>43965</v>
      </c>
      <c r="O1010" t="s">
        <v>22</v>
      </c>
      <c r="P1010">
        <v>48.09</v>
      </c>
    </row>
    <row r="1011" spans="1:16" x14ac:dyDescent="0.25">
      <c r="A1011" s="20">
        <v>7419</v>
      </c>
      <c r="B1011" s="4" t="s">
        <v>2</v>
      </c>
      <c r="C1011" s="21">
        <v>1.0021361863121678</v>
      </c>
      <c r="N1011" s="5">
        <v>43966</v>
      </c>
      <c r="O1011" t="s">
        <v>22</v>
      </c>
      <c r="P1011">
        <v>48.05</v>
      </c>
    </row>
    <row r="1012" spans="1:16" x14ac:dyDescent="0.25">
      <c r="A1012" s="20">
        <v>7420</v>
      </c>
      <c r="B1012" s="4" t="s">
        <v>2</v>
      </c>
      <c r="C1012" s="21">
        <v>1.0022787608756409</v>
      </c>
      <c r="N1012" s="5">
        <v>43969</v>
      </c>
      <c r="O1012" t="s">
        <v>22</v>
      </c>
      <c r="P1012">
        <v>51.26</v>
      </c>
    </row>
    <row r="1013" spans="1:16" x14ac:dyDescent="0.25">
      <c r="A1013" s="20">
        <v>7423</v>
      </c>
      <c r="B1013" s="4" t="s">
        <v>2</v>
      </c>
      <c r="C1013" s="21">
        <v>1.0024213557232893</v>
      </c>
      <c r="N1013" s="5">
        <v>43970</v>
      </c>
      <c r="O1013" t="s">
        <v>22</v>
      </c>
      <c r="P1013">
        <v>52.44</v>
      </c>
    </row>
    <row r="1014" spans="1:16" x14ac:dyDescent="0.25">
      <c r="A1014" s="20">
        <v>7424</v>
      </c>
      <c r="B1014" s="4" t="s">
        <v>2</v>
      </c>
      <c r="C1014" s="21">
        <v>1.002563970857999</v>
      </c>
      <c r="N1014" s="5">
        <v>43971</v>
      </c>
      <c r="O1014" t="s">
        <v>22</v>
      </c>
      <c r="P1014">
        <v>52.5</v>
      </c>
    </row>
    <row r="1015" spans="1:16" x14ac:dyDescent="0.25">
      <c r="A1015" s="20">
        <v>7425</v>
      </c>
      <c r="B1015" s="4" t="s">
        <v>2</v>
      </c>
      <c r="C1015" s="21">
        <v>1.002706606282656</v>
      </c>
      <c r="N1015" s="5">
        <v>43972</v>
      </c>
      <c r="O1015" t="s">
        <v>22</v>
      </c>
      <c r="P1015">
        <v>51.13</v>
      </c>
    </row>
    <row r="1016" spans="1:16" x14ac:dyDescent="0.25">
      <c r="A1016" s="20">
        <v>7426</v>
      </c>
      <c r="B1016" s="4" t="s">
        <v>2</v>
      </c>
      <c r="C1016" s="21">
        <v>1.0028492620001472</v>
      </c>
      <c r="N1016" s="5">
        <v>43973</v>
      </c>
      <c r="O1016" t="s">
        <v>22</v>
      </c>
      <c r="P1016">
        <v>50.27</v>
      </c>
    </row>
    <row r="1017" spans="1:16" x14ac:dyDescent="0.25">
      <c r="A1017" s="20">
        <v>43955</v>
      </c>
      <c r="B1017" s="4" t="s">
        <v>2</v>
      </c>
      <c r="C1017" s="21">
        <v>1.0029919380133596</v>
      </c>
      <c r="N1017" s="5">
        <v>43976</v>
      </c>
      <c r="O1017" t="s">
        <v>22</v>
      </c>
      <c r="P1017">
        <v>50.1</v>
      </c>
    </row>
    <row r="1018" spans="1:16" x14ac:dyDescent="0.25">
      <c r="A1018" s="20">
        <v>43956</v>
      </c>
      <c r="B1018" s="4" t="s">
        <v>2</v>
      </c>
      <c r="C1018" s="21">
        <v>1.0031346343251808</v>
      </c>
      <c r="N1018" s="5">
        <v>43977</v>
      </c>
      <c r="O1018" t="s">
        <v>22</v>
      </c>
      <c r="P1018">
        <v>49.2</v>
      </c>
    </row>
    <row r="1019" spans="1:16" x14ac:dyDescent="0.25">
      <c r="A1019" s="20">
        <v>43957</v>
      </c>
      <c r="B1019" s="4" t="s">
        <v>2</v>
      </c>
      <c r="C1019" s="21">
        <v>1.0032773509384985</v>
      </c>
      <c r="N1019" s="5">
        <v>43978</v>
      </c>
      <c r="O1019" t="s">
        <v>22</v>
      </c>
      <c r="P1019">
        <v>50.64</v>
      </c>
    </row>
    <row r="1020" spans="1:16" x14ac:dyDescent="0.25">
      <c r="A1020" s="20">
        <v>43958</v>
      </c>
      <c r="B1020" s="4" t="s">
        <v>2</v>
      </c>
      <c r="C1020" s="21">
        <v>1.0033911714736949</v>
      </c>
      <c r="N1020" s="5">
        <v>43979</v>
      </c>
      <c r="O1020" t="s">
        <v>22</v>
      </c>
      <c r="P1020">
        <v>50.09</v>
      </c>
    </row>
    <row r="1021" spans="1:16" x14ac:dyDescent="0.25">
      <c r="A1021" s="20">
        <v>43959</v>
      </c>
      <c r="B1021" s="4" t="s">
        <v>2</v>
      </c>
      <c r="C1021" s="21">
        <v>1.003505004921686</v>
      </c>
      <c r="N1021" s="5">
        <v>43980</v>
      </c>
      <c r="O1021" t="s">
        <v>22</v>
      </c>
      <c r="P1021">
        <v>53</v>
      </c>
    </row>
    <row r="1022" spans="1:16" x14ac:dyDescent="0.25">
      <c r="A1022" s="20">
        <v>43962</v>
      </c>
      <c r="B1022" s="4" t="s">
        <v>2</v>
      </c>
      <c r="C1022" s="21">
        <v>1.0036188512839364</v>
      </c>
      <c r="N1022" s="5">
        <v>43983</v>
      </c>
      <c r="O1022" t="s">
        <v>22</v>
      </c>
      <c r="P1022">
        <v>53.42</v>
      </c>
    </row>
    <row r="1023" spans="1:16" x14ac:dyDescent="0.25">
      <c r="A1023" s="20">
        <v>43963</v>
      </c>
      <c r="B1023" s="4" t="s">
        <v>2</v>
      </c>
      <c r="C1023" s="21">
        <v>1.0037327105619114</v>
      </c>
      <c r="N1023" s="5">
        <v>43984</v>
      </c>
      <c r="O1023" t="s">
        <v>22</v>
      </c>
      <c r="P1023">
        <v>53.42</v>
      </c>
    </row>
    <row r="1024" spans="1:16" x14ac:dyDescent="0.25">
      <c r="A1024" s="20">
        <v>7439</v>
      </c>
      <c r="B1024" s="4" t="s">
        <v>2</v>
      </c>
      <c r="C1024" s="21">
        <v>1.0038465827570762</v>
      </c>
      <c r="N1024" s="5">
        <v>43985</v>
      </c>
      <c r="O1024" t="s">
        <v>22</v>
      </c>
      <c r="P1024">
        <v>53.66</v>
      </c>
    </row>
    <row r="1025" spans="1:16" x14ac:dyDescent="0.25">
      <c r="A1025" s="20">
        <v>7440</v>
      </c>
      <c r="B1025" s="4" t="s">
        <v>2</v>
      </c>
      <c r="C1025" s="21">
        <v>1.0039604678708962</v>
      </c>
      <c r="N1025" s="5">
        <v>43986</v>
      </c>
      <c r="O1025" t="s">
        <v>22</v>
      </c>
      <c r="P1025">
        <v>55.66</v>
      </c>
    </row>
    <row r="1026" spans="1:16" x14ac:dyDescent="0.25">
      <c r="A1026" s="20">
        <v>7441</v>
      </c>
      <c r="B1026" s="4" t="s">
        <v>2</v>
      </c>
      <c r="C1026" s="21">
        <v>1.004074365904837</v>
      </c>
      <c r="N1026" s="5">
        <v>43987</v>
      </c>
      <c r="O1026" t="s">
        <v>22</v>
      </c>
      <c r="P1026">
        <v>54.61</v>
      </c>
    </row>
    <row r="1027" spans="1:16" x14ac:dyDescent="0.25">
      <c r="A1027" s="20">
        <v>7444</v>
      </c>
      <c r="B1027" s="4" t="s">
        <v>2</v>
      </c>
      <c r="C1027" s="21">
        <v>1.0041882768603645</v>
      </c>
      <c r="N1027" s="5">
        <v>43990</v>
      </c>
      <c r="O1027" t="s">
        <v>22</v>
      </c>
      <c r="P1027">
        <v>54.78</v>
      </c>
    </row>
    <row r="1028" spans="1:16" x14ac:dyDescent="0.25">
      <c r="A1028" s="20">
        <v>7445</v>
      </c>
      <c r="B1028" s="4" t="s">
        <v>2</v>
      </c>
      <c r="C1028" s="21">
        <v>1.0043022007389444</v>
      </c>
      <c r="N1028" s="5">
        <v>43991</v>
      </c>
      <c r="O1028" t="s">
        <v>22</v>
      </c>
      <c r="P1028">
        <v>54.99</v>
      </c>
    </row>
    <row r="1029" spans="1:16" x14ac:dyDescent="0.25">
      <c r="A1029" s="20">
        <v>7446</v>
      </c>
      <c r="B1029" s="4" t="s">
        <v>2</v>
      </c>
      <c r="C1029" s="21">
        <v>1.0044161375420431</v>
      </c>
      <c r="N1029" s="5">
        <v>43992</v>
      </c>
      <c r="O1029" t="s">
        <v>22</v>
      </c>
      <c r="P1029">
        <v>54.2</v>
      </c>
    </row>
    <row r="1030" spans="1:16" x14ac:dyDescent="0.25">
      <c r="A1030" s="20">
        <v>7447</v>
      </c>
      <c r="B1030" s="4" t="s">
        <v>2</v>
      </c>
      <c r="C1030" s="21">
        <v>1.0045300872711265</v>
      </c>
      <c r="N1030" s="5">
        <v>43994</v>
      </c>
      <c r="O1030" t="s">
        <v>22</v>
      </c>
      <c r="P1030">
        <v>53.4</v>
      </c>
    </row>
    <row r="1031" spans="1:16" x14ac:dyDescent="0.25">
      <c r="A1031" s="20">
        <v>7448</v>
      </c>
      <c r="B1031" s="4" t="s">
        <v>2</v>
      </c>
      <c r="C1031" s="21">
        <v>1.0046440499276614</v>
      </c>
      <c r="N1031" s="5">
        <v>43997</v>
      </c>
      <c r="O1031" t="s">
        <v>22</v>
      </c>
      <c r="P1031">
        <v>53.88</v>
      </c>
    </row>
    <row r="1032" spans="1:16" x14ac:dyDescent="0.25">
      <c r="A1032" s="20">
        <v>7451</v>
      </c>
      <c r="B1032" s="4" t="s">
        <v>2</v>
      </c>
      <c r="C1032" s="21">
        <v>1.0047580255131143</v>
      </c>
      <c r="N1032" s="5">
        <v>43998</v>
      </c>
      <c r="O1032" t="s">
        <v>22</v>
      </c>
      <c r="P1032">
        <v>55.39</v>
      </c>
    </row>
    <row r="1033" spans="1:16" x14ac:dyDescent="0.25">
      <c r="A1033" s="20">
        <v>7452</v>
      </c>
      <c r="B1033" s="4" t="s">
        <v>2</v>
      </c>
      <c r="C1033" s="21">
        <v>1.0048720140289518</v>
      </c>
      <c r="N1033" s="5">
        <v>43999</v>
      </c>
      <c r="O1033" t="s">
        <v>22</v>
      </c>
      <c r="P1033">
        <v>56.2</v>
      </c>
    </row>
    <row r="1034" spans="1:16" x14ac:dyDescent="0.25">
      <c r="A1034" s="20">
        <v>7453</v>
      </c>
      <c r="B1034" s="4" t="s">
        <v>2</v>
      </c>
      <c r="C1034" s="21">
        <v>1.004986015476641</v>
      </c>
      <c r="N1034" s="5">
        <v>44000</v>
      </c>
      <c r="O1034" t="s">
        <v>22</v>
      </c>
      <c r="P1034">
        <v>56.17</v>
      </c>
    </row>
    <row r="1035" spans="1:16" x14ac:dyDescent="0.25">
      <c r="A1035" s="20">
        <v>7454</v>
      </c>
      <c r="B1035" s="4" t="s">
        <v>2</v>
      </c>
      <c r="C1035" s="21">
        <v>1.0051000298576489</v>
      </c>
      <c r="N1035" s="5">
        <v>44001</v>
      </c>
      <c r="O1035" t="s">
        <v>22</v>
      </c>
      <c r="P1035">
        <v>55.17</v>
      </c>
    </row>
    <row r="1036" spans="1:16" x14ac:dyDescent="0.25">
      <c r="A1036" s="20">
        <v>7455</v>
      </c>
      <c r="B1036" s="4" t="s">
        <v>2</v>
      </c>
      <c r="C1036" s="21">
        <v>1.0052140571734429</v>
      </c>
      <c r="N1036" s="5">
        <v>44004</v>
      </c>
      <c r="O1036" t="s">
        <v>22</v>
      </c>
      <c r="P1036">
        <v>55</v>
      </c>
    </row>
    <row r="1037" spans="1:16" x14ac:dyDescent="0.25">
      <c r="A1037" s="20">
        <v>43983</v>
      </c>
      <c r="B1037" s="4" t="s">
        <v>2</v>
      </c>
      <c r="C1037" s="21">
        <v>1.0053280974254903</v>
      </c>
      <c r="N1037" s="5">
        <v>44005</v>
      </c>
      <c r="O1037" t="s">
        <v>22</v>
      </c>
      <c r="P1037">
        <v>55.59</v>
      </c>
    </row>
    <row r="1038" spans="1:16" x14ac:dyDescent="0.25">
      <c r="A1038" s="20">
        <v>43984</v>
      </c>
      <c r="B1038" s="4" t="s">
        <v>2</v>
      </c>
      <c r="C1038" s="21">
        <v>1.0054421506152589</v>
      </c>
      <c r="N1038" s="5">
        <v>44006</v>
      </c>
      <c r="O1038" t="s">
        <v>22</v>
      </c>
      <c r="P1038">
        <v>55.39</v>
      </c>
    </row>
    <row r="1039" spans="1:16" x14ac:dyDescent="0.25">
      <c r="A1039" s="20">
        <v>43985</v>
      </c>
      <c r="B1039" s="4" t="s">
        <v>2</v>
      </c>
      <c r="C1039" s="21">
        <v>1.0055562167442162</v>
      </c>
      <c r="N1039" s="5">
        <v>44007</v>
      </c>
      <c r="O1039" t="s">
        <v>22</v>
      </c>
      <c r="P1039">
        <v>56</v>
      </c>
    </row>
    <row r="1040" spans="1:16" x14ac:dyDescent="0.25">
      <c r="A1040" s="20">
        <v>43986</v>
      </c>
      <c r="B1040" s="4" t="s">
        <v>2</v>
      </c>
      <c r="C1040" s="21">
        <v>1.0056702958138304</v>
      </c>
      <c r="N1040" s="5">
        <v>44008</v>
      </c>
      <c r="O1040" t="s">
        <v>22</v>
      </c>
      <c r="P1040">
        <v>55.62</v>
      </c>
    </row>
    <row r="1041" spans="1:16" x14ac:dyDescent="0.25">
      <c r="A1041" s="20">
        <v>43987</v>
      </c>
      <c r="B1041" s="4" t="s">
        <v>2</v>
      </c>
      <c r="C1041" s="21">
        <v>1.0057843878255694</v>
      </c>
      <c r="N1041" s="5">
        <v>44011</v>
      </c>
      <c r="O1041" t="s">
        <v>22</v>
      </c>
      <c r="P1041">
        <v>55.63</v>
      </c>
    </row>
    <row r="1042" spans="1:16" x14ac:dyDescent="0.25">
      <c r="A1042" s="20">
        <v>43990</v>
      </c>
      <c r="B1042" s="4" t="s">
        <v>2</v>
      </c>
      <c r="C1042" s="21">
        <v>1.0058984927809016</v>
      </c>
      <c r="N1042" s="5">
        <v>44012</v>
      </c>
      <c r="O1042" t="s">
        <v>22</v>
      </c>
      <c r="P1042">
        <v>55.92</v>
      </c>
    </row>
    <row r="1043" spans="1:16" x14ac:dyDescent="0.25">
      <c r="A1043" s="20">
        <v>43991</v>
      </c>
      <c r="B1043" s="4" t="s">
        <v>2</v>
      </c>
      <c r="C1043" s="21">
        <v>1.0060126106812954</v>
      </c>
      <c r="N1043" s="5">
        <v>44013</v>
      </c>
      <c r="O1043" t="s">
        <v>22</v>
      </c>
      <c r="P1043">
        <v>54.54</v>
      </c>
    </row>
    <row r="1044" spans="1:16" x14ac:dyDescent="0.25">
      <c r="A1044" s="20">
        <v>43992</v>
      </c>
      <c r="B1044" s="4" t="s">
        <v>2</v>
      </c>
      <c r="C1044" s="21">
        <v>1.0061267415282193</v>
      </c>
      <c r="N1044" s="5">
        <v>44014</v>
      </c>
      <c r="O1044" t="s">
        <v>22</v>
      </c>
      <c r="P1044">
        <v>55.49</v>
      </c>
    </row>
    <row r="1045" spans="1:16" x14ac:dyDescent="0.25">
      <c r="A1045" s="20">
        <v>43994</v>
      </c>
      <c r="B1045" s="4" t="s">
        <v>2</v>
      </c>
      <c r="C1045" s="21">
        <v>1.0062408853231422</v>
      </c>
      <c r="N1045" s="5">
        <v>44015</v>
      </c>
      <c r="O1045" t="s">
        <v>22</v>
      </c>
      <c r="P1045">
        <v>55.26</v>
      </c>
    </row>
    <row r="1046" spans="1:16" x14ac:dyDescent="0.25">
      <c r="A1046" s="20">
        <v>7472</v>
      </c>
      <c r="B1046" s="4" t="s">
        <v>2</v>
      </c>
      <c r="C1046" s="21">
        <v>1.0063550420675329</v>
      </c>
      <c r="N1046" s="5">
        <v>44018</v>
      </c>
      <c r="O1046" t="s">
        <v>22</v>
      </c>
      <c r="P1046">
        <v>56.57</v>
      </c>
    </row>
    <row r="1047" spans="1:16" x14ac:dyDescent="0.25">
      <c r="A1047" s="20">
        <v>7473</v>
      </c>
      <c r="B1047" s="4" t="s">
        <v>2</v>
      </c>
      <c r="C1047" s="21">
        <v>1.0064692117628606</v>
      </c>
      <c r="N1047" s="5">
        <v>44019</v>
      </c>
      <c r="O1047" t="s">
        <v>22</v>
      </c>
      <c r="P1047">
        <v>56.37</v>
      </c>
    </row>
    <row r="1048" spans="1:16" x14ac:dyDescent="0.25">
      <c r="A1048" s="20">
        <v>7474</v>
      </c>
      <c r="B1048" s="4" t="s">
        <v>2</v>
      </c>
      <c r="C1048" s="21">
        <v>1.0065833944105946</v>
      </c>
      <c r="N1048" s="5">
        <v>44020</v>
      </c>
      <c r="O1048" t="s">
        <v>22</v>
      </c>
      <c r="P1048">
        <v>57.32</v>
      </c>
    </row>
    <row r="1049" spans="1:16" x14ac:dyDescent="0.25">
      <c r="A1049" s="20">
        <v>7475</v>
      </c>
      <c r="B1049" s="4" t="s">
        <v>2</v>
      </c>
      <c r="C1049" s="21">
        <v>1.0066683669577894</v>
      </c>
      <c r="N1049" s="5">
        <v>44021</v>
      </c>
      <c r="O1049" t="s">
        <v>22</v>
      </c>
      <c r="P1049">
        <v>56.42</v>
      </c>
    </row>
    <row r="1050" spans="1:16" x14ac:dyDescent="0.25">
      <c r="A1050" s="20">
        <v>7476</v>
      </c>
      <c r="B1050" s="4" t="s">
        <v>2</v>
      </c>
      <c r="C1050" s="21">
        <v>1.0067533466780945</v>
      </c>
      <c r="N1050" s="5">
        <v>44022</v>
      </c>
      <c r="O1050" t="s">
        <v>22</v>
      </c>
      <c r="P1050">
        <v>56.97</v>
      </c>
    </row>
    <row r="1051" spans="1:16" x14ac:dyDescent="0.25">
      <c r="A1051" s="20">
        <v>7479</v>
      </c>
      <c r="B1051" s="4" t="s">
        <v>2</v>
      </c>
      <c r="C1051" s="21">
        <v>1.0068383335721154</v>
      </c>
    </row>
    <row r="1052" spans="1:16" x14ac:dyDescent="0.25">
      <c r="A1052" s="20">
        <v>7480</v>
      </c>
      <c r="B1052" s="4" t="s">
        <v>2</v>
      </c>
      <c r="C1052" s="21">
        <v>1.0069233276404577</v>
      </c>
    </row>
    <row r="1053" spans="1:16" x14ac:dyDescent="0.25">
      <c r="A1053" s="20">
        <v>7481</v>
      </c>
      <c r="B1053" s="4" t="s">
        <v>2</v>
      </c>
      <c r="C1053" s="21">
        <v>1.0070083288837273</v>
      </c>
    </row>
    <row r="1054" spans="1:16" x14ac:dyDescent="0.25">
      <c r="A1054" s="20">
        <v>7482</v>
      </c>
      <c r="B1054" s="4" t="s">
        <v>2</v>
      </c>
      <c r="C1054" s="21">
        <v>1.0070933373025295</v>
      </c>
    </row>
    <row r="1055" spans="1:16" x14ac:dyDescent="0.25">
      <c r="A1055" s="20">
        <v>7483</v>
      </c>
      <c r="B1055" s="4" t="s">
        <v>2</v>
      </c>
      <c r="C1055" s="21">
        <v>1.0071783528974703</v>
      </c>
    </row>
    <row r="1056" spans="1:16" x14ac:dyDescent="0.25">
      <c r="A1056" s="20">
        <v>7486</v>
      </c>
      <c r="B1056" s="4" t="s">
        <v>2</v>
      </c>
      <c r="C1056" s="21">
        <v>1.0072633756691554</v>
      </c>
    </row>
    <row r="1057" spans="1:3" x14ac:dyDescent="0.25">
      <c r="A1057" s="20">
        <v>7487</v>
      </c>
      <c r="B1057" s="4" t="s">
        <v>2</v>
      </c>
      <c r="C1057" s="21">
        <v>1.0073484056181907</v>
      </c>
    </row>
    <row r="1058" spans="1:3" x14ac:dyDescent="0.25">
      <c r="A1058" s="20">
        <v>44013</v>
      </c>
      <c r="B1058" s="4" t="s">
        <v>2</v>
      </c>
      <c r="C1058" s="21">
        <v>1.0074334427451821</v>
      </c>
    </row>
    <row r="1059" spans="1:3" x14ac:dyDescent="0.25">
      <c r="A1059" s="20">
        <v>44014</v>
      </c>
      <c r="B1059" s="4" t="s">
        <v>2</v>
      </c>
      <c r="C1059" s="21">
        <v>1.0075184870507354</v>
      </c>
    </row>
    <row r="1060" spans="1:3" x14ac:dyDescent="0.25">
      <c r="A1060" s="20">
        <v>44015</v>
      </c>
      <c r="B1060" s="4" t="s">
        <v>2</v>
      </c>
      <c r="C1060" s="21">
        <v>1.0076035385354567</v>
      </c>
    </row>
    <row r="1061" spans="1:3" x14ac:dyDescent="0.25">
      <c r="A1061" s="20">
        <v>44018</v>
      </c>
      <c r="B1061" s="4" t="s">
        <v>2</v>
      </c>
      <c r="C1061" s="21">
        <v>1.0076885971999521</v>
      </c>
    </row>
    <row r="1062" spans="1:3" x14ac:dyDescent="0.25">
      <c r="A1062" s="20">
        <v>44019</v>
      </c>
      <c r="B1062" s="4" t="s">
        <v>2</v>
      </c>
      <c r="C1062" s="21">
        <v>1.0077736630448275</v>
      </c>
    </row>
    <row r="1063" spans="1:3" x14ac:dyDescent="0.25">
      <c r="A1063" s="20">
        <v>44020</v>
      </c>
      <c r="B1063" s="4" t="s">
        <v>2</v>
      </c>
      <c r="C1063" s="21">
        <v>1.0078587360706892</v>
      </c>
    </row>
    <row r="1064" spans="1:3" x14ac:dyDescent="0.25">
      <c r="A1064" s="20">
        <v>44021</v>
      </c>
      <c r="B1064" s="4" t="s">
        <v>2</v>
      </c>
      <c r="C1064" s="21">
        <v>1.0079438162781433</v>
      </c>
    </row>
    <row r="1065" spans="1:3" x14ac:dyDescent="0.25">
      <c r="A1065" s="20">
        <v>44022</v>
      </c>
      <c r="B1065" s="4" t="s">
        <v>2</v>
      </c>
      <c r="C1065" s="21">
        <v>1.0080289036677961</v>
      </c>
    </row>
    <row r="1066" spans="1:3" x14ac:dyDescent="0.25">
      <c r="A1066" s="20">
        <v>44025</v>
      </c>
      <c r="B1066" s="4" t="s">
        <v>2</v>
      </c>
      <c r="C1066" s="21">
        <v>1.0081139982402538</v>
      </c>
    </row>
    <row r="1067" spans="1:3" x14ac:dyDescent="0.25">
      <c r="A1067" s="20">
        <v>44026</v>
      </c>
      <c r="B1067" s="4" t="s">
        <v>2</v>
      </c>
      <c r="C1067" s="21">
        <v>1.008199099996123</v>
      </c>
    </row>
    <row r="1068" spans="1:3" x14ac:dyDescent="0.25">
      <c r="A1068" s="20">
        <v>44027</v>
      </c>
      <c r="B1068" s="4" t="s">
        <v>2</v>
      </c>
      <c r="C1068" s="21">
        <v>1.0082842089360098</v>
      </c>
    </row>
    <row r="1069" spans="1:3" x14ac:dyDescent="0.25">
      <c r="A1069" s="20">
        <v>44028</v>
      </c>
      <c r="B1069" s="4" t="s">
        <v>2</v>
      </c>
      <c r="C1069" s="21">
        <v>1.0083693250605208</v>
      </c>
    </row>
    <row r="1070" spans="1:3" x14ac:dyDescent="0.25">
      <c r="A1070" s="20">
        <v>44029</v>
      </c>
      <c r="B1070" s="4" t="s">
        <v>2</v>
      </c>
      <c r="C1070" s="21">
        <v>1.0084544483702627</v>
      </c>
    </row>
    <row r="1071" spans="1:3" x14ac:dyDescent="0.25">
      <c r="A1071" s="20">
        <v>44032</v>
      </c>
      <c r="B1071" s="4" t="s">
        <v>2</v>
      </c>
      <c r="C1071" s="21">
        <v>1.0085395788658418</v>
      </c>
    </row>
    <row r="1072" spans="1:3" x14ac:dyDescent="0.25">
      <c r="A1072" s="20">
        <v>44033</v>
      </c>
      <c r="B1072" s="4" t="s">
        <v>2</v>
      </c>
      <c r="C1072" s="21">
        <v>1.0086247165478648</v>
      </c>
    </row>
    <row r="1073" spans="1:3" x14ac:dyDescent="0.25">
      <c r="A1073" s="20">
        <v>44034</v>
      </c>
      <c r="B1073" s="4" t="s">
        <v>2</v>
      </c>
      <c r="C1073" s="21">
        <v>1.0087098614169383</v>
      </c>
    </row>
    <row r="1074" spans="1:3" x14ac:dyDescent="0.25">
      <c r="A1074" s="20">
        <v>44035</v>
      </c>
      <c r="B1074" s="4" t="s">
        <v>2</v>
      </c>
      <c r="C1074" s="21">
        <v>1.008795013473669</v>
      </c>
    </row>
    <row r="1075" spans="1:3" x14ac:dyDescent="0.25">
      <c r="A1075" s="20">
        <v>44036</v>
      </c>
      <c r="B1075" s="4" t="s">
        <v>2</v>
      </c>
      <c r="C1075" s="21">
        <v>1.0088801727186636</v>
      </c>
    </row>
    <row r="1076" spans="1:3" x14ac:dyDescent="0.25">
      <c r="A1076" s="20">
        <v>44039</v>
      </c>
      <c r="B1076" s="4" t="s">
        <v>2</v>
      </c>
      <c r="C1076" s="21">
        <v>1.0089653391525291</v>
      </c>
    </row>
    <row r="1077" spans="1:3" x14ac:dyDescent="0.25">
      <c r="A1077" s="20">
        <v>44040</v>
      </c>
      <c r="B1077" s="4" t="s">
        <v>2</v>
      </c>
      <c r="C1077" s="21">
        <v>1.0090505127758722</v>
      </c>
    </row>
    <row r="1078" spans="1:3" x14ac:dyDescent="0.25">
      <c r="A1078" s="20">
        <v>44041</v>
      </c>
      <c r="B1078" s="4" t="s">
        <v>2</v>
      </c>
      <c r="C1078" s="21">
        <v>1.0091356935892999</v>
      </c>
    </row>
    <row r="1079" spans="1:3" x14ac:dyDescent="0.25">
      <c r="A1079" s="20">
        <v>44042</v>
      </c>
      <c r="B1079" s="4" t="s">
        <v>2</v>
      </c>
      <c r="C1079" s="21">
        <v>1.0092208815934192</v>
      </c>
    </row>
    <row r="1080" spans="1:3" x14ac:dyDescent="0.25">
      <c r="A1080" s="20">
        <v>44043</v>
      </c>
      <c r="B1080" s="4" t="s">
        <v>2</v>
      </c>
      <c r="C1080" s="21">
        <v>1.0093060767888369</v>
      </c>
    </row>
    <row r="1081" spans="1:3" x14ac:dyDescent="0.25">
      <c r="A1081" s="5">
        <v>43921</v>
      </c>
      <c r="B1081" s="4" t="s">
        <v>19</v>
      </c>
      <c r="C1081" s="4">
        <v>15.72</v>
      </c>
    </row>
    <row r="1082" spans="1:3" x14ac:dyDescent="0.25">
      <c r="A1082" s="5">
        <v>43922</v>
      </c>
      <c r="B1082" s="4" t="s">
        <v>19</v>
      </c>
      <c r="C1082" s="4">
        <v>14.75</v>
      </c>
    </row>
    <row r="1083" spans="1:3" x14ac:dyDescent="0.25">
      <c r="A1083" s="5">
        <v>43923</v>
      </c>
      <c r="B1083" s="4" t="s">
        <v>19</v>
      </c>
      <c r="C1083" s="4">
        <v>15.5</v>
      </c>
    </row>
    <row r="1084" spans="1:3" x14ac:dyDescent="0.25">
      <c r="A1084" s="5">
        <v>43924</v>
      </c>
      <c r="B1084" s="4" t="s">
        <v>19</v>
      </c>
      <c r="C1084" s="4">
        <v>15</v>
      </c>
    </row>
    <row r="1085" spans="1:3" x14ac:dyDescent="0.25">
      <c r="A1085" s="5">
        <v>43927</v>
      </c>
      <c r="B1085" s="4" t="s">
        <v>19</v>
      </c>
      <c r="C1085" s="4">
        <v>16</v>
      </c>
    </row>
    <row r="1086" spans="1:3" x14ac:dyDescent="0.25">
      <c r="A1086" s="5">
        <v>43928</v>
      </c>
      <c r="B1086" s="4" t="s">
        <v>19</v>
      </c>
      <c r="C1086" s="4">
        <v>16</v>
      </c>
    </row>
    <row r="1087" spans="1:3" x14ac:dyDescent="0.25">
      <c r="A1087" s="5">
        <v>43929</v>
      </c>
      <c r="B1087" s="4" t="s">
        <v>19</v>
      </c>
      <c r="C1087" s="4">
        <v>16.28</v>
      </c>
    </row>
    <row r="1088" spans="1:3" x14ac:dyDescent="0.25">
      <c r="A1088" s="5">
        <v>43930</v>
      </c>
      <c r="B1088" s="4" t="s">
        <v>19</v>
      </c>
      <c r="C1088" s="4">
        <v>17.2</v>
      </c>
    </row>
    <row r="1089" spans="1:3" x14ac:dyDescent="0.25">
      <c r="A1089" s="5">
        <v>43934</v>
      </c>
      <c r="B1089" s="4" t="s">
        <v>19</v>
      </c>
      <c r="C1089" s="4">
        <v>17.739999999999998</v>
      </c>
    </row>
    <row r="1090" spans="1:3" x14ac:dyDescent="0.25">
      <c r="A1090" s="5">
        <v>43935</v>
      </c>
      <c r="B1090" s="4" t="s">
        <v>19</v>
      </c>
      <c r="C1090" s="4">
        <v>17.5</v>
      </c>
    </row>
    <row r="1091" spans="1:3" x14ac:dyDescent="0.25">
      <c r="A1091" s="5">
        <v>43936</v>
      </c>
      <c r="B1091" s="4" t="s">
        <v>19</v>
      </c>
      <c r="C1091" s="4">
        <v>17.5</v>
      </c>
    </row>
    <row r="1092" spans="1:3" x14ac:dyDescent="0.25">
      <c r="A1092" s="5">
        <v>43937</v>
      </c>
      <c r="B1092" s="4" t="s">
        <v>19</v>
      </c>
      <c r="C1092" s="4">
        <v>17.38</v>
      </c>
    </row>
    <row r="1093" spans="1:3" x14ac:dyDescent="0.25">
      <c r="A1093" s="5">
        <v>43938</v>
      </c>
      <c r="B1093" s="4" t="s">
        <v>19</v>
      </c>
      <c r="C1093" s="4">
        <v>18.03</v>
      </c>
    </row>
    <row r="1094" spans="1:3" x14ac:dyDescent="0.25">
      <c r="A1094" s="5">
        <v>43941</v>
      </c>
      <c r="B1094" s="4" t="s">
        <v>19</v>
      </c>
      <c r="C1094" s="4">
        <v>19.78</v>
      </c>
    </row>
    <row r="1095" spans="1:3" x14ac:dyDescent="0.25">
      <c r="A1095" s="5">
        <v>43943</v>
      </c>
      <c r="B1095" s="4" t="s">
        <v>19</v>
      </c>
      <c r="C1095" s="4">
        <v>19.75</v>
      </c>
    </row>
    <row r="1096" spans="1:3" x14ac:dyDescent="0.25">
      <c r="A1096" s="5">
        <v>43944</v>
      </c>
      <c r="B1096" s="4" t="s">
        <v>19</v>
      </c>
      <c r="C1096" s="4">
        <v>19.239999999999998</v>
      </c>
    </row>
    <row r="1097" spans="1:3" x14ac:dyDescent="0.25">
      <c r="A1097" s="5">
        <v>43945</v>
      </c>
      <c r="B1097" s="4" t="s">
        <v>19</v>
      </c>
      <c r="C1097" s="4">
        <v>18</v>
      </c>
    </row>
    <row r="1098" spans="1:3" x14ac:dyDescent="0.25">
      <c r="A1098" s="5">
        <v>43948</v>
      </c>
      <c r="B1098" s="4" t="s">
        <v>19</v>
      </c>
      <c r="C1098" s="4">
        <v>19.399999999999999</v>
      </c>
    </row>
    <row r="1099" spans="1:3" x14ac:dyDescent="0.25">
      <c r="A1099" s="5">
        <v>43949</v>
      </c>
      <c r="B1099" s="4" t="s">
        <v>19</v>
      </c>
      <c r="C1099" s="4">
        <v>19.61</v>
      </c>
    </row>
    <row r="1100" spans="1:3" x14ac:dyDescent="0.25">
      <c r="A1100" s="5">
        <v>43950</v>
      </c>
      <c r="B1100" s="4" t="s">
        <v>19</v>
      </c>
      <c r="C1100" s="4">
        <v>20.29</v>
      </c>
    </row>
    <row r="1101" spans="1:3" x14ac:dyDescent="0.25">
      <c r="A1101" s="5">
        <v>43951</v>
      </c>
      <c r="B1101" s="4" t="s">
        <v>19</v>
      </c>
      <c r="C1101" s="4">
        <v>21.77</v>
      </c>
    </row>
    <row r="1102" spans="1:3" x14ac:dyDescent="0.25">
      <c r="A1102" s="5">
        <v>43955</v>
      </c>
      <c r="B1102" s="4" t="s">
        <v>19</v>
      </c>
      <c r="C1102" s="4">
        <v>21.15</v>
      </c>
    </row>
    <row r="1103" spans="1:3" x14ac:dyDescent="0.25">
      <c r="A1103" s="5">
        <v>43956</v>
      </c>
      <c r="B1103" s="4" t="s">
        <v>19</v>
      </c>
      <c r="C1103" s="4">
        <v>20.53</v>
      </c>
    </row>
    <row r="1104" spans="1:3" x14ac:dyDescent="0.25">
      <c r="A1104" s="5">
        <v>43957</v>
      </c>
      <c r="B1104" s="4" t="s">
        <v>19</v>
      </c>
      <c r="C1104" s="4">
        <v>21.5</v>
      </c>
    </row>
    <row r="1105" spans="1:3" x14ac:dyDescent="0.25">
      <c r="A1105" s="5">
        <v>43958</v>
      </c>
      <c r="B1105" s="4" t="s">
        <v>19</v>
      </c>
      <c r="C1105" s="4">
        <v>20.36</v>
      </c>
    </row>
    <row r="1106" spans="1:3" x14ac:dyDescent="0.25">
      <c r="A1106" s="5">
        <v>43959</v>
      </c>
      <c r="B1106" s="4" t="s">
        <v>19</v>
      </c>
      <c r="C1106" s="4">
        <v>20.2</v>
      </c>
    </row>
    <row r="1107" spans="1:3" x14ac:dyDescent="0.25">
      <c r="A1107" s="5">
        <v>43962</v>
      </c>
      <c r="B1107" s="4" t="s">
        <v>19</v>
      </c>
      <c r="C1107" s="4">
        <v>20.170000000000002</v>
      </c>
    </row>
    <row r="1108" spans="1:3" x14ac:dyDescent="0.25">
      <c r="A1108" s="5">
        <v>43963</v>
      </c>
      <c r="B1108" s="4" t="s">
        <v>19</v>
      </c>
      <c r="C1108" s="4">
        <v>19.04</v>
      </c>
    </row>
    <row r="1109" spans="1:3" x14ac:dyDescent="0.25">
      <c r="A1109" s="5">
        <v>43964</v>
      </c>
      <c r="B1109" s="4" t="s">
        <v>19</v>
      </c>
      <c r="C1109" s="4">
        <v>17.7</v>
      </c>
    </row>
    <row r="1110" spans="1:3" x14ac:dyDescent="0.25">
      <c r="A1110" s="5">
        <v>43965</v>
      </c>
      <c r="B1110" s="4" t="s">
        <v>19</v>
      </c>
      <c r="C1110" s="4">
        <v>17.440000000000001</v>
      </c>
    </row>
    <row r="1111" spans="1:3" x14ac:dyDescent="0.25">
      <c r="A1111" s="5">
        <v>43966</v>
      </c>
      <c r="B1111" s="4" t="s">
        <v>19</v>
      </c>
      <c r="C1111" s="4">
        <v>17.25</v>
      </c>
    </row>
    <row r="1112" spans="1:3" x14ac:dyDescent="0.25">
      <c r="A1112" s="5">
        <v>43969</v>
      </c>
      <c r="B1112" s="4" t="s">
        <v>19</v>
      </c>
      <c r="C1112" s="4">
        <v>17.73</v>
      </c>
    </row>
    <row r="1113" spans="1:3" x14ac:dyDescent="0.25">
      <c r="A1113" s="5">
        <v>43970</v>
      </c>
      <c r="B1113" s="4" t="s">
        <v>19</v>
      </c>
      <c r="C1113" s="4">
        <v>18.5</v>
      </c>
    </row>
    <row r="1114" spans="1:3" x14ac:dyDescent="0.25">
      <c r="A1114" s="5">
        <v>43971</v>
      </c>
      <c r="B1114" s="4" t="s">
        <v>19</v>
      </c>
      <c r="C1114" s="4">
        <v>19.350000000000001</v>
      </c>
    </row>
    <row r="1115" spans="1:3" x14ac:dyDescent="0.25">
      <c r="A1115" s="5">
        <v>43972</v>
      </c>
      <c r="B1115" s="4" t="s">
        <v>19</v>
      </c>
      <c r="C1115" s="4">
        <v>19.649999999999999</v>
      </c>
    </row>
    <row r="1116" spans="1:3" x14ac:dyDescent="0.25">
      <c r="A1116" s="5">
        <v>43973</v>
      </c>
      <c r="B1116" s="4" t="s">
        <v>19</v>
      </c>
      <c r="C1116" s="4">
        <v>18.899999999999999</v>
      </c>
    </row>
    <row r="1117" spans="1:3" x14ac:dyDescent="0.25">
      <c r="A1117" s="5">
        <v>43976</v>
      </c>
      <c r="B1117" s="4" t="s">
        <v>19</v>
      </c>
      <c r="C1117" s="4">
        <v>20.14</v>
      </c>
    </row>
    <row r="1118" spans="1:3" x14ac:dyDescent="0.25">
      <c r="A1118" s="5">
        <v>43977</v>
      </c>
      <c r="B1118" s="4" t="s">
        <v>19</v>
      </c>
      <c r="C1118" s="4">
        <v>19.97</v>
      </c>
    </row>
    <row r="1119" spans="1:3" x14ac:dyDescent="0.25">
      <c r="A1119" s="5">
        <v>43978</v>
      </c>
      <c r="B1119" s="4" t="s">
        <v>19</v>
      </c>
      <c r="C1119" s="4">
        <v>20.16</v>
      </c>
    </row>
    <row r="1120" spans="1:3" x14ac:dyDescent="0.25">
      <c r="A1120" s="5">
        <v>43979</v>
      </c>
      <c r="B1120" s="4" t="s">
        <v>19</v>
      </c>
      <c r="C1120" s="4">
        <v>19.7</v>
      </c>
    </row>
    <row r="1121" spans="1:3" x14ac:dyDescent="0.25">
      <c r="A1121" s="5">
        <v>43980</v>
      </c>
      <c r="B1121" s="4" t="s">
        <v>19</v>
      </c>
      <c r="C1121" s="4">
        <v>19.61</v>
      </c>
    </row>
    <row r="1122" spans="1:3" x14ac:dyDescent="0.25">
      <c r="A1122" s="5">
        <v>43983</v>
      </c>
      <c r="B1122" s="4" t="s">
        <v>19</v>
      </c>
      <c r="C1122" s="4">
        <v>19.95</v>
      </c>
    </row>
    <row r="1123" spans="1:3" x14ac:dyDescent="0.25">
      <c r="A1123" s="5">
        <v>43984</v>
      </c>
      <c r="B1123" s="4" t="s">
        <v>19</v>
      </c>
      <c r="C1123" s="4">
        <v>20.52</v>
      </c>
    </row>
    <row r="1124" spans="1:3" x14ac:dyDescent="0.25">
      <c r="A1124" s="5">
        <v>43985</v>
      </c>
      <c r="B1124" s="4" t="s">
        <v>19</v>
      </c>
      <c r="C1124" s="4">
        <v>20.68</v>
      </c>
    </row>
    <row r="1125" spans="1:3" x14ac:dyDescent="0.25">
      <c r="A1125" s="5">
        <v>43986</v>
      </c>
      <c r="B1125" s="4" t="s">
        <v>19</v>
      </c>
      <c r="C1125" s="4">
        <v>20.39</v>
      </c>
    </row>
    <row r="1126" spans="1:3" x14ac:dyDescent="0.25">
      <c r="A1126" s="5">
        <v>43987</v>
      </c>
      <c r="B1126" s="4" t="s">
        <v>19</v>
      </c>
      <c r="C1126" s="4">
        <v>19.399999999999999</v>
      </c>
    </row>
    <row r="1127" spans="1:3" x14ac:dyDescent="0.25">
      <c r="A1127" s="5">
        <v>43990</v>
      </c>
      <c r="B1127" s="4" t="s">
        <v>19</v>
      </c>
      <c r="C1127" s="4">
        <v>20.170000000000002</v>
      </c>
    </row>
    <row r="1128" spans="1:3" x14ac:dyDescent="0.25">
      <c r="A1128" s="5">
        <v>43991</v>
      </c>
      <c r="B1128" s="4" t="s">
        <v>19</v>
      </c>
      <c r="C1128" s="4">
        <v>19.97</v>
      </c>
    </row>
    <row r="1129" spans="1:3" x14ac:dyDescent="0.25">
      <c r="A1129" s="5">
        <v>43992</v>
      </c>
      <c r="B1129" s="4" t="s">
        <v>19</v>
      </c>
      <c r="C1129" s="4">
        <v>19</v>
      </c>
    </row>
    <row r="1130" spans="1:3" x14ac:dyDescent="0.25">
      <c r="A1130" s="5">
        <v>43994</v>
      </c>
      <c r="B1130" s="4" t="s">
        <v>19</v>
      </c>
      <c r="C1130" s="4">
        <v>19.09</v>
      </c>
    </row>
    <row r="1131" spans="1:3" x14ac:dyDescent="0.25">
      <c r="A1131" s="5">
        <v>43997</v>
      </c>
      <c r="B1131" s="4" t="s">
        <v>19</v>
      </c>
      <c r="C1131" s="4">
        <v>19.38</v>
      </c>
    </row>
    <row r="1132" spans="1:3" x14ac:dyDescent="0.25">
      <c r="A1132" s="5">
        <v>43998</v>
      </c>
      <c r="B1132" s="4" t="s">
        <v>19</v>
      </c>
      <c r="C1132" s="4">
        <v>18.98</v>
      </c>
    </row>
    <row r="1133" spans="1:3" x14ac:dyDescent="0.25">
      <c r="A1133" s="5">
        <v>43999</v>
      </c>
      <c r="B1133" s="4" t="s">
        <v>19</v>
      </c>
      <c r="C1133" s="4">
        <v>19.149999999999999</v>
      </c>
    </row>
    <row r="1134" spans="1:3" x14ac:dyDescent="0.25">
      <c r="A1134" s="5">
        <v>44000</v>
      </c>
      <c r="B1134" s="4" t="s">
        <v>19</v>
      </c>
      <c r="C1134" s="4">
        <v>19.399999999999999</v>
      </c>
    </row>
    <row r="1135" spans="1:3" x14ac:dyDescent="0.25">
      <c r="A1135" s="5">
        <v>44001</v>
      </c>
      <c r="B1135" s="4" t="s">
        <v>19</v>
      </c>
      <c r="C1135" s="4">
        <v>19.5</v>
      </c>
    </row>
    <row r="1136" spans="1:3" x14ac:dyDescent="0.25">
      <c r="A1136" s="5">
        <v>44004</v>
      </c>
      <c r="B1136" s="4" t="s">
        <v>19</v>
      </c>
      <c r="C1136" s="4">
        <v>19.36</v>
      </c>
    </row>
    <row r="1137" spans="1:3" x14ac:dyDescent="0.25">
      <c r="A1137" s="5">
        <v>44005</v>
      </c>
      <c r="B1137" s="4" t="s">
        <v>19</v>
      </c>
      <c r="C1137" s="4">
        <v>19.5</v>
      </c>
    </row>
    <row r="1138" spans="1:3" x14ac:dyDescent="0.25">
      <c r="A1138" s="5">
        <v>44006</v>
      </c>
      <c r="B1138" s="4" t="s">
        <v>19</v>
      </c>
      <c r="C1138" s="4">
        <v>18.77</v>
      </c>
    </row>
    <row r="1139" spans="1:3" x14ac:dyDescent="0.25">
      <c r="A1139" s="5">
        <v>44007</v>
      </c>
      <c r="B1139" s="4" t="s">
        <v>19</v>
      </c>
      <c r="C1139" s="4">
        <v>18.98</v>
      </c>
    </row>
    <row r="1140" spans="1:3" x14ac:dyDescent="0.25">
      <c r="A1140" s="5">
        <v>44008</v>
      </c>
      <c r="B1140" s="4" t="s">
        <v>19</v>
      </c>
      <c r="C1140" s="4">
        <v>18.510000000000002</v>
      </c>
    </row>
    <row r="1141" spans="1:3" x14ac:dyDescent="0.25">
      <c r="A1141" s="5">
        <v>44011</v>
      </c>
      <c r="B1141" s="4" t="s">
        <v>19</v>
      </c>
      <c r="C1141" s="4">
        <v>18.72</v>
      </c>
    </row>
    <row r="1142" spans="1:3" x14ac:dyDescent="0.25">
      <c r="A1142" s="5">
        <v>44012</v>
      </c>
      <c r="B1142" s="4" t="s">
        <v>19</v>
      </c>
      <c r="C1142" s="4">
        <v>19.239999999999998</v>
      </c>
    </row>
    <row r="1143" spans="1:3" x14ac:dyDescent="0.25">
      <c r="A1143" s="5">
        <v>44013</v>
      </c>
      <c r="B1143" s="4" t="s">
        <v>19</v>
      </c>
      <c r="C1143" s="4">
        <v>21.71</v>
      </c>
    </row>
    <row r="1144" spans="1:3" x14ac:dyDescent="0.25">
      <c r="A1144" s="5">
        <v>44014</v>
      </c>
      <c r="B1144" s="4" t="s">
        <v>19</v>
      </c>
      <c r="C1144" s="4">
        <v>22.1</v>
      </c>
    </row>
    <row r="1145" spans="1:3" x14ac:dyDescent="0.25">
      <c r="A1145" s="5">
        <v>44015</v>
      </c>
      <c r="B1145" s="4" t="s">
        <v>19</v>
      </c>
      <c r="C1145" s="4">
        <v>23.36</v>
      </c>
    </row>
    <row r="1146" spans="1:3" x14ac:dyDescent="0.25">
      <c r="A1146" s="5">
        <v>44018</v>
      </c>
      <c r="B1146" s="4" t="s">
        <v>19</v>
      </c>
      <c r="C1146" s="4">
        <v>23.6</v>
      </c>
    </row>
    <row r="1147" spans="1:3" x14ac:dyDescent="0.25">
      <c r="A1147" s="5">
        <v>44019</v>
      </c>
      <c r="B1147" s="4" t="s">
        <v>19</v>
      </c>
      <c r="C1147" s="4">
        <v>23.13</v>
      </c>
    </row>
    <row r="1148" spans="1:3" x14ac:dyDescent="0.25">
      <c r="A1148" s="5">
        <v>44020</v>
      </c>
      <c r="B1148" s="4" t="s">
        <v>19</v>
      </c>
      <c r="C1148" s="4">
        <v>23.5</v>
      </c>
    </row>
    <row r="1149" spans="1:3" x14ac:dyDescent="0.25">
      <c r="A1149" s="5">
        <v>44021</v>
      </c>
      <c r="B1149" s="4" t="s">
        <v>19</v>
      </c>
      <c r="C1149" s="4">
        <v>23.5</v>
      </c>
    </row>
    <row r="1150" spans="1:3" x14ac:dyDescent="0.25">
      <c r="A1150" s="5">
        <v>44022</v>
      </c>
      <c r="B1150" s="4" t="s">
        <v>19</v>
      </c>
      <c r="C1150" s="4">
        <v>23.58</v>
      </c>
    </row>
    <row r="1151" spans="1:3" x14ac:dyDescent="0.25">
      <c r="A1151" s="20">
        <v>44025</v>
      </c>
      <c r="B1151" s="4" t="s">
        <v>19</v>
      </c>
      <c r="C1151" s="4">
        <v>23.71</v>
      </c>
    </row>
    <row r="1152" spans="1:3" x14ac:dyDescent="0.25">
      <c r="A1152" s="20">
        <v>44026</v>
      </c>
      <c r="B1152" s="4" t="s">
        <v>19</v>
      </c>
      <c r="C1152" s="4">
        <v>23.9</v>
      </c>
    </row>
    <row r="1153" spans="1:3" x14ac:dyDescent="0.25">
      <c r="A1153" s="20">
        <v>44027</v>
      </c>
      <c r="B1153" s="4" t="s">
        <v>19</v>
      </c>
      <c r="C1153" s="4">
        <v>23.53</v>
      </c>
    </row>
    <row r="1154" spans="1:3" x14ac:dyDescent="0.25">
      <c r="A1154" s="20">
        <v>44028</v>
      </c>
      <c r="B1154" s="4" t="s">
        <v>19</v>
      </c>
      <c r="C1154" s="4">
        <v>23.53</v>
      </c>
    </row>
    <row r="1155" spans="1:3" x14ac:dyDescent="0.25">
      <c r="A1155" s="20">
        <v>44029</v>
      </c>
      <c r="B1155" s="4" t="s">
        <v>19</v>
      </c>
      <c r="C1155" s="4">
        <v>23.32</v>
      </c>
    </row>
    <row r="1156" spans="1:3" x14ac:dyDescent="0.25">
      <c r="A1156" s="20">
        <v>44032</v>
      </c>
      <c r="B1156" s="4" t="s">
        <v>19</v>
      </c>
      <c r="C1156" s="4">
        <v>23.67</v>
      </c>
    </row>
    <row r="1157" spans="1:3" x14ac:dyDescent="0.25">
      <c r="A1157" s="20">
        <f>1+A1156</f>
        <v>44033</v>
      </c>
      <c r="B1157" s="4" t="s">
        <v>19</v>
      </c>
      <c r="C1157" s="4">
        <v>23.42</v>
      </c>
    </row>
    <row r="1158" spans="1:3" x14ac:dyDescent="0.25">
      <c r="A1158" s="20">
        <f>1+A1157</f>
        <v>44034</v>
      </c>
      <c r="B1158" s="4" t="s">
        <v>19</v>
      </c>
      <c r="C1158" s="4">
        <v>25.77</v>
      </c>
    </row>
    <row r="1159" spans="1:3" x14ac:dyDescent="0.25">
      <c r="A1159" s="5">
        <v>44035</v>
      </c>
      <c r="B1159" s="4" t="s">
        <v>19</v>
      </c>
      <c r="C1159" s="4">
        <v>25.21</v>
      </c>
    </row>
    <row r="1160" spans="1:3" x14ac:dyDescent="0.25">
      <c r="A1160" s="5">
        <v>44036</v>
      </c>
      <c r="B1160" s="4" t="s">
        <v>19</v>
      </c>
      <c r="C1160" s="4">
        <v>24.43</v>
      </c>
    </row>
    <row r="1161" spans="1:3" x14ac:dyDescent="0.25">
      <c r="A1161" s="5">
        <v>44039</v>
      </c>
      <c r="B1161" s="4" t="s">
        <v>19</v>
      </c>
      <c r="C1161" s="4">
        <v>23.95</v>
      </c>
    </row>
    <row r="1162" spans="1:3" x14ac:dyDescent="0.25">
      <c r="A1162" s="5">
        <v>44040</v>
      </c>
      <c r="B1162" s="4" t="s">
        <v>19</v>
      </c>
      <c r="C1162" s="4">
        <v>23.8</v>
      </c>
    </row>
    <row r="1163" spans="1:3" x14ac:dyDescent="0.25">
      <c r="A1163" s="5">
        <v>44041</v>
      </c>
      <c r="B1163" s="4" t="s">
        <v>19</v>
      </c>
      <c r="C1163" s="4">
        <v>23.92</v>
      </c>
    </row>
    <row r="1164" spans="1:3" x14ac:dyDescent="0.25">
      <c r="A1164" s="5">
        <v>44042</v>
      </c>
      <c r="B1164" s="4" t="s">
        <v>19</v>
      </c>
      <c r="C1164" s="4">
        <v>24.8</v>
      </c>
    </row>
    <row r="1165" spans="1:3" x14ac:dyDescent="0.25">
      <c r="A1165" s="5">
        <v>44043</v>
      </c>
      <c r="B1165" s="4" t="s">
        <v>19</v>
      </c>
      <c r="C1165" s="4">
        <v>24.09</v>
      </c>
    </row>
    <row r="1166" spans="1:3" x14ac:dyDescent="0.25">
      <c r="A1166" s="5">
        <v>43921</v>
      </c>
      <c r="B1166" s="4" t="s">
        <v>16</v>
      </c>
      <c r="C1166" s="4">
        <v>0.5</v>
      </c>
    </row>
    <row r="1167" spans="1:3" x14ac:dyDescent="0.25">
      <c r="A1167" s="5">
        <v>43922</v>
      </c>
      <c r="B1167" s="4" t="s">
        <v>16</v>
      </c>
      <c r="C1167" s="4">
        <v>0.49</v>
      </c>
    </row>
    <row r="1168" spans="1:3" x14ac:dyDescent="0.25">
      <c r="A1168" s="5">
        <v>43923</v>
      </c>
      <c r="B1168" s="4" t="s">
        <v>16</v>
      </c>
      <c r="C1168" s="4">
        <v>0.49</v>
      </c>
    </row>
    <row r="1169" spans="1:3" x14ac:dyDescent="0.25">
      <c r="A1169" s="5">
        <v>43924</v>
      </c>
      <c r="B1169" s="4" t="s">
        <v>16</v>
      </c>
      <c r="C1169" s="4">
        <v>0.47</v>
      </c>
    </row>
    <row r="1170" spans="1:3" x14ac:dyDescent="0.25">
      <c r="A1170" s="5">
        <v>43927</v>
      </c>
      <c r="B1170" s="4" t="s">
        <v>16</v>
      </c>
      <c r="C1170" s="4">
        <v>0.48</v>
      </c>
    </row>
    <row r="1171" spans="1:3" x14ac:dyDescent="0.25">
      <c r="A1171" s="5">
        <v>43928</v>
      </c>
      <c r="B1171" s="4" t="s">
        <v>16</v>
      </c>
      <c r="C1171" s="4">
        <v>0.51</v>
      </c>
    </row>
    <row r="1172" spans="1:3" x14ac:dyDescent="0.25">
      <c r="A1172" s="5">
        <v>43929</v>
      </c>
      <c r="B1172" s="4" t="s">
        <v>16</v>
      </c>
      <c r="C1172" s="4">
        <v>0.51</v>
      </c>
    </row>
    <row r="1173" spans="1:3" x14ac:dyDescent="0.25">
      <c r="A1173" s="5">
        <v>43930</v>
      </c>
      <c r="B1173" s="4" t="s">
        <v>16</v>
      </c>
      <c r="C1173" s="4">
        <v>0.51</v>
      </c>
    </row>
    <row r="1174" spans="1:3" x14ac:dyDescent="0.25">
      <c r="A1174" s="5">
        <v>43934</v>
      </c>
      <c r="B1174" s="4" t="s">
        <v>16</v>
      </c>
      <c r="C1174" s="4">
        <v>0.51</v>
      </c>
    </row>
    <row r="1175" spans="1:3" x14ac:dyDescent="0.25">
      <c r="A1175" s="5">
        <v>43935</v>
      </c>
      <c r="B1175" s="4" t="s">
        <v>16</v>
      </c>
      <c r="C1175" s="4">
        <v>0.55000000000000004</v>
      </c>
    </row>
    <row r="1176" spans="1:3" x14ac:dyDescent="0.25">
      <c r="A1176" s="5">
        <v>43936</v>
      </c>
      <c r="B1176" s="4" t="s">
        <v>16</v>
      </c>
      <c r="C1176" s="4">
        <v>0.61</v>
      </c>
    </row>
    <row r="1177" spans="1:3" x14ac:dyDescent="0.25">
      <c r="A1177" s="5">
        <v>43937</v>
      </c>
      <c r="B1177" s="4" t="s">
        <v>16</v>
      </c>
      <c r="C1177" s="4">
        <v>0.64</v>
      </c>
    </row>
    <row r="1178" spans="1:3" x14ac:dyDescent="0.25">
      <c r="A1178" s="5">
        <v>43938</v>
      </c>
      <c r="B1178" s="4" t="s">
        <v>16</v>
      </c>
      <c r="C1178" s="4">
        <v>0.66</v>
      </c>
    </row>
    <row r="1179" spans="1:3" x14ac:dyDescent="0.25">
      <c r="A1179" s="5">
        <v>43941</v>
      </c>
      <c r="B1179" s="4" t="s">
        <v>16</v>
      </c>
      <c r="C1179" s="4">
        <v>0.65</v>
      </c>
    </row>
    <row r="1180" spans="1:3" x14ac:dyDescent="0.25">
      <c r="A1180" s="5">
        <v>43943</v>
      </c>
      <c r="B1180" s="4" t="s">
        <v>16</v>
      </c>
      <c r="C1180" s="4">
        <v>0.67</v>
      </c>
    </row>
    <row r="1181" spans="1:3" x14ac:dyDescent="0.25">
      <c r="A1181" s="5">
        <v>43944</v>
      </c>
      <c r="B1181" s="4" t="s">
        <v>16</v>
      </c>
      <c r="C1181" s="4">
        <v>0.65</v>
      </c>
    </row>
    <row r="1182" spans="1:3" x14ac:dyDescent="0.25">
      <c r="A1182" s="5">
        <v>43945</v>
      </c>
      <c r="B1182" s="4" t="s">
        <v>16</v>
      </c>
      <c r="C1182" s="4">
        <v>0.6</v>
      </c>
    </row>
    <row r="1183" spans="1:3" x14ac:dyDescent="0.25">
      <c r="A1183" s="5">
        <v>43948</v>
      </c>
      <c r="B1183" s="4" t="s">
        <v>16</v>
      </c>
      <c r="C1183" s="4">
        <v>0.61</v>
      </c>
    </row>
    <row r="1184" spans="1:3" x14ac:dyDescent="0.25">
      <c r="A1184" s="5">
        <v>43949</v>
      </c>
      <c r="B1184" s="4" t="s">
        <v>16</v>
      </c>
      <c r="C1184" s="4">
        <v>0.62</v>
      </c>
    </row>
    <row r="1185" spans="1:3" x14ac:dyDescent="0.25">
      <c r="A1185" s="5">
        <v>43950</v>
      </c>
      <c r="B1185" s="4" t="s">
        <v>16</v>
      </c>
      <c r="C1185" s="4">
        <v>0.63</v>
      </c>
    </row>
    <row r="1186" spans="1:3" x14ac:dyDescent="0.25">
      <c r="A1186" s="5">
        <v>43951</v>
      </c>
      <c r="B1186" s="4" t="s">
        <v>16</v>
      </c>
      <c r="C1186" s="4">
        <v>0.62</v>
      </c>
    </row>
    <row r="1187" spans="1:3" x14ac:dyDescent="0.25">
      <c r="A1187" s="5">
        <v>43955</v>
      </c>
      <c r="B1187" s="4" t="s">
        <v>16</v>
      </c>
      <c r="C1187" s="4">
        <v>0.68</v>
      </c>
    </row>
    <row r="1188" spans="1:3" x14ac:dyDescent="0.25">
      <c r="A1188" s="5">
        <v>43956</v>
      </c>
      <c r="B1188" s="4" t="s">
        <v>16</v>
      </c>
      <c r="C1188" s="4">
        <v>0.7</v>
      </c>
    </row>
    <row r="1189" spans="1:3" x14ac:dyDescent="0.25">
      <c r="A1189" s="5">
        <v>43957</v>
      </c>
      <c r="B1189" s="4" t="s">
        <v>16</v>
      </c>
      <c r="C1189" s="4">
        <v>0.7</v>
      </c>
    </row>
    <row r="1190" spans="1:3" x14ac:dyDescent="0.25">
      <c r="A1190" s="5">
        <v>43958</v>
      </c>
      <c r="B1190" s="4" t="s">
        <v>16</v>
      </c>
      <c r="C1190" s="4">
        <v>0.67</v>
      </c>
    </row>
    <row r="1191" spans="1:3" x14ac:dyDescent="0.25">
      <c r="A1191" s="5">
        <v>43959</v>
      </c>
      <c r="B1191" s="4" t="s">
        <v>16</v>
      </c>
      <c r="C1191" s="4">
        <v>0.69</v>
      </c>
    </row>
    <row r="1192" spans="1:3" x14ac:dyDescent="0.25">
      <c r="A1192" s="5">
        <v>43962</v>
      </c>
      <c r="B1192" s="4" t="s">
        <v>16</v>
      </c>
      <c r="C1192" s="4">
        <v>0.65</v>
      </c>
    </row>
    <row r="1193" spans="1:3" x14ac:dyDescent="0.25">
      <c r="A1193" s="5">
        <v>43963</v>
      </c>
      <c r="B1193" s="4" t="s">
        <v>16</v>
      </c>
      <c r="C1193" s="4">
        <v>0.63</v>
      </c>
    </row>
    <row r="1194" spans="1:3" x14ac:dyDescent="0.25">
      <c r="A1194" s="5">
        <v>43964</v>
      </c>
      <c r="B1194" s="4" t="s">
        <v>16</v>
      </c>
      <c r="C1194" s="4">
        <v>0.6</v>
      </c>
    </row>
    <row r="1195" spans="1:3" x14ac:dyDescent="0.25">
      <c r="A1195" s="5">
        <v>43965</v>
      </c>
      <c r="B1195" s="4" t="s">
        <v>16</v>
      </c>
      <c r="C1195" s="4">
        <v>0.61</v>
      </c>
    </row>
    <row r="1196" spans="1:3" x14ac:dyDescent="0.25">
      <c r="A1196" s="5">
        <v>43966</v>
      </c>
      <c r="B1196" s="4" t="s">
        <v>16</v>
      </c>
      <c r="C1196" s="4">
        <v>0.6</v>
      </c>
    </row>
    <row r="1197" spans="1:3" x14ac:dyDescent="0.25">
      <c r="A1197" s="5">
        <v>43969</v>
      </c>
      <c r="B1197" s="4" t="s">
        <v>16</v>
      </c>
      <c r="C1197" s="4">
        <v>0.61</v>
      </c>
    </row>
    <row r="1198" spans="1:3" x14ac:dyDescent="0.25">
      <c r="A1198" s="5">
        <v>43970</v>
      </c>
      <c r="B1198" s="4" t="s">
        <v>16</v>
      </c>
      <c r="C1198" s="4">
        <v>0.6</v>
      </c>
    </row>
    <row r="1199" spans="1:3" x14ac:dyDescent="0.25">
      <c r="A1199" s="5">
        <v>43971</v>
      </c>
      <c r="B1199" s="4" t="s">
        <v>16</v>
      </c>
      <c r="C1199" s="4">
        <v>0.63</v>
      </c>
    </row>
    <row r="1200" spans="1:3" x14ac:dyDescent="0.25">
      <c r="A1200" s="5">
        <v>43972</v>
      </c>
      <c r="B1200" s="4" t="s">
        <v>16</v>
      </c>
      <c r="C1200" s="4">
        <v>0.65</v>
      </c>
    </row>
    <row r="1201" spans="1:3" x14ac:dyDescent="0.25">
      <c r="A1201" s="5">
        <v>43973</v>
      </c>
      <c r="B1201" s="4" t="s">
        <v>16</v>
      </c>
      <c r="C1201" s="4">
        <v>0.64</v>
      </c>
    </row>
    <row r="1202" spans="1:3" x14ac:dyDescent="0.25">
      <c r="A1202" s="5">
        <v>43976</v>
      </c>
      <c r="B1202" s="4" t="s">
        <v>16</v>
      </c>
      <c r="C1202" s="4">
        <v>0.69</v>
      </c>
    </row>
    <row r="1203" spans="1:3" x14ac:dyDescent="0.25">
      <c r="A1203" s="5">
        <v>43977</v>
      </c>
      <c r="B1203" s="4" t="s">
        <v>16</v>
      </c>
      <c r="C1203" s="4">
        <v>0.66</v>
      </c>
    </row>
    <row r="1204" spans="1:3" x14ac:dyDescent="0.25">
      <c r="A1204" s="5">
        <v>43978</v>
      </c>
      <c r="B1204" s="4" t="s">
        <v>16</v>
      </c>
      <c r="C1204" s="4">
        <v>0.7</v>
      </c>
    </row>
    <row r="1205" spans="1:3" x14ac:dyDescent="0.25">
      <c r="A1205" s="5">
        <v>43979</v>
      </c>
      <c r="B1205" s="4" t="s">
        <v>16</v>
      </c>
      <c r="C1205" s="4">
        <v>0.72</v>
      </c>
    </row>
    <row r="1206" spans="1:3" x14ac:dyDescent="0.25">
      <c r="A1206" s="5">
        <v>43980</v>
      </c>
      <c r="B1206" s="4" t="s">
        <v>16</v>
      </c>
      <c r="C1206" s="4">
        <v>0.75</v>
      </c>
    </row>
    <row r="1207" spans="1:3" x14ac:dyDescent="0.25">
      <c r="A1207" s="5">
        <v>43983</v>
      </c>
      <c r="B1207" s="4" t="s">
        <v>16</v>
      </c>
      <c r="C1207" s="4">
        <v>0.8</v>
      </c>
    </row>
    <row r="1208" spans="1:3" x14ac:dyDescent="0.25">
      <c r="A1208" s="5">
        <v>43984</v>
      </c>
      <c r="B1208" s="4" t="s">
        <v>16</v>
      </c>
      <c r="C1208" s="4">
        <v>0.83</v>
      </c>
    </row>
    <row r="1209" spans="1:3" x14ac:dyDescent="0.25">
      <c r="A1209" s="5">
        <v>43985</v>
      </c>
      <c r="B1209" s="4" t="s">
        <v>16</v>
      </c>
      <c r="C1209" s="4">
        <v>0.82</v>
      </c>
    </row>
    <row r="1210" spans="1:3" x14ac:dyDescent="0.25">
      <c r="A1210" s="5">
        <v>43986</v>
      </c>
      <c r="B1210" s="4" t="s">
        <v>16</v>
      </c>
      <c r="C1210" s="4">
        <v>0.83</v>
      </c>
    </row>
    <row r="1211" spans="1:3" x14ac:dyDescent="0.25">
      <c r="A1211" s="5">
        <v>43987</v>
      </c>
      <c r="B1211" s="4" t="s">
        <v>16</v>
      </c>
      <c r="C1211" s="4">
        <v>0.84</v>
      </c>
    </row>
    <row r="1212" spans="1:3" x14ac:dyDescent="0.25">
      <c r="A1212" s="5">
        <v>43990</v>
      </c>
      <c r="B1212" s="4" t="s">
        <v>16</v>
      </c>
      <c r="C1212" s="4">
        <v>0.86</v>
      </c>
    </row>
    <row r="1213" spans="1:3" x14ac:dyDescent="0.25">
      <c r="A1213" s="5">
        <v>43991</v>
      </c>
      <c r="B1213" s="4" t="s">
        <v>16</v>
      </c>
      <c r="C1213" s="4">
        <v>0.93</v>
      </c>
    </row>
    <row r="1214" spans="1:3" x14ac:dyDescent="0.25">
      <c r="A1214" s="5">
        <v>43992</v>
      </c>
      <c r="B1214" s="4" t="s">
        <v>16</v>
      </c>
      <c r="C1214" s="4">
        <v>0.91</v>
      </c>
    </row>
    <row r="1215" spans="1:3" x14ac:dyDescent="0.25">
      <c r="A1215" s="5">
        <v>43994</v>
      </c>
      <c r="B1215" s="4" t="s">
        <v>16</v>
      </c>
      <c r="C1215" s="4">
        <v>1.02</v>
      </c>
    </row>
    <row r="1216" spans="1:3" x14ac:dyDescent="0.25">
      <c r="A1216" s="5">
        <v>43997</v>
      </c>
      <c r="B1216" s="4" t="s">
        <v>16</v>
      </c>
      <c r="C1216" s="4">
        <v>0.98</v>
      </c>
    </row>
    <row r="1217" spans="1:3" x14ac:dyDescent="0.25">
      <c r="A1217" s="5">
        <v>43998</v>
      </c>
      <c r="B1217" s="4" t="s">
        <v>16</v>
      </c>
      <c r="C1217" s="4">
        <v>0.98</v>
      </c>
    </row>
    <row r="1218" spans="1:3" x14ac:dyDescent="0.25">
      <c r="A1218" s="5">
        <v>43999</v>
      </c>
      <c r="B1218" s="4" t="s">
        <v>16</v>
      </c>
      <c r="C1218" s="4">
        <v>0.99</v>
      </c>
    </row>
    <row r="1219" spans="1:3" x14ac:dyDescent="0.25">
      <c r="A1219" s="5">
        <v>44000</v>
      </c>
      <c r="B1219" s="4" t="s">
        <v>16</v>
      </c>
      <c r="C1219" s="4">
        <v>1.0900000000000001</v>
      </c>
    </row>
    <row r="1220" spans="1:3" x14ac:dyDescent="0.25">
      <c r="A1220" s="5">
        <v>44001</v>
      </c>
      <c r="B1220" s="4" t="s">
        <v>16</v>
      </c>
      <c r="C1220" s="4">
        <v>1.0900000000000001</v>
      </c>
    </row>
    <row r="1221" spans="1:3" x14ac:dyDescent="0.25">
      <c r="A1221" s="5">
        <v>44004</v>
      </c>
      <c r="B1221" s="4" t="s">
        <v>16</v>
      </c>
      <c r="C1221" s="4">
        <v>1.1599999999999999</v>
      </c>
    </row>
    <row r="1222" spans="1:3" x14ac:dyDescent="0.25">
      <c r="A1222" s="5">
        <v>44005</v>
      </c>
      <c r="B1222" s="4" t="s">
        <v>16</v>
      </c>
      <c r="C1222" s="4">
        <v>1.1499999999999999</v>
      </c>
    </row>
    <row r="1223" spans="1:3" x14ac:dyDescent="0.25">
      <c r="A1223" s="5">
        <v>44006</v>
      </c>
      <c r="B1223" s="4" t="s">
        <v>16</v>
      </c>
      <c r="C1223" s="4">
        <v>1.1499999999999999</v>
      </c>
    </row>
    <row r="1224" spans="1:3" x14ac:dyDescent="0.25">
      <c r="A1224" s="5">
        <v>44007</v>
      </c>
      <c r="B1224" s="4" t="s">
        <v>16</v>
      </c>
      <c r="C1224" s="4">
        <v>1.23</v>
      </c>
    </row>
    <row r="1225" spans="1:3" x14ac:dyDescent="0.25">
      <c r="A1225" s="5">
        <v>44008</v>
      </c>
      <c r="B1225" s="4" t="s">
        <v>16</v>
      </c>
      <c r="C1225" s="4">
        <v>1.1499999999999999</v>
      </c>
    </row>
    <row r="1226" spans="1:3" x14ac:dyDescent="0.25">
      <c r="A1226" s="5">
        <v>44011</v>
      </c>
      <c r="B1226" s="4" t="s">
        <v>16</v>
      </c>
      <c r="C1226" s="4">
        <v>1.21</v>
      </c>
    </row>
    <row r="1227" spans="1:3" x14ac:dyDescent="0.25">
      <c r="A1227" s="5">
        <v>44012</v>
      </c>
      <c r="B1227" s="4" t="s">
        <v>16</v>
      </c>
      <c r="C1227" s="4">
        <v>1.2</v>
      </c>
    </row>
    <row r="1228" spans="1:3" x14ac:dyDescent="0.25">
      <c r="A1228" s="5">
        <v>44013</v>
      </c>
      <c r="B1228" s="4" t="s">
        <v>16</v>
      </c>
      <c r="C1228" s="4">
        <v>1.19</v>
      </c>
    </row>
    <row r="1229" spans="1:3" x14ac:dyDescent="0.25">
      <c r="A1229" s="5">
        <v>44014</v>
      </c>
      <c r="B1229" s="4" t="s">
        <v>16</v>
      </c>
      <c r="C1229" s="4">
        <v>1.2</v>
      </c>
    </row>
    <row r="1230" spans="1:3" x14ac:dyDescent="0.25">
      <c r="A1230" s="5">
        <v>44015</v>
      </c>
      <c r="B1230" s="4" t="s">
        <v>16</v>
      </c>
      <c r="C1230" s="4">
        <v>1.21</v>
      </c>
    </row>
    <row r="1231" spans="1:3" x14ac:dyDescent="0.25">
      <c r="A1231" s="5">
        <v>44018</v>
      </c>
      <c r="B1231" s="4" t="s">
        <v>16</v>
      </c>
      <c r="C1231" s="4">
        <v>1.22</v>
      </c>
    </row>
    <row r="1232" spans="1:3" x14ac:dyDescent="0.25">
      <c r="A1232" s="5">
        <v>44019</v>
      </c>
      <c r="B1232" s="4" t="s">
        <v>16</v>
      </c>
      <c r="C1232" s="4">
        <v>1.2</v>
      </c>
    </row>
    <row r="1233" spans="1:3" x14ac:dyDescent="0.25">
      <c r="A1233" s="5">
        <v>44020</v>
      </c>
      <c r="B1233" s="4" t="s">
        <v>16</v>
      </c>
      <c r="C1233" s="4">
        <v>1.22</v>
      </c>
    </row>
    <row r="1234" spans="1:3" x14ac:dyDescent="0.25">
      <c r="A1234" s="5">
        <v>44021</v>
      </c>
      <c r="B1234" s="4" t="s">
        <v>16</v>
      </c>
      <c r="C1234" s="4">
        <v>1.1499999999999999</v>
      </c>
    </row>
    <row r="1235" spans="1:3" x14ac:dyDescent="0.25">
      <c r="A1235" s="5">
        <v>44022</v>
      </c>
      <c r="B1235" s="4" t="s">
        <v>16</v>
      </c>
      <c r="C1235" s="4">
        <v>1.19</v>
      </c>
    </row>
    <row r="1236" spans="1:3" x14ac:dyDescent="0.25">
      <c r="A1236" s="5">
        <v>44025</v>
      </c>
      <c r="B1236" s="4" t="s">
        <v>16</v>
      </c>
      <c r="C1236">
        <v>1.1599999999999999</v>
      </c>
    </row>
    <row r="1237" spans="1:3" x14ac:dyDescent="0.25">
      <c r="A1237" s="5">
        <v>44026</v>
      </c>
      <c r="B1237" s="4" t="s">
        <v>16</v>
      </c>
      <c r="C1237">
        <v>1.17</v>
      </c>
    </row>
    <row r="1238" spans="1:3" x14ac:dyDescent="0.25">
      <c r="A1238" s="5">
        <v>44027</v>
      </c>
      <c r="B1238" s="4" t="s">
        <v>16</v>
      </c>
      <c r="C1238">
        <v>1.2</v>
      </c>
    </row>
    <row r="1239" spans="1:3" x14ac:dyDescent="0.25">
      <c r="A1239" s="5">
        <v>44028</v>
      </c>
      <c r="B1239" s="4" t="s">
        <v>16</v>
      </c>
      <c r="C1239">
        <v>1.19</v>
      </c>
    </row>
    <row r="1240" spans="1:3" x14ac:dyDescent="0.25">
      <c r="A1240" s="5">
        <v>44029</v>
      </c>
      <c r="B1240" s="4" t="s">
        <v>16</v>
      </c>
      <c r="C1240">
        <v>1.21</v>
      </c>
    </row>
    <row r="1241" spans="1:3" x14ac:dyDescent="0.25">
      <c r="A1241" s="5">
        <v>44032</v>
      </c>
      <c r="B1241" s="4" t="s">
        <v>16</v>
      </c>
      <c r="C1241">
        <v>1.32</v>
      </c>
    </row>
    <row r="1242" spans="1:3" x14ac:dyDescent="0.25">
      <c r="A1242" s="5">
        <v>44033</v>
      </c>
      <c r="B1242" s="4" t="s">
        <v>16</v>
      </c>
      <c r="C1242">
        <v>1.35</v>
      </c>
    </row>
    <row r="1243" spans="1:3" x14ac:dyDescent="0.25">
      <c r="A1243" s="5">
        <v>44034</v>
      </c>
      <c r="B1243" s="4" t="s">
        <v>16</v>
      </c>
      <c r="C1243">
        <v>1.34</v>
      </c>
    </row>
    <row r="1244" spans="1:3" x14ac:dyDescent="0.25">
      <c r="A1244" s="5">
        <v>44035</v>
      </c>
      <c r="B1244" t="s">
        <v>16</v>
      </c>
      <c r="C1244">
        <v>1.6</v>
      </c>
    </row>
    <row r="1245" spans="1:3" x14ac:dyDescent="0.25">
      <c r="A1245" s="5">
        <v>44036</v>
      </c>
      <c r="B1245" t="s">
        <v>16</v>
      </c>
      <c r="C1245">
        <v>1.65</v>
      </c>
    </row>
    <row r="1246" spans="1:3" x14ac:dyDescent="0.25">
      <c r="A1246" s="5">
        <v>44039</v>
      </c>
      <c r="B1246" t="s">
        <v>16</v>
      </c>
      <c r="C1246">
        <v>1.77</v>
      </c>
    </row>
    <row r="1247" spans="1:3" x14ac:dyDescent="0.25">
      <c r="A1247" s="5">
        <v>44040</v>
      </c>
      <c r="B1247" t="s">
        <v>16</v>
      </c>
      <c r="C1247">
        <v>2.0499999999999998</v>
      </c>
    </row>
    <row r="1248" spans="1:3" x14ac:dyDescent="0.25">
      <c r="A1248" s="5">
        <v>44041</v>
      </c>
      <c r="B1248" t="s">
        <v>16</v>
      </c>
      <c r="C1248">
        <v>1.91</v>
      </c>
    </row>
    <row r="1249" spans="1:6" x14ac:dyDescent="0.25">
      <c r="A1249" s="5">
        <v>44042</v>
      </c>
      <c r="B1249" t="s">
        <v>16</v>
      </c>
      <c r="C1249">
        <v>1.9</v>
      </c>
    </row>
    <row r="1250" spans="1:6" x14ac:dyDescent="0.25">
      <c r="A1250" s="5">
        <v>44043</v>
      </c>
      <c r="B1250" t="s">
        <v>16</v>
      </c>
      <c r="C1250">
        <v>1.82</v>
      </c>
    </row>
    <row r="1251" spans="1:6" x14ac:dyDescent="0.25">
      <c r="A1251" s="5">
        <v>43829</v>
      </c>
      <c r="B1251" s="4" t="s">
        <v>3</v>
      </c>
      <c r="C1251" s="4">
        <v>1.9281522900000001</v>
      </c>
    </row>
    <row r="1252" spans="1:6" x14ac:dyDescent="0.25">
      <c r="A1252" s="5">
        <v>43830</v>
      </c>
      <c r="B1252" s="4" t="s">
        <v>3</v>
      </c>
      <c r="C1252" s="4">
        <v>1.9314213200000001</v>
      </c>
    </row>
    <row r="1253" spans="1:6" x14ac:dyDescent="0.25">
      <c r="A1253" s="5">
        <v>43832</v>
      </c>
      <c r="B1253" s="4" t="s">
        <v>3</v>
      </c>
      <c r="C1253" s="4">
        <v>1.94661131</v>
      </c>
    </row>
    <row r="1254" spans="1:6" x14ac:dyDescent="0.25">
      <c r="A1254" s="5">
        <v>43833</v>
      </c>
      <c r="B1254" s="4" t="s">
        <v>3</v>
      </c>
      <c r="C1254" s="4">
        <v>1.9488335699999999</v>
      </c>
    </row>
    <row r="1255" spans="1:6" x14ac:dyDescent="0.25">
      <c r="A1255" s="5">
        <v>43836</v>
      </c>
      <c r="B1255" s="4" t="s">
        <v>3</v>
      </c>
      <c r="C1255" s="4">
        <v>1.9491364099999999</v>
      </c>
    </row>
    <row r="1256" spans="1:6" x14ac:dyDescent="0.25">
      <c r="A1256" s="5">
        <v>43837</v>
      </c>
      <c r="B1256" s="4" t="s">
        <v>3</v>
      </c>
      <c r="C1256" s="4">
        <v>1.9583166999999999</v>
      </c>
    </row>
    <row r="1257" spans="1:6" x14ac:dyDescent="0.25">
      <c r="A1257" s="5">
        <v>43838</v>
      </c>
      <c r="B1257" s="4" t="s">
        <v>3</v>
      </c>
      <c r="C1257" s="4">
        <v>1.9609239999999999</v>
      </c>
    </row>
    <row r="1258" spans="1:6" x14ac:dyDescent="0.25">
      <c r="A1258" s="5">
        <v>43839</v>
      </c>
      <c r="B1258" s="4" t="s">
        <v>3</v>
      </c>
      <c r="C1258" s="4">
        <v>1.9613849000000001</v>
      </c>
    </row>
    <row r="1259" spans="1:6" x14ac:dyDescent="0.25">
      <c r="A1259" s="5">
        <v>43840</v>
      </c>
      <c r="B1259" s="4" t="s">
        <v>3</v>
      </c>
      <c r="C1259" s="4">
        <v>1.9681525200000001</v>
      </c>
    </row>
    <row r="1260" spans="1:6" x14ac:dyDescent="0.25">
      <c r="A1260" s="5">
        <v>43843</v>
      </c>
      <c r="B1260" s="4" t="s">
        <v>3</v>
      </c>
      <c r="C1260" s="4">
        <v>1.9747388299999999</v>
      </c>
    </row>
    <row r="1261" spans="1:6" x14ac:dyDescent="0.25">
      <c r="A1261" s="5">
        <v>43844</v>
      </c>
      <c r="B1261" s="4" t="s">
        <v>3</v>
      </c>
      <c r="C1261" s="4">
        <v>1.97697254</v>
      </c>
    </row>
    <row r="1262" spans="1:6" x14ac:dyDescent="0.25">
      <c r="A1262" s="5">
        <v>43845</v>
      </c>
      <c r="B1262" s="4" t="s">
        <v>3</v>
      </c>
      <c r="C1262" s="4">
        <v>1.9604958800000001</v>
      </c>
      <c r="D1262" s="4"/>
    </row>
    <row r="1263" spans="1:6" x14ac:dyDescent="0.25">
      <c r="A1263" s="5">
        <v>43846</v>
      </c>
      <c r="B1263" s="4" t="s">
        <v>3</v>
      </c>
      <c r="C1263" s="4">
        <v>1.9732059500000001</v>
      </c>
      <c r="D1263" s="4"/>
    </row>
    <row r="1264" spans="1:6" x14ac:dyDescent="0.25">
      <c r="A1264" s="5">
        <v>43847</v>
      </c>
      <c r="B1264" s="4" t="s">
        <v>3</v>
      </c>
      <c r="C1264" s="4">
        <v>1.9878234400000001</v>
      </c>
      <c r="D1264" s="4"/>
      <c r="E1264" s="4"/>
      <c r="F1264" s="4"/>
    </row>
    <row r="1265" spans="1:6" x14ac:dyDescent="0.25">
      <c r="A1265" s="5">
        <v>43850</v>
      </c>
      <c r="B1265" s="4" t="s">
        <v>3</v>
      </c>
      <c r="C1265" s="4">
        <v>1.99569719</v>
      </c>
      <c r="D1265" s="4"/>
      <c r="E1265" s="4"/>
      <c r="F1265" s="4"/>
    </row>
    <row r="1266" spans="1:6" x14ac:dyDescent="0.25">
      <c r="A1266" s="5">
        <v>43851</v>
      </c>
      <c r="B1266" s="4" t="s">
        <v>3</v>
      </c>
      <c r="C1266" s="4">
        <v>1.9805482700000001</v>
      </c>
      <c r="D1266" s="4"/>
      <c r="E1266" s="4"/>
      <c r="F1266" s="4"/>
    </row>
    <row r="1267" spans="1:6" x14ac:dyDescent="0.25">
      <c r="A1267" s="5">
        <v>43852</v>
      </c>
      <c r="B1267" s="4" t="s">
        <v>3</v>
      </c>
      <c r="C1267" s="4">
        <v>1.98012451</v>
      </c>
      <c r="D1267" s="4"/>
      <c r="E1267" s="4"/>
      <c r="F1267" s="4"/>
    </row>
    <row r="1268" spans="1:6" x14ac:dyDescent="0.25">
      <c r="A1268" s="5">
        <v>43853</v>
      </c>
      <c r="B1268" s="4" t="s">
        <v>3</v>
      </c>
      <c r="C1268" s="4">
        <v>1.9795655299999999</v>
      </c>
      <c r="D1268" s="4"/>
      <c r="E1268" s="4"/>
      <c r="F1268" s="4"/>
    </row>
    <row r="1269" spans="1:6" x14ac:dyDescent="0.25">
      <c r="A1269" s="5">
        <v>43854</v>
      </c>
      <c r="B1269" s="4" t="s">
        <v>3</v>
      </c>
      <c r="C1269" s="4">
        <v>1.9745226</v>
      </c>
      <c r="D1269" s="4"/>
      <c r="E1269" s="4"/>
      <c r="F1269" s="4"/>
    </row>
    <row r="1270" spans="1:6" x14ac:dyDescent="0.25">
      <c r="A1270" s="5">
        <v>43857</v>
      </c>
      <c r="B1270" s="4" t="s">
        <v>3</v>
      </c>
      <c r="C1270" s="4">
        <v>1.93913238</v>
      </c>
      <c r="D1270" s="4"/>
      <c r="E1270" s="4"/>
      <c r="F1270" s="4"/>
    </row>
    <row r="1271" spans="1:6" x14ac:dyDescent="0.25">
      <c r="A1271" s="5">
        <v>43858</v>
      </c>
      <c r="B1271" s="4" t="s">
        <v>3</v>
      </c>
      <c r="C1271" s="4">
        <v>1.9591234900000001</v>
      </c>
      <c r="D1271" s="4"/>
      <c r="E1271" s="4"/>
      <c r="F1271" s="4"/>
    </row>
    <row r="1272" spans="1:6" x14ac:dyDescent="0.25">
      <c r="A1272" s="5">
        <v>43859</v>
      </c>
      <c r="B1272" s="4" t="s">
        <v>3</v>
      </c>
      <c r="C1272" s="4">
        <v>1.96058775</v>
      </c>
      <c r="D1272" s="4"/>
      <c r="E1272" s="4"/>
      <c r="F1272" s="4"/>
    </row>
    <row r="1273" spans="1:6" x14ac:dyDescent="0.25">
      <c r="A1273" s="5">
        <v>43860</v>
      </c>
      <c r="B1273" s="4" t="s">
        <v>3</v>
      </c>
      <c r="C1273" s="4">
        <v>1.9437601600000001</v>
      </c>
      <c r="D1273" s="4"/>
      <c r="E1273" s="4"/>
      <c r="F1273" s="4"/>
    </row>
    <row r="1274" spans="1:6" x14ac:dyDescent="0.25">
      <c r="A1274" s="5">
        <v>43861</v>
      </c>
      <c r="B1274" s="4" t="s">
        <v>3</v>
      </c>
      <c r="C1274" s="4">
        <v>1.9309062400000001</v>
      </c>
    </row>
    <row r="1275" spans="1:6" x14ac:dyDescent="0.25">
      <c r="A1275" s="5">
        <v>43864</v>
      </c>
      <c r="B1275" s="4" t="s">
        <v>3</v>
      </c>
      <c r="C1275" s="4">
        <v>1.9439767400000001</v>
      </c>
    </row>
    <row r="1276" spans="1:6" x14ac:dyDescent="0.25">
      <c r="A1276" s="5">
        <v>43865</v>
      </c>
      <c r="B1276" s="4" t="s">
        <v>3</v>
      </c>
      <c r="C1276" s="4">
        <v>1.9605736300000001</v>
      </c>
    </row>
    <row r="1277" spans="1:6" x14ac:dyDescent="0.25">
      <c r="A1277" s="5">
        <v>43866</v>
      </c>
      <c r="B1277" s="4" t="s">
        <v>3</v>
      </c>
      <c r="C1277" s="4">
        <v>1.9770573300000001</v>
      </c>
    </row>
    <row r="1278" spans="1:6" x14ac:dyDescent="0.25">
      <c r="A1278" s="5">
        <v>43867</v>
      </c>
      <c r="B1278" s="4" t="s">
        <v>3</v>
      </c>
      <c r="C1278" s="4">
        <v>1.9835626200000001</v>
      </c>
    </row>
    <row r="1279" spans="1:6" x14ac:dyDescent="0.25">
      <c r="A1279" s="5">
        <v>43868</v>
      </c>
      <c r="B1279" s="4" t="s">
        <v>3</v>
      </c>
      <c r="C1279" s="4">
        <v>1.9661424599999999</v>
      </c>
    </row>
    <row r="1280" spans="1:6" x14ac:dyDescent="0.25">
      <c r="A1280" s="5">
        <v>43871</v>
      </c>
      <c r="B1280" s="4" t="s">
        <v>3</v>
      </c>
      <c r="C1280" s="4">
        <v>1.94957745</v>
      </c>
    </row>
    <row r="1281" spans="1:3" x14ac:dyDescent="0.25">
      <c r="A1281" s="5">
        <v>43872</v>
      </c>
      <c r="B1281" s="4" t="s">
        <v>3</v>
      </c>
      <c r="C1281" s="4">
        <v>1.9551200900000001</v>
      </c>
    </row>
    <row r="1282" spans="1:3" x14ac:dyDescent="0.25">
      <c r="A1282" s="5">
        <v>43873</v>
      </c>
      <c r="B1282" s="4" t="s">
        <v>3</v>
      </c>
      <c r="C1282" s="4">
        <v>1.95697674</v>
      </c>
    </row>
    <row r="1283" spans="1:3" x14ac:dyDescent="0.25">
      <c r="A1283" s="5">
        <v>43874</v>
      </c>
      <c r="B1283" s="4" t="s">
        <v>3</v>
      </c>
      <c r="C1283" s="4">
        <v>1.95567746</v>
      </c>
    </row>
    <row r="1284" spans="1:3" x14ac:dyDescent="0.25">
      <c r="A1284" s="5">
        <v>43875</v>
      </c>
      <c r="B1284" s="4" t="s">
        <v>3</v>
      </c>
      <c r="C1284" s="4">
        <v>1.94700348</v>
      </c>
    </row>
    <row r="1285" spans="1:3" x14ac:dyDescent="0.25">
      <c r="A1285" s="5">
        <v>43878</v>
      </c>
      <c r="B1285" s="4" t="s">
        <v>3</v>
      </c>
      <c r="C1285" s="4">
        <v>1.9475854399999999</v>
      </c>
    </row>
    <row r="1286" spans="1:3" x14ac:dyDescent="0.25">
      <c r="A1286" s="5">
        <v>43879</v>
      </c>
      <c r="B1286" s="4" t="s">
        <v>3</v>
      </c>
      <c r="C1286" s="4">
        <v>1.94125981</v>
      </c>
    </row>
    <row r="1287" spans="1:3" x14ac:dyDescent="0.25">
      <c r="A1287" s="5">
        <v>43880</v>
      </c>
      <c r="B1287" s="4" t="s">
        <v>3</v>
      </c>
      <c r="C1287" s="4">
        <v>1.94127228</v>
      </c>
    </row>
    <row r="1288" spans="1:3" x14ac:dyDescent="0.25">
      <c r="A1288" s="5">
        <v>43881</v>
      </c>
      <c r="B1288" s="4" t="s">
        <v>3</v>
      </c>
      <c r="C1288" s="4">
        <v>1.93306757</v>
      </c>
    </row>
    <row r="1289" spans="1:3" x14ac:dyDescent="0.25">
      <c r="A1289" s="5">
        <v>43882</v>
      </c>
      <c r="B1289" s="4" t="s">
        <v>3</v>
      </c>
      <c r="C1289" s="4">
        <v>1.9364074200000001</v>
      </c>
    </row>
    <row r="1290" spans="1:3" x14ac:dyDescent="0.25">
      <c r="A1290" s="5">
        <v>43887</v>
      </c>
      <c r="B1290" s="4" t="s">
        <v>3</v>
      </c>
      <c r="C1290" s="4">
        <v>1.8758222</v>
      </c>
    </row>
    <row r="1291" spans="1:3" x14ac:dyDescent="0.25">
      <c r="A1291" s="5">
        <v>43888</v>
      </c>
      <c r="B1291" s="4" t="s">
        <v>3</v>
      </c>
      <c r="C1291" s="4">
        <v>1.81910729</v>
      </c>
    </row>
    <row r="1292" spans="1:3" x14ac:dyDescent="0.25">
      <c r="A1292" s="5">
        <v>43889</v>
      </c>
      <c r="B1292" s="4" t="s">
        <v>3</v>
      </c>
      <c r="C1292" s="4">
        <v>1.79104006</v>
      </c>
    </row>
    <row r="1293" spans="1:3" x14ac:dyDescent="0.25">
      <c r="A1293" s="5">
        <v>43892</v>
      </c>
      <c r="B1293" s="4" t="s">
        <v>3</v>
      </c>
      <c r="C1293" s="4">
        <v>1.81159537</v>
      </c>
    </row>
    <row r="1294" spans="1:3" x14ac:dyDescent="0.25">
      <c r="A1294" s="5">
        <v>43893</v>
      </c>
      <c r="B1294" s="4" t="s">
        <v>3</v>
      </c>
      <c r="C1294" s="4">
        <v>1.81336355</v>
      </c>
    </row>
    <row r="1295" spans="1:3" x14ac:dyDescent="0.25">
      <c r="A1295" s="5">
        <v>43894</v>
      </c>
      <c r="B1295" s="4" t="s">
        <v>3</v>
      </c>
      <c r="C1295" s="4">
        <v>1.82417802</v>
      </c>
    </row>
    <row r="1296" spans="1:3" x14ac:dyDescent="0.25">
      <c r="A1296" s="5">
        <v>43895</v>
      </c>
      <c r="B1296" s="4" t="s">
        <v>3</v>
      </c>
      <c r="C1296" s="4">
        <v>1.80309963</v>
      </c>
    </row>
    <row r="1297" spans="1:3" x14ac:dyDescent="0.25">
      <c r="A1297" s="5">
        <v>43896</v>
      </c>
      <c r="B1297" s="4" t="s">
        <v>3</v>
      </c>
      <c r="C1297" s="4">
        <v>1.80837559</v>
      </c>
    </row>
    <row r="1298" spans="1:3" x14ac:dyDescent="0.25">
      <c r="A1298" s="5">
        <v>43899</v>
      </c>
      <c r="B1298" s="4" t="s">
        <v>3</v>
      </c>
      <c r="C1298" s="4">
        <v>1.7587379000000001</v>
      </c>
    </row>
    <row r="1299" spans="1:3" x14ac:dyDescent="0.25">
      <c r="A1299" s="5">
        <v>43900</v>
      </c>
      <c r="B1299" s="4" t="s">
        <v>3</v>
      </c>
      <c r="C1299" s="4">
        <v>1.7767369900000001</v>
      </c>
    </row>
    <row r="1300" spans="1:3" x14ac:dyDescent="0.25">
      <c r="A1300" s="5">
        <v>43901</v>
      </c>
      <c r="B1300" s="4" t="s">
        <v>3</v>
      </c>
      <c r="C1300" s="4">
        <v>1.7116193500000001</v>
      </c>
    </row>
    <row r="1301" spans="1:3" x14ac:dyDescent="0.25">
      <c r="A1301" s="5">
        <v>43902</v>
      </c>
      <c r="B1301" s="4" t="s">
        <v>3</v>
      </c>
      <c r="C1301" s="4">
        <v>1.61510471</v>
      </c>
    </row>
    <row r="1302" spans="1:3" x14ac:dyDescent="0.25">
      <c r="A1302" s="5">
        <v>43903</v>
      </c>
      <c r="B1302" s="4" t="s">
        <v>3</v>
      </c>
      <c r="C1302" s="4">
        <v>1.67241844</v>
      </c>
    </row>
    <row r="1303" spans="1:3" x14ac:dyDescent="0.25">
      <c r="A1303" s="5">
        <v>43906</v>
      </c>
      <c r="B1303" s="4" t="s">
        <v>3</v>
      </c>
      <c r="C1303" s="4">
        <v>1.6254888000000001</v>
      </c>
    </row>
    <row r="1304" spans="1:3" x14ac:dyDescent="0.25">
      <c r="A1304" s="5">
        <v>43907</v>
      </c>
      <c r="B1304" s="4" t="s">
        <v>3</v>
      </c>
      <c r="C1304" s="4">
        <v>1.62438656</v>
      </c>
    </row>
    <row r="1305" spans="1:3" x14ac:dyDescent="0.25">
      <c r="A1305" s="5">
        <v>43908</v>
      </c>
      <c r="B1305" s="4" t="s">
        <v>3</v>
      </c>
      <c r="C1305" s="4">
        <v>1.63408544</v>
      </c>
    </row>
    <row r="1306" spans="1:3" x14ac:dyDescent="0.25">
      <c r="A1306" s="5">
        <v>43909</v>
      </c>
      <c r="B1306" s="4" t="s">
        <v>3</v>
      </c>
      <c r="C1306" s="4">
        <v>1.6808665599999999</v>
      </c>
    </row>
    <row r="1307" spans="1:3" x14ac:dyDescent="0.25">
      <c r="A1307" s="5">
        <v>43910</v>
      </c>
      <c r="B1307" s="4" t="s">
        <v>3</v>
      </c>
      <c r="C1307" s="4">
        <v>1.6770926900000001</v>
      </c>
    </row>
    <row r="1308" spans="1:3" x14ac:dyDescent="0.25">
      <c r="A1308" s="5">
        <v>43913</v>
      </c>
      <c r="B1308" s="4" t="s">
        <v>3</v>
      </c>
      <c r="C1308" s="4">
        <v>1.7045769200000001</v>
      </c>
    </row>
    <row r="1309" spans="1:3" x14ac:dyDescent="0.25">
      <c r="A1309" s="5">
        <v>43914</v>
      </c>
      <c r="B1309" s="4" t="s">
        <v>3</v>
      </c>
      <c r="C1309" s="4">
        <v>1.75064967</v>
      </c>
    </row>
    <row r="1310" spans="1:3" x14ac:dyDescent="0.25">
      <c r="A1310" s="5">
        <v>43915</v>
      </c>
      <c r="B1310" s="4" t="s">
        <v>3</v>
      </c>
      <c r="C1310" s="4">
        <v>1.77317853</v>
      </c>
    </row>
    <row r="1311" spans="1:3" x14ac:dyDescent="0.25">
      <c r="A1311" s="5">
        <v>43916</v>
      </c>
      <c r="B1311" s="4" t="s">
        <v>3</v>
      </c>
      <c r="C1311" s="4">
        <v>1.8022896100000001</v>
      </c>
    </row>
    <row r="1312" spans="1:3" x14ac:dyDescent="0.25">
      <c r="A1312" s="5">
        <v>43917</v>
      </c>
      <c r="B1312" s="4" t="s">
        <v>3</v>
      </c>
      <c r="C1312" s="4">
        <v>1.7890687000000001</v>
      </c>
    </row>
    <row r="1313" spans="1:3" x14ac:dyDescent="0.25">
      <c r="A1313" s="5">
        <v>43920</v>
      </c>
      <c r="B1313" s="4" t="s">
        <v>3</v>
      </c>
      <c r="C1313" s="4">
        <v>1.81046956</v>
      </c>
    </row>
    <row r="1314" spans="1:3" x14ac:dyDescent="0.25">
      <c r="A1314" s="5">
        <v>43921</v>
      </c>
      <c r="B1314" s="4" t="s">
        <v>3</v>
      </c>
      <c r="C1314" s="4">
        <v>1.81014429</v>
      </c>
    </row>
    <row r="1315" spans="1:3" x14ac:dyDescent="0.25">
      <c r="A1315" s="5">
        <v>43922</v>
      </c>
      <c r="B1315" s="4" t="s">
        <v>3</v>
      </c>
      <c r="C1315" s="4">
        <v>1.7790060400000001</v>
      </c>
    </row>
    <row r="1316" spans="1:3" x14ac:dyDescent="0.25">
      <c r="A1316" s="5">
        <v>43923</v>
      </c>
      <c r="B1316" s="4" t="s">
        <v>3</v>
      </c>
      <c r="C1316" s="4">
        <v>1.8146401999999999</v>
      </c>
    </row>
    <row r="1317" spans="1:3" x14ac:dyDescent="0.25">
      <c r="A1317" s="5">
        <v>43924</v>
      </c>
      <c r="B1317" s="4" t="s">
        <v>3</v>
      </c>
      <c r="C1317" s="4">
        <v>1.8108089599999999</v>
      </c>
    </row>
    <row r="1318" spans="1:3" x14ac:dyDescent="0.25">
      <c r="A1318" s="5">
        <v>43927</v>
      </c>
      <c r="B1318" s="4" t="s">
        <v>3</v>
      </c>
      <c r="C1318" s="4">
        <v>1.84916222</v>
      </c>
    </row>
    <row r="1319" spans="1:3" x14ac:dyDescent="0.25">
      <c r="A1319" s="5">
        <v>43928</v>
      </c>
      <c r="B1319" s="4" t="s">
        <v>3</v>
      </c>
      <c r="C1319" s="4">
        <v>1.8425775600000001</v>
      </c>
    </row>
    <row r="1320" spans="1:3" x14ac:dyDescent="0.25">
      <c r="A1320" s="5">
        <v>43929</v>
      </c>
      <c r="B1320" s="4" t="s">
        <v>3</v>
      </c>
      <c r="C1320" s="4">
        <v>1.86129737</v>
      </c>
    </row>
    <row r="1321" spans="1:3" x14ac:dyDescent="0.25">
      <c r="A1321" s="5">
        <v>43930</v>
      </c>
      <c r="B1321" s="4" t="s">
        <v>3</v>
      </c>
      <c r="C1321" s="4">
        <v>1.89124589</v>
      </c>
    </row>
    <row r="1322" spans="1:3" x14ac:dyDescent="0.25">
      <c r="A1322" s="5">
        <v>43934</v>
      </c>
      <c r="B1322" s="4" t="s">
        <v>3</v>
      </c>
      <c r="C1322" s="4">
        <v>1.8813439000000001</v>
      </c>
    </row>
    <row r="1323" spans="1:3" x14ac:dyDescent="0.25">
      <c r="A1323" s="5">
        <v>43935</v>
      </c>
      <c r="B1323" s="4" t="s">
        <v>3</v>
      </c>
      <c r="C1323" s="4">
        <v>1.9204978800000001</v>
      </c>
    </row>
    <row r="1324" spans="1:3" x14ac:dyDescent="0.25">
      <c r="A1324" s="5">
        <v>43936</v>
      </c>
      <c r="B1324" s="4" t="s">
        <v>3</v>
      </c>
      <c r="C1324" s="4">
        <v>1.9257443299999999</v>
      </c>
    </row>
    <row r="1325" spans="1:3" x14ac:dyDescent="0.25">
      <c r="A1325" s="5">
        <v>43937</v>
      </c>
      <c r="B1325" s="4" t="s">
        <v>3</v>
      </c>
      <c r="C1325" s="4">
        <v>1.9364604700000001</v>
      </c>
    </row>
    <row r="1326" spans="1:3" x14ac:dyDescent="0.25">
      <c r="A1326" s="5">
        <v>43938</v>
      </c>
      <c r="B1326" s="4" t="s">
        <v>3</v>
      </c>
      <c r="C1326" s="4">
        <v>1.9426066399999999</v>
      </c>
    </row>
    <row r="1327" spans="1:3" x14ac:dyDescent="0.25">
      <c r="A1327" s="5">
        <v>43941</v>
      </c>
      <c r="B1327" s="4" t="s">
        <v>3</v>
      </c>
      <c r="C1327" s="4">
        <v>1.9305878999999999</v>
      </c>
    </row>
    <row r="1328" spans="1:3" x14ac:dyDescent="0.25">
      <c r="A1328" s="5">
        <v>43943</v>
      </c>
      <c r="B1328" s="4" t="s">
        <v>3</v>
      </c>
      <c r="C1328" s="4">
        <v>1.93938491</v>
      </c>
    </row>
    <row r="1329" spans="1:4" x14ac:dyDescent="0.25">
      <c r="A1329" s="5">
        <v>43944</v>
      </c>
      <c r="B1329" s="4" t="s">
        <v>3</v>
      </c>
      <c r="C1329" s="4">
        <v>1.9422604400000001</v>
      </c>
    </row>
    <row r="1330" spans="1:4" x14ac:dyDescent="0.25">
      <c r="A1330" s="5">
        <v>43945</v>
      </c>
      <c r="B1330" s="4" t="s">
        <v>3</v>
      </c>
      <c r="C1330" s="4">
        <v>1.91687512</v>
      </c>
    </row>
    <row r="1331" spans="1:4" x14ac:dyDescent="0.25">
      <c r="A1331" s="5">
        <v>43948</v>
      </c>
      <c r="B1331" s="4" t="s">
        <v>3</v>
      </c>
      <c r="C1331" s="4">
        <v>1.8923323000000001</v>
      </c>
    </row>
    <row r="1332" spans="1:4" x14ac:dyDescent="0.25">
      <c r="A1332" s="5">
        <v>43949</v>
      </c>
      <c r="B1332" s="4" t="s">
        <v>3</v>
      </c>
      <c r="C1332" s="4">
        <v>1.9364540699999999</v>
      </c>
    </row>
    <row r="1333" spans="1:4" x14ac:dyDescent="0.25">
      <c r="A1333" s="5">
        <v>43950</v>
      </c>
      <c r="B1333" s="4" t="s">
        <v>3</v>
      </c>
      <c r="C1333" s="4">
        <v>1.9571405100000001</v>
      </c>
    </row>
    <row r="1334" spans="1:4" x14ac:dyDescent="0.25">
      <c r="A1334" s="5">
        <v>43951</v>
      </c>
      <c r="B1334" s="4" t="s">
        <v>3</v>
      </c>
      <c r="C1334" s="4">
        <v>1.9468295200000001</v>
      </c>
    </row>
    <row r="1335" spans="1:4" x14ac:dyDescent="0.25">
      <c r="A1335" s="5">
        <v>43955</v>
      </c>
      <c r="B1335" s="4" t="s">
        <v>3</v>
      </c>
      <c r="C1335" s="4">
        <v>1.93562747</v>
      </c>
    </row>
    <row r="1336" spans="1:4" x14ac:dyDescent="0.25">
      <c r="A1336" s="5">
        <v>43956</v>
      </c>
      <c r="B1336" s="4" t="s">
        <v>3</v>
      </c>
      <c r="C1336" s="4">
        <v>1.9345569899999999</v>
      </c>
    </row>
    <row r="1337" spans="1:4" x14ac:dyDescent="0.25">
      <c r="A1337" s="5">
        <v>43957</v>
      </c>
      <c r="B1337" s="4" t="s">
        <v>3</v>
      </c>
      <c r="C1337" s="4">
        <v>1.9381709300000001</v>
      </c>
    </row>
    <row r="1338" spans="1:4" x14ac:dyDescent="0.25">
      <c r="A1338" s="5">
        <v>43958</v>
      </c>
      <c r="B1338" s="4" t="s">
        <v>3</v>
      </c>
      <c r="C1338" s="4">
        <v>1.9281889000000001</v>
      </c>
    </row>
    <row r="1339" spans="1:4" x14ac:dyDescent="0.25">
      <c r="A1339" s="5">
        <v>43959</v>
      </c>
      <c r="B1339" s="4" t="s">
        <v>3</v>
      </c>
      <c r="C1339" s="4">
        <v>1.92910336</v>
      </c>
    </row>
    <row r="1340" spans="1:4" x14ac:dyDescent="0.25">
      <c r="A1340" s="5">
        <v>43962</v>
      </c>
      <c r="B1340" s="4" t="s">
        <v>3</v>
      </c>
      <c r="C1340" s="4">
        <v>1.91637418</v>
      </c>
      <c r="D1340" s="4"/>
    </row>
    <row r="1341" spans="1:4" x14ac:dyDescent="0.25">
      <c r="A1341" s="5">
        <v>43963</v>
      </c>
      <c r="B1341" s="4" t="s">
        <v>3</v>
      </c>
      <c r="C1341" s="4">
        <v>1.9102422999999999</v>
      </c>
    </row>
    <row r="1342" spans="1:4" x14ac:dyDescent="0.25">
      <c r="A1342" s="5">
        <v>43964</v>
      </c>
      <c r="B1342" s="4" t="s">
        <v>3</v>
      </c>
      <c r="C1342" s="4">
        <v>1.9103949200000001</v>
      </c>
      <c r="D1342" s="4"/>
    </row>
    <row r="1343" spans="1:4" x14ac:dyDescent="0.25">
      <c r="A1343" s="5">
        <v>43965</v>
      </c>
      <c r="B1343" s="4" t="s">
        <v>3</v>
      </c>
      <c r="C1343" s="4">
        <v>1.92355717</v>
      </c>
    </row>
    <row r="1344" spans="1:4" x14ac:dyDescent="0.25">
      <c r="A1344" s="5">
        <v>43966</v>
      </c>
      <c r="B1344" s="4" t="s">
        <v>3</v>
      </c>
      <c r="C1344" s="4">
        <v>1.9342263500000001</v>
      </c>
    </row>
    <row r="1345" spans="1:4" x14ac:dyDescent="0.25">
      <c r="A1345" s="5">
        <v>43969</v>
      </c>
      <c r="B1345" s="4" t="s">
        <v>3</v>
      </c>
      <c r="C1345" s="4">
        <v>1.9615517499999999</v>
      </c>
      <c r="D1345" s="4"/>
    </row>
    <row r="1346" spans="1:4" x14ac:dyDescent="0.25">
      <c r="A1346" s="5">
        <v>43970</v>
      </c>
      <c r="B1346" s="4" t="s">
        <v>3</v>
      </c>
      <c r="C1346" s="4">
        <v>1.9619108599999999</v>
      </c>
      <c r="D1346" s="4"/>
    </row>
    <row r="1347" spans="1:4" s="4" customFormat="1" x14ac:dyDescent="0.25">
      <c r="A1347" s="5">
        <v>43971</v>
      </c>
      <c r="B1347" s="4" t="s">
        <v>3</v>
      </c>
      <c r="C1347" s="4">
        <v>1.97971458</v>
      </c>
    </row>
    <row r="1348" spans="1:4" s="4" customFormat="1" x14ac:dyDescent="0.25">
      <c r="A1348" s="5">
        <v>43972</v>
      </c>
      <c r="B1348" s="4" t="s">
        <v>3</v>
      </c>
      <c r="C1348" s="4">
        <v>1.97569079</v>
      </c>
    </row>
    <row r="1349" spans="1:4" x14ac:dyDescent="0.25">
      <c r="A1349" s="5">
        <v>43973</v>
      </c>
      <c r="B1349" s="4" t="s">
        <v>3</v>
      </c>
      <c r="C1349" s="4">
        <v>1.98925766</v>
      </c>
    </row>
    <row r="1350" spans="1:4" x14ac:dyDescent="0.25">
      <c r="A1350" s="5">
        <v>43976</v>
      </c>
      <c r="B1350" s="4" t="s">
        <v>3</v>
      </c>
      <c r="C1350" s="4">
        <v>1.99067426</v>
      </c>
    </row>
    <row r="1351" spans="1:4" x14ac:dyDescent="0.25">
      <c r="A1351" s="5">
        <v>43977</v>
      </c>
      <c r="B1351" s="4" t="s">
        <v>3</v>
      </c>
      <c r="C1351" s="4">
        <v>1.9901702999999999</v>
      </c>
    </row>
    <row r="1352" spans="1:4" x14ac:dyDescent="0.25">
      <c r="A1352" s="5">
        <v>43978</v>
      </c>
      <c r="B1352" s="4" t="s">
        <v>3</v>
      </c>
      <c r="C1352" s="4">
        <v>2.0017860999999999</v>
      </c>
    </row>
    <row r="1353" spans="1:4" x14ac:dyDescent="0.25">
      <c r="A1353" s="5">
        <v>43979</v>
      </c>
      <c r="B1353" s="4" t="s">
        <v>3</v>
      </c>
      <c r="C1353" s="4">
        <v>2.0004850599999999</v>
      </c>
    </row>
    <row r="1354" spans="1:4" x14ac:dyDescent="0.25">
      <c r="A1354" s="5">
        <v>43980</v>
      </c>
      <c r="B1354" s="4" t="s">
        <v>3</v>
      </c>
      <c r="C1354" s="4">
        <v>2.0151110499999998</v>
      </c>
    </row>
    <row r="1355" spans="1:4" x14ac:dyDescent="0.25">
      <c r="A1355" s="5">
        <v>43983</v>
      </c>
      <c r="B1355" s="4" t="s">
        <v>3</v>
      </c>
      <c r="C1355" s="4">
        <v>2.0174694299999998</v>
      </c>
    </row>
    <row r="1356" spans="1:4" x14ac:dyDescent="0.25">
      <c r="A1356" s="5">
        <v>43984</v>
      </c>
      <c r="B1356" s="4" t="s">
        <v>3</v>
      </c>
      <c r="C1356" s="4">
        <v>2.0244053000000002</v>
      </c>
    </row>
    <row r="1357" spans="1:4" x14ac:dyDescent="0.25">
      <c r="A1357" s="5">
        <v>43985</v>
      </c>
      <c r="B1357" s="4" t="s">
        <v>3</v>
      </c>
      <c r="C1357" s="4">
        <v>2.02859963</v>
      </c>
    </row>
    <row r="1358" spans="1:4" x14ac:dyDescent="0.25">
      <c r="A1358" s="5">
        <v>43986</v>
      </c>
      <c r="B1358" s="4" t="s">
        <v>3</v>
      </c>
      <c r="C1358" s="4">
        <v>2.0250179300000002</v>
      </c>
    </row>
    <row r="1359" spans="1:4" x14ac:dyDescent="0.25">
      <c r="A1359" s="5">
        <v>43987</v>
      </c>
      <c r="B1359" s="4" t="s">
        <v>3</v>
      </c>
      <c r="C1359" s="4">
        <v>2.031031</v>
      </c>
    </row>
    <row r="1360" spans="1:4" x14ac:dyDescent="0.25">
      <c r="A1360" s="5">
        <v>43990</v>
      </c>
      <c r="B1360" s="4" t="s">
        <v>3</v>
      </c>
      <c r="C1360" s="4">
        <v>2.0564803299999999</v>
      </c>
    </row>
    <row r="1361" spans="1:3" x14ac:dyDescent="0.25">
      <c r="A1361" s="5">
        <v>43991</v>
      </c>
      <c r="B1361" s="4" t="s">
        <v>3</v>
      </c>
      <c r="C1361" s="4">
        <v>2.0571431599999999</v>
      </c>
    </row>
    <row r="1362" spans="1:3" x14ac:dyDescent="0.25">
      <c r="A1362" s="5">
        <v>43992</v>
      </c>
      <c r="B1362" s="4" t="s">
        <v>3</v>
      </c>
      <c r="C1362" s="4">
        <v>2.06544244</v>
      </c>
    </row>
    <row r="1363" spans="1:3" x14ac:dyDescent="0.25">
      <c r="A1363" s="5">
        <v>43994</v>
      </c>
      <c r="B1363" s="4" t="s">
        <v>3</v>
      </c>
      <c r="C1363" s="4">
        <v>2.0622756199999999</v>
      </c>
    </row>
    <row r="1364" spans="1:3" x14ac:dyDescent="0.25">
      <c r="A1364" s="5">
        <v>43997</v>
      </c>
      <c r="B1364" s="4" t="s">
        <v>3</v>
      </c>
      <c r="C1364" s="4">
        <v>2.0617901000000001</v>
      </c>
    </row>
    <row r="1365" spans="1:3" x14ac:dyDescent="0.25">
      <c r="A1365" s="5">
        <v>43998</v>
      </c>
      <c r="B1365" s="4" t="s">
        <v>3</v>
      </c>
      <c r="C1365" s="4">
        <v>2.0766784700000001</v>
      </c>
    </row>
    <row r="1366" spans="1:3" x14ac:dyDescent="0.25">
      <c r="A1366" s="5">
        <v>43999</v>
      </c>
      <c r="B1366" s="4" t="s">
        <v>3</v>
      </c>
      <c r="C1366" s="4">
        <v>2.0751868999999998</v>
      </c>
    </row>
    <row r="1367" spans="1:3" x14ac:dyDescent="0.25">
      <c r="A1367" s="5">
        <v>44000</v>
      </c>
      <c r="B1367" s="4" t="s">
        <v>3</v>
      </c>
      <c r="C1367" s="4">
        <v>2.08417809</v>
      </c>
    </row>
    <row r="1368" spans="1:3" x14ac:dyDescent="0.25">
      <c r="A1368" s="5">
        <v>44001</v>
      </c>
      <c r="B1368" s="4" t="s">
        <v>3</v>
      </c>
      <c r="C1368" s="4">
        <v>2.0872125499999998</v>
      </c>
    </row>
    <row r="1369" spans="1:3" x14ac:dyDescent="0.25">
      <c r="A1369" s="5">
        <v>44004</v>
      </c>
      <c r="B1369" s="4" t="s">
        <v>3</v>
      </c>
      <c r="C1369" s="4">
        <v>2.09858915</v>
      </c>
    </row>
    <row r="1370" spans="1:3" x14ac:dyDescent="0.25">
      <c r="A1370" s="5">
        <v>44005</v>
      </c>
      <c r="B1370" s="4" t="s">
        <v>3</v>
      </c>
      <c r="C1370" s="4">
        <v>2.1053541600000001</v>
      </c>
    </row>
    <row r="1371" spans="1:3" x14ac:dyDescent="0.25">
      <c r="A1371" s="5">
        <v>44006</v>
      </c>
      <c r="B1371" s="4" t="s">
        <v>3</v>
      </c>
      <c r="C1371" s="4">
        <v>2.09400801</v>
      </c>
    </row>
    <row r="1372" spans="1:3" x14ac:dyDescent="0.25">
      <c r="A1372" s="5">
        <v>44007</v>
      </c>
      <c r="B1372" s="4" t="s">
        <v>3</v>
      </c>
      <c r="C1372" s="4">
        <v>2.0891604799999999</v>
      </c>
    </row>
    <row r="1373" spans="1:3" x14ac:dyDescent="0.25">
      <c r="A1373" s="5">
        <v>44008</v>
      </c>
      <c r="B1373" s="4" t="s">
        <v>3</v>
      </c>
      <c r="C1373" s="4">
        <v>2.08367506</v>
      </c>
    </row>
    <row r="1374" spans="1:3" x14ac:dyDescent="0.25">
      <c r="A1374" s="5">
        <v>44011</v>
      </c>
      <c r="B1374" s="4" t="s">
        <v>3</v>
      </c>
      <c r="C1374" s="4">
        <v>2.0914670700000002</v>
      </c>
    </row>
    <row r="1375" spans="1:3" x14ac:dyDescent="0.25">
      <c r="A1375" s="5">
        <v>44012</v>
      </c>
      <c r="B1375" s="4" t="s">
        <v>3</v>
      </c>
      <c r="C1375" s="4">
        <v>2.0948494900000001</v>
      </c>
    </row>
    <row r="1376" spans="1:3" x14ac:dyDescent="0.25">
      <c r="A1376" s="5">
        <v>44013</v>
      </c>
      <c r="B1376" s="4" t="s">
        <v>3</v>
      </c>
      <c r="C1376" s="4">
        <v>2.0843127300000002</v>
      </c>
    </row>
    <row r="1377" spans="1:6" x14ac:dyDescent="0.25">
      <c r="A1377" s="5">
        <v>44014</v>
      </c>
      <c r="B1377" s="4" t="s">
        <v>3</v>
      </c>
      <c r="C1377" s="4">
        <v>2.0993602600000001</v>
      </c>
    </row>
    <row r="1378" spans="1:6" x14ac:dyDescent="0.25">
      <c r="A1378" s="5">
        <v>44015</v>
      </c>
      <c r="B1378" s="4" t="s">
        <v>3</v>
      </c>
      <c r="C1378" s="4">
        <v>2.1044493700000002</v>
      </c>
    </row>
    <row r="1379" spans="1:6" x14ac:dyDescent="0.25">
      <c r="A1379" s="5">
        <v>44018</v>
      </c>
      <c r="B1379" s="4" t="s">
        <v>3</v>
      </c>
      <c r="C1379" s="4">
        <v>2.1159419499999998</v>
      </c>
    </row>
    <row r="1380" spans="1:6" x14ac:dyDescent="0.25">
      <c r="A1380" s="5">
        <v>44019</v>
      </c>
      <c r="B1380" s="4" t="s">
        <v>3</v>
      </c>
      <c r="C1380" s="4">
        <v>2.1163068599999999</v>
      </c>
    </row>
    <row r="1381" spans="1:6" x14ac:dyDescent="0.25">
      <c r="A1381" s="5">
        <v>44020</v>
      </c>
      <c r="B1381" s="4" t="s">
        <v>3</v>
      </c>
      <c r="C1381" s="4">
        <v>2.1243701700000002</v>
      </c>
    </row>
    <row r="1382" spans="1:6" x14ac:dyDescent="0.25">
      <c r="A1382" s="5">
        <v>44021</v>
      </c>
      <c r="B1382" s="4" t="s">
        <v>3</v>
      </c>
      <c r="C1382" s="4">
        <v>2.1201883600000002</v>
      </c>
    </row>
    <row r="1383" spans="1:6" x14ac:dyDescent="0.25">
      <c r="A1383" s="5">
        <v>44022</v>
      </c>
      <c r="B1383" s="4" t="s">
        <v>3</v>
      </c>
      <c r="C1383" s="4">
        <v>2.11908568</v>
      </c>
    </row>
    <row r="1384" spans="1:6" x14ac:dyDescent="0.25">
      <c r="A1384" s="5">
        <v>44025</v>
      </c>
      <c r="B1384" s="4" t="s">
        <v>3</v>
      </c>
      <c r="C1384" s="4">
        <v>2.11714432</v>
      </c>
    </row>
    <row r="1385" spans="1:6" x14ac:dyDescent="0.25">
      <c r="A1385" s="5">
        <v>44026</v>
      </c>
      <c r="B1385" s="4" t="s">
        <v>3</v>
      </c>
      <c r="C1385" s="4">
        <v>2.1164389300000002</v>
      </c>
    </row>
    <row r="1386" spans="1:6" x14ac:dyDescent="0.25">
      <c r="A1386" s="5">
        <v>44027</v>
      </c>
      <c r="B1386" s="4" t="s">
        <v>3</v>
      </c>
      <c r="C1386" s="4">
        <v>2.1267796099999998</v>
      </c>
    </row>
    <row r="1387" spans="1:6" x14ac:dyDescent="0.25">
      <c r="A1387" s="5">
        <v>44028</v>
      </c>
      <c r="B1387" s="4" t="s">
        <v>3</v>
      </c>
      <c r="C1387" s="4">
        <v>2.1240355499999999</v>
      </c>
    </row>
    <row r="1388" spans="1:6" x14ac:dyDescent="0.25">
      <c r="A1388" s="5">
        <v>44029</v>
      </c>
      <c r="B1388" s="4" t="s">
        <v>3</v>
      </c>
      <c r="C1388" s="4">
        <v>2.1382184299999998</v>
      </c>
    </row>
    <row r="1389" spans="1:6" x14ac:dyDescent="0.25">
      <c r="A1389" s="5">
        <v>44032</v>
      </c>
      <c r="B1389" s="4" t="s">
        <v>3</v>
      </c>
      <c r="C1389">
        <v>2.14332857</v>
      </c>
      <c r="E1389" s="4"/>
      <c r="F1389" s="4"/>
    </row>
    <row r="1390" spans="1:6" x14ac:dyDescent="0.25">
      <c r="A1390" s="5">
        <v>44033</v>
      </c>
      <c r="B1390" s="4" t="s">
        <v>3</v>
      </c>
      <c r="C1390">
        <v>2.1442846699999998</v>
      </c>
      <c r="E1390" s="4"/>
      <c r="F1390" s="4"/>
    </row>
    <row r="1391" spans="1:6" x14ac:dyDescent="0.25">
      <c r="A1391" s="5">
        <v>44034</v>
      </c>
      <c r="B1391" s="4" t="s">
        <v>3</v>
      </c>
      <c r="C1391">
        <v>2.1528528100000002</v>
      </c>
      <c r="E1391" s="4"/>
      <c r="F1391" s="4"/>
    </row>
    <row r="1392" spans="1:6" x14ac:dyDescent="0.25">
      <c r="A1392" s="5">
        <v>44035</v>
      </c>
      <c r="B1392" s="4" t="s">
        <v>3</v>
      </c>
      <c r="C1392">
        <v>2.1489958900000001</v>
      </c>
      <c r="E1392" s="4"/>
      <c r="F1392" s="4"/>
    </row>
    <row r="1393" spans="1:6" x14ac:dyDescent="0.25">
      <c r="A1393" s="5">
        <v>44036</v>
      </c>
      <c r="B1393" s="4" t="s">
        <v>3</v>
      </c>
      <c r="C1393">
        <v>2.1440431900000001</v>
      </c>
      <c r="E1393" s="4"/>
      <c r="F1393" s="4"/>
    </row>
    <row r="1394" spans="1:6" x14ac:dyDescent="0.25">
      <c r="A1394" s="5">
        <v>44039</v>
      </c>
      <c r="B1394" s="4" t="s">
        <v>3</v>
      </c>
      <c r="C1394">
        <v>2.1558153899999999</v>
      </c>
      <c r="E1394" s="4"/>
      <c r="F1394" s="4"/>
    </row>
    <row r="1395" spans="1:6" x14ac:dyDescent="0.25">
      <c r="A1395" s="5">
        <v>44040</v>
      </c>
      <c r="B1395" s="4" t="s">
        <v>3</v>
      </c>
      <c r="C1395">
        <v>2.1535853</v>
      </c>
      <c r="E1395" s="4"/>
      <c r="F1395" s="4"/>
    </row>
    <row r="1396" spans="1:6" x14ac:dyDescent="0.25">
      <c r="A1396" s="5">
        <v>44041</v>
      </c>
      <c r="B1396" s="4" t="s">
        <v>3</v>
      </c>
      <c r="C1396">
        <v>2.1640584399999998</v>
      </c>
      <c r="E1396" s="4"/>
      <c r="F1396" s="4"/>
    </row>
    <row r="1397" spans="1:6" x14ac:dyDescent="0.25">
      <c r="A1397" s="5">
        <v>44042</v>
      </c>
      <c r="B1397" s="4" t="s">
        <v>3</v>
      </c>
      <c r="C1397">
        <v>2.1625188899999999</v>
      </c>
      <c r="E1397" s="4"/>
      <c r="F1397" s="4"/>
    </row>
    <row r="1398" spans="1:6" x14ac:dyDescent="0.25">
      <c r="A1398" s="5">
        <v>44043</v>
      </c>
      <c r="B1398" s="4" t="s">
        <v>3</v>
      </c>
      <c r="C1398">
        <v>2.1604372500000002</v>
      </c>
      <c r="D1398" s="4"/>
      <c r="E1398" s="4"/>
      <c r="F1398" s="4"/>
    </row>
    <row r="1399" spans="1:6" x14ac:dyDescent="0.25">
      <c r="A1399" s="5">
        <v>43829</v>
      </c>
      <c r="B1399" s="4" t="s">
        <v>0</v>
      </c>
      <c r="C1399" s="4">
        <v>1.3351215000000001</v>
      </c>
      <c r="D1399" s="4"/>
      <c r="E1399" s="4"/>
      <c r="F1399" s="4"/>
    </row>
    <row r="1400" spans="1:6" x14ac:dyDescent="0.25">
      <c r="A1400" s="5">
        <v>43830</v>
      </c>
      <c r="B1400" s="4" t="s">
        <v>0</v>
      </c>
      <c r="C1400" s="4">
        <v>1.3352241</v>
      </c>
      <c r="D1400" s="4"/>
      <c r="E1400" s="4"/>
      <c r="F1400" s="4"/>
    </row>
    <row r="1401" spans="1:6" x14ac:dyDescent="0.25">
      <c r="A1401" s="5">
        <v>43832</v>
      </c>
      <c r="B1401" s="4" t="s">
        <v>0</v>
      </c>
      <c r="C1401" s="4">
        <v>1.3418652</v>
      </c>
      <c r="D1401" s="4"/>
      <c r="E1401" s="4"/>
      <c r="F1401" s="4"/>
    </row>
    <row r="1402" spans="1:6" x14ac:dyDescent="0.25">
      <c r="A1402" s="5">
        <v>43833</v>
      </c>
      <c r="B1402" s="4" t="s">
        <v>0</v>
      </c>
      <c r="C1402" s="4">
        <v>1.3362171</v>
      </c>
      <c r="D1402" s="4"/>
      <c r="E1402" s="4"/>
      <c r="F1402" s="4"/>
    </row>
    <row r="1403" spans="1:6" x14ac:dyDescent="0.25">
      <c r="A1403" s="5">
        <v>43836</v>
      </c>
      <c r="B1403" s="4" t="s">
        <v>0</v>
      </c>
      <c r="C1403" s="4">
        <v>1.3325123999999999</v>
      </c>
      <c r="D1403" s="4"/>
      <c r="E1403" s="4"/>
      <c r="F1403" s="4"/>
    </row>
    <row r="1404" spans="1:6" x14ac:dyDescent="0.25">
      <c r="A1404" s="5">
        <v>43837</v>
      </c>
      <c r="B1404" s="4" t="s">
        <v>0</v>
      </c>
      <c r="C1404" s="4">
        <v>1.3334375000000001</v>
      </c>
      <c r="D1404" s="4"/>
      <c r="E1404" s="4"/>
      <c r="F1404" s="4"/>
    </row>
    <row r="1405" spans="1:6" x14ac:dyDescent="0.25">
      <c r="A1405" s="5">
        <v>43838</v>
      </c>
      <c r="B1405" s="4" t="s">
        <v>0</v>
      </c>
      <c r="C1405" s="4">
        <v>1.337116</v>
      </c>
      <c r="E1405" s="4"/>
      <c r="F1405" s="4"/>
    </row>
    <row r="1406" spans="1:6" x14ac:dyDescent="0.25">
      <c r="A1406" s="5">
        <v>43839</v>
      </c>
      <c r="B1406" s="4" t="s">
        <v>0</v>
      </c>
      <c r="C1406" s="4">
        <v>1.3378155</v>
      </c>
      <c r="E1406" s="4"/>
      <c r="F1406" s="4"/>
    </row>
    <row r="1407" spans="1:6" x14ac:dyDescent="0.25">
      <c r="A1407" s="5">
        <v>43840</v>
      </c>
      <c r="B1407" s="4" t="s">
        <v>0</v>
      </c>
      <c r="C1407" s="4">
        <v>1.3400787999999999</v>
      </c>
      <c r="E1407" s="4"/>
      <c r="F1407" s="4"/>
    </row>
    <row r="1408" spans="1:6" x14ac:dyDescent="0.25">
      <c r="A1408" s="5">
        <v>43843</v>
      </c>
      <c r="B1408" s="4" t="s">
        <v>0</v>
      </c>
      <c r="C1408" s="4">
        <v>1.3442866</v>
      </c>
      <c r="E1408" s="4"/>
      <c r="F1408" s="4"/>
    </row>
    <row r="1409" spans="1:8" x14ac:dyDescent="0.25">
      <c r="A1409" s="5">
        <v>43844</v>
      </c>
      <c r="B1409" s="4" t="s">
        <v>0</v>
      </c>
      <c r="C1409" s="4">
        <v>1.3452305</v>
      </c>
    </row>
    <row r="1410" spans="1:8" x14ac:dyDescent="0.25">
      <c r="A1410" s="5">
        <v>43845</v>
      </c>
      <c r="B1410" s="4" t="s">
        <v>0</v>
      </c>
      <c r="C1410" s="4">
        <v>1.3440421</v>
      </c>
    </row>
    <row r="1411" spans="1:8" x14ac:dyDescent="0.25">
      <c r="A1411" s="5">
        <v>43846</v>
      </c>
      <c r="B1411" s="4" t="s">
        <v>0</v>
      </c>
      <c r="C1411" s="4">
        <v>1.3434518</v>
      </c>
    </row>
    <row r="1412" spans="1:8" x14ac:dyDescent="0.25">
      <c r="A1412" s="5">
        <v>43847</v>
      </c>
      <c r="B1412" s="4" t="s">
        <v>0</v>
      </c>
      <c r="C1412" s="4">
        <v>1.3485142000000001</v>
      </c>
    </row>
    <row r="1413" spans="1:8" x14ac:dyDescent="0.25">
      <c r="A1413" s="5">
        <v>43850</v>
      </c>
      <c r="B1413" s="4" t="s">
        <v>0</v>
      </c>
      <c r="C1413" s="4">
        <v>1.3493755999999999</v>
      </c>
    </row>
    <row r="1414" spans="1:8" x14ac:dyDescent="0.25">
      <c r="A1414" s="5">
        <v>43851</v>
      </c>
      <c r="B1414" s="4" t="s">
        <v>0</v>
      </c>
      <c r="C1414" s="4">
        <v>1.3441725</v>
      </c>
    </row>
    <row r="1415" spans="1:8" x14ac:dyDescent="0.25">
      <c r="A1415" s="5">
        <v>43852</v>
      </c>
      <c r="B1415" s="4" t="s">
        <v>0</v>
      </c>
      <c r="C1415" s="4">
        <v>1.3484313000000001</v>
      </c>
    </row>
    <row r="1416" spans="1:8" x14ac:dyDescent="0.25">
      <c r="A1416" s="5">
        <v>43853</v>
      </c>
      <c r="B1416" s="4" t="s">
        <v>0</v>
      </c>
      <c r="C1416" s="4">
        <v>1.3474751</v>
      </c>
    </row>
    <row r="1417" spans="1:8" x14ac:dyDescent="0.25">
      <c r="A1417" s="5">
        <v>43854</v>
      </c>
      <c r="B1417" s="4" t="s">
        <v>0</v>
      </c>
      <c r="C1417" s="4">
        <v>1.3424803000000001</v>
      </c>
    </row>
    <row r="1418" spans="1:8" x14ac:dyDescent="0.25">
      <c r="A1418" s="5">
        <v>43857</v>
      </c>
      <c r="B1418" s="4" t="s">
        <v>0</v>
      </c>
      <c r="C1418" s="4">
        <v>1.3290948</v>
      </c>
    </row>
    <row r="1419" spans="1:8" x14ac:dyDescent="0.25">
      <c r="A1419" s="5">
        <v>43858</v>
      </c>
      <c r="B1419" s="4" t="s">
        <v>0</v>
      </c>
      <c r="C1419" s="4">
        <v>1.3342221000000001</v>
      </c>
      <c r="E1419" s="5"/>
    </row>
    <row r="1420" spans="1:8" x14ac:dyDescent="0.25">
      <c r="A1420" s="5">
        <v>43859</v>
      </c>
      <c r="B1420" s="4" t="s">
        <v>0</v>
      </c>
      <c r="C1420" s="4">
        <v>1.3329542999999999</v>
      </c>
      <c r="E1420" s="5"/>
      <c r="F1420" s="4"/>
      <c r="G1420" s="4"/>
      <c r="H1420" s="4"/>
    </row>
    <row r="1421" spans="1:8" x14ac:dyDescent="0.25">
      <c r="A1421" s="5">
        <v>43860</v>
      </c>
      <c r="B1421" s="4" t="s">
        <v>0</v>
      </c>
      <c r="C1421" s="4">
        <v>1.3269443000000001</v>
      </c>
      <c r="E1421" s="5"/>
      <c r="F1421" s="4"/>
      <c r="G1421" s="4"/>
      <c r="H1421" s="4"/>
    </row>
    <row r="1422" spans="1:8" x14ac:dyDescent="0.25">
      <c r="A1422" s="5">
        <v>43861</v>
      </c>
      <c r="B1422" s="4" t="s">
        <v>0</v>
      </c>
      <c r="C1422" s="4">
        <v>1.3202967999999999</v>
      </c>
      <c r="E1422" s="5"/>
      <c r="F1422" s="4"/>
      <c r="G1422" s="4"/>
      <c r="H1422" s="4"/>
    </row>
    <row r="1423" spans="1:8" x14ac:dyDescent="0.25">
      <c r="A1423" s="5">
        <v>43864</v>
      </c>
      <c r="B1423" s="4" t="s">
        <v>0</v>
      </c>
      <c r="C1423" s="4">
        <v>1.3247404</v>
      </c>
      <c r="E1423" s="5"/>
      <c r="F1423" s="4"/>
      <c r="G1423" s="4"/>
      <c r="H1423" s="4"/>
    </row>
    <row r="1424" spans="1:8" x14ac:dyDescent="0.25">
      <c r="A1424" s="5">
        <v>43865</v>
      </c>
      <c r="B1424" s="4" t="s">
        <v>0</v>
      </c>
      <c r="C1424" s="4">
        <v>1.3304248000000001</v>
      </c>
      <c r="E1424" s="5"/>
      <c r="F1424" s="4"/>
      <c r="G1424" s="4"/>
      <c r="H1424" s="4"/>
    </row>
    <row r="1425" spans="1:8" x14ac:dyDescent="0.25">
      <c r="A1425" s="5">
        <v>43866</v>
      </c>
      <c r="B1425" s="4" t="s">
        <v>0</v>
      </c>
      <c r="C1425" s="4">
        <v>1.3371535999999999</v>
      </c>
      <c r="E1425" s="5"/>
      <c r="F1425" s="4"/>
      <c r="G1425" s="4"/>
      <c r="H1425" s="4"/>
    </row>
    <row r="1426" spans="1:8" x14ac:dyDescent="0.25">
      <c r="A1426" s="5">
        <v>43867</v>
      </c>
      <c r="B1426" s="4" t="s">
        <v>0</v>
      </c>
      <c r="C1426" s="4">
        <v>1.3344510000000001</v>
      </c>
      <c r="E1426" s="5"/>
      <c r="F1426" s="4"/>
      <c r="G1426" s="4"/>
      <c r="H1426" s="4"/>
    </row>
    <row r="1427" spans="1:8" x14ac:dyDescent="0.25">
      <c r="A1427" s="5">
        <v>43868</v>
      </c>
      <c r="B1427" s="4" t="s">
        <v>0</v>
      </c>
      <c r="C1427" s="4">
        <v>1.3245962</v>
      </c>
      <c r="E1427" s="5"/>
      <c r="F1427" s="4"/>
      <c r="G1427" s="4"/>
      <c r="H1427" s="4"/>
    </row>
    <row r="1428" spans="1:8" x14ac:dyDescent="0.25">
      <c r="A1428" s="5">
        <v>43871</v>
      </c>
      <c r="B1428" s="4" t="s">
        <v>0</v>
      </c>
      <c r="C1428" s="4">
        <v>1.3231316</v>
      </c>
      <c r="E1428" s="5"/>
      <c r="F1428" s="4"/>
      <c r="G1428" s="4"/>
      <c r="H1428" s="4"/>
    </row>
    <row r="1429" spans="1:8" x14ac:dyDescent="0.25">
      <c r="A1429" s="5">
        <v>43872</v>
      </c>
      <c r="B1429" s="4" t="s">
        <v>0</v>
      </c>
      <c r="C1429" s="4">
        <v>1.3330523999999999</v>
      </c>
    </row>
    <row r="1430" spans="1:8" x14ac:dyDescent="0.25">
      <c r="A1430" s="5">
        <v>43873</v>
      </c>
      <c r="B1430" s="4" t="s">
        <v>0</v>
      </c>
      <c r="C1430" s="4">
        <v>1.3399943999999999</v>
      </c>
    </row>
    <row r="1431" spans="1:8" x14ac:dyDescent="0.25">
      <c r="A1431" s="5">
        <v>43874</v>
      </c>
      <c r="B1431" s="4" t="s">
        <v>0</v>
      </c>
      <c r="C1431" s="4">
        <v>1.3379875999999999</v>
      </c>
    </row>
    <row r="1432" spans="1:8" x14ac:dyDescent="0.25">
      <c r="A1432" s="5">
        <v>43875</v>
      </c>
      <c r="B1432" s="4" t="s">
        <v>0</v>
      </c>
      <c r="C1432" s="4">
        <v>1.3350758</v>
      </c>
    </row>
    <row r="1433" spans="1:8" x14ac:dyDescent="0.25">
      <c r="A1433" s="5">
        <v>43878</v>
      </c>
      <c r="B1433" s="4" t="s">
        <v>0</v>
      </c>
      <c r="C1433" s="4">
        <v>1.3356159000000001</v>
      </c>
    </row>
    <row r="1434" spans="1:8" x14ac:dyDescent="0.25">
      <c r="A1434" s="5">
        <v>43879</v>
      </c>
      <c r="B1434" s="4" t="s">
        <v>0</v>
      </c>
      <c r="C1434" s="4">
        <v>1.3356139</v>
      </c>
    </row>
    <row r="1435" spans="1:8" x14ac:dyDescent="0.25">
      <c r="A1435" s="5">
        <v>43880</v>
      </c>
      <c r="B1435" s="4" t="s">
        <v>0</v>
      </c>
      <c r="C1435" s="4">
        <v>1.3408268999999999</v>
      </c>
    </row>
    <row r="1436" spans="1:8" x14ac:dyDescent="0.25">
      <c r="A1436" s="5">
        <v>43881</v>
      </c>
      <c r="B1436" s="4" t="s">
        <v>0</v>
      </c>
      <c r="C1436" s="4">
        <v>1.3327673</v>
      </c>
    </row>
    <row r="1437" spans="1:8" x14ac:dyDescent="0.25">
      <c r="A1437" s="5">
        <v>43882</v>
      </c>
      <c r="B1437" s="4" t="s">
        <v>0</v>
      </c>
      <c r="C1437" s="4">
        <v>1.3300509</v>
      </c>
    </row>
    <row r="1438" spans="1:8" x14ac:dyDescent="0.25">
      <c r="A1438" s="5">
        <v>43887</v>
      </c>
      <c r="B1438" s="4" t="s">
        <v>0</v>
      </c>
      <c r="C1438" s="4">
        <v>1.3004085000000001</v>
      </c>
    </row>
    <row r="1439" spans="1:8" x14ac:dyDescent="0.25">
      <c r="A1439" s="5">
        <v>43888</v>
      </c>
      <c r="B1439" s="4" t="s">
        <v>0</v>
      </c>
      <c r="C1439" s="4">
        <v>1.2960024999999999</v>
      </c>
    </row>
    <row r="1440" spans="1:8" x14ac:dyDescent="0.25">
      <c r="A1440" s="5">
        <v>43889</v>
      </c>
      <c r="B1440" s="4" t="s">
        <v>0</v>
      </c>
      <c r="C1440" s="4">
        <v>1.2986513</v>
      </c>
    </row>
    <row r="1441" spans="1:3" x14ac:dyDescent="0.25">
      <c r="A1441" s="5">
        <v>43892</v>
      </c>
      <c r="B1441" s="4" t="s">
        <v>0</v>
      </c>
      <c r="C1441" s="4">
        <v>1.3067803</v>
      </c>
    </row>
    <row r="1442" spans="1:3" x14ac:dyDescent="0.25">
      <c r="A1442" s="5">
        <v>43893</v>
      </c>
      <c r="B1442" s="4" t="s">
        <v>0</v>
      </c>
      <c r="C1442" s="4">
        <v>1.3001917999999999</v>
      </c>
    </row>
    <row r="1443" spans="1:3" x14ac:dyDescent="0.25">
      <c r="A1443" s="5">
        <v>43894</v>
      </c>
      <c r="B1443" s="4" t="s">
        <v>0</v>
      </c>
      <c r="C1443" s="4">
        <v>1.3114958999999999</v>
      </c>
    </row>
    <row r="1444" spans="1:3" x14ac:dyDescent="0.25">
      <c r="A1444" s="5">
        <v>43895</v>
      </c>
      <c r="B1444" s="4" t="s">
        <v>0</v>
      </c>
      <c r="C1444" s="4">
        <v>1.2976160000000001</v>
      </c>
    </row>
    <row r="1445" spans="1:3" x14ac:dyDescent="0.25">
      <c r="A1445" s="5">
        <v>43896</v>
      </c>
      <c r="B1445" s="4" t="s">
        <v>0</v>
      </c>
      <c r="C1445" s="4">
        <v>1.2819609999999999</v>
      </c>
    </row>
    <row r="1446" spans="1:3" x14ac:dyDescent="0.25">
      <c r="A1446" s="5">
        <v>43899</v>
      </c>
      <c r="B1446" s="4" t="s">
        <v>0</v>
      </c>
      <c r="C1446" s="4">
        <v>1.2454599</v>
      </c>
    </row>
    <row r="1447" spans="1:3" x14ac:dyDescent="0.25">
      <c r="A1447" s="5">
        <v>43900</v>
      </c>
      <c r="B1447" s="4" t="s">
        <v>0</v>
      </c>
      <c r="C1447" s="4">
        <v>1.2549834</v>
      </c>
    </row>
    <row r="1448" spans="1:3" x14ac:dyDescent="0.25">
      <c r="A1448" s="5">
        <v>43901</v>
      </c>
      <c r="B1448" s="4" t="s">
        <v>0</v>
      </c>
      <c r="C1448" s="4">
        <v>1.2336875</v>
      </c>
    </row>
    <row r="1449" spans="1:3" x14ac:dyDescent="0.25">
      <c r="A1449" s="5">
        <v>43902</v>
      </c>
      <c r="B1449" s="4" t="s">
        <v>0</v>
      </c>
      <c r="C1449" s="4">
        <v>1.1545989999999999</v>
      </c>
    </row>
    <row r="1450" spans="1:3" x14ac:dyDescent="0.25">
      <c r="A1450" s="5">
        <v>43903</v>
      </c>
      <c r="B1450" s="4" t="s">
        <v>0</v>
      </c>
      <c r="C1450" s="4">
        <v>1.2024444999999999</v>
      </c>
    </row>
    <row r="1451" spans="1:3" x14ac:dyDescent="0.25">
      <c r="A1451" s="5">
        <v>43906</v>
      </c>
      <c r="B1451" s="4" t="s">
        <v>0</v>
      </c>
      <c r="C1451" s="4">
        <v>1.2105013</v>
      </c>
    </row>
    <row r="1452" spans="1:3" x14ac:dyDescent="0.25">
      <c r="A1452" s="5">
        <v>43907</v>
      </c>
      <c r="B1452" s="4" t="s">
        <v>0</v>
      </c>
      <c r="C1452" s="4">
        <v>1.2154875999999999</v>
      </c>
    </row>
    <row r="1453" spans="1:3" x14ac:dyDescent="0.25">
      <c r="A1453" s="5">
        <v>43908</v>
      </c>
      <c r="B1453" s="4" t="s">
        <v>0</v>
      </c>
      <c r="C1453" s="4">
        <v>1.1919500000000001</v>
      </c>
    </row>
    <row r="1454" spans="1:3" x14ac:dyDescent="0.25">
      <c r="A1454" s="5">
        <v>43909</v>
      </c>
      <c r="B1454" s="4" t="s">
        <v>0</v>
      </c>
      <c r="C1454" s="4">
        <v>1.2063031</v>
      </c>
    </row>
    <row r="1455" spans="1:3" x14ac:dyDescent="0.25">
      <c r="A1455" s="5">
        <v>43910</v>
      </c>
      <c r="B1455" s="4" t="s">
        <v>0</v>
      </c>
      <c r="C1455" s="4">
        <v>1.2058015</v>
      </c>
    </row>
    <row r="1456" spans="1:3" x14ac:dyDescent="0.25">
      <c r="A1456" s="5">
        <v>43913</v>
      </c>
      <c r="B1456" s="4" t="s">
        <v>0</v>
      </c>
      <c r="C1456" s="4">
        <v>1.2044550000000001</v>
      </c>
    </row>
    <row r="1457" spans="1:3" x14ac:dyDescent="0.25">
      <c r="A1457" s="5">
        <v>43914</v>
      </c>
      <c r="B1457" s="4" t="s">
        <v>0</v>
      </c>
      <c r="C1457" s="4">
        <v>1.2081563</v>
      </c>
    </row>
    <row r="1458" spans="1:3" x14ac:dyDescent="0.25">
      <c r="A1458" s="5">
        <v>43915</v>
      </c>
      <c r="B1458" s="4" t="s">
        <v>0</v>
      </c>
      <c r="C1458" s="4">
        <v>1.2101488</v>
      </c>
    </row>
    <row r="1459" spans="1:3" x14ac:dyDescent="0.25">
      <c r="A1459" s="5">
        <v>43916</v>
      </c>
      <c r="B1459" s="4" t="s">
        <v>0</v>
      </c>
      <c r="C1459" s="4">
        <v>1.2127022999999999</v>
      </c>
    </row>
    <row r="1460" spans="1:3" x14ac:dyDescent="0.25">
      <c r="A1460" s="5">
        <v>43917</v>
      </c>
      <c r="B1460" s="4" t="s">
        <v>0</v>
      </c>
      <c r="C1460" s="4">
        <v>1.2151786</v>
      </c>
    </row>
    <row r="1461" spans="1:3" x14ac:dyDescent="0.25">
      <c r="A1461" s="5">
        <v>43920</v>
      </c>
      <c r="B1461" s="4" t="s">
        <v>0</v>
      </c>
      <c r="C1461" s="4">
        <v>1.2170046000000001</v>
      </c>
    </row>
    <row r="1462" spans="1:3" x14ac:dyDescent="0.25">
      <c r="A1462" s="5">
        <v>43921</v>
      </c>
      <c r="B1462" s="4" t="s">
        <v>0</v>
      </c>
      <c r="C1462" s="4">
        <v>1.2219534000000001</v>
      </c>
    </row>
    <row r="1463" spans="1:3" x14ac:dyDescent="0.25">
      <c r="A1463" s="5">
        <v>43922</v>
      </c>
      <c r="B1463" s="4" t="s">
        <v>0</v>
      </c>
      <c r="C1463" s="4">
        <v>1.2242021000000001</v>
      </c>
    </row>
    <row r="1464" spans="1:3" x14ac:dyDescent="0.25">
      <c r="A1464" s="5">
        <v>43923</v>
      </c>
      <c r="B1464" s="4" t="s">
        <v>0</v>
      </c>
      <c r="C1464" s="4">
        <v>1.2269359</v>
      </c>
    </row>
    <row r="1465" spans="1:3" x14ac:dyDescent="0.25">
      <c r="A1465" s="5">
        <v>43924</v>
      </c>
      <c r="B1465" s="4" t="s">
        <v>0</v>
      </c>
      <c r="C1465" s="4">
        <v>1.2246353999999999</v>
      </c>
    </row>
    <row r="1466" spans="1:3" x14ac:dyDescent="0.25">
      <c r="A1466" s="5">
        <v>43927</v>
      </c>
      <c r="B1466" s="4" t="s">
        <v>0</v>
      </c>
      <c r="C1466" s="4">
        <v>1.2316967000000001</v>
      </c>
    </row>
    <row r="1467" spans="1:3" x14ac:dyDescent="0.25">
      <c r="A1467" s="5">
        <v>43928</v>
      </c>
      <c r="B1467" s="4" t="s">
        <v>0</v>
      </c>
      <c r="C1467" s="4">
        <v>1.2305193000000001</v>
      </c>
    </row>
    <row r="1468" spans="1:3" x14ac:dyDescent="0.25">
      <c r="A1468" s="5">
        <v>43929</v>
      </c>
      <c r="B1468" s="4" t="s">
        <v>0</v>
      </c>
      <c r="C1468" s="4">
        <v>1.2325486000000001</v>
      </c>
    </row>
    <row r="1469" spans="1:3" x14ac:dyDescent="0.25">
      <c r="A1469" s="5">
        <v>43930</v>
      </c>
      <c r="B1469" s="4" t="s">
        <v>0</v>
      </c>
      <c r="C1469" s="4">
        <v>1.2336260999999999</v>
      </c>
    </row>
    <row r="1470" spans="1:3" x14ac:dyDescent="0.25">
      <c r="A1470" s="5">
        <v>43934</v>
      </c>
      <c r="B1470" s="4" t="s">
        <v>0</v>
      </c>
      <c r="C1470" s="4">
        <v>1.234178</v>
      </c>
    </row>
    <row r="1471" spans="1:3" x14ac:dyDescent="0.25">
      <c r="A1471" s="5">
        <v>43935</v>
      </c>
      <c r="B1471" s="4" t="s">
        <v>0</v>
      </c>
      <c r="C1471" s="4">
        <v>1.2381002000000001</v>
      </c>
    </row>
    <row r="1472" spans="1:3" x14ac:dyDescent="0.25">
      <c r="A1472" s="5">
        <v>43936</v>
      </c>
      <c r="B1472" s="4" t="s">
        <v>0</v>
      </c>
      <c r="C1472" s="4">
        <v>1.2366701</v>
      </c>
    </row>
    <row r="1473" spans="1:7" x14ac:dyDescent="0.25">
      <c r="A1473" s="5">
        <v>43937</v>
      </c>
      <c r="B1473" s="4" t="s">
        <v>0</v>
      </c>
      <c r="C1473" s="4">
        <v>1.2367995000000001</v>
      </c>
    </row>
    <row r="1474" spans="1:7" x14ac:dyDescent="0.25">
      <c r="A1474" s="5">
        <v>43938</v>
      </c>
      <c r="B1474" s="4" t="s">
        <v>0</v>
      </c>
      <c r="C1474" s="4">
        <v>1.2377959999999999</v>
      </c>
      <c r="G1474" s="4"/>
    </row>
    <row r="1475" spans="1:7" x14ac:dyDescent="0.25">
      <c r="A1475" s="5">
        <v>43941</v>
      </c>
      <c r="B1475" s="4" t="s">
        <v>0</v>
      </c>
      <c r="C1475" s="4">
        <v>1.2365117000000001</v>
      </c>
      <c r="D1475" s="4"/>
      <c r="G1475" s="4"/>
    </row>
    <row r="1476" spans="1:7" x14ac:dyDescent="0.25">
      <c r="A1476" s="5">
        <v>43943</v>
      </c>
      <c r="B1476" s="4" t="s">
        <v>0</v>
      </c>
      <c r="C1476" s="4">
        <v>1.2411342999999999</v>
      </c>
      <c r="D1476" s="4"/>
      <c r="G1476" s="4"/>
    </row>
    <row r="1477" spans="1:7" x14ac:dyDescent="0.25">
      <c r="A1477" s="5">
        <v>43944</v>
      </c>
      <c r="B1477" s="4" t="s">
        <v>0</v>
      </c>
      <c r="C1477" s="4">
        <v>1.2417522999999999</v>
      </c>
      <c r="D1477" s="4"/>
      <c r="G1477" s="4"/>
    </row>
    <row r="1478" spans="1:7" x14ac:dyDescent="0.25">
      <c r="A1478" s="5">
        <v>43945</v>
      </c>
      <c r="B1478" s="4" t="s">
        <v>0</v>
      </c>
      <c r="C1478" s="4">
        <v>1.2400061</v>
      </c>
      <c r="D1478" s="4"/>
      <c r="G1478" s="4"/>
    </row>
    <row r="1479" spans="1:7" x14ac:dyDescent="0.25">
      <c r="A1479" s="5">
        <v>43948</v>
      </c>
      <c r="B1479" s="4" t="s">
        <v>0</v>
      </c>
      <c r="C1479" s="4">
        <v>1.2408021</v>
      </c>
      <c r="D1479" s="4"/>
      <c r="G1479" s="4"/>
    </row>
    <row r="1480" spans="1:7" x14ac:dyDescent="0.25">
      <c r="A1480" s="5">
        <v>43949</v>
      </c>
      <c r="B1480" s="4" t="s">
        <v>0</v>
      </c>
      <c r="C1480" s="4">
        <v>1.2399644999999999</v>
      </c>
      <c r="D1480" s="4"/>
      <c r="G1480" s="4"/>
    </row>
    <row r="1481" spans="1:7" x14ac:dyDescent="0.25">
      <c r="A1481" s="5">
        <v>43950</v>
      </c>
      <c r="B1481" s="4" t="s">
        <v>0</v>
      </c>
      <c r="C1481" s="4">
        <v>1.2400281</v>
      </c>
    </row>
    <row r="1482" spans="1:7" x14ac:dyDescent="0.25">
      <c r="A1482" s="5">
        <v>43951</v>
      </c>
      <c r="B1482" s="4" t="s">
        <v>0</v>
      </c>
      <c r="C1482" s="4">
        <v>1.2389481</v>
      </c>
    </row>
    <row r="1483" spans="1:7" x14ac:dyDescent="0.25">
      <c r="A1483" s="5">
        <v>43955</v>
      </c>
      <c r="B1483" s="4" t="s">
        <v>0</v>
      </c>
      <c r="C1483" s="4">
        <v>1.2354999</v>
      </c>
    </row>
    <row r="1484" spans="1:7" x14ac:dyDescent="0.25">
      <c r="A1484" s="5">
        <v>43956</v>
      </c>
      <c r="B1484" s="4" t="s">
        <v>0</v>
      </c>
      <c r="C1484" s="4">
        <v>1.2373764</v>
      </c>
    </row>
    <row r="1485" spans="1:7" x14ac:dyDescent="0.25">
      <c r="A1485" s="5">
        <v>43957</v>
      </c>
      <c r="B1485" s="4" t="s">
        <v>0</v>
      </c>
      <c r="C1485" s="4">
        <v>1.2386847999999999</v>
      </c>
    </row>
    <row r="1486" spans="1:7" x14ac:dyDescent="0.25">
      <c r="A1486" s="5">
        <v>43958</v>
      </c>
      <c r="B1486" s="4" t="s">
        <v>0</v>
      </c>
      <c r="C1486" s="4">
        <v>1.2418998999999999</v>
      </c>
    </row>
    <row r="1487" spans="1:7" x14ac:dyDescent="0.25">
      <c r="A1487" s="5">
        <v>43959</v>
      </c>
      <c r="B1487" s="4" t="s">
        <v>0</v>
      </c>
      <c r="C1487" s="4">
        <v>1.2449338999999999</v>
      </c>
    </row>
    <row r="1488" spans="1:7" x14ac:dyDescent="0.25">
      <c r="A1488" s="5">
        <v>43962</v>
      </c>
      <c r="B1488" s="4" t="s">
        <v>0</v>
      </c>
      <c r="C1488" s="4">
        <v>1.2478543</v>
      </c>
    </row>
    <row r="1489" spans="1:3" x14ac:dyDescent="0.25">
      <c r="A1489" s="5">
        <v>43963</v>
      </c>
      <c r="B1489" s="4" t="s">
        <v>0</v>
      </c>
      <c r="C1489" s="4">
        <v>1.2493592</v>
      </c>
    </row>
    <row r="1490" spans="1:3" x14ac:dyDescent="0.25">
      <c r="A1490" s="5">
        <v>43964</v>
      </c>
      <c r="B1490" s="4" t="s">
        <v>0</v>
      </c>
      <c r="C1490" s="4">
        <v>1.2542013999999999</v>
      </c>
    </row>
    <row r="1491" spans="1:3" x14ac:dyDescent="0.25">
      <c r="A1491" s="5">
        <v>43965</v>
      </c>
      <c r="B1491" s="4" t="s">
        <v>0</v>
      </c>
      <c r="C1491" s="4">
        <v>1.2534384000000001</v>
      </c>
    </row>
    <row r="1492" spans="1:3" x14ac:dyDescent="0.25">
      <c r="A1492" s="5">
        <v>43966</v>
      </c>
      <c r="B1492" s="4" t="s">
        <v>0</v>
      </c>
      <c r="C1492" s="4">
        <v>1.2511985000000001</v>
      </c>
    </row>
    <row r="1493" spans="1:3" x14ac:dyDescent="0.25">
      <c r="A1493" s="5">
        <v>43969</v>
      </c>
      <c r="B1493" s="4" t="s">
        <v>0</v>
      </c>
      <c r="C1493" s="4">
        <v>1.2511732</v>
      </c>
    </row>
    <row r="1494" spans="1:3" x14ac:dyDescent="0.25">
      <c r="A1494" s="5">
        <v>43970</v>
      </c>
      <c r="B1494" s="4" t="s">
        <v>0</v>
      </c>
      <c r="C1494" s="4">
        <v>1.2530017</v>
      </c>
    </row>
    <row r="1495" spans="1:3" x14ac:dyDescent="0.25">
      <c r="A1495" s="5">
        <v>43971</v>
      </c>
      <c r="B1495" s="4" t="s">
        <v>0</v>
      </c>
      <c r="C1495" s="4">
        <v>1.2554462</v>
      </c>
    </row>
    <row r="1496" spans="1:3" x14ac:dyDescent="0.25">
      <c r="A1496" s="5">
        <v>43972</v>
      </c>
      <c r="B1496" s="4" t="s">
        <v>0</v>
      </c>
      <c r="C1496" s="4">
        <v>1.2536757000000001</v>
      </c>
    </row>
    <row r="1497" spans="1:3" x14ac:dyDescent="0.25">
      <c r="A1497" s="5">
        <v>43973</v>
      </c>
      <c r="B1497" s="4" t="s">
        <v>0</v>
      </c>
      <c r="C1497" s="4">
        <v>1.2515151</v>
      </c>
    </row>
    <row r="1498" spans="1:3" x14ac:dyDescent="0.25">
      <c r="A1498" s="5">
        <v>43976</v>
      </c>
      <c r="B1498" s="4" t="s">
        <v>0</v>
      </c>
      <c r="C1498" s="4">
        <v>1.250688</v>
      </c>
    </row>
    <row r="1499" spans="1:3" x14ac:dyDescent="0.25">
      <c r="A1499" s="5">
        <v>43977</v>
      </c>
      <c r="B1499" s="4" t="s">
        <v>0</v>
      </c>
      <c r="C1499" s="4">
        <v>1.2526754</v>
      </c>
    </row>
    <row r="1500" spans="1:3" x14ac:dyDescent="0.25">
      <c r="A1500" s="5">
        <v>43978</v>
      </c>
      <c r="B1500" s="4" t="s">
        <v>0</v>
      </c>
      <c r="C1500" s="4">
        <v>1.2526584000000001</v>
      </c>
    </row>
    <row r="1501" spans="1:3" x14ac:dyDescent="0.25">
      <c r="A1501" s="5">
        <v>43979</v>
      </c>
      <c r="B1501" s="4" t="s">
        <v>0</v>
      </c>
      <c r="C1501" s="4">
        <v>1.2544073</v>
      </c>
    </row>
    <row r="1502" spans="1:3" x14ac:dyDescent="0.25">
      <c r="A1502" s="5">
        <v>43980</v>
      </c>
      <c r="B1502" s="4" t="s">
        <v>0</v>
      </c>
      <c r="C1502" s="4">
        <v>1.2567796</v>
      </c>
    </row>
    <row r="1503" spans="1:3" x14ac:dyDescent="0.25">
      <c r="A1503" s="5">
        <v>43983</v>
      </c>
      <c r="B1503" s="4" t="s">
        <v>0</v>
      </c>
      <c r="C1503" s="4">
        <v>1.2575026</v>
      </c>
    </row>
    <row r="1504" spans="1:3" x14ac:dyDescent="0.25">
      <c r="A1504" s="5">
        <v>43984</v>
      </c>
      <c r="B1504" s="4" t="s">
        <v>0</v>
      </c>
      <c r="C1504" s="4">
        <v>1.2594753999999999</v>
      </c>
    </row>
    <row r="1505" spans="1:3" x14ac:dyDescent="0.25">
      <c r="A1505" s="5">
        <v>43985</v>
      </c>
      <c r="B1505" s="4" t="s">
        <v>0</v>
      </c>
      <c r="C1505" s="4">
        <v>1.2590938</v>
      </c>
    </row>
    <row r="1506" spans="1:3" x14ac:dyDescent="0.25">
      <c r="A1506" s="5">
        <v>43986</v>
      </c>
      <c r="B1506" s="4" t="s">
        <v>0</v>
      </c>
      <c r="C1506" s="4">
        <v>1.2620009999999999</v>
      </c>
    </row>
    <row r="1507" spans="1:3" x14ac:dyDescent="0.25">
      <c r="A1507" s="5">
        <v>43987</v>
      </c>
      <c r="B1507" s="4" t="s">
        <v>0</v>
      </c>
      <c r="C1507" s="4">
        <v>1.2591269</v>
      </c>
    </row>
    <row r="1508" spans="1:3" x14ac:dyDescent="0.25">
      <c r="A1508" s="5">
        <v>43990</v>
      </c>
      <c r="B1508" s="4" t="s">
        <v>0</v>
      </c>
      <c r="C1508" s="4">
        <v>1.2660365</v>
      </c>
    </row>
    <row r="1509" spans="1:3" x14ac:dyDescent="0.25">
      <c r="A1509" s="5">
        <v>43991</v>
      </c>
      <c r="B1509" s="4" t="s">
        <v>0</v>
      </c>
      <c r="C1509" s="4">
        <v>1.2651627000000001</v>
      </c>
    </row>
    <row r="1510" spans="1:3" x14ac:dyDescent="0.25">
      <c r="A1510" s="5">
        <v>43992</v>
      </c>
      <c r="B1510" s="4" t="s">
        <v>0</v>
      </c>
      <c r="C1510" s="4">
        <v>1.2639628999999999</v>
      </c>
    </row>
    <row r="1511" spans="1:3" x14ac:dyDescent="0.25">
      <c r="A1511" s="5">
        <v>43994</v>
      </c>
      <c r="B1511" s="4" t="s">
        <v>0</v>
      </c>
      <c r="C1511" s="4">
        <v>1.2579307</v>
      </c>
    </row>
    <row r="1512" spans="1:3" x14ac:dyDescent="0.25">
      <c r="A1512" s="5">
        <v>43997</v>
      </c>
      <c r="B1512" s="4" t="s">
        <v>0</v>
      </c>
      <c r="C1512" s="4">
        <v>1.2577731999999999</v>
      </c>
    </row>
    <row r="1513" spans="1:3" x14ac:dyDescent="0.25">
      <c r="A1513" s="5">
        <v>43998</v>
      </c>
      <c r="B1513" s="4" t="s">
        <v>0</v>
      </c>
      <c r="C1513" s="4">
        <v>1.2625678</v>
      </c>
    </row>
    <row r="1514" spans="1:3" x14ac:dyDescent="0.25">
      <c r="A1514" s="5">
        <v>43999</v>
      </c>
      <c r="B1514" s="4" t="s">
        <v>0</v>
      </c>
      <c r="C1514" s="4">
        <v>1.2644667999999999</v>
      </c>
    </row>
    <row r="1515" spans="1:3" x14ac:dyDescent="0.25">
      <c r="A1515" s="5">
        <v>44000</v>
      </c>
      <c r="B1515" s="4" t="s">
        <v>0</v>
      </c>
      <c r="C1515" s="4">
        <v>1.2631543000000001</v>
      </c>
    </row>
    <row r="1516" spans="1:3" x14ac:dyDescent="0.25">
      <c r="A1516" s="5">
        <v>44001</v>
      </c>
      <c r="B1516" s="4" t="s">
        <v>0</v>
      </c>
      <c r="C1516" s="4">
        <v>1.2620827999999999</v>
      </c>
    </row>
    <row r="1517" spans="1:3" x14ac:dyDescent="0.25">
      <c r="A1517" s="5">
        <v>44004</v>
      </c>
      <c r="B1517" s="4" t="s">
        <v>0</v>
      </c>
      <c r="C1517" s="4">
        <v>1.2619800999999999</v>
      </c>
    </row>
    <row r="1518" spans="1:3" x14ac:dyDescent="0.25">
      <c r="A1518" s="5">
        <v>44005</v>
      </c>
      <c r="B1518" s="4" t="s">
        <v>0</v>
      </c>
      <c r="C1518" s="4">
        <v>1.2626356000000001</v>
      </c>
    </row>
    <row r="1519" spans="1:3" x14ac:dyDescent="0.25">
      <c r="A1519" s="5">
        <v>44006</v>
      </c>
      <c r="B1519" s="4" t="s">
        <v>0</v>
      </c>
      <c r="C1519" s="4">
        <v>1.2596335000000001</v>
      </c>
    </row>
    <row r="1520" spans="1:3" x14ac:dyDescent="0.25">
      <c r="A1520" s="5">
        <v>44007</v>
      </c>
      <c r="B1520" s="4" t="s">
        <v>0</v>
      </c>
      <c r="C1520" s="4">
        <v>1.2610188</v>
      </c>
    </row>
    <row r="1521" spans="1:3" x14ac:dyDescent="0.25">
      <c r="A1521" s="5">
        <v>44008</v>
      </c>
      <c r="B1521" s="4" t="s">
        <v>0</v>
      </c>
      <c r="C1521" s="4">
        <v>1.2563557999999999</v>
      </c>
    </row>
    <row r="1522" spans="1:3" x14ac:dyDescent="0.25">
      <c r="A1522" s="5">
        <v>44011</v>
      </c>
      <c r="B1522" s="4" t="s">
        <v>0</v>
      </c>
      <c r="C1522" s="4">
        <v>1.2562192000000001</v>
      </c>
    </row>
    <row r="1523" spans="1:3" x14ac:dyDescent="0.25">
      <c r="A1523" s="5">
        <v>44012</v>
      </c>
      <c r="B1523" s="4" t="s">
        <v>0</v>
      </c>
      <c r="C1523" s="4">
        <v>1.2572749999999999</v>
      </c>
    </row>
    <row r="1524" spans="1:3" x14ac:dyDescent="0.25">
      <c r="A1524" s="5">
        <v>44013</v>
      </c>
      <c r="B1524" s="4" t="s">
        <v>0</v>
      </c>
      <c r="C1524" s="4">
        <v>1.2581384</v>
      </c>
    </row>
    <row r="1525" spans="1:3" x14ac:dyDescent="0.25">
      <c r="A1525" s="5">
        <v>44014</v>
      </c>
      <c r="B1525" s="4" t="s">
        <v>0</v>
      </c>
      <c r="C1525" s="4">
        <v>1.2586801000000001</v>
      </c>
    </row>
    <row r="1526" spans="1:3" x14ac:dyDescent="0.25">
      <c r="A1526" s="5">
        <v>44015</v>
      </c>
      <c r="B1526" s="4" t="s">
        <v>0</v>
      </c>
      <c r="C1526" s="4">
        <v>1.2585303000000001</v>
      </c>
    </row>
    <row r="1527" spans="1:3" x14ac:dyDescent="0.25">
      <c r="A1527" s="5">
        <v>44018</v>
      </c>
      <c r="B1527" s="4" t="s">
        <v>0</v>
      </c>
      <c r="C1527" s="4">
        <v>1.2647098999999999</v>
      </c>
    </row>
    <row r="1528" spans="1:3" x14ac:dyDescent="0.25">
      <c r="A1528" s="5">
        <v>44019</v>
      </c>
      <c r="B1528" s="4" t="s">
        <v>0</v>
      </c>
      <c r="C1528" s="4">
        <v>1.2594984</v>
      </c>
    </row>
    <row r="1529" spans="1:3" x14ac:dyDescent="0.25">
      <c r="A1529" s="5">
        <v>44020</v>
      </c>
      <c r="B1529" s="4" t="s">
        <v>0</v>
      </c>
      <c r="C1529" s="4">
        <v>1.2628363</v>
      </c>
    </row>
    <row r="1530" spans="1:3" x14ac:dyDescent="0.25">
      <c r="A1530" s="5">
        <v>44021</v>
      </c>
      <c r="B1530" s="4" t="s">
        <v>0</v>
      </c>
      <c r="C1530" s="4">
        <f>1.2596823</f>
        <v>1.2596822999999999</v>
      </c>
    </row>
    <row r="1531" spans="1:3" x14ac:dyDescent="0.25">
      <c r="A1531" s="5">
        <v>44022</v>
      </c>
      <c r="B1531" s="4" t="s">
        <v>0</v>
      </c>
      <c r="C1531" s="4">
        <f>1.2613868</f>
        <v>1.2613867999999999</v>
      </c>
    </row>
    <row r="1532" spans="1:3" x14ac:dyDescent="0.25">
      <c r="A1532" s="5">
        <v>44025</v>
      </c>
      <c r="B1532" s="4" t="s">
        <v>0</v>
      </c>
      <c r="C1532" s="4">
        <f>1.2599854</f>
        <v>1.2599853999999999</v>
      </c>
    </row>
    <row r="1533" spans="1:3" x14ac:dyDescent="0.25">
      <c r="A1533" s="5">
        <v>44026</v>
      </c>
      <c r="B1533" s="4" t="s">
        <v>0</v>
      </c>
      <c r="C1533" s="4">
        <f>1.2636042</f>
        <v>1.2636042000000001</v>
      </c>
    </row>
    <row r="1534" spans="1:3" x14ac:dyDescent="0.25">
      <c r="A1534" s="5">
        <v>44027</v>
      </c>
      <c r="B1534" s="4" t="s">
        <v>0</v>
      </c>
      <c r="C1534" s="4">
        <f>1.2682031</f>
        <v>1.2682031</v>
      </c>
    </row>
    <row r="1535" spans="1:3" x14ac:dyDescent="0.25">
      <c r="A1535" s="5">
        <v>44028</v>
      </c>
      <c r="B1535" s="4" t="s">
        <v>0</v>
      </c>
      <c r="C1535" s="4">
        <f>1.2637425</f>
        <v>1.2637425</v>
      </c>
    </row>
    <row r="1536" spans="1:3" x14ac:dyDescent="0.25">
      <c r="A1536" s="5">
        <v>44029</v>
      </c>
      <c r="B1536" s="4" t="s">
        <v>0</v>
      </c>
      <c r="C1536" s="4">
        <f>1.2699948</f>
        <v>1.2699948000000001</v>
      </c>
    </row>
    <row r="1537" spans="1:3" x14ac:dyDescent="0.25">
      <c r="A1537" s="5">
        <v>44032</v>
      </c>
      <c r="B1537" s="4" t="s">
        <v>0</v>
      </c>
      <c r="C1537">
        <v>1.272748</v>
      </c>
    </row>
    <row r="1538" spans="1:3" x14ac:dyDescent="0.25">
      <c r="A1538" s="5">
        <v>44033</v>
      </c>
      <c r="B1538" s="4" t="s">
        <v>0</v>
      </c>
      <c r="C1538">
        <v>1.2765913</v>
      </c>
    </row>
    <row r="1539" spans="1:3" x14ac:dyDescent="0.25">
      <c r="A1539" s="5">
        <v>44034</v>
      </c>
      <c r="B1539" s="4" t="s">
        <v>0</v>
      </c>
      <c r="C1539">
        <v>1.2785512000000001</v>
      </c>
    </row>
    <row r="1540" spans="1:3" x14ac:dyDescent="0.25">
      <c r="A1540" s="5">
        <v>44035</v>
      </c>
      <c r="B1540" s="4" t="s">
        <v>0</v>
      </c>
      <c r="C1540">
        <v>1.2741007</v>
      </c>
    </row>
    <row r="1541" spans="1:3" x14ac:dyDescent="0.25">
      <c r="A1541" s="5">
        <v>44036</v>
      </c>
      <c r="B1541" s="4" t="s">
        <v>0</v>
      </c>
      <c r="C1541">
        <v>1.2756662000000001</v>
      </c>
    </row>
    <row r="1542" spans="1:3" x14ac:dyDescent="0.25">
      <c r="A1542" s="5">
        <v>44039</v>
      </c>
      <c r="B1542" s="4" t="s">
        <v>0</v>
      </c>
      <c r="C1542">
        <v>1.2799765999999999</v>
      </c>
    </row>
    <row r="1543" spans="1:3" x14ac:dyDescent="0.25">
      <c r="A1543" s="5">
        <v>44040</v>
      </c>
      <c r="B1543" s="4" t="s">
        <v>0</v>
      </c>
      <c r="C1543">
        <v>1.2805219000000001</v>
      </c>
    </row>
    <row r="1544" spans="1:3" x14ac:dyDescent="0.25">
      <c r="A1544" s="5">
        <v>44041</v>
      </c>
      <c r="B1544" s="4" t="s">
        <v>0</v>
      </c>
      <c r="C1544">
        <v>1.2808818</v>
      </c>
    </row>
    <row r="1545" spans="1:3" x14ac:dyDescent="0.25">
      <c r="A1545" s="5">
        <v>44042</v>
      </c>
      <c r="B1545" s="4" t="s">
        <v>0</v>
      </c>
      <c r="C1545">
        <v>1.2776875999999999</v>
      </c>
    </row>
    <row r="1546" spans="1:3" x14ac:dyDescent="0.25">
      <c r="A1546" s="5">
        <v>44043</v>
      </c>
      <c r="B1546" s="4" t="s">
        <v>0</v>
      </c>
      <c r="C1546">
        <v>1.2779509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4F50-467E-407F-9B93-5829E5345A82}">
  <dimension ref="A1:CS33"/>
  <sheetViews>
    <sheetView tabSelected="1" zoomScaleNormal="100" workbookViewId="0">
      <pane xSplit="8" ySplit="1" topLeftCell="CN2" activePane="bottomRight" state="frozen"/>
      <selection pane="topRight" activeCell="I1" sqref="I1"/>
      <selection pane="bottomLeft" activeCell="A2" sqref="A2"/>
      <selection pane="bottomRight" activeCell="G26" sqref="G26"/>
    </sheetView>
  </sheetViews>
  <sheetFormatPr defaultRowHeight="15" x14ac:dyDescent="0.25"/>
  <cols>
    <col min="1" max="1" width="12" style="4" bestFit="1" customWidth="1"/>
    <col min="2" max="2" width="9.140625" style="4"/>
    <col min="3" max="3" width="19.85546875" style="4" bestFit="1" customWidth="1"/>
    <col min="4" max="4" width="17.5703125" style="4" customWidth="1"/>
    <col min="5" max="5" width="10.140625" style="4" hidden="1" customWidth="1"/>
    <col min="6" max="6" width="18.85546875" style="4" hidden="1" customWidth="1"/>
    <col min="7" max="7" width="14.28515625" style="4" customWidth="1"/>
    <col min="8" max="8" width="12.5703125" style="4" bestFit="1" customWidth="1"/>
    <col min="9" max="9" width="16.28515625" style="4" bestFit="1" customWidth="1"/>
    <col min="10" max="58" width="16.28515625" style="4" customWidth="1"/>
    <col min="59" max="59" width="15.28515625" style="4" bestFit="1" customWidth="1"/>
    <col min="60" max="76" width="15.28515625" style="4" customWidth="1"/>
    <col min="77" max="79" width="14.28515625" style="4" bestFit="1" customWidth="1"/>
    <col min="80" max="80" width="14.28515625" style="13" bestFit="1" customWidth="1"/>
    <col min="81" max="85" width="14.28515625" style="4" bestFit="1" customWidth="1"/>
    <col min="86" max="92" width="14.28515625" style="4" customWidth="1"/>
    <col min="93" max="93" width="16.42578125" style="4" bestFit="1" customWidth="1"/>
    <col min="94" max="95" width="14.7109375" style="4" bestFit="1" customWidth="1"/>
    <col min="96" max="96" width="15.42578125" style="4" bestFit="1" customWidth="1"/>
    <col min="97" max="97" width="15.28515625" style="4" bestFit="1" customWidth="1"/>
    <col min="98" max="16384" width="9.140625" style="4"/>
  </cols>
  <sheetData>
    <row r="1" spans="1:97" ht="16.5" thickTop="1" thickBot="1" x14ac:dyDescent="0.3">
      <c r="A1" s="24" t="s">
        <v>29</v>
      </c>
      <c r="F1" s="4" t="s">
        <v>37</v>
      </c>
      <c r="H1" s="1" t="s">
        <v>1</v>
      </c>
      <c r="I1" s="5">
        <v>43921</v>
      </c>
      <c r="J1" s="5">
        <v>43922</v>
      </c>
      <c r="K1" s="5">
        <v>43923</v>
      </c>
      <c r="L1" s="5">
        <v>43924</v>
      </c>
      <c r="M1" s="5">
        <v>43927</v>
      </c>
      <c r="N1" s="5">
        <v>43928</v>
      </c>
      <c r="O1" s="5">
        <v>43929</v>
      </c>
      <c r="P1" s="5">
        <v>43930</v>
      </c>
      <c r="Q1" s="5">
        <v>43934</v>
      </c>
      <c r="R1" s="5">
        <v>43935</v>
      </c>
      <c r="S1" s="5">
        <v>43936</v>
      </c>
      <c r="T1" s="5">
        <v>43937</v>
      </c>
      <c r="U1" s="5">
        <v>43938</v>
      </c>
      <c r="V1" s="5">
        <v>43941</v>
      </c>
      <c r="W1" s="5">
        <v>43943</v>
      </c>
      <c r="X1" s="5">
        <v>43944</v>
      </c>
      <c r="Y1" s="5">
        <v>43945</v>
      </c>
      <c r="Z1" s="5">
        <v>43948</v>
      </c>
      <c r="AA1" s="5">
        <v>43949</v>
      </c>
      <c r="AB1" s="5">
        <v>43950</v>
      </c>
      <c r="AC1" s="5">
        <v>43951</v>
      </c>
      <c r="AD1" s="5">
        <v>43955</v>
      </c>
      <c r="AE1" s="5">
        <v>43956</v>
      </c>
      <c r="AF1" s="5">
        <v>43957</v>
      </c>
      <c r="AG1" s="5">
        <v>43958</v>
      </c>
      <c r="AH1" s="5">
        <v>43959</v>
      </c>
      <c r="AI1" s="5">
        <v>43962</v>
      </c>
      <c r="AJ1" s="5">
        <v>43963</v>
      </c>
      <c r="AK1" s="5">
        <v>43964</v>
      </c>
      <c r="AL1" s="5">
        <v>43965</v>
      </c>
      <c r="AM1" s="5">
        <v>43966</v>
      </c>
      <c r="AN1" s="5">
        <v>43969</v>
      </c>
      <c r="AO1" s="5">
        <v>43970</v>
      </c>
      <c r="AP1" s="5">
        <v>43971</v>
      </c>
      <c r="AQ1" s="5">
        <v>43972</v>
      </c>
      <c r="AR1" s="5">
        <v>43973</v>
      </c>
      <c r="AS1" s="5">
        <v>43976</v>
      </c>
      <c r="AT1" s="5">
        <v>43977</v>
      </c>
      <c r="AU1" s="5">
        <v>43978</v>
      </c>
      <c r="AV1" s="5">
        <v>43979</v>
      </c>
      <c r="AW1" s="5">
        <v>43980</v>
      </c>
      <c r="AX1" s="5">
        <v>43983</v>
      </c>
      <c r="AY1" s="5">
        <v>43984</v>
      </c>
      <c r="AZ1" s="5">
        <v>43985</v>
      </c>
      <c r="BA1" s="5">
        <v>43986</v>
      </c>
      <c r="BB1" s="5">
        <v>43987</v>
      </c>
      <c r="BC1" s="5">
        <v>43990</v>
      </c>
      <c r="BD1" s="5">
        <v>43991</v>
      </c>
      <c r="BE1" s="5">
        <v>43992</v>
      </c>
      <c r="BF1" s="5">
        <v>43994</v>
      </c>
      <c r="BG1" s="5">
        <v>43997</v>
      </c>
      <c r="BH1" s="5">
        <v>43998</v>
      </c>
      <c r="BI1" s="5">
        <v>43999</v>
      </c>
      <c r="BJ1" s="5">
        <v>44000</v>
      </c>
      <c r="BK1" s="5">
        <v>44001</v>
      </c>
      <c r="BL1" s="5">
        <v>44004</v>
      </c>
      <c r="BM1" s="5">
        <v>44005</v>
      </c>
      <c r="BN1" s="5">
        <v>44006</v>
      </c>
      <c r="BO1" s="5">
        <v>44007</v>
      </c>
      <c r="BP1" s="5">
        <v>44008</v>
      </c>
      <c r="BQ1" s="5">
        <v>44011</v>
      </c>
      <c r="BR1" s="5">
        <v>44012</v>
      </c>
      <c r="BS1" s="5">
        <v>44013</v>
      </c>
      <c r="BT1" s="5">
        <v>44014</v>
      </c>
      <c r="BU1" s="5">
        <v>44015</v>
      </c>
      <c r="BV1" s="5">
        <v>44018</v>
      </c>
      <c r="BW1" s="5">
        <v>44019</v>
      </c>
      <c r="BX1" s="5">
        <v>44020</v>
      </c>
      <c r="BY1" s="5">
        <v>44021</v>
      </c>
      <c r="BZ1" s="5">
        <v>44022</v>
      </c>
      <c r="CA1" s="5">
        <v>44025</v>
      </c>
      <c r="CB1" s="22">
        <v>44026</v>
      </c>
      <c r="CC1" s="22">
        <v>44027</v>
      </c>
      <c r="CD1" s="22">
        <v>44028</v>
      </c>
      <c r="CE1" s="22">
        <v>44029</v>
      </c>
      <c r="CF1" s="5">
        <v>44032</v>
      </c>
      <c r="CG1" s="5">
        <f>1+CF1</f>
        <v>44033</v>
      </c>
      <c r="CH1" s="5">
        <f>1+CG1</f>
        <v>44034</v>
      </c>
      <c r="CI1" s="5">
        <f>1+CH1</f>
        <v>44035</v>
      </c>
      <c r="CJ1" s="5">
        <v>44036</v>
      </c>
      <c r="CK1" s="5">
        <v>44039</v>
      </c>
      <c r="CL1" s="5">
        <v>44040</v>
      </c>
      <c r="CM1" s="5">
        <v>44041</v>
      </c>
      <c r="CN1" s="5">
        <v>44042</v>
      </c>
      <c r="CO1" s="5">
        <v>44043</v>
      </c>
      <c r="CS1" s="33" t="s">
        <v>41</v>
      </c>
    </row>
    <row r="2" spans="1:97" ht="16.5" thickTop="1" thickBot="1" x14ac:dyDescent="0.3">
      <c r="A2" s="4" t="s">
        <v>0</v>
      </c>
      <c r="B2" s="4" t="s">
        <v>24</v>
      </c>
      <c r="F2" s="7">
        <f>-(CO2-BA2)*0.225</f>
        <v>-1137.4721573120871</v>
      </c>
      <c r="G2" s="2"/>
      <c r="H2" s="11">
        <v>316956.95962206001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>
        <f>SUMIFS(CotaFundos!$C:$C,CotaFundos!$B:$B,$A2,CotaFundos!$A:$A,BA$1)*$H2</f>
        <v>399999.9999999993</v>
      </c>
      <c r="BB2" s="6">
        <f>SUMIFS(CotaFundos!$C:$C,CotaFundos!$B:$B,$A2,CotaFundos!$A:$A,BB$1)*$H2</f>
        <v>399089.0340023496</v>
      </c>
      <c r="BC2" s="6">
        <f>SUMIFS(CotaFundos!$C:$C,CotaFundos!$B:$B,$A2,CotaFundos!$A:$A,BC$1)*$H2</f>
        <v>401279.07981055416</v>
      </c>
      <c r="BD2" s="6">
        <f>SUMIFS(CotaFundos!$C:$C,CotaFundos!$B:$B,$A2,CotaFundos!$A:$A,BD$1)*$H2</f>
        <v>401002.12281923642</v>
      </c>
      <c r="BE2" s="6">
        <f>SUMIFS(CotaFundos!$C:$C,CotaFundos!$B:$B,$A2,CotaFundos!$A:$A,BE$1)*$H2</f>
        <v>400621.83785908186</v>
      </c>
      <c r="BF2" s="6">
        <f>SUMIFS(CotaFundos!$C:$C,CotaFundos!$B:$B,$A2,CotaFundos!$A:$A,BF$1)*$H2</f>
        <v>398709.89008724969</v>
      </c>
      <c r="BG2" s="6">
        <f>SUMIFS(CotaFundos!$C:$C,CotaFundos!$B:$B,$A2,CotaFundos!$A:$A,BG$1)*$H2</f>
        <v>398659.96936610917</v>
      </c>
      <c r="BH2" s="6">
        <f>SUMIFS(CotaFundos!$C:$C,CotaFundos!$B:$B,$A2,CotaFundos!$A:$A,BH$1)*$H2</f>
        <v>400179.65120471315</v>
      </c>
      <c r="BI2" s="6">
        <f>SUMIFS(CotaFundos!$C:$C,CotaFundos!$B:$B,$A2,CotaFundos!$A:$A,BI$1)*$H2</f>
        <v>400781.55247103539</v>
      </c>
      <c r="BJ2" s="6">
        <f>SUMIFS(CotaFundos!$C:$C,CotaFundos!$B:$B,$A2,CotaFundos!$A:$A,BJ$1)*$H2</f>
        <v>400365.54646153148</v>
      </c>
      <c r="BK2" s="6">
        <f>SUMIFS(CotaFundos!$C:$C,CotaFundos!$B:$B,$A2,CotaFundos!$A:$A,BK$1)*$H2</f>
        <v>400025.92707929644</v>
      </c>
      <c r="BL2" s="6">
        <f>SUMIFS(CotaFundos!$C:$C,CotaFundos!$B:$B,$A2,CotaFundos!$A:$A,BL$1)*$H2</f>
        <v>399993.37559954321</v>
      </c>
      <c r="BM2" s="6">
        <f>SUMIFS(CotaFundos!$C:$C,CotaFundos!$B:$B,$A2,CotaFundos!$A:$A,BM$1)*$H2</f>
        <v>400201.14088657551</v>
      </c>
      <c r="BN2" s="6">
        <f>SUMIFS(CotaFundos!$C:$C,CotaFundos!$B:$B,$A2,CotaFundos!$A:$A,BN$1)*$H2</f>
        <v>399249.60439809418</v>
      </c>
      <c r="BO2" s="6">
        <f>SUMIFS(CotaFundos!$C:$C,CotaFundos!$B:$B,$A2,CotaFundos!$A:$A,BO$1)*$H2</f>
        <v>399688.68487425859</v>
      </c>
      <c r="BP2" s="6">
        <f>SUMIFS(CotaFundos!$C:$C,CotaFundos!$B:$B,$A2,CotaFundos!$A:$A,BP$1)*$H2</f>
        <v>398210.71457154088</v>
      </c>
      <c r="BQ2" s="6">
        <f>SUMIFS(CotaFundos!$C:$C,CotaFundos!$B:$B,$A2,CotaFundos!$A:$A,BQ$1)*$H2</f>
        <v>398167.41825085657</v>
      </c>
      <c r="BR2" s="6">
        <f>SUMIFS(CotaFundos!$C:$C,CotaFundos!$B:$B,$A2,CotaFundos!$A:$A,BR$1)*$H2</f>
        <v>398502.06140882545</v>
      </c>
      <c r="BS2" s="6">
        <f>SUMIFS(CotaFundos!$C:$C,CotaFundos!$B:$B,$A2,CotaFundos!$A:$A,BS$1)*$H2</f>
        <v>398775.72204776318</v>
      </c>
      <c r="BT2" s="6">
        <f>SUMIFS(CotaFundos!$C:$C,CotaFundos!$B:$B,$A2,CotaFundos!$A:$A,BT$1)*$H2</f>
        <v>398947.41763279046</v>
      </c>
      <c r="BU2" s="6">
        <f>SUMIFS(CotaFundos!$C:$C,CotaFundos!$B:$B,$A2,CotaFundos!$A:$A,BU$1)*$H2</f>
        <v>398899.93748023908</v>
      </c>
      <c r="BV2" s="6">
        <f>SUMIFS(CotaFundos!$C:$C,CotaFundos!$B:$B,$A2,CotaFundos!$A:$A,BV$1)*$H2</f>
        <v>400858.60470791953</v>
      </c>
      <c r="BW2" s="6">
        <f>SUMIFS(CotaFundos!$C:$C,CotaFundos!$B:$B,$A2,CotaFundos!$A:$A,BW$1)*$H2</f>
        <v>399206.78351284919</v>
      </c>
      <c r="BX2" s="6">
        <f>SUMIFS(CotaFundos!$C:$C,CotaFundos!$B:$B,$A2,CotaFundos!$A:$A,BX$1)*$H2</f>
        <v>400264.75414837169</v>
      </c>
      <c r="BY2" s="6">
        <f>SUMIFS(CotaFundos!$C:$C,CotaFundos!$B:$B,$A2,CotaFundos!$A:$A,BY$1)*$H2</f>
        <v>399265.07189772365</v>
      </c>
      <c r="BZ2" s="6">
        <f>SUMIFS(CotaFundos!$C:$C,CotaFundos!$B:$B,$A2,CotaFundos!$A:$A,BZ$1)*$H2</f>
        <v>399805.32503539947</v>
      </c>
      <c r="CA2" s="6">
        <f>SUMIFS(CotaFundos!$C:$C,CotaFundos!$B:$B,$A2,CotaFundos!$A:$A,CA$1)*$H2</f>
        <v>399361.14155218512</v>
      </c>
      <c r="CB2" s="6">
        <f>SUMIFS(CotaFundos!$C:$C,CotaFundos!$B:$B,$A2,CotaFundos!$A:$A,CB$1)*$H2</f>
        <v>400508.14539766544</v>
      </c>
      <c r="CC2" s="6">
        <f>SUMIFS(CotaFundos!$C:$C,CotaFundos!$B:$B,$A2,CotaFundos!$A:$A,CC$1)*$H2</f>
        <v>401965.79875927133</v>
      </c>
      <c r="CD2" s="6">
        <f>SUMIFS(CotaFundos!$C:$C,CotaFundos!$B:$B,$A2,CotaFundos!$A:$A,CD$1)*$H2</f>
        <v>400551.98054518114</v>
      </c>
      <c r="CE2" s="6">
        <f>SUMIFS(CotaFundos!$C:$C,CotaFundos!$B:$B,$A2,CotaFundos!$A:$A,CE$1)*$H2</f>
        <v>402533.6905438262</v>
      </c>
      <c r="CF2" s="6">
        <f>SUMIFS(CotaFundos!$C:$C,CotaFundos!$B:$B,$A2,CotaFundos!$A:$A,CF$1)*$H2</f>
        <v>403406.33644505765</v>
      </c>
      <c r="CG2" s="6">
        <f>SUMIFS(CotaFundos!$C:$C,CotaFundos!$B:$B,$A2,CotaFundos!$A:$A,CG$1)*$H2</f>
        <v>404624.49712797307</v>
      </c>
      <c r="CH2" s="6">
        <f>SUMIFS(CotaFundos!$C:$C,CotaFundos!$B:$B,$A2,CotaFundos!$A:$A,CH$1)*$H2</f>
        <v>405245.70107313641</v>
      </c>
      <c r="CI2" s="6">
        <f>SUMIFS(CotaFundos!$C:$C,CotaFundos!$B:$B,$A2,CotaFundos!$A:$A,CI$1)*$H2</f>
        <v>403835.08412433841</v>
      </c>
      <c r="CJ2" s="6">
        <f>SUMIFS(CotaFundos!$C:$C,CotaFundos!$B:$B,$A2,CotaFundos!$A:$A,CJ$1)*$H2</f>
        <v>404331.28024462675</v>
      </c>
      <c r="CK2" s="6">
        <f>SUMIFS(CotaFundos!$C:$C,CotaFundos!$B:$B,$A2,CotaFundos!$A:$A,CK$1)*$H2</f>
        <v>405697.49152338161</v>
      </c>
      <c r="CL2" s="6">
        <f>SUMIFS(CotaFundos!$C:$C,CotaFundos!$B:$B,$A2,CotaFundos!$A:$A,CL$1)*$H2</f>
        <v>405870.3281534636</v>
      </c>
      <c r="CM2" s="6">
        <f>SUMIFS(CotaFundos!$C:$C,CotaFundos!$B:$B,$A2,CotaFundos!$A:$A,CM$1)*$H2</f>
        <v>405984.40096323151</v>
      </c>
      <c r="CN2" s="6">
        <f>SUMIFS(CotaFundos!$C:$C,CotaFundos!$B:$B,$A2,CotaFundos!$A:$A,CN$1)*$H2</f>
        <v>404971.97704280674</v>
      </c>
      <c r="CO2" s="6">
        <f>SUMIFS(CotaFundos!$C:$C,CotaFundos!$B:$B,$A2,CotaFundos!$A:$A,CO$1)*$H2</f>
        <v>405055.43181027524</v>
      </c>
      <c r="CR2" s="25" t="s">
        <v>39</v>
      </c>
      <c r="CS2" s="32">
        <f>CO2+CO3-900000</f>
        <v>36912.712669146014</v>
      </c>
    </row>
    <row r="3" spans="1:97" ht="15.75" thickBot="1" x14ac:dyDescent="0.3">
      <c r="A3" s="4" t="s">
        <v>3</v>
      </c>
      <c r="B3" s="4" t="s">
        <v>23</v>
      </c>
      <c r="F3" s="34">
        <f>-(CO3-BB3)*0.225</f>
        <v>-7167.888193238301</v>
      </c>
      <c r="G3" s="2"/>
      <c r="H3" s="11">
        <v>246180.3881871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>
        <f>SUMIFS(CotaFundos!$C:$C,CotaFundos!$B:$B,$A3,CotaFundos!$A:$A,BB$1)*$H3</f>
        <v>500000.00000003394</v>
      </c>
      <c r="BC3" s="6">
        <f>SUMIFS(CotaFundos!$C:$C,CotaFundos!$B:$B,$A3,CotaFundos!$A:$A,BC$1)*$H3</f>
        <v>506265.12593853549</v>
      </c>
      <c r="BD3" s="6">
        <f>SUMIFS(CotaFundos!$C:$C,CotaFundos!$B:$B,$A3,CotaFundos!$A:$A,BD$1)*$H3</f>
        <v>506428.30168523756</v>
      </c>
      <c r="BE3" s="6">
        <f>SUMIFS(CotaFundos!$C:$C,CotaFundos!$B:$B,$A3,CotaFundos!$A:$A,BE$1)*$H3</f>
        <v>508471.42165731103</v>
      </c>
      <c r="BF3" s="6">
        <f>SUMIFS(CotaFundos!$C:$C,CotaFundos!$B:$B,$A3,CotaFundos!$A:$A,BF$1)*$H3</f>
        <v>507691.81268039229</v>
      </c>
      <c r="BG3" s="6">
        <f>SUMIFS(CotaFundos!$C:$C,CotaFundos!$B:$B,$A3,CotaFundos!$A:$A,BG$1)*$H3</f>
        <v>507572.28717831976</v>
      </c>
      <c r="BH3" s="6">
        <f>SUMIFS(CotaFundos!$C:$C,CotaFundos!$B:$B,$A3,CotaFundos!$A:$A,BH$1)*$H3</f>
        <v>511237.51188439294</v>
      </c>
      <c r="BI3" s="6">
        <f>SUMIFS(CotaFundos!$C:$C,CotaFundos!$B:$B,$A3,CotaFundos!$A:$A,BI$1)*$H3</f>
        <v>510870.31660278462</v>
      </c>
      <c r="BJ3" s="6">
        <f>SUMIFS(CotaFundos!$C:$C,CotaFundos!$B:$B,$A3,CotaFundos!$A:$A,BJ$1)*$H3</f>
        <v>513083.77124724863</v>
      </c>
      <c r="BK3" s="6">
        <f>SUMIFS(CotaFundos!$C:$C,CotaFundos!$B:$B,$A3,CotaFundos!$A:$A,BK$1)*$H3</f>
        <v>513830.79578798683</v>
      </c>
      <c r="BL3" s="6">
        <f>SUMIFS(CotaFundos!$C:$C,CotaFundos!$B:$B,$A3,CotaFundos!$A:$A,BL$1)*$H3</f>
        <v>516631.49159223627</v>
      </c>
      <c r="BM3" s="6">
        <f>SUMIFS(CotaFundos!$C:$C,CotaFundos!$B:$B,$A3,CotaFundos!$A:$A,BM$1)*$H3</f>
        <v>518296.90438012587</v>
      </c>
      <c r="BN3" s="6">
        <f>SUMIFS(CotaFundos!$C:$C,CotaFundos!$B:$B,$A3,CotaFundos!$A:$A,BN$1)*$H3</f>
        <v>515503.7047686968</v>
      </c>
      <c r="BO3" s="6">
        <f>SUMIFS(CotaFundos!$C:$C,CotaFundos!$B:$B,$A3,CotaFundos!$A:$A,BO$1)*$H3</f>
        <v>514310.33795154816</v>
      </c>
      <c r="BP3" s="6">
        <f>SUMIFS(CotaFundos!$C:$C,CotaFundos!$B:$B,$A3,CotaFundos!$A:$A,BP$1)*$H3</f>
        <v>512959.9351265789</v>
      </c>
      <c r="BQ3" s="6">
        <f>SUMIFS(CotaFundos!$C:$C,CotaFundos!$B:$B,$A3,CotaFundos!$A:$A,BQ$1)*$H3</f>
        <v>514878.1751731367</v>
      </c>
      <c r="BR3" s="6">
        <f>SUMIFS(CotaFundos!$C:$C,CotaFundos!$B:$B,$A3,CotaFundos!$A:$A,BR$1)*$H3</f>
        <v>515710.86064174847</v>
      </c>
      <c r="BS3" s="6">
        <f>SUMIFS(CotaFundos!$C:$C,CotaFundos!$B:$B,$A3,CotaFundos!$A:$A,BS$1)*$H3</f>
        <v>513116.9169747142</v>
      </c>
      <c r="BT3" s="6">
        <f>SUMIFS(CotaFundos!$C:$C,CotaFundos!$B:$B,$A3,CotaFundos!$A:$A,BT$1)*$H3</f>
        <v>516821.32375137124</v>
      </c>
      <c r="BU3" s="6">
        <f>SUMIFS(CotaFundos!$C:$C,CotaFundos!$B:$B,$A3,CotaFundos!$A:$A,BU$1)*$H3</f>
        <v>518074.1628266981</v>
      </c>
      <c r="BV3" s="6">
        <f>SUMIFS(CotaFundos!$C:$C,CotaFundos!$B:$B,$A3,CotaFundos!$A:$A,BV$1)*$H3</f>
        <v>520903.41063236928</v>
      </c>
      <c r="BW3" s="6">
        <f>SUMIFS(CotaFundos!$C:$C,CotaFundos!$B:$B,$A3,CotaFundos!$A:$A,BW$1)*$H3</f>
        <v>520993.24431782268</v>
      </c>
      <c r="BX3" s="6">
        <f>SUMIFS(CotaFundos!$C:$C,CotaFundos!$B:$B,$A3,CotaFundos!$A:$A,BX$1)*$H3</f>
        <v>522978.27310369565</v>
      </c>
      <c r="BY3" s="6">
        <f>SUMIFS(CotaFundos!$C:$C,CotaFundos!$B:$B,$A3,CotaFundos!$A:$A,BY$1)*$H3</f>
        <v>521948.793494571</v>
      </c>
      <c r="BZ3" s="6">
        <f>SUMIFS(CotaFundos!$C:$C,CotaFundos!$B:$B,$A3,CotaFundos!$A:$A,BZ$1)*$H3</f>
        <v>521677.33530412475</v>
      </c>
      <c r="CA3" s="6">
        <f>SUMIFS(CotaFundos!$C:$C,CotaFundos!$B:$B,$A3,CotaFundos!$A:$A,CA$1)*$H3</f>
        <v>521199.41054571385</v>
      </c>
      <c r="CB3" s="6">
        <f>SUMIFS(CotaFundos!$C:$C,CotaFundos!$B:$B,$A3,CotaFundos!$A:$A,CB$1)*$H3</f>
        <v>521025.75736169063</v>
      </c>
      <c r="CC3" s="6">
        <f>SUMIFS(CotaFundos!$C:$C,CotaFundos!$B:$B,$A3,CotaFundos!$A:$A,CC$1)*$H3</f>
        <v>523571.42997820914</v>
      </c>
      <c r="CD3" s="6">
        <f>SUMIFS(CotaFundos!$C:$C,CotaFundos!$B:$B,$A3,CotaFundos!$A:$A,CD$1)*$H3</f>
        <v>522895.89622220042</v>
      </c>
      <c r="CE3" s="6">
        <f>SUMIFS(CotaFundos!$C:$C,CotaFundos!$B:$B,$A3,CotaFundos!$A:$A,CE$1)*$H3</f>
        <v>526387.44312621141</v>
      </c>
      <c r="CF3" s="6">
        <f>SUMIFS(CotaFundos!$C:$C,CotaFundos!$B:$B,$A3,CotaFundos!$A:$A,CF$1)*$H3</f>
        <v>527645.45937510196</v>
      </c>
      <c r="CG3" s="6">
        <f>SUMIFS(CotaFundos!$C:$C,CotaFundos!$B:$B,$A3,CotaFundos!$A:$A,CG$1)*$H3</f>
        <v>527880.83244424756</v>
      </c>
      <c r="CH3" s="6">
        <f>SUMIFS(CotaFundos!$C:$C,CotaFundos!$B:$B,$A3,CotaFundos!$A:$A,CH$1)*$H3</f>
        <v>529990.14047548908</v>
      </c>
      <c r="CI3" s="6">
        <f>SUMIFS(CotaFundos!$C:$C,CotaFundos!$B:$B,$A3,CotaFundos!$A:$A,CI$1)*$H3</f>
        <v>529040.64241268253</v>
      </c>
      <c r="CJ3" s="6">
        <f>SUMIFS(CotaFundos!$C:$C,CotaFundos!$B:$B,$A3,CotaFundos!$A:$A,CJ$1)*$H3</f>
        <v>527821.38480410818</v>
      </c>
      <c r="CK3" s="6">
        <f>SUMIFS(CotaFundos!$C:$C,CotaFundos!$B:$B,$A3,CotaFundos!$A:$A,CK$1)*$H3</f>
        <v>530719.4695699244</v>
      </c>
      <c r="CL3" s="6">
        <f>SUMIFS(CotaFundos!$C:$C,CotaFundos!$B:$B,$A3,CotaFundos!$A:$A,CL$1)*$H3</f>
        <v>530170.46514803218</v>
      </c>
      <c r="CM3" s="6">
        <f>SUMIFS(CotaFundos!$C:$C,CotaFundos!$B:$B,$A3,CotaFundos!$A:$A,CM$1)*$H3</f>
        <v>532748.74681877007</v>
      </c>
      <c r="CN3" s="6">
        <f>SUMIFS(CotaFundos!$C:$C,CotaFundos!$B:$B,$A3,CotaFundos!$A:$A,CN$1)*$H3</f>
        <v>532369.73980213655</v>
      </c>
      <c r="CO3" s="6">
        <f>SUMIFS(CotaFundos!$C:$C,CotaFundos!$B:$B,$A3,CotaFundos!$A:$A,CO$1)*$H3</f>
        <v>531857.28085887083</v>
      </c>
      <c r="CR3" s="25" t="s">
        <v>28</v>
      </c>
      <c r="CS3" s="26">
        <f>CO6+X7+Q8-I6-K7-O8</f>
        <v>11568.589761905256</v>
      </c>
    </row>
    <row r="4" spans="1:97" ht="15.75" thickBot="1" x14ac:dyDescent="0.3">
      <c r="F4" s="7"/>
      <c r="G4" s="2"/>
      <c r="H4" s="1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R4" s="25" t="s">
        <v>40</v>
      </c>
      <c r="CS4" s="26">
        <v>652696.9</v>
      </c>
    </row>
    <row r="5" spans="1:97" ht="15.75" thickBot="1" x14ac:dyDescent="0.3">
      <c r="A5" s="24" t="s">
        <v>28</v>
      </c>
      <c r="F5" s="7"/>
      <c r="G5" s="2"/>
      <c r="H5" s="11"/>
      <c r="I5" s="6"/>
      <c r="J5" s="6">
        <f>I5</f>
        <v>0</v>
      </c>
      <c r="K5" s="6"/>
      <c r="L5" s="6">
        <f t="shared" ref="L5:N5" si="0">K5</f>
        <v>0</v>
      </c>
      <c r="M5" s="6">
        <f t="shared" si="0"/>
        <v>0</v>
      </c>
      <c r="N5" s="6">
        <f t="shared" si="0"/>
        <v>0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I5" s="2"/>
      <c r="CR5" s="27" t="s">
        <v>36</v>
      </c>
      <c r="CS5" s="28">
        <f>SUM(CS2:CS4)</f>
        <v>701178.20243105129</v>
      </c>
    </row>
    <row r="6" spans="1:97" x14ac:dyDescent="0.25">
      <c r="B6" s="4" t="s">
        <v>27</v>
      </c>
      <c r="F6" s="7"/>
      <c r="G6" s="2"/>
      <c r="H6" s="11"/>
      <c r="I6" s="6">
        <v>499578.33</v>
      </c>
      <c r="J6" s="6">
        <v>499648.4463768116</v>
      </c>
      <c r="K6" s="6">
        <v>499718.56275362318</v>
      </c>
      <c r="L6" s="6">
        <v>499788.67913043476</v>
      </c>
      <c r="M6" s="6">
        <v>499858.79550724634</v>
      </c>
      <c r="N6" s="6">
        <v>499928.91188405792</v>
      </c>
      <c r="O6" s="6">
        <v>499999.0282608695</v>
      </c>
      <c r="P6" s="6">
        <v>500069.14463768108</v>
      </c>
      <c r="Q6" s="6">
        <v>500139.26101449266</v>
      </c>
      <c r="R6" s="6">
        <v>500209.37739130424</v>
      </c>
      <c r="S6" s="6">
        <v>500279.49376811582</v>
      </c>
      <c r="T6" s="6">
        <v>500349.6101449274</v>
      </c>
      <c r="U6" s="6">
        <v>500419.72652173898</v>
      </c>
      <c r="V6" s="6">
        <v>500489.84289855056</v>
      </c>
      <c r="W6" s="6">
        <v>500559.95927536214</v>
      </c>
      <c r="X6" s="6">
        <v>500630.07565217372</v>
      </c>
      <c r="Y6" s="6">
        <v>500700.1920289853</v>
      </c>
      <c r="Z6" s="6">
        <v>500770.30840579688</v>
      </c>
      <c r="AA6" s="6">
        <v>500840.42478260846</v>
      </c>
      <c r="AB6" s="6">
        <v>500910.54115942004</v>
      </c>
      <c r="AC6" s="6">
        <v>500980.65753623162</v>
      </c>
      <c r="AD6" s="6">
        <v>501050.7739130432</v>
      </c>
      <c r="AE6" s="6">
        <v>501120.89028985478</v>
      </c>
      <c r="AF6" s="6">
        <v>501191.00666666636</v>
      </c>
      <c r="AG6" s="6">
        <v>501261.12304347794</v>
      </c>
      <c r="AH6" s="6">
        <v>501331.23942028952</v>
      </c>
      <c r="AI6" s="6">
        <v>501401.3557971011</v>
      </c>
      <c r="AJ6" s="6">
        <v>501471.47217391268</v>
      </c>
      <c r="AK6" s="6">
        <v>501541.58855072426</v>
      </c>
      <c r="AL6" s="6">
        <v>501611.70492753584</v>
      </c>
      <c r="AM6" s="6">
        <v>501681.82130434742</v>
      </c>
      <c r="AN6" s="6">
        <v>501751.937681159</v>
      </c>
      <c r="AO6" s="6">
        <v>501822.05405797058</v>
      </c>
      <c r="AP6" s="6">
        <v>501892.17043478217</v>
      </c>
      <c r="AQ6" s="6">
        <v>501962.28681159375</v>
      </c>
      <c r="AR6" s="6">
        <v>502032.40318840533</v>
      </c>
      <c r="AS6" s="6">
        <v>502102.51956521691</v>
      </c>
      <c r="AT6" s="6">
        <v>502172.63594202849</v>
      </c>
      <c r="AU6" s="6">
        <v>502242.75231884007</v>
      </c>
      <c r="AV6" s="6">
        <v>502312.86869565165</v>
      </c>
      <c r="AW6" s="6">
        <v>502382.98507246323</v>
      </c>
      <c r="AX6" s="6">
        <v>502453.10144927481</v>
      </c>
      <c r="AY6" s="6">
        <v>502523.21782608639</v>
      </c>
      <c r="AZ6" s="6">
        <v>502593.33420289797</v>
      </c>
      <c r="BA6" s="6">
        <v>502663.45057970955</v>
      </c>
      <c r="BB6" s="6">
        <v>502733.56695652113</v>
      </c>
      <c r="BC6" s="6">
        <v>502803.68333333271</v>
      </c>
      <c r="BD6" s="6">
        <v>502873.79971014429</v>
      </c>
      <c r="BE6" s="6">
        <v>502943.91608695587</v>
      </c>
      <c r="BF6" s="6">
        <v>503014.03246376745</v>
      </c>
      <c r="BG6" s="6">
        <v>503084.14884057903</v>
      </c>
      <c r="BH6" s="6">
        <v>503154.26521739061</v>
      </c>
      <c r="BI6" s="6">
        <v>503224.38159420219</v>
      </c>
      <c r="BJ6" s="6">
        <v>503294.49797101377</v>
      </c>
      <c r="BK6" s="6">
        <v>503364.61434782535</v>
      </c>
      <c r="BL6" s="6">
        <v>503434.73072463693</v>
      </c>
      <c r="BM6" s="6">
        <v>503504.84710144851</v>
      </c>
      <c r="BN6" s="6">
        <v>503574.96347826009</v>
      </c>
      <c r="BO6" s="6">
        <v>503645.07985507167</v>
      </c>
      <c r="BP6" s="6">
        <v>503715.19623188325</v>
      </c>
      <c r="BQ6" s="6">
        <v>503785.31260869483</v>
      </c>
      <c r="BR6" s="6">
        <v>503855.42898550641</v>
      </c>
      <c r="BS6" s="6">
        <v>503925.54536231799</v>
      </c>
      <c r="BT6" s="6">
        <v>503995.66173912957</v>
      </c>
      <c r="BU6" s="6">
        <v>504065.77811594115</v>
      </c>
      <c r="BV6" s="6">
        <v>504135.89449275273</v>
      </c>
      <c r="BW6" s="6">
        <v>504206.01086956431</v>
      </c>
      <c r="BX6" s="6">
        <v>504276.12724637589</v>
      </c>
      <c r="BY6" s="6">
        <v>504346.24362318747</v>
      </c>
      <c r="BZ6" s="6">
        <v>504416.36</v>
      </c>
      <c r="CA6" s="6">
        <v>504627.45999999996</v>
      </c>
      <c r="CB6" s="6">
        <v>504838.55999999994</v>
      </c>
      <c r="CC6" s="6">
        <v>505049.65999999992</v>
      </c>
      <c r="CD6" s="6">
        <v>505260.75999999989</v>
      </c>
      <c r="CE6" s="6">
        <v>505471.85999999987</v>
      </c>
      <c r="CF6" s="6">
        <v>505682.96</v>
      </c>
      <c r="CG6" s="2">
        <v>505892.80000000005</v>
      </c>
      <c r="CH6" s="6">
        <v>506102.64</v>
      </c>
      <c r="CI6" s="2">
        <v>506230.10714285716</v>
      </c>
      <c r="CJ6" s="2">
        <v>506357.57428571431</v>
      </c>
      <c r="CK6" s="2">
        <v>506485.04142857145</v>
      </c>
      <c r="CL6" s="2">
        <v>506612.5085714286</v>
      </c>
      <c r="CM6" s="2">
        <v>506739.97571428574</v>
      </c>
      <c r="CN6" s="2">
        <v>506867.44285714289</v>
      </c>
      <c r="CO6" s="6">
        <v>506994.91</v>
      </c>
    </row>
    <row r="7" spans="1:97" ht="15.75" thickBot="1" x14ac:dyDescent="0.3">
      <c r="B7" s="4" t="s">
        <v>25</v>
      </c>
      <c r="F7" s="7"/>
      <c r="G7" s="2"/>
      <c r="H7" s="11"/>
      <c r="I7" s="6"/>
      <c r="J7" s="6"/>
      <c r="K7" s="6">
        <v>1499995.36</v>
      </c>
      <c r="L7" s="6">
        <v>1500291.9135714287</v>
      </c>
      <c r="M7" s="6">
        <v>1500588.4671428574</v>
      </c>
      <c r="N7" s="6">
        <v>1500885.020714286</v>
      </c>
      <c r="O7" s="6">
        <v>1501181.5742857147</v>
      </c>
      <c r="P7" s="6">
        <v>1501478.1278571433</v>
      </c>
      <c r="Q7" s="6">
        <v>1501774.6814285719</v>
      </c>
      <c r="R7" s="6">
        <v>1502071.2350000006</v>
      </c>
      <c r="S7" s="6">
        <v>1502367.7885714292</v>
      </c>
      <c r="T7" s="6">
        <v>1502664.3421428578</v>
      </c>
      <c r="U7" s="6">
        <v>1502960.8957142865</v>
      </c>
      <c r="V7" s="6">
        <v>1503257.4492857151</v>
      </c>
      <c r="W7" s="6">
        <v>1503554.0028571438</v>
      </c>
      <c r="X7" s="6">
        <v>1503850.5564285724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CA7" s="6"/>
    </row>
    <row r="8" spans="1:97" ht="15.75" thickBot="1" x14ac:dyDescent="0.3">
      <c r="B8" s="4" t="s">
        <v>26</v>
      </c>
      <c r="E8" s="7"/>
      <c r="F8" s="7"/>
      <c r="G8" s="2"/>
      <c r="H8" s="11"/>
      <c r="I8" s="6"/>
      <c r="J8" s="6"/>
      <c r="K8" s="6"/>
      <c r="L8" s="6"/>
      <c r="M8" s="6"/>
      <c r="N8" s="6"/>
      <c r="O8" s="6">
        <v>805336.18</v>
      </c>
      <c r="P8" s="6">
        <v>805484.58666666667</v>
      </c>
      <c r="Q8" s="6">
        <v>805632.99333333329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S8" s="30" t="s">
        <v>42</v>
      </c>
    </row>
    <row r="9" spans="1:97" ht="15.75" thickBot="1" x14ac:dyDescent="0.3">
      <c r="A9" s="24" t="s">
        <v>30</v>
      </c>
      <c r="H9" s="4" t="s">
        <v>38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CR9" s="25" t="s">
        <v>5</v>
      </c>
      <c r="CS9" s="29">
        <f>CQ28</f>
        <v>0.16685219478990976</v>
      </c>
    </row>
    <row r="10" spans="1:97" ht="15.75" thickBot="1" x14ac:dyDescent="0.3">
      <c r="B10" s="10" t="s">
        <v>11</v>
      </c>
      <c r="H10" s="1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>
        <f>SUMIFS(CotaFundos!$C:$C,CotaFundos!$B:$B,$B10,CotaFundos!$A:$A,BG$1)*(-7890)+701697.67+92.2</f>
        <v>-972.4299999998882</v>
      </c>
      <c r="BH10" s="6">
        <f>SUMIFS(CotaFundos!$C:$C,CotaFundos!$B:$B,$B10,CotaFundos!$A:$A,BH$1)*(-7890)+701697.67+92.2</f>
        <v>-8310.1299999999574</v>
      </c>
      <c r="BI10" s="6">
        <f>SUMIFS(CotaFundos!$C:$C,CotaFundos!$B:$B,$B10,CotaFundos!$A:$A,BI$1)*(-4150)-340204.55</f>
        <v>-721797.05</v>
      </c>
      <c r="BJ10" s="6">
        <f>-340204.55-385296.09</f>
        <v>-725500.64</v>
      </c>
      <c r="BK10" s="6">
        <v>-385296.09</v>
      </c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R10" s="25" t="s">
        <v>2</v>
      </c>
      <c r="CS10" s="29">
        <f>CQ30</f>
        <v>7.9047324599252899E-3</v>
      </c>
    </row>
    <row r="11" spans="1:97" ht="15.75" thickBot="1" x14ac:dyDescent="0.3">
      <c r="B11" s="10" t="s">
        <v>9</v>
      </c>
      <c r="H11" s="11">
        <v>15000</v>
      </c>
      <c r="I11" s="6"/>
      <c r="J11" s="6"/>
      <c r="K11" s="6"/>
      <c r="L11" s="6"/>
      <c r="M11" s="6"/>
      <c r="N11" s="6"/>
      <c r="O11" s="6">
        <f>7467.83</f>
        <v>7467.83</v>
      </c>
      <c r="P11" s="6">
        <f>7467.83</f>
        <v>7467.83</v>
      </c>
      <c r="Q11" s="6"/>
      <c r="R11" s="6"/>
      <c r="S11" s="6"/>
      <c r="T11" s="6">
        <f>SUMIFS(CotaFundos!$C:$C,CotaFundos!$B:$B,$B11,CotaFundos!$A:$A,T$1)*15000-606508.89</f>
        <v>-12208.890000000014</v>
      </c>
      <c r="U11" s="6">
        <f>SUMIFS(CotaFundos!$C:$C,CotaFundos!$B:$B,$B11,CotaFundos!$A:$A,U$1)*15000-606508.89</f>
        <v>1141.109999999986</v>
      </c>
      <c r="V11" s="6">
        <f>SUMIFS(CotaFundos!$C:$C,CotaFundos!$B:$B,$B11,CotaFundos!$A:$A,V$1)*15000</f>
        <v>592500</v>
      </c>
      <c r="W11" s="6">
        <f>SUMIFS(CotaFundos!$C:$C,CotaFundos!$B:$B,$B11,CotaFundos!$A:$A,W$1)*15000</f>
        <v>628500</v>
      </c>
      <c r="X11" s="6">
        <f>SUMIFS(CotaFundos!$C:$C,CotaFundos!$B:$B,$B11,CotaFundos!$A:$A,X$1)*15000</f>
        <v>609000</v>
      </c>
      <c r="Y11" s="6">
        <f>SUMIFS(CotaFundos!$C:$C,CotaFundos!$B:$B,$B11,CotaFundos!$A:$A,Y$1)*15000</f>
        <v>562500</v>
      </c>
      <c r="Z11" s="6">
        <f>SUMIFS(CotaFundos!$C:$C,CotaFundos!$B:$B,$B11,CotaFundos!$A:$A,Z$1)*15000</f>
        <v>602250</v>
      </c>
      <c r="AA11" s="6">
        <f>SUMIFS(CotaFundos!$C:$C,CotaFundos!$B:$B,$B11,CotaFundos!$A:$A,AA$1)*15000</f>
        <v>667500</v>
      </c>
      <c r="AB11" s="6">
        <f>SUMIFS(CotaFundos!$C:$C,CotaFundos!$B:$B,$B11,CotaFundos!$A:$A,AB$1)*15000</f>
        <v>656100</v>
      </c>
      <c r="AC11" s="6">
        <f>SUMIFS(CotaFundos!$C:$C,CotaFundos!$B:$B,$B11,CotaFundos!$A:$A,AC$1)*15000</f>
        <v>634500</v>
      </c>
      <c r="AD11" s="6">
        <f>SUMIFS(CotaFundos!$C:$C,CotaFundos!$B:$B,$B11,CotaFundos!$A:$A,AD$1)*15000</f>
        <v>618150</v>
      </c>
      <c r="AE11" s="6">
        <f>SUMIFS(CotaFundos!$C:$C,CotaFundos!$B:$B,$B11,CotaFundos!$A:$A,AE$1)*15000</f>
        <v>620850</v>
      </c>
      <c r="AF11" s="6">
        <f>SUMIFS(CotaFundos!$C:$C,CotaFundos!$B:$B,$B11,CotaFundos!$A:$A,AF$1)*15000</f>
        <v>592500</v>
      </c>
      <c r="AG11" s="6">
        <f>SUMIFS(CotaFundos!$C:$C,CotaFundos!$B:$B,$B11,CotaFundos!$A:$A,AG$1)*15000</f>
        <v>555000</v>
      </c>
      <c r="AH11" s="6">
        <v>565381.53</v>
      </c>
      <c r="AI11" s="6">
        <v>565381.53</v>
      </c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>
        <f>-15324.87</f>
        <v>-15324.87</v>
      </c>
      <c r="AU11" s="6">
        <f>-15324.87</f>
        <v>-15324.87</v>
      </c>
      <c r="AV11" s="6"/>
      <c r="AW11" s="6"/>
      <c r="AX11" s="6"/>
      <c r="AY11" s="6"/>
      <c r="AZ11" s="6">
        <f>SUMIFS(CotaFundos!$C:$C,CotaFundos!$B:$B,$B11,CotaFundos!$A:$A,AZ$1)*6900-393629.2</f>
        <v>16920.799999999988</v>
      </c>
      <c r="BA11" s="6">
        <f>SUMIFS(CotaFundos!$C:$C,CotaFundos!$B:$B,$B11,CotaFundos!$A:$A,BA$1)*6900-393629.2</f>
        <v>22095.799999999988</v>
      </c>
      <c r="BB11" s="6">
        <f>SUMIFS(CotaFundos!$C:$C,CotaFundos!$B:$B,$B11,CotaFundos!$A:$A,BB$1)*6900</f>
        <v>415656</v>
      </c>
      <c r="BC11" s="6">
        <f>SUMIFS(CotaFundos!$C:$C,CotaFundos!$B:$B,$B11,CotaFundos!$A:$A,BC$1)*6900</f>
        <v>455538</v>
      </c>
      <c r="BD11" s="6">
        <f>SUMIFS(CotaFundos!$C:$C,CotaFundos!$B:$B,$B11,CotaFundos!$A:$A,BD$1)*6900</f>
        <v>452502</v>
      </c>
      <c r="BE11" s="6">
        <f>SUMIFS(CotaFundos!$C:$C,CotaFundos!$B:$B,$B11,CotaFundos!$A:$A,BE$1)*6900</f>
        <v>435321</v>
      </c>
      <c r="BF11" s="6">
        <f>SUMIFS(CotaFundos!$C:$C,CotaFundos!$B:$B,$B11,CotaFundos!$A:$A,BF$1)*6900</f>
        <v>434769</v>
      </c>
      <c r="BG11" s="6">
        <f>SUMIFS(CotaFundos!$C:$C,CotaFundos!$B:$B,$B11,CotaFundos!$A:$A,BG$1)*5900+61328.02</f>
        <v>420107.02</v>
      </c>
      <c r="BH11" s="6">
        <f>61328.02+378688.14-118.46</f>
        <v>439897.7</v>
      </c>
      <c r="BI11" s="6">
        <f>378688.14-118.46</f>
        <v>378569.68</v>
      </c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R11" s="25" t="s">
        <v>6</v>
      </c>
      <c r="CS11" s="31">
        <f>CQ31</f>
        <v>21.107886400431916</v>
      </c>
    </row>
    <row r="12" spans="1:97" x14ac:dyDescent="0.25">
      <c r="B12" s="10" t="s">
        <v>7</v>
      </c>
      <c r="H12" s="11">
        <v>10200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>
        <f>SUMIFS(CotaFundos!$C:$C,CotaFundos!$B:$B,$B12,CotaFundos!$A:$A,AC$1)*3200-101171.12</f>
        <v>-51.119999999995343</v>
      </c>
      <c r="AD12" s="6">
        <f>SUMIFS(CotaFundos!$C:$C,CotaFundos!$B:$B,$B12,CotaFundos!$A:$A,AD$1)*3200-101171.12</f>
        <v>-51.119999999995343</v>
      </c>
      <c r="AE12" s="6">
        <f>SUMIFS(CotaFundos!$C:$C,CotaFundos!$B:$B,$B12,CotaFundos!$A:$A,AE$1)*3200</f>
        <v>96832</v>
      </c>
      <c r="AF12" s="6">
        <f>SUMIFS(CotaFundos!$C:$C,CotaFundos!$B:$B,$B12,CotaFundos!$A:$A,AF$1)*3200</f>
        <v>95200</v>
      </c>
      <c r="AG12" s="6">
        <f>SUMIFS(CotaFundos!$C:$C,CotaFundos!$B:$B,$B12,CotaFundos!$A:$A,AG$1)*10200-197562.86</f>
        <v>85283.140000000014</v>
      </c>
      <c r="AH12" s="6">
        <f>-197562.86+275404.07</f>
        <v>77841.210000000021</v>
      </c>
      <c r="AI12" s="6">
        <f>275404.07</f>
        <v>275404.07</v>
      </c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</row>
    <row r="13" spans="1:97" x14ac:dyDescent="0.25">
      <c r="B13" s="10" t="s">
        <v>8</v>
      </c>
      <c r="H13" s="11">
        <v>40000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>
        <f>SUMIFS(CotaFundos!$C:$C,CotaFundos!$B:$B,$B13,CotaFundos!$A:$A,T$1)*180000-981337.99</f>
        <v>-61537.989999999991</v>
      </c>
      <c r="U13" s="6">
        <f>SUMIFS(CotaFundos!$C:$C,CotaFundos!$B:$B,$B13,CotaFundos!$A:$A,U$1)*180000-981337.99</f>
        <v>-74137.989999999991</v>
      </c>
      <c r="V13" s="6">
        <f>SUMIFS(CotaFundos!$C:$C,CotaFundos!$B:$B,$B13,CotaFundos!$A:$A,V$1)*180000</f>
        <v>916200</v>
      </c>
      <c r="W13" s="6">
        <f>SUMIFS(CotaFundos!$C:$C,CotaFundos!$B:$B,$B13,CotaFundos!$A:$A,W$1)*180000</f>
        <v>914400</v>
      </c>
      <c r="X13" s="6">
        <f>SUMIFS(CotaFundos!$C:$C,CotaFundos!$B:$B,$B13,CotaFundos!$A:$A,X$1)*180000</f>
        <v>882000.00000000012</v>
      </c>
      <c r="Y13" s="6">
        <f>SUMIFS(CotaFundos!$C:$C,CotaFundos!$B:$B,$B13,CotaFundos!$A:$A,Y$1)*180000</f>
        <v>829800</v>
      </c>
      <c r="Z13" s="6">
        <f>SUMIFS(CotaFundos!$C:$C,CotaFundos!$B:$B,$B13,CotaFundos!$A:$A,Z$1)*180000</f>
        <v>827999.99999999988</v>
      </c>
      <c r="AA13" s="6">
        <f>SUMIFS(CotaFundos!$C:$C,CotaFundos!$B:$B,$B13,CotaFundos!$A:$A,AA$1)*180000</f>
        <v>896400.00000000012</v>
      </c>
      <c r="AB13" s="6">
        <f>1005831.23</f>
        <v>1005831.23</v>
      </c>
      <c r="AC13" s="6">
        <f>SUMIFS(CotaFundos!$C:$C,CotaFundos!$B:$B,$B13,CotaFundos!$A:$A,AC$1)*40000+1005831.23-221712.03</f>
        <v>1005719.2</v>
      </c>
      <c r="AD13" s="6">
        <f>SUMIFS(CotaFundos!$C:$C,CotaFundos!$B:$B,$B13,CotaFundos!$A:$A,AD$1)*40000-221712.03</f>
        <v>-12912.029999999999</v>
      </c>
      <c r="AE13" s="6">
        <f>SUMIFS(CotaFundos!$C:$C,CotaFundos!$B:$B,$B13,CotaFundos!$A:$A,AE$1)*40000</f>
        <v>198400</v>
      </c>
      <c r="AF13" s="6">
        <f>SUMIFS(CotaFundos!$C:$C,CotaFundos!$B:$B,$B13,CotaFundos!$A:$A,AF$1)*40000</f>
        <v>199200.00000000003</v>
      </c>
      <c r="AG13" s="6">
        <f>SUMIFS(CotaFundos!$C:$C,CotaFundos!$B:$B,$B13,CotaFundos!$A:$A,AG$1)*40000</f>
        <v>188400</v>
      </c>
      <c r="AH13" s="6">
        <f>SUMIFS(CotaFundos!$C:$C,CotaFundos!$B:$B,$B13,CotaFundos!$A:$A,AH$1)*40000</f>
        <v>189200.00000000003</v>
      </c>
      <c r="AI13" s="6">
        <v>181122.48</v>
      </c>
      <c r="AJ13" s="6">
        <v>181122.48</v>
      </c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</row>
    <row r="14" spans="1:97" x14ac:dyDescent="0.25">
      <c r="B14" s="10" t="s">
        <v>13</v>
      </c>
      <c r="H14" s="11">
        <v>26900</v>
      </c>
      <c r="I14" s="6"/>
      <c r="J14" s="6"/>
      <c r="K14" s="6"/>
      <c r="L14" s="6"/>
      <c r="M14" s="6"/>
      <c r="N14" s="6">
        <f>SUMIFS(CotaFundos!$C:$C,CotaFundos!$B:$B,$B14,CotaFundos!$A:$A,N$1)*16400-156105.53</f>
        <v>-305.52999999999884</v>
      </c>
      <c r="O14" s="6">
        <f>SUMIFS(CotaFundos!$C:$C,CotaFundos!$B:$B,$B14,CotaFundos!$A:$A,O$1)*26900-156105.53-99780.17</f>
        <v>1816.3000000000029</v>
      </c>
      <c r="P14" s="6">
        <f>SUMIFS(CotaFundos!$C:$C,CotaFundos!$B:$B,$B14,CotaFundos!$A:$A,P$1)*26900-99780.17</f>
        <v>158459.83000000002</v>
      </c>
      <c r="Q14" s="6">
        <f>SUMIFS(CotaFundos!$C:$C,CotaFundos!$B:$B,$B14,CotaFundos!$A:$A,Q$1)*26900</f>
        <v>256895.00000000003</v>
      </c>
      <c r="R14" s="6">
        <f>SUMIFS(CotaFundos!$C:$C,CotaFundos!$B:$B,$B14,CotaFundos!$A:$A,R$1)*26900</f>
        <v>259585</v>
      </c>
      <c r="S14" s="6">
        <f>SUMIFS(CotaFundos!$C:$C,CotaFundos!$B:$B,$B14,CotaFundos!$A:$A,S$1)*26900</f>
        <v>261199.00000000003</v>
      </c>
      <c r="T14" s="6">
        <f>SUMIFS(CotaFundos!$C:$C,CotaFundos!$B:$B,$B14,CotaFundos!$A:$A,T$1)*26900</f>
        <v>261199.00000000003</v>
      </c>
      <c r="U14" s="6">
        <f>SUMIFS(CotaFundos!$C:$C,CotaFundos!$B:$B,$B14,CotaFundos!$A:$A,U$1)*26900</f>
        <v>260929.99999999997</v>
      </c>
      <c r="V14" s="6">
        <f>SUMIFS(CotaFundos!$C:$C,CotaFundos!$B:$B,$B14,CotaFundos!$A:$A,V$1)*26900</f>
        <v>264965</v>
      </c>
      <c r="W14" s="6">
        <f>SUMIFS(CotaFundos!$C:$C,CotaFundos!$B:$B,$B14,CotaFundos!$A:$A,W$1)*26900</f>
        <v>267386</v>
      </c>
      <c r="X14" s="6">
        <f>SUMIFS(CotaFundos!$C:$C,CotaFundos!$B:$B,$B14,CotaFundos!$A:$A,X$1)*26900</f>
        <v>263620</v>
      </c>
      <c r="Y14" s="6">
        <f>SUMIFS(CotaFundos!$C:$C,CotaFundos!$B:$B,$B14,CotaFundos!$A:$A,Y$1)*26900</f>
        <v>265772</v>
      </c>
      <c r="Z14" s="6">
        <f>SUMIFS(CotaFundos!$C:$C,CotaFundos!$B:$B,$B14,CotaFundos!$A:$A,Z$1)*26900</f>
        <v>266848</v>
      </c>
      <c r="AA14" s="6">
        <f>SUMIFS(CotaFundos!$C:$C,CotaFundos!$B:$B,$B14,CotaFundos!$A:$A,AA$1)*26900</f>
        <v>267386</v>
      </c>
      <c r="AB14" s="6">
        <f>SUMIFS(CotaFundos!$C:$C,CotaFundos!$B:$B,$B14,CotaFundos!$A:$A,AB$1)*26900</f>
        <v>267655</v>
      </c>
      <c r="AC14" s="6">
        <f>SUMIFS(CotaFundos!$C:$C,CotaFundos!$B:$B,$B14,CotaFundos!$A:$A,AC$1)*26900</f>
        <v>267655</v>
      </c>
      <c r="AD14" s="6">
        <f>SUMIFS(CotaFundos!$C:$C,CotaFundos!$B:$B,$B14,CotaFundos!$A:$A,AD$1)*26900</f>
        <v>266310</v>
      </c>
      <c r="AE14" s="6">
        <f>SUMIFS(CotaFundos!$C:$C,CotaFundos!$B:$B,$B14,CotaFundos!$A:$A,AE$1)*26900</f>
        <v>267117</v>
      </c>
      <c r="AF14" s="6">
        <f>SUMIFS(CotaFundos!$C:$C,CotaFundos!$B:$B,$B14,CotaFundos!$A:$A,AF$1)*26900</f>
        <v>266310</v>
      </c>
      <c r="AG14" s="6">
        <f>SUMIFS(CotaFundos!$C:$C,CotaFundos!$B:$B,$B14,CotaFundos!$A:$A,AG$1)*26900</f>
        <v>266848</v>
      </c>
      <c r="AH14" s="6">
        <f>SUMIFS(CotaFundos!$C:$C,CotaFundos!$B:$B,$B14,CotaFundos!$A:$A,AH$1)*26900</f>
        <v>266848</v>
      </c>
      <c r="AI14" s="6">
        <f>SUMIFS(CotaFundos!$C:$C,CotaFundos!$B:$B,$B14,CotaFundos!$A:$A,AI$1)*26900</f>
        <v>266579</v>
      </c>
      <c r="AJ14" s="6">
        <f>SUMIFS(CotaFundos!$C:$C,CotaFundos!$B:$B,$B14,CotaFundos!$A:$A,AJ$1)*26900</f>
        <v>267655</v>
      </c>
      <c r="AK14" s="6">
        <f>SUMIFS(CotaFundos!$C:$C,CotaFundos!$B:$B,$B14,CotaFundos!$A:$A,AK$1)*26900</f>
        <v>266848</v>
      </c>
      <c r="AL14" s="6">
        <f>SUMIFS(CotaFundos!$C:$C,CotaFundos!$B:$B,$B14,CotaFundos!$A:$A,AL$1)*26900</f>
        <v>266310</v>
      </c>
      <c r="AM14" s="6">
        <f>SUMIFS(CotaFundos!$C:$C,CotaFundos!$B:$B,$B14,CotaFundos!$A:$A,AM$1)*26900</f>
        <v>266041</v>
      </c>
      <c r="AN14" s="6">
        <f>SUMIFS(CotaFundos!$C:$C,CotaFundos!$B:$B,$B14,CotaFundos!$A:$A,AN$1)*26900</f>
        <v>265503</v>
      </c>
      <c r="AO14" s="6">
        <f>SUMIFS(CotaFundos!$C:$C,CotaFundos!$B:$B,$B14,CotaFundos!$A:$A,AO$1)*26900</f>
        <v>265503</v>
      </c>
      <c r="AP14" s="6">
        <f>SUMIFS(CotaFundos!$C:$C,CotaFundos!$B:$B,$B14,CotaFundos!$A:$A,AP$1)*26900</f>
        <v>267117</v>
      </c>
      <c r="AQ14" s="6">
        <f>SUMIFS(CotaFundos!$C:$C,CotaFundos!$B:$B,$B14,CotaFundos!$A:$A,AQ$1)*26900</f>
        <v>266579</v>
      </c>
      <c r="AR14" s="6">
        <f>SUMIFS(CotaFundos!$C:$C,CotaFundos!$B:$B,$B14,CotaFundos!$A:$A,AR$1)*26900</f>
        <v>268462</v>
      </c>
      <c r="AS14" s="6">
        <f>SUMIFS(CotaFundos!$C:$C,CotaFundos!$B:$B,$B14,CotaFundos!$A:$A,AS$1)*26900</f>
        <v>269000</v>
      </c>
      <c r="AT14" s="6">
        <f>SUMIFS(CotaFundos!$C:$C,CotaFundos!$B:$B,$B14,CotaFundos!$A:$A,AT$1)*26900</f>
        <v>268462</v>
      </c>
      <c r="AU14" s="6">
        <f>SUMIFS(CotaFundos!$C:$C,CotaFundos!$B:$B,$B14,CotaFundos!$A:$A,AU$1)*26900</f>
        <v>268193</v>
      </c>
      <c r="AV14" s="6">
        <f>SUMIFS(CotaFundos!$C:$C,CotaFundos!$B:$B,$B14,CotaFundos!$A:$A,AV$1)*26900</f>
        <v>267117</v>
      </c>
      <c r="AW14" s="6">
        <f>SUMIFS(CotaFundos!$C:$C,CotaFundos!$B:$B,$B14,CotaFundos!$A:$A,AW$1)*26900</f>
        <v>268193</v>
      </c>
      <c r="AX14" s="6">
        <f>SUMIFS(CotaFundos!$C:$C,CotaFundos!$B:$B,$B14,CotaFundos!$A:$A,AX$1)*26900</f>
        <v>267655</v>
      </c>
      <c r="AY14" s="6">
        <f>SUMIFS(CotaFundos!$C:$C,CotaFundos!$B:$B,$B14,CotaFundos!$A:$A,AY$1)*26900</f>
        <v>266041</v>
      </c>
      <c r="AZ14" s="6">
        <f>SUMIFS(CotaFundos!$C:$C,CotaFundos!$B:$B,$B14,CotaFundos!$A:$A,AZ$1)*26900</f>
        <v>266310</v>
      </c>
      <c r="BA14" s="6">
        <f>SUMIFS(CotaFundos!$C:$C,CotaFundos!$B:$B,$B14,CotaFundos!$A:$A,BA$1)*26900</f>
        <v>266310</v>
      </c>
      <c r="BB14" s="6">
        <f>SUMIFS(CotaFundos!$C:$C,CotaFundos!$B:$B,$B14,CotaFundos!$A:$A,BB$1)*26900</f>
        <v>265772</v>
      </c>
      <c r="BC14" s="6">
        <f>SUMIFS(CotaFundos!$C:$C,CotaFundos!$B:$B,$B14,CotaFundos!$A:$A,BC$1)*26900</f>
        <v>266310</v>
      </c>
      <c r="BD14" s="6">
        <f>SUMIFS(CotaFundos!$C:$C,CotaFundos!$B:$B,$B14,CotaFundos!$A:$A,BD$1)*26900</f>
        <v>271152</v>
      </c>
      <c r="BE14" s="6">
        <f>SUMIFS(CotaFundos!$C:$C,CotaFundos!$B:$B,$B14,CotaFundos!$A:$A,BE$1)*26900</f>
        <v>270345</v>
      </c>
      <c r="BF14" s="6">
        <f>SUMIFS(CotaFundos!$C:$C,CotaFundos!$B:$B,$B14,CotaFundos!$A:$A,BF$1)*26900</f>
        <v>266579</v>
      </c>
      <c r="BG14" s="6">
        <v>268590.95</v>
      </c>
      <c r="BH14" s="6">
        <v>268590.95</v>
      </c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</row>
    <row r="15" spans="1:97" x14ac:dyDescent="0.25">
      <c r="B15" s="10" t="s">
        <v>14</v>
      </c>
      <c r="H15" s="11">
        <v>1100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>
        <f>SUMIFS(CotaFundos!$C:$C,CotaFundos!$B:$B,$B15,CotaFundos!$A:$A,BT$1)*1100-55291.53</f>
        <v>-3327.5299999999988</v>
      </c>
      <c r="BU15" s="6">
        <f>SUMIFS(CotaFundos!$C:$C,CotaFundos!$B:$B,$B15,CotaFundos!$A:$A,BU$1)*1100-55291.53</f>
        <v>-2205.5299999999988</v>
      </c>
      <c r="BV15" s="6">
        <f>SUMIFS(CotaFundos!$C:$C,CotaFundos!$B:$B,$B15,CotaFundos!$A:$A,BV$1)*1100</f>
        <v>51040</v>
      </c>
      <c r="BW15" s="6">
        <f>SUMIFS(CotaFundos!$C:$C,CotaFundos!$B:$B,$B15,CotaFundos!$A:$A,BW$1)*1100</f>
        <v>48389</v>
      </c>
      <c r="BX15" s="6">
        <v>49914.1</v>
      </c>
      <c r="BY15" s="6">
        <v>49914.1</v>
      </c>
      <c r="BZ15" s="6"/>
    </row>
    <row r="16" spans="1:97" x14ac:dyDescent="0.25">
      <c r="B16" s="10" t="s">
        <v>16</v>
      </c>
      <c r="H16" s="11">
        <v>643000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>
        <f>SUMIFS(CotaFundos!$C:$C,CotaFundos!$B:$B,$B16,CotaFundos!$A:$A,BG$1)*1050000-1019030.78</f>
        <v>9969.2199999999721</v>
      </c>
      <c r="BH16" s="6">
        <f>SUMIFS(CotaFundos!$C:$C,CotaFundos!$B:$B,$B16,CotaFundos!$A:$A,BH$1)*1050000-1019030.78</f>
        <v>9969.2199999999721</v>
      </c>
      <c r="BI16" s="6">
        <f>SUMIFS(CotaFundos!$C:$C,CotaFundos!$B:$B,$B16,CotaFundos!$A:$A,BI$1)*1050000</f>
        <v>1039500</v>
      </c>
      <c r="BJ16" s="6">
        <v>1096598.1200000001</v>
      </c>
      <c r="BK16" s="6">
        <v>1096598.1200000001</v>
      </c>
      <c r="BL16" s="6"/>
      <c r="BM16" s="6">
        <f>SUMIFS(CotaFundos!$C:$C,CotaFundos!$B:$B,$B16,CotaFundos!$A:$A,BM$1)*443000-514059.86</f>
        <v>-4609.8600000000442</v>
      </c>
      <c r="BN16" s="6">
        <f>SUMIFS(CotaFundos!$C:$C,CotaFundos!$B:$B,$B16,CotaFundos!$A:$A,BN$1)*443000-514059.86</f>
        <v>-4609.8600000000442</v>
      </c>
      <c r="BO16" s="6">
        <f>SUMIFS(CotaFundos!$C:$C,CotaFundos!$B:$B,$B16,CotaFundos!$A:$A,BO$1)*443000</f>
        <v>544890</v>
      </c>
      <c r="BP16" s="6">
        <f>SUMIFS(CotaFundos!$C:$C,CotaFundos!$B:$B,$B16,CotaFundos!$A:$A,BP$1)*643000-232093.07</f>
        <v>507356.93</v>
      </c>
      <c r="BQ16" s="6">
        <f>SUMIFS(CotaFundos!$C:$C,CotaFundos!$B:$B,$B16,CotaFundos!$A:$A,BQ$1)*643000-232093.07</f>
        <v>545936.92999999993</v>
      </c>
      <c r="BR16" s="6">
        <f>SUMIFS(CotaFundos!$C:$C,CotaFundos!$B:$B,$B16,CotaFundos!$A:$A,BR$1)*643000</f>
        <v>771600</v>
      </c>
      <c r="BS16" s="6">
        <f>SUMIFS(CotaFundos!$C:$C,CotaFundos!$B:$B,$B16,CotaFundos!$A:$A,BS$1)*643000</f>
        <v>765170</v>
      </c>
      <c r="BT16" s="6">
        <f>SUMIFS(CotaFundos!$C:$C,CotaFundos!$B:$B,$B16,CotaFundos!$A:$A,BT$1)*643000</f>
        <v>771600</v>
      </c>
      <c r="BU16" s="6">
        <f>SUMIFS(CotaFundos!$C:$C,CotaFundos!$B:$B,$B16,CotaFundos!$A:$A,BU$1)*643000</f>
        <v>778030</v>
      </c>
      <c r="BV16" s="6">
        <f>SUMIFS(CotaFundos!$C:$C,CotaFundos!$B:$B,$B16,CotaFundos!$A:$A,BV$1)*643000</f>
        <v>784460</v>
      </c>
      <c r="BW16" s="6">
        <f>SUMIFS(CotaFundos!$C:$C,CotaFundos!$B:$B,$B16,CotaFundos!$A:$A,BW$1)*643000</f>
        <v>771600</v>
      </c>
      <c r="BX16" s="6">
        <f>SUMIFS(CotaFundos!$C:$C,CotaFundos!$B:$B,$B16,CotaFundos!$A:$A,BX$1)*643000</f>
        <v>784460</v>
      </c>
      <c r="BY16" s="6">
        <f>SUMIFS(CotaFundos!$C:$C,CotaFundos!$B:$B,$B16,CotaFundos!$A:$A,BY$1)*643000</f>
        <v>739450</v>
      </c>
      <c r="BZ16" s="6">
        <f>SUMIFS(CotaFundos!$C:$C,CotaFundos!$B:$B,$B16,CotaFundos!$A:$A,BZ$1)*643000</f>
        <v>765170</v>
      </c>
      <c r="CA16" s="6">
        <f>SUMIFS(CotaFundos!$C:$C,CotaFundos!$B:$B,$B16,CotaFundos!$A:$A,CA$1)*643000</f>
        <v>745880</v>
      </c>
      <c r="CB16" s="6">
        <f>SUMIFS(CotaFundos!$C:$C,CotaFundos!$B:$B,$B16,CotaFundos!$A:$A,CB$1)*643000</f>
        <v>752310</v>
      </c>
      <c r="CC16" s="6">
        <f>SUMIFS(CotaFundos!$C:$C,CotaFundos!$B:$B,$B16,CotaFundos!$A:$A,CC$1)*643000</f>
        <v>771600</v>
      </c>
      <c r="CD16" s="6">
        <f>SUMIFS(CotaFundos!$C:$C,CotaFundos!$B:$B,$B16,CotaFundos!$A:$A,CD$1)*643000</f>
        <v>765170</v>
      </c>
      <c r="CE16" s="6">
        <f>SUMIFS(CotaFundos!$C:$C,CotaFundos!$B:$B,$B16,CotaFundos!$A:$A,CE$1)*643000</f>
        <v>778030</v>
      </c>
      <c r="CF16" s="6">
        <f>SUMIFS(CotaFundos!$C:$C,CotaFundos!$B:$B,$B16,CotaFundos!$A:$A,CF$1)*643000</f>
        <v>848760</v>
      </c>
      <c r="CG16" s="6">
        <f>SUMIFS(CotaFundos!$C:$C,CotaFundos!$B:$B,$B16,CotaFundos!$A:$A,CG$1)*643000</f>
        <v>868050</v>
      </c>
      <c r="CH16" s="6">
        <f>SUMIFS(CotaFundos!$C:$C,CotaFundos!$B:$B,$B16,CotaFundos!$A:$A,CH$1)*643000</f>
        <v>861620</v>
      </c>
      <c r="CI16" s="6">
        <f>SUMIFS(CotaFundos!$C:$C,CotaFundos!$B:$B,$B16,CotaFundos!$A:$A,CI$1)*643000</f>
        <v>1028800</v>
      </c>
      <c r="CJ16" s="6">
        <f>SUMIFS(CotaFundos!$C:$C,CotaFundos!$B:$B,$B16,CotaFundos!$A:$A,CJ$1)*(643000+30000)-50437.04</f>
        <v>1060012.96</v>
      </c>
      <c r="CK16" s="6">
        <f>SUMIFS(CotaFundos!$C:$C,CotaFundos!$B:$B,$B16,CotaFundos!$A:$A,CK$1)*(643000+30000)-50437.04</f>
        <v>1140772.96</v>
      </c>
      <c r="CL16" s="6">
        <f>SUMIFS(CotaFundos!$C:$C,CotaFundos!$B:$B,$B16,CotaFundos!$A:$A,CL$1)*(643000+30000)</f>
        <v>1379649.9999999998</v>
      </c>
      <c r="CM16" s="6">
        <f>SUMIFS(CotaFundos!$C:$C,CotaFundos!$B:$B,$B16,CotaFundos!$A:$A,CM$1)*(643000+30000)</f>
        <v>1285430</v>
      </c>
      <c r="CN16" s="6">
        <f>SUMIFS(CotaFundos!$C:$C,CotaFundos!$B:$B,$B16,CotaFundos!$A:$A,CN$1)*(643000+30000)</f>
        <v>1278700</v>
      </c>
      <c r="CO16" s="6">
        <f>SUMIFS(CotaFundos!$C:$C,CotaFundos!$B:$B,$B16,CotaFundos!$A:$A,CO$1)*(643000+30000)</f>
        <v>1224860</v>
      </c>
    </row>
    <row r="17" spans="1:95" x14ac:dyDescent="0.25">
      <c r="B17" s="10" t="s">
        <v>17</v>
      </c>
      <c r="H17" s="11">
        <v>20000</v>
      </c>
      <c r="I17" s="6"/>
      <c r="J17" s="6"/>
      <c r="K17" s="6"/>
      <c r="L17" s="6"/>
      <c r="M17" s="6"/>
      <c r="N17" s="6"/>
      <c r="O17" s="6">
        <f>SUMIFS(CotaFundos!$C:$C,CotaFundos!$B:$B,$B17,CotaFundos!$A:$A,O$1)*20000-345304.41-1263.05</f>
        <v>-167.45999999997434</v>
      </c>
      <c r="P17" s="6">
        <f>-345304.41-1263.05+335210.07</f>
        <v>-11357.389999999956</v>
      </c>
      <c r="Q17" s="6">
        <v>335210.07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</row>
    <row r="18" spans="1:95" x14ac:dyDescent="0.25">
      <c r="B18" s="10" t="s">
        <v>18</v>
      </c>
      <c r="H18" s="11">
        <v>4000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>
        <f>SUMIFS(CotaFundos!$C:$C,CotaFundos!$B:$B,$B18,CotaFundos!$A:$A,AC$1)*4000-81841.35</f>
        <v>-41.350000000005821</v>
      </c>
      <c r="AD18" s="6">
        <f>SUMIFS(CotaFundos!$C:$C,CotaFundos!$B:$B,$B18,CotaFundos!$A:$A,AD$1)*4000-81841.35</f>
        <v>-2921.3500000000058</v>
      </c>
      <c r="AE18" s="6">
        <f>SUMIFS(CotaFundos!$C:$C,CotaFundos!$B:$B,$B18,CotaFundos!$A:$A,AE$1)*4000</f>
        <v>84720</v>
      </c>
      <c r="AF18" s="6">
        <v>83504.41</v>
      </c>
      <c r="AG18" s="6">
        <v>83504.41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</row>
    <row r="19" spans="1:95" x14ac:dyDescent="0.25">
      <c r="B19" s="10" t="s">
        <v>19</v>
      </c>
      <c r="H19" s="11">
        <v>98700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>
        <f>SUMIFS(CotaFundos!$C:$C,CotaFundos!$B:$B,$B19,CotaFundos!$A:$A,AY$1)*54600-1121146.13</f>
        <v>-754.12999999988824</v>
      </c>
      <c r="AZ19" s="6">
        <f>SUMIFS(CotaFundos!$C:$C,CotaFundos!$B:$B,$B19,CotaFundos!$A:$A,AZ$1)*98700-1121146.13-929518.43</f>
        <v>-9548.5599999999395</v>
      </c>
      <c r="BA19" s="6">
        <f>SUMIFS(CotaFundos!$C:$C,CotaFundos!$B:$B,$B19,CotaFundos!$A:$A,BA$1)*98700-929518.43</f>
        <v>1082974.5699999998</v>
      </c>
      <c r="BB19" s="6">
        <f>SUMIFS(CotaFundos!$C:$C,CotaFundos!$B:$B,$B19,CotaFundos!$A:$A,BB$1)*98700</f>
        <v>1914779.9999999998</v>
      </c>
      <c r="BC19" s="6">
        <f>SUMIFS(CotaFundos!$C:$C,CotaFundos!$B:$B,$B19,CotaFundos!$A:$A,BC$1)*98700</f>
        <v>1990779.0000000002</v>
      </c>
      <c r="BD19" s="6">
        <f>SUMIFS(CotaFundos!$C:$C,CotaFundos!$B:$B,$B19,CotaFundos!$A:$A,BD$1)*98700</f>
        <v>1971039</v>
      </c>
      <c r="BE19" s="6">
        <f>SUMIFS(CotaFundos!$C:$C,CotaFundos!$B:$B,$B19,CotaFundos!$A:$A,BE$1)*98700</f>
        <v>1875300</v>
      </c>
      <c r="BF19" s="6">
        <f>SUMIFS(CotaFundos!$C:$C,CotaFundos!$B:$B,$B19,CotaFundos!$A:$A,BF$1)*98700</f>
        <v>1884183</v>
      </c>
      <c r="BG19" s="6">
        <f>SUMIFS(CotaFundos!$C:$C,CotaFundos!$B:$B,$B19,CotaFundos!$A:$A,BG$1)*98700</f>
        <v>1912806</v>
      </c>
      <c r="BH19" s="6">
        <f>SUMIFS(CotaFundos!$C:$C,CotaFundos!$B:$B,$B19,CotaFundos!$A:$A,BH$1)*98700</f>
        <v>1873326</v>
      </c>
      <c r="BI19" s="6">
        <f>SUMIFS(CotaFundos!$C:$C,CotaFundos!$B:$B,$B19,CotaFundos!$A:$A,BI$1)*98700</f>
        <v>1890104.9999999998</v>
      </c>
      <c r="BJ19" s="6">
        <f>SUMIFS(CotaFundos!$C:$C,CotaFundos!$B:$B,$B19,CotaFundos!$A:$A,BJ$1)*98700</f>
        <v>1914779.9999999998</v>
      </c>
      <c r="BK19" s="6">
        <f>SUMIFS(CotaFundos!$C:$C,CotaFundos!$B:$B,$B19,CotaFundos!$A:$A,BK$1)*98700</f>
        <v>1924650</v>
      </c>
      <c r="BL19" s="6">
        <f>SUMIFS(CotaFundos!$C:$C,CotaFundos!$B:$B,$B19,CotaFundos!$A:$A,BL$1)*98700</f>
        <v>1910832</v>
      </c>
      <c r="BM19" s="6">
        <f>SUMIFS(CotaFundos!$C:$C,CotaFundos!$B:$B,$B19,CotaFundos!$A:$A,BM$1)*98700</f>
        <v>1924650</v>
      </c>
      <c r="BN19" s="6">
        <f>SUMIFS(CotaFundos!$C:$C,CotaFundos!$B:$B,$B19,CotaFundos!$A:$A,BN$1)*98700</f>
        <v>1852599</v>
      </c>
      <c r="BO19" s="6">
        <f>SUMIFS(CotaFundos!$C:$C,CotaFundos!$B:$B,$B19,CotaFundos!$A:$A,BO$1)*98700</f>
        <v>1873326</v>
      </c>
      <c r="BP19" s="6">
        <f>SUMIFS(CotaFundos!$C:$C,CotaFundos!$B:$B,$B19,CotaFundos!$A:$A,BP$1)*98700</f>
        <v>1826937.0000000002</v>
      </c>
      <c r="BQ19" s="6">
        <f>SUMIFS(CotaFundos!$C:$C,CotaFundos!$B:$B,$B19,CotaFundos!$A:$A,BQ$1)*98700</f>
        <v>1847664</v>
      </c>
      <c r="BR19" s="6">
        <f>SUMIFS(CotaFundos!$C:$C,CotaFundos!$B:$B,$B19,CotaFundos!$A:$A,BR$1)*98700</f>
        <v>1898987.9999999998</v>
      </c>
      <c r="BS19" s="6">
        <f>SUMIFS(CotaFundos!$C:$C,CotaFundos!$B:$B,$B19,CotaFundos!$A:$A,BS$1)*98700</f>
        <v>2142777</v>
      </c>
      <c r="BT19" s="6">
        <f>SUMIFS(CotaFundos!$C:$C,CotaFundos!$B:$B,$B19,CotaFundos!$A:$A,BT$1)*98700</f>
        <v>2181270</v>
      </c>
      <c r="BU19" s="6">
        <f>SUMIFS(CotaFundos!$C:$C,CotaFundos!$B:$B,$B19,CotaFundos!$A:$A,BU$1)*98700</f>
        <v>2305632</v>
      </c>
      <c r="BV19" s="6">
        <f>SUMIFS(CotaFundos!$C:$C,CotaFundos!$B:$B,$B19,CotaFundos!$A:$A,BV$1)*98700</f>
        <v>2329320</v>
      </c>
      <c r="BW19" s="6">
        <f>SUMIFS(CotaFundos!$C:$C,CotaFundos!$B:$B,$B19,CotaFundos!$A:$A,BW$1)*98700</f>
        <v>2282931</v>
      </c>
      <c r="BX19" s="6">
        <f>SUMIFS(CotaFundos!$C:$C,CotaFundos!$B:$B,$B19,CotaFundos!$A:$A,BX$1)*98700</f>
        <v>2319450</v>
      </c>
      <c r="BY19" s="6">
        <f>SUMIFS(CotaFundos!$C:$C,CotaFundos!$B:$B,$B19,CotaFundos!$A:$A,BY$1)*98700</f>
        <v>2319450</v>
      </c>
      <c r="BZ19" s="6">
        <f>SUMIFS(CotaFundos!$C:$C,CotaFundos!$B:$B,$B19,CotaFundos!$A:$A,BZ$1)*98700</f>
        <v>2327346</v>
      </c>
      <c r="CA19" s="6">
        <f>SUMIFS(CotaFundos!$C:$C,CotaFundos!$B:$B,$B19,CotaFundos!$A:$A,CA$1)*98700</f>
        <v>2340177</v>
      </c>
      <c r="CB19" s="6">
        <f>SUMIFS(CotaFundos!$C:$C,CotaFundos!$B:$B,$B19,CotaFundos!$A:$A,CB$1)*98700</f>
        <v>2358930</v>
      </c>
      <c r="CC19" s="6">
        <f>SUMIFS(CotaFundos!$C:$C,CotaFundos!$B:$B,$B19,CotaFundos!$A:$A,CC$1)*98700</f>
        <v>2322411</v>
      </c>
      <c r="CD19" s="6">
        <f>SUMIFS(CotaFundos!$C:$C,CotaFundos!$B:$B,$B19,CotaFundos!$A:$A,CD$1)*98700</f>
        <v>2322411</v>
      </c>
      <c r="CE19" s="6">
        <f>SUMIFS(CotaFundos!$C:$C,CotaFundos!$B:$B,$B19,CotaFundos!$A:$A,CE$1)*98700</f>
        <v>2301684</v>
      </c>
      <c r="CF19" s="6">
        <f>SUMIFS(CotaFundos!$C:$C,CotaFundos!$B:$B,$B19,CotaFundos!$A:$A,CF$1)*98700</f>
        <v>2336229</v>
      </c>
      <c r="CG19" s="6">
        <f>SUMIFS(CotaFundos!$C:$C,CotaFundos!$B:$B,$B19,CotaFundos!$A:$A,CG$1)*98700</f>
        <v>2311554</v>
      </c>
      <c r="CH19" s="6">
        <f>SUMIFS(CotaFundos!$C:$C,CotaFundos!$B:$B,$B19,CotaFundos!$A:$A,CH$1)*98700</f>
        <v>2543499</v>
      </c>
      <c r="CI19" s="6">
        <f>SUMIFS(CotaFundos!$C:$C,CotaFundos!$B:$B,$B19,CotaFundos!$A:$A,CI$1)*98700</f>
        <v>2488227</v>
      </c>
      <c r="CJ19" s="6">
        <f>SUMIFS(CotaFundos!$C:$C,CotaFundos!$B:$B,$B19,CotaFundos!$A:$A,CJ$1)*98700</f>
        <v>2411241</v>
      </c>
      <c r="CK19" s="6">
        <f>SUMIFS(CotaFundos!$C:$C,CotaFundos!$B:$B,$B19,CotaFundos!$A:$A,CK$1)*98700</f>
        <v>2363865</v>
      </c>
      <c r="CL19" s="6">
        <f>SUMIFS(CotaFundos!$C:$C,CotaFundos!$B:$B,$B19,CotaFundos!$A:$A,CL$1)*98700</f>
        <v>2349060</v>
      </c>
      <c r="CM19" s="6">
        <f>SUMIFS(CotaFundos!$C:$C,CotaFundos!$B:$B,$B19,CotaFundos!$A:$A,CM$1)*98700</f>
        <v>2360904</v>
      </c>
      <c r="CN19" s="6">
        <f>SUMIFS(CotaFundos!$C:$C,CotaFundos!$B:$B,$B19,CotaFundos!$A:$A,CN$1)*98700</f>
        <v>2447760</v>
      </c>
      <c r="CO19" s="6">
        <f>SUMIFS(CotaFundos!$C:$C,CotaFundos!$B:$B,$B19,CotaFundos!$A:$A,CO$1)*98700</f>
        <v>2377683</v>
      </c>
    </row>
    <row r="20" spans="1:95" x14ac:dyDescent="0.25">
      <c r="B20" s="10" t="s">
        <v>20</v>
      </c>
      <c r="H20" s="11">
        <v>30000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f>SUMIFS(CotaFundos!$C:$C,CotaFundos!$B:$B,$B20,CotaFundos!$A:$A,T$1)*30000-479265.07</f>
        <v>-25965.070000000007</v>
      </c>
      <c r="U20" s="6">
        <f>SUMIFS(CotaFundos!$C:$C,CotaFundos!$B:$B,$B20,CotaFundos!$A:$A,U$1)*30000-479265.07</f>
        <v>-27465.070000000007</v>
      </c>
      <c r="V20" s="6">
        <f>SUMIFS(CotaFundos!$C:$C,CotaFundos!$B:$B,$B20,CotaFundos!$A:$A,V$1)*30000</f>
        <v>450300</v>
      </c>
      <c r="W20" s="6">
        <f>SUMIFS(CotaFundos!$C:$C,CotaFundos!$B:$B,$B20,CotaFundos!$A:$A,W$1)*30000</f>
        <v>425100</v>
      </c>
      <c r="X20" s="6">
        <f>SUMIFS(CotaFundos!$C:$C,CotaFundos!$B:$B,$B20,CotaFundos!$A:$A,X$1)*30000</f>
        <v>429000</v>
      </c>
      <c r="Y20" s="6">
        <v>420663.33</v>
      </c>
      <c r="Z20" s="6">
        <v>420663.33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</row>
    <row r="21" spans="1:95" x14ac:dyDescent="0.25">
      <c r="B21" s="10" t="s">
        <v>21</v>
      </c>
      <c r="H21" s="11">
        <v>10000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>
        <f>SUMIFS(CotaFundos!$C:$C,CotaFundos!$B:$B,$B21,CotaFundos!$A:$A,AG$1)*10000-70032.91</f>
        <v>-32.910000000003492</v>
      </c>
      <c r="AH21" s="6">
        <f>-70032.91+69701.57</f>
        <v>-331.33999999999651</v>
      </c>
      <c r="AI21" s="6">
        <v>69701.570000000007</v>
      </c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</row>
    <row r="22" spans="1:95" x14ac:dyDescent="0.25">
      <c r="B22" s="10" t="s">
        <v>22</v>
      </c>
      <c r="H22" s="11">
        <v>3600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>
        <f>SUMIFS(CotaFundos!$C:$C,CotaFundos!$B:$B,$B22,CotaFundos!$A:$A,T$1)*3000-127030.75</f>
        <v>1249.25</v>
      </c>
      <c r="U22" s="6">
        <f>SUMIFS(CotaFundos!$C:$C,CotaFundos!$B:$B,$B22,CotaFundos!$A:$A,U$1)*3000-127030.75</f>
        <v>4969.25</v>
      </c>
      <c r="V22" s="6">
        <f>SUMIFS(CotaFundos!$C:$C,CotaFundos!$B:$B,$B22,CotaFundos!$A:$A,V$1)*3000</f>
        <v>127380</v>
      </c>
      <c r="W22" s="6">
        <f>SUMIFS(CotaFundos!$C:$C,CotaFundos!$B:$B,$B22,CotaFundos!$A:$A,W$1)*3000</f>
        <v>128700</v>
      </c>
      <c r="X22" s="6">
        <f>SUMIFS(CotaFundos!$C:$C,CotaFundos!$B:$B,$B22,CotaFundos!$A:$A,X$1)*3000</f>
        <v>130530</v>
      </c>
      <c r="Y22" s="6">
        <f>SUMIFS(CotaFundos!$C:$C,CotaFundos!$B:$B,$B22,CotaFundos!$A:$A,Y$1)*3000</f>
        <v>131280</v>
      </c>
      <c r="Z22" s="6">
        <f>SUMIFS(CotaFundos!$C:$C,CotaFundos!$B:$B,$B22,CotaFundos!$A:$A,Z$1)*3000</f>
        <v>133650</v>
      </c>
      <c r="AA22" s="6">
        <f>SUMIFS(CotaFundos!$C:$C,CotaFundos!$B:$B,$B22,CotaFundos!$A:$A,AA$1)*3000</f>
        <v>133830</v>
      </c>
      <c r="AB22" s="6">
        <f>SUMIFS(CotaFundos!$C:$C,CotaFundos!$B:$B,$B22,CotaFundos!$A:$A,AB$1)*3000</f>
        <v>140190</v>
      </c>
      <c r="AC22" s="6">
        <f>SUMIFS(CotaFundos!$C:$C,CotaFundos!$B:$B,$B22,CotaFundos!$A:$A,AC$1)*3000</f>
        <v>134580</v>
      </c>
      <c r="AD22" s="6">
        <f>SUMIFS(CotaFundos!$C:$C,CotaFundos!$B:$B,$B22,CotaFundos!$A:$A,AD$1)*3000</f>
        <v>131790</v>
      </c>
      <c r="AE22" s="6">
        <f>SUMIFS(CotaFundos!$C:$C,CotaFundos!$B:$B,$B22,CotaFundos!$A:$A,AE$1)*3000</f>
        <v>131100</v>
      </c>
      <c r="AF22" s="6">
        <v>131422.97</v>
      </c>
      <c r="AG22" s="4">
        <v>131422.97</v>
      </c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</row>
    <row r="23" spans="1:95" x14ac:dyDescent="0.25">
      <c r="B23" s="12"/>
      <c r="BS23" s="6"/>
      <c r="BT23" s="6"/>
      <c r="BU23" s="6"/>
      <c r="BV23" s="6"/>
      <c r="BW23" s="6"/>
      <c r="BX23" s="17"/>
      <c r="BY23" s="3"/>
      <c r="BZ23" s="3"/>
    </row>
    <row r="24" spans="1:95" x14ac:dyDescent="0.25">
      <c r="B24" s="12" t="s">
        <v>4</v>
      </c>
      <c r="I24" s="2">
        <v>4000421.67</v>
      </c>
      <c r="J24" s="2">
        <v>4000421.67</v>
      </c>
      <c r="K24" s="2">
        <v>2500426.3099999996</v>
      </c>
      <c r="L24" s="2">
        <v>2500426.3099999996</v>
      </c>
      <c r="M24" s="2">
        <v>2503462.1299999994</v>
      </c>
      <c r="N24" s="2">
        <v>2503462.1299999994</v>
      </c>
      <c r="O24" s="2">
        <v>1697917.9199999992</v>
      </c>
      <c r="P24" s="2">
        <v>1537784.3099999991</v>
      </c>
      <c r="Q24" s="2">
        <v>1098904.5099999993</v>
      </c>
      <c r="R24" s="2">
        <v>2239895.9799999995</v>
      </c>
      <c r="S24" s="2">
        <v>2239895.9799999995</v>
      </c>
      <c r="T24" s="2">
        <v>2227231.1199999992</v>
      </c>
      <c r="U24" s="2">
        <v>2227231.1199999992</v>
      </c>
      <c r="V24" s="2">
        <v>33088.419999999256</v>
      </c>
      <c r="W24" s="2">
        <v>33088.419999999256</v>
      </c>
      <c r="X24" s="2">
        <v>33088.419999999256</v>
      </c>
      <c r="Y24" s="2">
        <v>1537235.5299999993</v>
      </c>
      <c r="Z24" s="2">
        <v>1536986.2099999993</v>
      </c>
      <c r="AA24" s="2">
        <v>1897515.1399999994</v>
      </c>
      <c r="AB24" s="2">
        <v>1857920.7599999993</v>
      </c>
      <c r="AC24" s="2">
        <v>1879610.0199999993</v>
      </c>
      <c r="AD24" s="2">
        <v>2916692.3499999996</v>
      </c>
      <c r="AE24" s="2">
        <v>2511967.8499999996</v>
      </c>
      <c r="AF24" s="2">
        <v>2511967.8499999996</v>
      </c>
      <c r="AG24" s="2">
        <v>2511967.8499999996</v>
      </c>
      <c r="AH24" s="2">
        <v>2726895.23</v>
      </c>
      <c r="AI24" s="2">
        <v>2459299.46</v>
      </c>
      <c r="AJ24" s="2">
        <v>3369786.6299999994</v>
      </c>
      <c r="AK24" s="2">
        <v>3550909.1099999994</v>
      </c>
      <c r="AL24" s="2">
        <v>3550909.1099999994</v>
      </c>
      <c r="AM24" s="2">
        <v>3550909.1099999994</v>
      </c>
      <c r="AN24" s="2">
        <v>3550909.1099999994</v>
      </c>
      <c r="AO24" s="2">
        <v>3550909.1099999994</v>
      </c>
      <c r="AP24" s="2">
        <v>3550909.1099999994</v>
      </c>
      <c r="AQ24" s="2">
        <v>3550909.1099999994</v>
      </c>
      <c r="AR24" s="2">
        <v>3550909.1099999994</v>
      </c>
      <c r="AS24" s="2">
        <v>3550909.1099999994</v>
      </c>
      <c r="AT24" s="2">
        <v>3551920.6799999992</v>
      </c>
      <c r="AU24" s="2">
        <v>3551920.6799999992</v>
      </c>
      <c r="AV24" s="2">
        <v>3536595.8099999991</v>
      </c>
      <c r="AW24" s="2">
        <v>3536595.8099999991</v>
      </c>
      <c r="AX24" s="2">
        <v>3536595.8099999991</v>
      </c>
      <c r="AY24" s="2">
        <v>3536595.8099999991</v>
      </c>
      <c r="AZ24" s="2">
        <v>3523766.8599999994</v>
      </c>
      <c r="BA24" s="2">
        <v>2002620.7300000002</v>
      </c>
      <c r="BB24" s="2">
        <v>179473.09999996627</v>
      </c>
      <c r="BC24" s="2">
        <v>179473.09999996627</v>
      </c>
      <c r="BD24" s="2">
        <v>179473.09999996627</v>
      </c>
      <c r="BE24" s="2">
        <v>179473.09999996627</v>
      </c>
      <c r="BF24" s="2">
        <v>19473.099999966333</v>
      </c>
      <c r="BG24" s="2">
        <v>20472.649999966321</v>
      </c>
      <c r="BH24" s="2">
        <v>28475.449999966309</v>
      </c>
      <c r="BI24" s="2">
        <v>51687.299999966199</v>
      </c>
      <c r="BJ24" s="2">
        <v>433902.85999996623</v>
      </c>
      <c r="BK24" s="2">
        <v>93698.309999966266</v>
      </c>
      <c r="BL24" s="2">
        <v>805000.33999996632</v>
      </c>
      <c r="BM24" s="2">
        <v>805000.33999996632</v>
      </c>
      <c r="BN24" s="2">
        <v>805000.33999996632</v>
      </c>
      <c r="BO24" s="2">
        <v>290940.47999996634</v>
      </c>
      <c r="BP24" s="2">
        <v>290940.47999996634</v>
      </c>
      <c r="BQ24" s="2">
        <v>290940.47999996634</v>
      </c>
      <c r="BR24" s="2">
        <v>58847.409999966359</v>
      </c>
      <c r="BS24" s="2">
        <v>58847.409999966359</v>
      </c>
      <c r="BT24" s="2">
        <v>58847.409999966359</v>
      </c>
      <c r="BU24" s="2">
        <v>58847.409999966359</v>
      </c>
      <c r="BV24" s="2">
        <v>3555.8799999663606</v>
      </c>
      <c r="BW24" s="2">
        <v>3555.8799999663606</v>
      </c>
      <c r="BX24" s="2">
        <v>3555.8799999663606</v>
      </c>
      <c r="BY24" s="2">
        <v>3555.8799999663606</v>
      </c>
      <c r="BZ24" s="2">
        <v>53469.979999966366</v>
      </c>
      <c r="CA24" s="2">
        <v>53469.979999966366</v>
      </c>
      <c r="CB24" s="2">
        <v>53469.979999966366</v>
      </c>
      <c r="CC24" s="2">
        <v>53469.979999966366</v>
      </c>
      <c r="CD24" s="2">
        <v>53469.979999966366</v>
      </c>
      <c r="CE24" s="2">
        <v>53469.979999966366</v>
      </c>
      <c r="CF24" s="2">
        <v>53469.979999966366</v>
      </c>
      <c r="CG24" s="2">
        <f>CF24</f>
        <v>53469.979999966366</v>
      </c>
      <c r="CH24" s="2">
        <f t="shared" ref="CH24:CO24" si="1">CG24</f>
        <v>53469.979999966366</v>
      </c>
      <c r="CI24" s="2">
        <f t="shared" si="1"/>
        <v>53469.979999966366</v>
      </c>
      <c r="CJ24" s="2">
        <f t="shared" si="1"/>
        <v>53469.979999966366</v>
      </c>
      <c r="CK24" s="2">
        <f t="shared" si="1"/>
        <v>53469.979999966366</v>
      </c>
      <c r="CL24" s="2">
        <f>CK24-50437.04</f>
        <v>3032.9399999663656</v>
      </c>
      <c r="CM24" s="2">
        <f t="shared" si="1"/>
        <v>3032.9399999663656</v>
      </c>
      <c r="CN24" s="2">
        <f t="shared" si="1"/>
        <v>3032.9399999663656</v>
      </c>
      <c r="CO24" s="2">
        <f t="shared" si="1"/>
        <v>3032.9399999663656</v>
      </c>
    </row>
    <row r="25" spans="1:95" x14ac:dyDescent="0.25"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</row>
    <row r="26" spans="1:95" x14ac:dyDescent="0.25">
      <c r="C26" s="36" t="s">
        <v>44</v>
      </c>
      <c r="D26" s="36"/>
      <c r="E26" s="8"/>
      <c r="F26" s="8"/>
      <c r="G26" s="23">
        <f>SUM(CO2:CO22)+SUM(F2:F22)+CO24-SUM(I2:I22)-I24+160000</f>
        <v>701178.20231856126</v>
      </c>
    </row>
    <row r="27" spans="1:95" x14ac:dyDescent="0.25">
      <c r="C27" s="4" t="s">
        <v>32</v>
      </c>
      <c r="D27" s="6">
        <v>4500000</v>
      </c>
      <c r="I27" s="2">
        <f>SUM(I2:I22)+I24</f>
        <v>4500000</v>
      </c>
      <c r="J27" s="2">
        <f>SUM(J2:J22)+J24</f>
        <v>4500070.1163768116</v>
      </c>
      <c r="K27" s="2">
        <f>SUM(K2:K22)+K24</f>
        <v>4500140.2327536233</v>
      </c>
      <c r="L27" s="2">
        <f t="shared" ref="L27:AN27" si="2">SUM(L2:L22)+L24</f>
        <v>4500506.9027018631</v>
      </c>
      <c r="M27" s="2">
        <f t="shared" si="2"/>
        <v>4503909.3926501032</v>
      </c>
      <c r="N27" s="2">
        <f t="shared" si="2"/>
        <v>4503970.5325983437</v>
      </c>
      <c r="O27" s="2">
        <f t="shared" si="2"/>
        <v>4513551.3725465834</v>
      </c>
      <c r="P27" s="2">
        <f t="shared" si="2"/>
        <v>4499386.4391614906</v>
      </c>
      <c r="Q27" s="2">
        <f t="shared" si="2"/>
        <v>4498556.5157763977</v>
      </c>
      <c r="R27" s="2">
        <f t="shared" si="2"/>
        <v>4501761.5923913047</v>
      </c>
      <c r="S27" s="2">
        <f t="shared" si="2"/>
        <v>4503742.2623395445</v>
      </c>
      <c r="T27" s="2">
        <f t="shared" si="2"/>
        <v>4392981.3722877847</v>
      </c>
      <c r="U27" s="2">
        <f t="shared" si="2"/>
        <v>4396049.0422360245</v>
      </c>
      <c r="V27" s="2">
        <f t="shared" si="2"/>
        <v>4388180.7121842643</v>
      </c>
      <c r="W27" s="2">
        <f t="shared" si="2"/>
        <v>4401288.3821325051</v>
      </c>
      <c r="X27" s="2">
        <f t="shared" si="2"/>
        <v>4351719.0520807449</v>
      </c>
      <c r="Y27" s="2">
        <f t="shared" si="2"/>
        <v>4247951.0520289848</v>
      </c>
      <c r="Z27" s="2">
        <f t="shared" si="2"/>
        <v>4289167.8484057961</v>
      </c>
      <c r="AA27" s="2">
        <f t="shared" si="2"/>
        <v>4363471.5647826083</v>
      </c>
      <c r="AB27" s="2">
        <f t="shared" si="2"/>
        <v>4428607.5311594196</v>
      </c>
      <c r="AC27" s="2">
        <f t="shared" si="2"/>
        <v>4422952.407536231</v>
      </c>
      <c r="AD27" s="2">
        <f t="shared" si="2"/>
        <v>4418108.6239130422</v>
      </c>
      <c r="AE27" s="2">
        <f t="shared" si="2"/>
        <v>4412107.7402898539</v>
      </c>
      <c r="AF27" s="2">
        <f t="shared" si="2"/>
        <v>4381296.2366666663</v>
      </c>
      <c r="AG27" s="2">
        <f t="shared" si="2"/>
        <v>4323654.5830434775</v>
      </c>
      <c r="AH27" s="2">
        <f t="shared" si="2"/>
        <v>4327165.8694202891</v>
      </c>
      <c r="AI27" s="2">
        <f t="shared" si="2"/>
        <v>4318889.4657971011</v>
      </c>
      <c r="AJ27" s="2">
        <f t="shared" si="2"/>
        <v>4320035.5821739119</v>
      </c>
      <c r="AK27" s="2">
        <f t="shared" si="2"/>
        <v>4319298.6985507235</v>
      </c>
      <c r="AL27" s="2">
        <f t="shared" si="2"/>
        <v>4318830.8149275351</v>
      </c>
      <c r="AM27" s="2">
        <f t="shared" si="2"/>
        <v>4318631.9313043468</v>
      </c>
      <c r="AN27" s="2">
        <f t="shared" si="2"/>
        <v>4318164.0476811584</v>
      </c>
      <c r="AO27" s="2">
        <f t="shared" ref="AO27:BT27" si="3">SUM(AO2:AO22)+AO24</f>
        <v>4318234.16405797</v>
      </c>
      <c r="AP27" s="2">
        <f t="shared" si="3"/>
        <v>4319918.2804347817</v>
      </c>
      <c r="AQ27" s="2">
        <f t="shared" si="3"/>
        <v>4319450.3968115933</v>
      </c>
      <c r="AR27" s="2">
        <f t="shared" si="3"/>
        <v>4321403.513188405</v>
      </c>
      <c r="AS27" s="2">
        <f t="shared" si="3"/>
        <v>4322011.6295652166</v>
      </c>
      <c r="AT27" s="2">
        <f t="shared" si="3"/>
        <v>4307230.4459420275</v>
      </c>
      <c r="AU27" s="2">
        <f t="shared" si="3"/>
        <v>4307031.5623188391</v>
      </c>
      <c r="AV27" s="2">
        <f t="shared" si="3"/>
        <v>4306025.6786956508</v>
      </c>
      <c r="AW27" s="2">
        <f t="shared" si="3"/>
        <v>4307171.7950724624</v>
      </c>
      <c r="AX27" s="2">
        <f t="shared" si="3"/>
        <v>4306703.911449274</v>
      </c>
      <c r="AY27" s="2">
        <f t="shared" si="3"/>
        <v>4304405.8978260858</v>
      </c>
      <c r="AZ27" s="2">
        <f t="shared" si="3"/>
        <v>4300042.4342028974</v>
      </c>
      <c r="BA27" s="2">
        <f t="shared" si="3"/>
        <v>4276664.550579709</v>
      </c>
      <c r="BB27" s="2">
        <f t="shared" si="3"/>
        <v>4177503.7009588704</v>
      </c>
      <c r="BC27" s="2">
        <f t="shared" si="3"/>
        <v>4302447.9890823886</v>
      </c>
      <c r="BD27" s="2">
        <f t="shared" si="3"/>
        <v>4284470.3242145842</v>
      </c>
      <c r="BE27" s="2">
        <f t="shared" si="3"/>
        <v>4172476.2756033149</v>
      </c>
      <c r="BF27" s="2">
        <f t="shared" si="3"/>
        <v>4014419.8352313759</v>
      </c>
      <c r="BG27" s="2">
        <f t="shared" si="3"/>
        <v>4040289.8153849742</v>
      </c>
      <c r="BH27" s="2">
        <f t="shared" si="3"/>
        <v>4026520.6183064631</v>
      </c>
      <c r="BI27" s="2">
        <f t="shared" si="3"/>
        <v>4052941.180667988</v>
      </c>
      <c r="BJ27" s="2">
        <f t="shared" si="3"/>
        <v>4136524.15567976</v>
      </c>
      <c r="BK27" s="2">
        <f t="shared" si="3"/>
        <v>4146871.6772150747</v>
      </c>
      <c r="BL27" s="2">
        <f t="shared" si="3"/>
        <v>4135891.9379163827</v>
      </c>
      <c r="BM27" s="2">
        <f t="shared" si="3"/>
        <v>4147043.3723681159</v>
      </c>
      <c r="BN27" s="2">
        <f t="shared" si="3"/>
        <v>4071317.7526450176</v>
      </c>
      <c r="BO27" s="2">
        <f t="shared" si="3"/>
        <v>4126800.5826808452</v>
      </c>
      <c r="BP27" s="2">
        <f t="shared" si="3"/>
        <v>4040120.2559299697</v>
      </c>
      <c r="BQ27" s="2">
        <f t="shared" si="3"/>
        <v>4101372.3160326546</v>
      </c>
      <c r="BR27" s="2">
        <f t="shared" si="3"/>
        <v>4147503.7610360463</v>
      </c>
      <c r="BS27" s="2">
        <f t="shared" si="3"/>
        <v>4382612.5943847615</v>
      </c>
      <c r="BT27" s="2">
        <f t="shared" si="3"/>
        <v>4428154.2831232576</v>
      </c>
      <c r="BU27" s="2">
        <f t="shared" ref="BU27:CF27" si="4">SUM(BU2:BU22)+BU24</f>
        <v>4561343.758422845</v>
      </c>
      <c r="BV27" s="2">
        <f t="shared" si="4"/>
        <v>4594273.7898330083</v>
      </c>
      <c r="BW27" s="2">
        <f t="shared" si="4"/>
        <v>4530881.9187002024</v>
      </c>
      <c r="BX27" s="2">
        <f t="shared" si="4"/>
        <v>4584899.1344984099</v>
      </c>
      <c r="BY27" s="2">
        <f>SUM(BY2:BY22)+BY24</f>
        <v>4537930.0890154485</v>
      </c>
      <c r="BZ27" s="2">
        <f t="shared" si="4"/>
        <v>4571885.0003394904</v>
      </c>
      <c r="CA27" s="2">
        <f t="shared" si="4"/>
        <v>4564714.9920978649</v>
      </c>
      <c r="CB27" s="2">
        <f t="shared" si="4"/>
        <v>4591082.442759322</v>
      </c>
      <c r="CC27" s="2">
        <f t="shared" si="4"/>
        <v>4578067.8687374461</v>
      </c>
      <c r="CD27" s="2">
        <f t="shared" si="4"/>
        <v>4569759.6167673478</v>
      </c>
      <c r="CE27" s="2">
        <f t="shared" si="4"/>
        <v>4567576.973670003</v>
      </c>
      <c r="CF27" s="2">
        <f t="shared" si="4"/>
        <v>4675193.7358201258</v>
      </c>
      <c r="CG27" s="2">
        <f t="shared" ref="CG27:CO27" si="5">SUM(CG2:CG22)+CG24</f>
        <v>4671472.1095721861</v>
      </c>
      <c r="CH27" s="2">
        <f t="shared" si="5"/>
        <v>4899927.461548592</v>
      </c>
      <c r="CI27" s="2">
        <f t="shared" si="5"/>
        <v>5009602.8136798441</v>
      </c>
      <c r="CJ27" s="2">
        <f t="shared" si="5"/>
        <v>4963234.1793344151</v>
      </c>
      <c r="CK27" s="2">
        <f t="shared" si="5"/>
        <v>5001009.9425218431</v>
      </c>
      <c r="CL27" s="2">
        <f t="shared" si="5"/>
        <v>5174396.2418728899</v>
      </c>
      <c r="CM27" s="2">
        <f t="shared" si="5"/>
        <v>5094840.0634962535</v>
      </c>
      <c r="CN27" s="2">
        <f t="shared" si="5"/>
        <v>5173702.0997020528</v>
      </c>
      <c r="CO27" s="2">
        <f t="shared" si="5"/>
        <v>5049483.5626691114</v>
      </c>
    </row>
    <row r="28" spans="1:95" x14ac:dyDescent="0.25">
      <c r="C28" s="35" t="s">
        <v>43</v>
      </c>
      <c r="D28" s="2">
        <v>-160000</v>
      </c>
      <c r="J28" s="9">
        <f t="shared" ref="J28:BD28" si="6">J27/I27-1</f>
        <v>1.5581417069254755E-5</v>
      </c>
      <c r="K28" s="9">
        <f t="shared" si="6"/>
        <v>1.5581174292567113E-5</v>
      </c>
      <c r="L28" s="9">
        <f t="shared" si="6"/>
        <v>8.1479671582451729E-5</v>
      </c>
      <c r="M28" s="9">
        <f t="shared" si="6"/>
        <v>7.5602371506144905E-4</v>
      </c>
      <c r="N28" s="9">
        <f t="shared" si="6"/>
        <v>1.3574861950083061E-5</v>
      </c>
      <c r="O28" s="9">
        <f t="shared" si="6"/>
        <v>2.1271986303854629E-3</v>
      </c>
      <c r="P28" s="9">
        <f t="shared" si="6"/>
        <v>-3.1383122104802208E-3</v>
      </c>
      <c r="Q28" s="9">
        <f t="shared" si="6"/>
        <v>-1.8445256843679925E-4</v>
      </c>
      <c r="R28" s="9">
        <f t="shared" si="6"/>
        <v>7.1246778909350716E-4</v>
      </c>
      <c r="S28" s="9">
        <f t="shared" si="6"/>
        <v>4.3997664194117547E-4</v>
      </c>
      <c r="T28" s="9">
        <f t="shared" si="6"/>
        <v>-2.4593079177275823E-2</v>
      </c>
      <c r="U28" s="9">
        <f t="shared" si="6"/>
        <v>6.9831162216882348E-4</v>
      </c>
      <c r="V28" s="9">
        <f t="shared" si="6"/>
        <v>-1.7898640293052548E-3</v>
      </c>
      <c r="W28" s="9">
        <f t="shared" si="6"/>
        <v>2.987039688644888E-3</v>
      </c>
      <c r="X28" s="9">
        <f t="shared" si="6"/>
        <v>-1.1262459022906124E-2</v>
      </c>
      <c r="Y28" s="9">
        <f t="shared" si="6"/>
        <v>-2.3845289369529565E-2</v>
      </c>
      <c r="Z28" s="9">
        <f t="shared" si="6"/>
        <v>9.7027474827244831E-3</v>
      </c>
      <c r="AA28" s="9">
        <f t="shared" si="6"/>
        <v>1.7323573943236914E-2</v>
      </c>
      <c r="AB28" s="9">
        <f t="shared" si="6"/>
        <v>1.4927556054798341E-2</v>
      </c>
      <c r="AC28" s="9">
        <f t="shared" si="6"/>
        <v>-1.2769529888118081E-3</v>
      </c>
      <c r="AD28" s="9">
        <f t="shared" si="6"/>
        <v>-1.0951471272753199E-3</v>
      </c>
      <c r="AE28" s="9">
        <f t="shared" si="6"/>
        <v>-1.3582471899193926E-3</v>
      </c>
      <c r="AF28" s="9">
        <f t="shared" si="6"/>
        <v>-6.983397830888749E-3</v>
      </c>
      <c r="AG28" s="9">
        <f t="shared" si="6"/>
        <v>-1.3156301356842981E-2</v>
      </c>
      <c r="AH28" s="9">
        <f>AH27/AG27-1</f>
        <v>8.1211075245968267E-4</v>
      </c>
      <c r="AI28" s="9">
        <f t="shared" si="6"/>
        <v>-1.9126615140123704E-3</v>
      </c>
      <c r="AJ28" s="9">
        <f t="shared" si="6"/>
        <v>2.6537293577133525E-4</v>
      </c>
      <c r="AK28" s="9">
        <f t="shared" si="6"/>
        <v>-1.7057350782689884E-4</v>
      </c>
      <c r="AL28" s="9">
        <f t="shared" si="6"/>
        <v>-1.0832397938709271E-4</v>
      </c>
      <c r="AM28" s="9">
        <f t="shared" si="6"/>
        <v>-4.605033901794453E-5</v>
      </c>
      <c r="AN28" s="9">
        <f t="shared" si="6"/>
        <v>-1.0834070386889216E-4</v>
      </c>
      <c r="AO28" s="9">
        <f t="shared" si="6"/>
        <v>1.6237543557284795E-5</v>
      </c>
      <c r="AP28" s="9">
        <f t="shared" si="6"/>
        <v>3.9000117011456226E-4</v>
      </c>
      <c r="AQ28" s="9">
        <f t="shared" si="6"/>
        <v>-1.083084430804071E-4</v>
      </c>
      <c r="AR28" s="9">
        <f t="shared" si="6"/>
        <v>4.5216779853607392E-4</v>
      </c>
      <c r="AS28" s="9">
        <f t="shared" si="6"/>
        <v>1.4072196103787071E-4</v>
      </c>
      <c r="AT28" s="9">
        <f t="shared" si="6"/>
        <v>-3.4199777534323905E-3</v>
      </c>
      <c r="AU28" s="9">
        <f t="shared" si="6"/>
        <v>-4.617436324438895E-5</v>
      </c>
      <c r="AV28" s="9">
        <f t="shared" si="6"/>
        <v>-2.3354452100809997E-4</v>
      </c>
      <c r="AW28" s="9">
        <f t="shared" si="6"/>
        <v>2.6616570878390533E-4</v>
      </c>
      <c r="AX28" s="9">
        <f t="shared" si="6"/>
        <v>-1.0862896709240566E-4</v>
      </c>
      <c r="AY28" s="9">
        <f t="shared" si="6"/>
        <v>-5.335898799727623E-4</v>
      </c>
      <c r="AZ28" s="9">
        <f t="shared" si="6"/>
        <v>-1.0137202965436742E-3</v>
      </c>
      <c r="BA28" s="9">
        <f t="shared" si="6"/>
        <v>-5.4366634703970629E-3</v>
      </c>
      <c r="BB28" s="9">
        <f t="shared" si="6"/>
        <v>-2.318649228810743E-2</v>
      </c>
      <c r="BC28" s="9">
        <f t="shared" si="6"/>
        <v>2.9908839600750081E-2</v>
      </c>
      <c r="BD28" s="9">
        <f t="shared" si="6"/>
        <v>-4.1784734907716059E-3</v>
      </c>
      <c r="BE28" s="9">
        <f>BE27/BD27-1</f>
        <v>-2.6139531875926769E-2</v>
      </c>
      <c r="BF28" s="9">
        <f>BF27/(BE27-160000)-1</f>
        <v>4.8437909524312595E-4</v>
      </c>
      <c r="BG28" s="9">
        <f>BG27/BF27-1</f>
        <v>6.4442637330948127E-3</v>
      </c>
      <c r="BH28" s="9">
        <f t="shared" ref="BH28:BY28" si="7">BH27/BG27-1</f>
        <v>-3.4079726226765583E-3</v>
      </c>
      <c r="BI28" s="9">
        <f t="shared" si="7"/>
        <v>6.5616359298905635E-3</v>
      </c>
      <c r="BJ28" s="9">
        <f t="shared" si="7"/>
        <v>2.0622794974289871E-2</v>
      </c>
      <c r="BK28" s="9">
        <f t="shared" si="7"/>
        <v>2.5015015374940663E-3</v>
      </c>
      <c r="BL28" s="9">
        <f t="shared" si="7"/>
        <v>-2.6477161950826389E-3</v>
      </c>
      <c r="BM28" s="9">
        <f t="shared" si="7"/>
        <v>2.69625865934775E-3</v>
      </c>
      <c r="BN28" s="9">
        <f t="shared" si="7"/>
        <v>-1.8260146548661815E-2</v>
      </c>
      <c r="BO28" s="9">
        <f t="shared" si="7"/>
        <v>1.3627732691652961E-2</v>
      </c>
      <c r="BP28" s="9">
        <f t="shared" si="7"/>
        <v>-2.1004244090361723E-2</v>
      </c>
      <c r="BQ28" s="9">
        <f t="shared" si="7"/>
        <v>1.5160949729845496E-2</v>
      </c>
      <c r="BR28" s="9">
        <f t="shared" si="7"/>
        <v>1.1247807184697534E-2</v>
      </c>
      <c r="BS28" s="9">
        <f t="shared" si="7"/>
        <v>5.6686828245331222E-2</v>
      </c>
      <c r="BT28" s="9">
        <f t="shared" si="7"/>
        <v>1.0391447511661545E-2</v>
      </c>
      <c r="BU28" s="9">
        <f t="shared" si="7"/>
        <v>3.007787596904743E-2</v>
      </c>
      <c r="BV28" s="9">
        <f t="shared" si="7"/>
        <v>7.2193706842103023E-3</v>
      </c>
      <c r="BW28" s="9">
        <f t="shared" si="7"/>
        <v>-1.379801771350464E-2</v>
      </c>
      <c r="BX28" s="9">
        <f t="shared" si="7"/>
        <v>1.1922009173371606E-2</v>
      </c>
      <c r="BY28" s="9">
        <f t="shared" si="7"/>
        <v>-1.0244291990973098E-2</v>
      </c>
      <c r="BZ28" s="9">
        <f>BZ27/BY27-1</f>
        <v>7.4824668203314904E-3</v>
      </c>
      <c r="CA28" s="9">
        <f>CA27/BZ27-1</f>
        <v>-1.5682827195113713E-3</v>
      </c>
      <c r="CB28" s="9">
        <f t="shared" ref="CB28:CF28" si="8">CB27/CA27-1</f>
        <v>5.7763629727383137E-3</v>
      </c>
      <c r="CC28" s="9">
        <f t="shared" si="8"/>
        <v>-2.8347506680916901E-3</v>
      </c>
      <c r="CD28" s="9">
        <f t="shared" si="8"/>
        <v>-1.8147944085393775E-3</v>
      </c>
      <c r="CE28" s="9">
        <f t="shared" si="8"/>
        <v>-4.7762755164104664E-4</v>
      </c>
      <c r="CF28" s="9">
        <f t="shared" si="8"/>
        <v>2.3561017749779367E-2</v>
      </c>
      <c r="CG28" s="9">
        <f t="shared" ref="CG28:CO28" si="9">CG27/CF27-1</f>
        <v>-7.9603679724016274E-4</v>
      </c>
      <c r="CH28" s="9">
        <f t="shared" si="9"/>
        <v>4.8904359614667214E-2</v>
      </c>
      <c r="CI28" s="9">
        <f t="shared" si="9"/>
        <v>2.2383056278263647E-2</v>
      </c>
      <c r="CJ28" s="9">
        <f t="shared" si="9"/>
        <v>-9.2559502359765844E-3</v>
      </c>
      <c r="CK28" s="9">
        <f t="shared" si="9"/>
        <v>7.6111184406160159E-3</v>
      </c>
      <c r="CL28" s="9">
        <f t="shared" si="9"/>
        <v>3.4670256876876637E-2</v>
      </c>
      <c r="CM28" s="9">
        <f t="shared" si="9"/>
        <v>-1.5374968335985173E-2</v>
      </c>
      <c r="CN28" s="9">
        <f t="shared" si="9"/>
        <v>1.5478805070022528E-2</v>
      </c>
      <c r="CO28" s="9">
        <f t="shared" si="9"/>
        <v>-2.4009603691734549E-2</v>
      </c>
      <c r="CP28" s="18" t="s">
        <v>5</v>
      </c>
      <c r="CQ28" s="15">
        <f>FVSCHEDULE(1,J28:CO28)-1</f>
        <v>0.16685219478990976</v>
      </c>
    </row>
    <row r="29" spans="1:95" x14ac:dyDescent="0.25">
      <c r="A29" s="4">
        <f>1.02^(1/252)-1</f>
        <v>7.8584941984649603E-5</v>
      </c>
      <c r="C29" s="4" t="s">
        <v>33</v>
      </c>
      <c r="D29" s="6">
        <f>D27+SUM(CO2:CO22)+SUM(F2:F22)+CO24-SUM(I2:I22)-I24</f>
        <v>5041178.2023185603</v>
      </c>
      <c r="I29" s="2">
        <f t="shared" ref="I29:BT29" si="10">I27*(1.02^(1/252)-1)</f>
        <v>353.63223893092322</v>
      </c>
      <c r="J29" s="2">
        <f t="shared" si="10"/>
        <v>353.63774902232711</v>
      </c>
      <c r="K29" s="2">
        <f t="shared" si="10"/>
        <v>353.64325911373106</v>
      </c>
      <c r="L29" s="2">
        <f t="shared" si="10"/>
        <v>353.67207385034101</v>
      </c>
      <c r="M29" s="2">
        <f t="shared" si="10"/>
        <v>353.9394583255268</v>
      </c>
      <c r="N29" s="2">
        <f t="shared" si="10"/>
        <v>353.94426300481223</v>
      </c>
      <c r="O29" s="2">
        <f t="shared" si="10"/>
        <v>354.69717275630887</v>
      </c>
      <c r="P29" s="2">
        <f t="shared" si="10"/>
        <v>353.58402228802493</v>
      </c>
      <c r="Q29" s="2">
        <f t="shared" si="10"/>
        <v>353.51880280695565</v>
      </c>
      <c r="R29" s="2">
        <f t="shared" si="10"/>
        <v>353.77067356679447</v>
      </c>
      <c r="S29" s="2">
        <f>S27*(1.02^(1/252)-1)</f>
        <v>353.92632439976768</v>
      </c>
      <c r="T29" s="2">
        <f t="shared" si="10"/>
        <v>345.22218628088194</v>
      </c>
      <c r="U29" s="2">
        <f t="shared" si="10"/>
        <v>345.46325894579246</v>
      </c>
      <c r="V29" s="2">
        <f t="shared" si="10"/>
        <v>344.84492668515878</v>
      </c>
      <c r="W29" s="2">
        <f t="shared" si="10"/>
        <v>345.87499216759522</v>
      </c>
      <c r="X29" s="2">
        <f t="shared" si="10"/>
        <v>341.9795892412597</v>
      </c>
      <c r="Y29" s="2">
        <f t="shared" si="10"/>
        <v>333.82498697732899</v>
      </c>
      <c r="Z29" s="2">
        <f t="shared" si="10"/>
        <v>337.06400652939385</v>
      </c>
      <c r="AA29" s="2">
        <f t="shared" si="10"/>
        <v>342.90315977010948</v>
      </c>
      <c r="AB29" s="2">
        <f t="shared" si="10"/>
        <v>348.0218659089453</v>
      </c>
      <c r="AC29" s="2">
        <f t="shared" si="10"/>
        <v>347.57745834710101</v>
      </c>
      <c r="AD29" s="2">
        <f t="shared" si="10"/>
        <v>347.19680989208649</v>
      </c>
      <c r="AE29" s="2">
        <f t="shared" si="10"/>
        <v>346.72523080070164</v>
      </c>
      <c r="AF29" s="2">
        <f t="shared" si="10"/>
        <v>344.30391057601361</v>
      </c>
      <c r="AG29" s="2">
        <f t="shared" si="10"/>
        <v>339.77414457013606</v>
      </c>
      <c r="AH29" s="2">
        <f t="shared" si="10"/>
        <v>340.05007880634929</v>
      </c>
      <c r="AI29" s="2">
        <f t="shared" si="10"/>
        <v>339.39967810777949</v>
      </c>
      <c r="AJ29" s="2">
        <f t="shared" si="10"/>
        <v>339.48974559675884</v>
      </c>
      <c r="AK29" s="2">
        <f t="shared" si="10"/>
        <v>339.43183763998115</v>
      </c>
      <c r="AL29" s="2">
        <f t="shared" si="10"/>
        <v>339.39506903259729</v>
      </c>
      <c r="AM29" s="2">
        <f t="shared" si="10"/>
        <v>339.37943977460736</v>
      </c>
      <c r="AN29" s="2">
        <f t="shared" si="10"/>
        <v>339.34267116722356</v>
      </c>
      <c r="AO29" s="2">
        <f t="shared" si="10"/>
        <v>339.34818125862745</v>
      </c>
      <c r="AP29" s="2">
        <f t="shared" si="10"/>
        <v>339.4805274463946</v>
      </c>
      <c r="AQ29" s="2">
        <f t="shared" si="10"/>
        <v>339.4437588390108</v>
      </c>
      <c r="AR29" s="2">
        <f t="shared" si="10"/>
        <v>339.59724437617177</v>
      </c>
      <c r="AS29" s="2">
        <f t="shared" si="10"/>
        <v>339.64503316636342</v>
      </c>
      <c r="AT29" s="2">
        <f t="shared" si="10"/>
        <v>338.48345470887068</v>
      </c>
      <c r="AU29" s="2">
        <f t="shared" si="10"/>
        <v>338.4678254508807</v>
      </c>
      <c r="AV29" s="2">
        <f t="shared" si="10"/>
        <v>338.38877814470914</v>
      </c>
      <c r="AW29" s="2">
        <f t="shared" si="10"/>
        <v>338.47884563368854</v>
      </c>
      <c r="AX29" s="2">
        <f t="shared" si="10"/>
        <v>338.44207702630473</v>
      </c>
      <c r="AY29" s="2">
        <f t="shared" si="10"/>
        <v>338.26148775904653</v>
      </c>
      <c r="AZ29" s="2">
        <f t="shared" si="10"/>
        <v>337.91858522336616</v>
      </c>
      <c r="BA29" s="2">
        <f t="shared" si="10"/>
        <v>336.08143559511399</v>
      </c>
      <c r="BB29" s="2">
        <f t="shared" si="10"/>
        <v>328.28888598051185</v>
      </c>
      <c r="BC29" s="2">
        <f t="shared" si="10"/>
        <v>338.10762561401185</v>
      </c>
      <c r="BD29" s="2">
        <f t="shared" si="10"/>
        <v>336.69485186335595</v>
      </c>
      <c r="BE29" s="2">
        <f t="shared" si="10"/>
        <v>327.89380605061336</v>
      </c>
      <c r="BF29" s="2">
        <f t="shared" si="10"/>
        <v>315.47294985368427</v>
      </c>
      <c r="BG29" s="2">
        <f t="shared" si="10"/>
        <v>317.50594074319883</v>
      </c>
      <c r="BH29" s="2">
        <f t="shared" si="10"/>
        <v>316.42388918960887</v>
      </c>
      <c r="BI29" s="2">
        <f t="shared" si="10"/>
        <v>318.50014754999108</v>
      </c>
      <c r="BJ29" s="2">
        <f t="shared" si="10"/>
        <v>325.06851079219564</v>
      </c>
      <c r="BK29" s="2">
        <f t="shared" si="10"/>
        <v>325.88167017173322</v>
      </c>
      <c r="BL29" s="2">
        <f t="shared" si="10"/>
        <v>325.01882799593898</v>
      </c>
      <c r="BM29" s="2">
        <f t="shared" si="10"/>
        <v>325.89516282537403</v>
      </c>
      <c r="BN29" s="2">
        <f t="shared" si="10"/>
        <v>319.94426939268271</v>
      </c>
      <c r="BO29" s="2">
        <f t="shared" si="10"/>
        <v>324.30438437219237</v>
      </c>
      <c r="BP29" s="2">
        <f t="shared" si="10"/>
        <v>317.4926159232644</v>
      </c>
      <c r="BQ29" s="2">
        <f t="shared" si="10"/>
        <v>322.30610551287413</v>
      </c>
      <c r="BR29" s="2">
        <f t="shared" si="10"/>
        <v>325.93134244213371</v>
      </c>
      <c r="BS29" s="2">
        <f t="shared" si="10"/>
        <v>344.40735647092117</v>
      </c>
      <c r="BT29" s="2">
        <f t="shared" si="10"/>
        <v>347.98624743831886</v>
      </c>
      <c r="BU29" s="2">
        <f t="shared" ref="BU29:CN29" si="11">BU27*(1.02^(1/252)-1)</f>
        <v>358.45293462770286</v>
      </c>
      <c r="BV29" s="2">
        <f t="shared" si="11"/>
        <v>361.04073923562322</v>
      </c>
      <c r="BW29" s="2">
        <f t="shared" si="11"/>
        <v>356.05909272035331</v>
      </c>
      <c r="BX29" s="2">
        <f t="shared" si="11"/>
        <v>360.30403249002774</v>
      </c>
      <c r="BY29" s="2">
        <f t="shared" si="11"/>
        <v>356.61297277567485</v>
      </c>
      <c r="BZ29" s="2">
        <f t="shared" si="11"/>
        <v>359.28131751216858</v>
      </c>
      <c r="CA29" s="2">
        <f t="shared" si="11"/>
        <v>358.71786283047101</v>
      </c>
      <c r="CB29" s="2">
        <f t="shared" si="11"/>
        <v>360.78994741098472</v>
      </c>
      <c r="CC29" s="2">
        <f t="shared" si="11"/>
        <v>359.76719786652063</v>
      </c>
      <c r="CD29" s="2">
        <f t="shared" si="11"/>
        <v>359.11429436745664</v>
      </c>
      <c r="CE29" s="2">
        <f t="shared" si="11"/>
        <v>358.94277148627862</v>
      </c>
      <c r="CF29" s="2">
        <f t="shared" si="11"/>
        <v>367.39982849642183</v>
      </c>
      <c r="CG29" s="2">
        <f t="shared" si="11"/>
        <v>367.10736471363896</v>
      </c>
      <c r="CH29" s="2">
        <f t="shared" si="11"/>
        <v>385.06051529478748</v>
      </c>
      <c r="CI29" s="2">
        <f t="shared" si="11"/>
        <v>393.67934647916798</v>
      </c>
      <c r="CJ29" s="2">
        <f t="shared" si="11"/>
        <v>390.035470039225</v>
      </c>
      <c r="CK29" s="2">
        <f t="shared" si="11"/>
        <v>393.00407619773489</v>
      </c>
      <c r="CL29" s="2">
        <f t="shared" si="11"/>
        <v>406.62962847316999</v>
      </c>
      <c r="CM29" s="2">
        <f t="shared" si="11"/>
        <v>400.3777108109216</v>
      </c>
      <c r="CN29" s="2">
        <f t="shared" si="11"/>
        <v>406.57507935094566</v>
      </c>
      <c r="CO29" s="2">
        <f t="shared" ref="CO29" si="12">CO27*(1.02^(1/252)-1)</f>
        <v>396.81337282479393</v>
      </c>
    </row>
    <row r="30" spans="1:95" x14ac:dyDescent="0.25">
      <c r="C30" s="4" t="s">
        <v>31</v>
      </c>
      <c r="D30" s="3">
        <f>4340000*CotaFundos!C995+160000*CotaFundos!C959-160000</f>
        <v>4375139.4018142056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P30" s="19" t="s">
        <v>2</v>
      </c>
      <c r="CQ30" s="14">
        <f>CotaFundos!C995-1</f>
        <v>7.9047324599252899E-3</v>
      </c>
    </row>
    <row r="31" spans="1:95" x14ac:dyDescent="0.25">
      <c r="D31" s="4" t="s">
        <v>34</v>
      </c>
      <c r="G31" s="2">
        <f>SUM(I29:CO29)</f>
        <v>29540.158465698529</v>
      </c>
      <c r="CP31" s="19" t="s">
        <v>6</v>
      </c>
      <c r="CQ31" s="16">
        <f>MAX(0,CQ28/CQ30)</f>
        <v>21.107886400431916</v>
      </c>
    </row>
    <row r="32" spans="1:95" x14ac:dyDescent="0.25">
      <c r="D32" s="4" t="s">
        <v>35</v>
      </c>
      <c r="G32" s="2">
        <f>(-D28+D29-D27-G31-16086.33-49052.77)*20%</f>
        <v>121299.78877057238</v>
      </c>
    </row>
    <row r="33" spans="4:7" x14ac:dyDescent="0.25">
      <c r="D33" s="4" t="s">
        <v>36</v>
      </c>
      <c r="G33" s="2">
        <f>+G32+G31</f>
        <v>150839.94723627091</v>
      </c>
    </row>
  </sheetData>
  <mergeCells count="1">
    <mergeCell ref="C26:D26"/>
  </mergeCells>
  <pageMargins left="0.7" right="0.7" top="0.75" bottom="0.75" header="0.3" footer="0.3"/>
  <pageSetup orientation="portrait" r:id="rId1"/>
  <ignoredErrors>
    <ignoredError sqref="D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CotaFundos</vt:lpstr>
      <vt:lpstr>Sergio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2019-04-22T15:57:43Z</dcterms:created>
  <dcterms:modified xsi:type="dcterms:W3CDTF">2020-08-10T08:39:18Z</dcterms:modified>
</cp:coreProperties>
</file>