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00755eb3db8f8/Documents/Dissertation_proj/undergrad_dissertation/"/>
    </mc:Choice>
  </mc:AlternateContent>
  <xr:revisionPtr revIDLastSave="374" documentId="8_{09BDB0E3-6D41-484E-B986-6DCA03D1065A}" xr6:coauthVersionLast="47" xr6:coauthVersionMax="47" xr10:uidLastSave="{34F9BA86-4781-4E93-8E02-555201A6234F}"/>
  <bookViews>
    <workbookView minimized="1" xWindow="380" yWindow="380" windowWidth="9150" windowHeight="9670" firstSheet="1" activeTab="2" xr2:uid="{6506EFFB-9B75-44E7-A6C3-92B03D2B76B8}"/>
  </bookViews>
  <sheets>
    <sheet name="Sheet1" sheetId="1" r:id="rId1"/>
    <sheet name="Count by family" sheetId="3" r:id="rId2"/>
    <sheet name="INDI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C19" i="3"/>
  <c r="C20" i="3"/>
  <c r="C21" i="3"/>
  <c r="C22" i="3"/>
  <c r="C23" i="3"/>
  <c r="C24" i="3"/>
  <c r="C25" i="3"/>
  <c r="C26" i="3"/>
  <c r="C27" i="3"/>
  <c r="C16" i="3"/>
  <c r="B17" i="3"/>
  <c r="B18" i="3"/>
  <c r="B19" i="3"/>
  <c r="B20" i="3"/>
  <c r="B21" i="3"/>
  <c r="B22" i="3"/>
  <c r="B23" i="3"/>
  <c r="B24" i="3"/>
  <c r="B25" i="3"/>
  <c r="B26" i="3"/>
  <c r="B27" i="3"/>
  <c r="B16" i="3"/>
  <c r="K3" i="3"/>
  <c r="K4" i="3"/>
  <c r="K5" i="3"/>
  <c r="K6" i="3"/>
  <c r="K7" i="3"/>
  <c r="K8" i="3"/>
  <c r="K9" i="3"/>
  <c r="K10" i="3"/>
  <c r="K11" i="3"/>
  <c r="K12" i="3"/>
  <c r="K13" i="3"/>
  <c r="K2" i="3"/>
  <c r="C3" i="2"/>
  <c r="D3" i="2"/>
  <c r="E3" i="2"/>
  <c r="F3" i="2"/>
  <c r="G3" i="2"/>
  <c r="H3" i="2"/>
  <c r="I3" i="2"/>
  <c r="J3" i="2"/>
  <c r="K3" i="2"/>
  <c r="L3" i="2"/>
  <c r="L5" i="2" s="1"/>
  <c r="M3" i="2"/>
  <c r="B3" i="2"/>
  <c r="C4" i="2"/>
  <c r="D4" i="2"/>
  <c r="E4" i="2"/>
  <c r="F4" i="2"/>
  <c r="G4" i="2"/>
  <c r="H4" i="2"/>
  <c r="I4" i="2"/>
  <c r="J4" i="2"/>
  <c r="K4" i="2"/>
  <c r="L4" i="2"/>
  <c r="M4" i="2"/>
  <c r="B4" i="2"/>
  <c r="G13" i="3"/>
  <c r="G10" i="3"/>
  <c r="G8" i="3"/>
  <c r="G7" i="3"/>
  <c r="G6" i="3"/>
  <c r="G5" i="3"/>
  <c r="G4" i="3"/>
  <c r="G3" i="3"/>
  <c r="G2" i="3"/>
  <c r="K6" i="2" l="1"/>
  <c r="J5" i="2"/>
  <c r="K5" i="2"/>
  <c r="L6" i="2"/>
  <c r="J6" i="2"/>
  <c r="G5" i="2"/>
  <c r="J13" i="3"/>
  <c r="I13" i="3"/>
  <c r="H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F8" i="3"/>
  <c r="E8" i="3"/>
  <c r="D8" i="3"/>
  <c r="C8" i="3"/>
  <c r="B8" i="3"/>
  <c r="J7" i="3"/>
  <c r="I7" i="3"/>
  <c r="H7" i="3"/>
  <c r="F7" i="3"/>
  <c r="E7" i="3"/>
  <c r="D7" i="3"/>
  <c r="C7" i="3"/>
  <c r="B7" i="3"/>
  <c r="J6" i="3"/>
  <c r="I6" i="3"/>
  <c r="H6" i="3"/>
  <c r="F6" i="3"/>
  <c r="E6" i="3"/>
  <c r="D6" i="3"/>
  <c r="C6" i="3"/>
  <c r="B6" i="3"/>
  <c r="J5" i="3"/>
  <c r="I5" i="3"/>
  <c r="H5" i="3"/>
  <c r="F5" i="3"/>
  <c r="E5" i="3"/>
  <c r="D5" i="3"/>
  <c r="C5" i="3"/>
  <c r="B5" i="3"/>
  <c r="J4" i="3"/>
  <c r="I4" i="3"/>
  <c r="H4" i="3"/>
  <c r="F4" i="3"/>
  <c r="E4" i="3"/>
  <c r="D4" i="3"/>
  <c r="C4" i="3"/>
  <c r="B4" i="3"/>
  <c r="J3" i="3"/>
  <c r="I3" i="3"/>
  <c r="H3" i="3"/>
  <c r="F3" i="3"/>
  <c r="E3" i="3"/>
  <c r="D3" i="3"/>
  <c r="C3" i="3"/>
  <c r="B3" i="3"/>
  <c r="J2" i="3"/>
  <c r="I2" i="3"/>
  <c r="H2" i="3"/>
  <c r="F2" i="3"/>
  <c r="E2" i="3"/>
  <c r="D2" i="3"/>
  <c r="C2" i="3"/>
  <c r="B2" i="3"/>
  <c r="C6" i="2"/>
  <c r="D6" i="2"/>
  <c r="E6" i="2"/>
  <c r="F6" i="2"/>
  <c r="G6" i="2"/>
  <c r="H6" i="2"/>
  <c r="I6" i="2"/>
  <c r="M6" i="2"/>
  <c r="B6" i="2"/>
  <c r="C5" i="2"/>
  <c r="D5" i="2"/>
  <c r="E5" i="2"/>
  <c r="F5" i="2"/>
  <c r="H5" i="2"/>
  <c r="I5" i="2"/>
  <c r="M5" i="2"/>
  <c r="B5" i="2"/>
  <c r="G25" i="1"/>
</calcChain>
</file>

<file path=xl/sharedStrings.xml><?xml version="1.0" encoding="utf-8"?>
<sst xmlns="http://schemas.openxmlformats.org/spreadsheetml/2006/main" count="114" uniqueCount="78">
  <si>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</si>
  <si>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</si>
  <si>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</si>
  <si>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</si>
  <si>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</si>
  <si>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</si>
  <si>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</si>
  <si>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</si>
  <si>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</si>
  <si>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</si>
  <si>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</si>
  <si>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</si>
  <si>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collembola_a</t>
  </si>
  <si>
    <t>collembola_b</t>
  </si>
  <si>
    <t>dermaptera_a</t>
  </si>
  <si>
    <t>dermaptera_b</t>
  </si>
  <si>
    <t>hemiptera_a</t>
  </si>
  <si>
    <t>hemiptera_b</t>
  </si>
  <si>
    <t>coleoptera_a</t>
  </si>
  <si>
    <t>coleoptera_b</t>
  </si>
  <si>
    <t>coleoptera_c</t>
  </si>
  <si>
    <t>coleoptera_d</t>
  </si>
  <si>
    <t>diptera_a</t>
  </si>
  <si>
    <t>diptera_b</t>
  </si>
  <si>
    <t>diptera_c</t>
  </si>
  <si>
    <t>diptera_d</t>
  </si>
  <si>
    <t>diptera_e</t>
  </si>
  <si>
    <t>diptera_f</t>
  </si>
  <si>
    <t>diptera_g</t>
  </si>
  <si>
    <t>diptera_h</t>
  </si>
  <si>
    <t>diptera_i</t>
  </si>
  <si>
    <t>diptera_j</t>
  </si>
  <si>
    <t>diptera_k</t>
  </si>
  <si>
    <t>diptera_l</t>
  </si>
  <si>
    <t>diptera_m</t>
  </si>
  <si>
    <t>hymenoptera_a</t>
  </si>
  <si>
    <t>hymenoptera_b</t>
  </si>
  <si>
    <t>hymenoptera_c</t>
  </si>
  <si>
    <t>hymenoptera_d</t>
  </si>
  <si>
    <t>hymenoptera_e</t>
  </si>
  <si>
    <t>mollusca_a</t>
  </si>
  <si>
    <t>mollusca_b</t>
  </si>
  <si>
    <t>arachnida_a</t>
  </si>
  <si>
    <t>arachnida_b</t>
  </si>
  <si>
    <t>arachnida_c</t>
  </si>
  <si>
    <t>arachnida_d</t>
  </si>
  <si>
    <t>arachnida_e</t>
  </si>
  <si>
    <t>arachnida_f</t>
  </si>
  <si>
    <t>arachnida_g</t>
  </si>
  <si>
    <t>arachnida_h</t>
  </si>
  <si>
    <t>other_a</t>
  </si>
  <si>
    <t>other_b</t>
  </si>
  <si>
    <t>other_c</t>
  </si>
  <si>
    <t>other_d</t>
  </si>
  <si>
    <t>Plot number</t>
  </si>
  <si>
    <t>Number of saplings</t>
  </si>
  <si>
    <t>Mean DBH of trees</t>
  </si>
  <si>
    <t>Standard deviation of DBH measures</t>
  </si>
  <si>
    <t>Number of stems/ plot</t>
  </si>
  <si>
    <t>Last felled</t>
  </si>
  <si>
    <t>No. of species</t>
  </si>
  <si>
    <t>Total abundance</t>
  </si>
  <si>
    <t>Menhinick's Richness Index</t>
  </si>
  <si>
    <t>Margalef's Richness Index</t>
  </si>
  <si>
    <t>Simpson's Evenness Index</t>
  </si>
  <si>
    <t xml:space="preserve">Plot </t>
  </si>
  <si>
    <t>Collembola</t>
  </si>
  <si>
    <t>Dermaptera</t>
  </si>
  <si>
    <t>Hemiptera</t>
  </si>
  <si>
    <t>Coleoptera</t>
  </si>
  <si>
    <t>Diptera</t>
  </si>
  <si>
    <t>Hymenoptera</t>
  </si>
  <si>
    <t>Mollusca</t>
  </si>
  <si>
    <t>Arachnida</t>
  </si>
  <si>
    <t>Other</t>
  </si>
  <si>
    <t>(n/N)^2</t>
  </si>
  <si>
    <t>1-(n/N)^2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</si>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</sst>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B738-04C4-44B8-B74A-A254C1AD364F}">
  <dimension ref="A1:M43"/>
  <sheetViews>
    <sheetView workbookViewId="0">
      <selection activeCell="N19" sqref="N19"/>
    </sheetView>
  </sheetViews>
  <sheetFormatPr defaultRowHeight="14.5" x14ac:dyDescent="0.35"/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s="2" t="s">
        <v>12</v>
      </c>
      <c r="B2" s="3">
        <v>4</v>
      </c>
      <c r="C2" s="3">
        <v>2</v>
      </c>
      <c r="D2" s="3">
        <v>0</v>
      </c>
      <c r="E2" s="3">
        <v>1</v>
      </c>
      <c r="F2" s="3">
        <v>0</v>
      </c>
      <c r="G2" s="3">
        <v>4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</row>
    <row r="3" spans="1:13" x14ac:dyDescent="0.35">
      <c r="A3" s="2" t="s">
        <v>13</v>
      </c>
      <c r="B3" s="3">
        <v>0</v>
      </c>
      <c r="C3" s="3">
        <v>1</v>
      </c>
      <c r="D3" s="3">
        <v>3</v>
      </c>
      <c r="E3" s="3">
        <v>0</v>
      </c>
      <c r="F3" s="3">
        <v>0</v>
      </c>
      <c r="G3" s="3">
        <v>2</v>
      </c>
      <c r="H3" s="3">
        <v>3</v>
      </c>
      <c r="I3" s="3">
        <v>3</v>
      </c>
      <c r="J3" s="3">
        <v>0</v>
      </c>
      <c r="K3" s="3">
        <v>1</v>
      </c>
      <c r="L3" s="3">
        <v>0</v>
      </c>
      <c r="M3" s="3">
        <v>0</v>
      </c>
    </row>
    <row r="4" spans="1:13" x14ac:dyDescent="0.35">
      <c r="A4" s="1" t="s">
        <v>14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15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2" t="s">
        <v>16</v>
      </c>
      <c r="B6" s="3">
        <v>1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35">
      <c r="A7" s="2" t="s">
        <v>17</v>
      </c>
      <c r="B7" s="3">
        <v>0</v>
      </c>
      <c r="C7" s="3">
        <v>0</v>
      </c>
      <c r="D7" s="3">
        <v>1</v>
      </c>
      <c r="E7" s="3">
        <v>9</v>
      </c>
      <c r="F7" s="3">
        <v>1</v>
      </c>
      <c r="G7" s="3">
        <v>3</v>
      </c>
      <c r="H7" s="3">
        <v>0</v>
      </c>
      <c r="I7" s="3">
        <v>0</v>
      </c>
      <c r="J7" s="3">
        <v>2</v>
      </c>
      <c r="K7" s="3">
        <v>0</v>
      </c>
      <c r="L7" s="3">
        <v>0</v>
      </c>
      <c r="M7" s="3">
        <v>0</v>
      </c>
    </row>
    <row r="8" spans="1:13" x14ac:dyDescent="0.35">
      <c r="A8" s="1" t="s">
        <v>18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21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2" t="s">
        <v>22</v>
      </c>
      <c r="B12" s="3">
        <v>4</v>
      </c>
      <c r="C12" s="3">
        <v>1</v>
      </c>
      <c r="D12" s="3">
        <v>1</v>
      </c>
      <c r="E12" s="3">
        <v>4</v>
      </c>
      <c r="F12" s="3">
        <v>4</v>
      </c>
      <c r="G12" s="3">
        <v>5</v>
      </c>
      <c r="H12" s="3">
        <v>0</v>
      </c>
      <c r="I12" s="3">
        <v>1</v>
      </c>
      <c r="J12" s="3">
        <v>1</v>
      </c>
      <c r="K12" s="3">
        <v>4</v>
      </c>
      <c r="L12" s="3">
        <v>3</v>
      </c>
      <c r="M12" s="3">
        <v>1</v>
      </c>
    </row>
    <row r="13" spans="1:13" x14ac:dyDescent="0.35">
      <c r="A13" s="2" t="s">
        <v>23</v>
      </c>
      <c r="B13" s="3">
        <v>1</v>
      </c>
      <c r="C13" s="3">
        <v>4</v>
      </c>
      <c r="D13" s="3">
        <v>3</v>
      </c>
      <c r="E13" s="3">
        <v>1</v>
      </c>
      <c r="F13" s="3">
        <v>0</v>
      </c>
      <c r="G13" s="3">
        <v>1</v>
      </c>
      <c r="H13" s="3">
        <v>0</v>
      </c>
      <c r="I13" s="3">
        <v>2</v>
      </c>
      <c r="J13" s="3">
        <v>2</v>
      </c>
      <c r="K13" s="3">
        <v>0</v>
      </c>
      <c r="L13" s="3">
        <v>0</v>
      </c>
      <c r="M13" s="3">
        <v>0</v>
      </c>
    </row>
    <row r="14" spans="1:13" x14ac:dyDescent="0.35">
      <c r="A14" s="2" t="s">
        <v>24</v>
      </c>
      <c r="B14" s="3">
        <v>2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35">
      <c r="A15" s="2" t="s">
        <v>25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</row>
    <row r="16" spans="1:13" x14ac:dyDescent="0.35">
      <c r="A16" s="2" t="s">
        <v>26</v>
      </c>
      <c r="B16" s="3">
        <v>1</v>
      </c>
      <c r="C16" s="3">
        <v>0</v>
      </c>
      <c r="D16" s="3">
        <v>0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13" x14ac:dyDescent="0.35">
      <c r="A17" s="2" t="s">
        <v>27</v>
      </c>
      <c r="B17" s="3">
        <v>0</v>
      </c>
      <c r="C17" s="3">
        <v>0</v>
      </c>
      <c r="D17" s="3">
        <v>4</v>
      </c>
      <c r="E17" s="3">
        <v>0</v>
      </c>
      <c r="F17" s="3">
        <v>4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1</v>
      </c>
      <c r="M17" s="3">
        <v>0</v>
      </c>
    </row>
    <row r="18" spans="1:13" x14ac:dyDescent="0.35">
      <c r="A18" s="2" t="s">
        <v>28</v>
      </c>
      <c r="B18" s="3">
        <v>0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13" x14ac:dyDescent="0.35">
      <c r="A19" s="2" t="s">
        <v>29</v>
      </c>
      <c r="B19" s="3">
        <v>0</v>
      </c>
      <c r="C19" s="3">
        <v>0</v>
      </c>
      <c r="D19" s="3">
        <v>0</v>
      </c>
      <c r="E19" s="3">
        <v>0</v>
      </c>
      <c r="F19" s="3">
        <v>7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35">
      <c r="A20" s="2" t="s">
        <v>30</v>
      </c>
      <c r="B20" s="3">
        <v>0</v>
      </c>
      <c r="C20" s="3">
        <v>0</v>
      </c>
      <c r="D20" s="3">
        <v>0</v>
      </c>
      <c r="E20" s="3">
        <v>0</v>
      </c>
      <c r="F20" s="3">
        <v>2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1:13" x14ac:dyDescent="0.35">
      <c r="A21" s="2" t="s">
        <v>31</v>
      </c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35">
      <c r="A22" s="2" t="s">
        <v>32</v>
      </c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35">
      <c r="A23" s="2" t="s">
        <v>33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2</v>
      </c>
      <c r="L23" s="3">
        <v>0</v>
      </c>
      <c r="M23" s="3">
        <v>0</v>
      </c>
    </row>
    <row r="24" spans="1:13" x14ac:dyDescent="0.35">
      <c r="A24" s="2" t="s">
        <v>34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</row>
    <row r="25" spans="1:13" x14ac:dyDescent="0.35">
      <c r="A25" s="1" t="s">
        <v>35</v>
      </c>
      <c r="B25">
        <v>10</v>
      </c>
      <c r="C25">
        <v>19</v>
      </c>
      <c r="D25">
        <v>5</v>
      </c>
      <c r="E25">
        <v>4</v>
      </c>
      <c r="F25">
        <v>40</v>
      </c>
      <c r="G25">
        <f>14+12+68+16</f>
        <v>110</v>
      </c>
      <c r="H25">
        <v>2</v>
      </c>
      <c r="I25">
        <v>0</v>
      </c>
      <c r="J25">
        <v>1</v>
      </c>
      <c r="K25">
        <v>0</v>
      </c>
      <c r="L25">
        <v>0</v>
      </c>
      <c r="M25">
        <v>7</v>
      </c>
    </row>
    <row r="26" spans="1:13" x14ac:dyDescent="0.35">
      <c r="A26" s="1" t="s">
        <v>36</v>
      </c>
      <c r="B26">
        <v>2</v>
      </c>
      <c r="C26">
        <v>0</v>
      </c>
      <c r="D26">
        <v>2</v>
      </c>
      <c r="E26">
        <v>2</v>
      </c>
      <c r="F26">
        <v>1</v>
      </c>
      <c r="G26">
        <v>1</v>
      </c>
      <c r="H26">
        <v>1</v>
      </c>
      <c r="I26">
        <v>2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37</v>
      </c>
      <c r="B27">
        <v>16</v>
      </c>
      <c r="C27">
        <v>11</v>
      </c>
      <c r="D27">
        <v>4</v>
      </c>
      <c r="E27">
        <v>0</v>
      </c>
      <c r="F27">
        <v>18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38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35">
      <c r="A30" s="2" t="s">
        <v>40</v>
      </c>
      <c r="B30" s="3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2</v>
      </c>
      <c r="L30" s="3">
        <v>0</v>
      </c>
      <c r="M30" s="3">
        <v>0</v>
      </c>
    </row>
    <row r="31" spans="1:13" x14ac:dyDescent="0.35">
      <c r="A31" s="2" t="s">
        <v>41</v>
      </c>
      <c r="B31" s="3">
        <v>0</v>
      </c>
      <c r="C31" s="3">
        <v>3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1" t="s">
        <v>42</v>
      </c>
      <c r="B32">
        <v>3</v>
      </c>
      <c r="C32">
        <v>1</v>
      </c>
      <c r="D32">
        <v>4</v>
      </c>
      <c r="E32">
        <v>8</v>
      </c>
      <c r="F32">
        <v>1</v>
      </c>
      <c r="G32">
        <v>0</v>
      </c>
      <c r="H32">
        <v>5</v>
      </c>
      <c r="I32">
        <v>5</v>
      </c>
      <c r="J32">
        <v>0</v>
      </c>
      <c r="K32">
        <v>2</v>
      </c>
      <c r="L32">
        <v>0</v>
      </c>
      <c r="M32">
        <v>1</v>
      </c>
    </row>
    <row r="33" spans="1:13" x14ac:dyDescent="0.35">
      <c r="A33" s="1" t="s">
        <v>43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45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s="1" t="s">
        <v>46</v>
      </c>
      <c r="B36">
        <v>0</v>
      </c>
      <c r="C36">
        <v>3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35">
      <c r="A37" s="1" t="s">
        <v>47</v>
      </c>
      <c r="B37">
        <v>0</v>
      </c>
      <c r="C37">
        <v>2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</row>
    <row r="38" spans="1:13" x14ac:dyDescent="0.35">
      <c r="A38" s="1" t="s">
        <v>48</v>
      </c>
      <c r="B38">
        <v>0</v>
      </c>
      <c r="C38">
        <v>0</v>
      </c>
      <c r="D38">
        <v>1</v>
      </c>
      <c r="E38">
        <v>0</v>
      </c>
      <c r="F38">
        <v>3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</row>
    <row r="39" spans="1:13" x14ac:dyDescent="0.35">
      <c r="A39" s="1" t="s">
        <v>49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6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 s="2" t="s">
        <v>50</v>
      </c>
      <c r="B40" s="3">
        <v>0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35">
      <c r="A41" s="2" t="s">
        <v>51</v>
      </c>
      <c r="B41" s="3">
        <v>0</v>
      </c>
      <c r="C41" s="3">
        <v>0</v>
      </c>
      <c r="D41" s="3">
        <v>2</v>
      </c>
      <c r="E41" s="3">
        <v>1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35">
      <c r="A42" s="2" t="s">
        <v>52</v>
      </c>
      <c r="B42" s="3">
        <v>0</v>
      </c>
      <c r="C42" s="3">
        <v>0</v>
      </c>
      <c r="D42" s="3">
        <v>0</v>
      </c>
      <c r="E42" s="3">
        <v>0</v>
      </c>
      <c r="F42" s="3">
        <v>18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</row>
    <row r="43" spans="1:13" x14ac:dyDescent="0.35">
      <c r="A43" s="2" t="s">
        <v>53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B4B-258C-4985-A390-BC99224DE37E}">
  <dimension ref="A1:K27"/>
  <sheetViews>
    <sheetView zoomScale="70" zoomScaleNormal="70" workbookViewId="0">
      <selection activeCell="C16" sqref="C16:C27"/>
    </sheetView>
  </sheetViews>
  <sheetFormatPr defaultRowHeight="14.5" x14ac:dyDescent="0.35"/>
  <sheetData>
    <row r="1" spans="1:11" x14ac:dyDescent="0.3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77</v>
      </c>
    </row>
    <row r="2" spans="1:11" x14ac:dyDescent="0.35">
      <c r="A2" t="s">
        <v>0</v>
      </c>
      <c r="B2">
        <f>SUM(Sheet1!B2:B3)</f>
        <v>4</v>
      </c>
      <c r="C2">
        <f>SUM(Sheet1!B4:B5)</f>
        <v>0</v>
      </c>
      <c r="D2">
        <f>SUM(Sheet1!B6:B7)</f>
        <v>1</v>
      </c>
      <c r="E2">
        <f>SUM(Sheet1!B8:B11)</f>
        <v>1</v>
      </c>
      <c r="F2">
        <f>SUM(Sheet1!B12:B24)</f>
        <v>9</v>
      </c>
      <c r="G2">
        <f>SUM(Sheet1!B25:B29)-10</f>
        <v>19</v>
      </c>
      <c r="H2">
        <f>SUM(Sheet1!B$30:B$31)</f>
        <v>3</v>
      </c>
      <c r="I2">
        <f>SUM(Sheet1!B$32:B$39)</f>
        <v>5</v>
      </c>
      <c r="J2">
        <f>SUM(Sheet1!B$40:B$43)</f>
        <v>0</v>
      </c>
      <c r="K2">
        <f>SUM(B2:J2)</f>
        <v>42</v>
      </c>
    </row>
    <row r="3" spans="1:11" x14ac:dyDescent="0.35">
      <c r="A3" t="s">
        <v>1</v>
      </c>
      <c r="B3">
        <f>SUM(Sheet1!C2:C3)</f>
        <v>3</v>
      </c>
      <c r="C3">
        <f>SUM(Sheet1!C4:C5)</f>
        <v>3</v>
      </c>
      <c r="D3">
        <f>SUM(Sheet1!C6:C7)</f>
        <v>0</v>
      </c>
      <c r="E3">
        <f>SUM(Sheet1!C8:C11)</f>
        <v>1</v>
      </c>
      <c r="F3">
        <f>SUM(Sheet1!C12:C24)</f>
        <v>6</v>
      </c>
      <c r="G3">
        <f>SUM(Sheet1!C$25:C$29)-19</f>
        <v>11</v>
      </c>
      <c r="H3">
        <f>SUM(Sheet1!C$30:C$31)</f>
        <v>3</v>
      </c>
      <c r="I3">
        <f>SUM(Sheet1!C$32:C$39)</f>
        <v>6</v>
      </c>
      <c r="J3">
        <f>SUM(Sheet1!C$40:C$43)</f>
        <v>1</v>
      </c>
      <c r="K3">
        <f t="shared" ref="K3:K13" si="0">SUM(B3:J3)</f>
        <v>34</v>
      </c>
    </row>
    <row r="4" spans="1:11" x14ac:dyDescent="0.35">
      <c r="A4" t="s">
        <v>2</v>
      </c>
      <c r="B4">
        <f>SUM(Sheet1!D2:D3)</f>
        <v>3</v>
      </c>
      <c r="C4">
        <f>SUM(Sheet1!D4:D5)</f>
        <v>2</v>
      </c>
      <c r="D4">
        <f>SUM(Sheet1!D6:D7)</f>
        <v>2</v>
      </c>
      <c r="E4">
        <f>SUM(Sheet1!D8:D11)</f>
        <v>0</v>
      </c>
      <c r="F4">
        <f>SUM(Sheet1!D12:D24)</f>
        <v>9</v>
      </c>
      <c r="G4">
        <f>SUM(Sheet1!D$25:D$29)-5</f>
        <v>6</v>
      </c>
      <c r="H4">
        <f>SUM(Sheet1!D$30:D$31)</f>
        <v>0</v>
      </c>
      <c r="I4">
        <f>SUM(Sheet1!D$32:D$39)</f>
        <v>9</v>
      </c>
      <c r="J4">
        <f>SUM(Sheet1!D$40:D$43)</f>
        <v>2</v>
      </c>
      <c r="K4">
        <f t="shared" si="0"/>
        <v>33</v>
      </c>
    </row>
    <row r="5" spans="1:11" x14ac:dyDescent="0.35">
      <c r="A5" t="s">
        <v>3</v>
      </c>
      <c r="B5">
        <f>SUM(Sheet1!E2:E3)</f>
        <v>1</v>
      </c>
      <c r="C5">
        <f>SUM(Sheet1!E$4:E$5)</f>
        <v>0</v>
      </c>
      <c r="D5">
        <f>SUM(Sheet1!E6:E7)</f>
        <v>9</v>
      </c>
      <c r="E5">
        <f>SUM(Sheet1!E8:E11)</f>
        <v>1</v>
      </c>
      <c r="F5">
        <f>SUM(Sheet1!E12:E24)</f>
        <v>9</v>
      </c>
      <c r="G5">
        <f>SUM(Sheet1!E$25:E$29)-4</f>
        <v>2</v>
      </c>
      <c r="H5">
        <f>SUM(Sheet1!E$30:E$31)</f>
        <v>1</v>
      </c>
      <c r="I5">
        <f>SUM(Sheet1!E$32:E$39)</f>
        <v>11</v>
      </c>
      <c r="J5">
        <f>SUM(Sheet1!E$40:E$43)</f>
        <v>1</v>
      </c>
      <c r="K5">
        <f t="shared" si="0"/>
        <v>35</v>
      </c>
    </row>
    <row r="6" spans="1:11" x14ac:dyDescent="0.35">
      <c r="A6" t="s">
        <v>4</v>
      </c>
      <c r="B6">
        <f>SUM(Sheet1!F2:F3)</f>
        <v>0</v>
      </c>
      <c r="C6">
        <f>SUM(Sheet1!F4:F5)</f>
        <v>0</v>
      </c>
      <c r="D6">
        <f>SUM(Sheet1!F6:F7)</f>
        <v>1</v>
      </c>
      <c r="E6">
        <f>SUM(Sheet1!F8:F11)</f>
        <v>2</v>
      </c>
      <c r="F6">
        <f>SUM(Sheet1!F12:F24)</f>
        <v>19</v>
      </c>
      <c r="G6">
        <f>SUM(Sheet1!F$25:F$29)-40</f>
        <v>19</v>
      </c>
      <c r="H6">
        <f>SUM(Sheet1!F$30:F$31)</f>
        <v>0</v>
      </c>
      <c r="I6">
        <f>SUM(Sheet1!F$32:F$39)</f>
        <v>6</v>
      </c>
      <c r="J6">
        <f>SUM(Sheet1!F$40:F$43)</f>
        <v>20</v>
      </c>
      <c r="K6">
        <f t="shared" si="0"/>
        <v>67</v>
      </c>
    </row>
    <row r="7" spans="1:11" x14ac:dyDescent="0.35">
      <c r="A7" t="s">
        <v>5</v>
      </c>
      <c r="B7">
        <f>SUM(Sheet1!G2:G3)</f>
        <v>6</v>
      </c>
      <c r="C7">
        <f>SUM(Sheet1!G4:G5)</f>
        <v>0</v>
      </c>
      <c r="D7">
        <f>SUM(Sheet1!G6:G7)</f>
        <v>4</v>
      </c>
      <c r="E7">
        <f>SUM(Sheet1!G8:G11)</f>
        <v>1</v>
      </c>
      <c r="F7">
        <f>SUM(Sheet1!G12:G24)</f>
        <v>6</v>
      </c>
      <c r="G7">
        <f>SUM(Sheet1!G$25:G$29)-110</f>
        <v>2</v>
      </c>
      <c r="H7">
        <f>SUM(Sheet1!G$30:G$31)</f>
        <v>0</v>
      </c>
      <c r="I7">
        <f>SUM(Sheet1!G$32:G$39)</f>
        <v>2</v>
      </c>
      <c r="J7">
        <f>SUM(Sheet1!G$40:G$43)</f>
        <v>1</v>
      </c>
      <c r="K7">
        <f t="shared" si="0"/>
        <v>22</v>
      </c>
    </row>
    <row r="8" spans="1:11" x14ac:dyDescent="0.35">
      <c r="A8" t="s">
        <v>6</v>
      </c>
      <c r="B8">
        <f>SUM(Sheet1!H2:H3)</f>
        <v>3</v>
      </c>
      <c r="C8">
        <f>SUM(Sheet1!H4:H5)</f>
        <v>0</v>
      </c>
      <c r="D8">
        <f>SUM(Sheet1!H6:H7)</f>
        <v>0</v>
      </c>
      <c r="E8">
        <f>SUM(Sheet1!H8:H11)</f>
        <v>2</v>
      </c>
      <c r="F8">
        <f>SUM(Sheet1!H12:H24)</f>
        <v>1</v>
      </c>
      <c r="G8">
        <f>SUM(Sheet1!H$25:H$29)-2</f>
        <v>2</v>
      </c>
      <c r="H8">
        <f>SUM(Sheet1!H$30:H$31)</f>
        <v>0</v>
      </c>
      <c r="I8">
        <f>SUM(Sheet1!H$32:H$39)</f>
        <v>14</v>
      </c>
      <c r="J8">
        <f>SUM(Sheet1!H$40:H$43)</f>
        <v>0</v>
      </c>
      <c r="K8">
        <f t="shared" si="0"/>
        <v>22</v>
      </c>
    </row>
    <row r="9" spans="1:11" x14ac:dyDescent="0.35">
      <c r="A9" t="s">
        <v>7</v>
      </c>
      <c r="B9">
        <f>SUM(Sheet1!I2:I3)</f>
        <v>3</v>
      </c>
      <c r="C9">
        <f>SUM(Sheet1!I4:I5)</f>
        <v>0</v>
      </c>
      <c r="D9">
        <f>SUM(Sheet1!I6:I7)</f>
        <v>0</v>
      </c>
      <c r="E9">
        <f>SUM(Sheet1!I8:I11)</f>
        <v>0</v>
      </c>
      <c r="F9">
        <f>SUM(Sheet1!I12:I24)</f>
        <v>5</v>
      </c>
      <c r="G9">
        <f>SUM(Sheet1!I$25:I$29)</f>
        <v>2</v>
      </c>
      <c r="H9">
        <f>SUM(Sheet1!I$30:I$31)</f>
        <v>0</v>
      </c>
      <c r="I9">
        <f>SUM(Sheet1!I$32:I$39)</f>
        <v>7</v>
      </c>
      <c r="J9">
        <f>SUM(Sheet1!I$40:I$43)</f>
        <v>0</v>
      </c>
      <c r="K9">
        <f t="shared" si="0"/>
        <v>17</v>
      </c>
    </row>
    <row r="10" spans="1:11" x14ac:dyDescent="0.35">
      <c r="A10" t="s">
        <v>8</v>
      </c>
      <c r="B10">
        <f>SUM(Sheet1!J2:J3)</f>
        <v>1</v>
      </c>
      <c r="C10">
        <f>SUM(Sheet1!J4:J5)</f>
        <v>0</v>
      </c>
      <c r="D10">
        <f>SUM(Sheet1!J6:J7)</f>
        <v>2</v>
      </c>
      <c r="E10">
        <f>SUM(Sheet1!J8:J11)</f>
        <v>0</v>
      </c>
      <c r="F10">
        <f>SUM(Sheet1!J12:J24)</f>
        <v>3</v>
      </c>
      <c r="G10">
        <f>SUM(Sheet1!J$25:J$29)-1</f>
        <v>0</v>
      </c>
      <c r="H10">
        <f>SUM(Sheet1!J$30:J$31)</f>
        <v>0</v>
      </c>
      <c r="I10">
        <f>SUM(Sheet1!J$32:J$39)</f>
        <v>2</v>
      </c>
      <c r="J10">
        <f>SUM(Sheet1!J$40:J$43)</f>
        <v>1</v>
      </c>
      <c r="K10">
        <f t="shared" si="0"/>
        <v>9</v>
      </c>
    </row>
    <row r="11" spans="1:11" x14ac:dyDescent="0.35">
      <c r="A11" t="s">
        <v>9</v>
      </c>
      <c r="B11">
        <f>SUM(Sheet1!K2:K3)</f>
        <v>1</v>
      </c>
      <c r="C11">
        <f>SUM(Sheet1!K4:K5)</f>
        <v>0</v>
      </c>
      <c r="D11">
        <f>SUM(Sheet1!K6:K7)</f>
        <v>0</v>
      </c>
      <c r="E11">
        <f>SUM(Sheet1!K8:K11)</f>
        <v>0</v>
      </c>
      <c r="F11">
        <f>SUM(Sheet1!K12:K24)</f>
        <v>6</v>
      </c>
      <c r="G11">
        <f>SUM(Sheet1!K$25:K$29)</f>
        <v>1</v>
      </c>
      <c r="H11">
        <f>SUM(Sheet1!K$30:K$31)</f>
        <v>2</v>
      </c>
      <c r="I11">
        <f>SUM(Sheet1!K$32:K$39)</f>
        <v>2</v>
      </c>
      <c r="J11">
        <f>SUM(Sheet1!K$40:K$43)</f>
        <v>0</v>
      </c>
      <c r="K11">
        <f t="shared" si="0"/>
        <v>12</v>
      </c>
    </row>
    <row r="12" spans="1:11" x14ac:dyDescent="0.35">
      <c r="A12" t="s">
        <v>10</v>
      </c>
      <c r="B12">
        <f>SUM(Sheet1!B12:B13)</f>
        <v>5</v>
      </c>
      <c r="C12">
        <f>SUM(Sheet1!L4:L5)</f>
        <v>0</v>
      </c>
      <c r="D12">
        <f>SUM(Sheet1!L6:L7)</f>
        <v>0</v>
      </c>
      <c r="E12">
        <f>SUM(Sheet1!L8:L11)</f>
        <v>0</v>
      </c>
      <c r="F12">
        <f>SUM(Sheet1!L12:L24)</f>
        <v>5</v>
      </c>
      <c r="G12">
        <f>SUM(Sheet1!L$25:L$29)</f>
        <v>0</v>
      </c>
      <c r="H12">
        <f>SUM(Sheet1!L$30:L$31)</f>
        <v>0</v>
      </c>
      <c r="I12">
        <f>SUM(Sheet1!L$32:L$39)</f>
        <v>0</v>
      </c>
      <c r="J12">
        <f>SUM(Sheet1!L$40:L$43)</f>
        <v>0</v>
      </c>
      <c r="K12">
        <f t="shared" si="0"/>
        <v>10</v>
      </c>
    </row>
    <row r="13" spans="1:11" x14ac:dyDescent="0.35">
      <c r="A13" t="s">
        <v>11</v>
      </c>
      <c r="B13">
        <f>SUM(Sheet1!M2:M3)</f>
        <v>0</v>
      </c>
      <c r="C13">
        <f>SUM(Sheet1!M4:M5)</f>
        <v>0</v>
      </c>
      <c r="D13">
        <f>SUM(Sheet1!M6:M7)</f>
        <v>0</v>
      </c>
      <c r="E13">
        <f>SUM(Sheet1!M8:M11)</f>
        <v>0</v>
      </c>
      <c r="F13">
        <f>SUM(Sheet1!M12:M24)</f>
        <v>1</v>
      </c>
      <c r="G13">
        <f>SUM(Sheet1!M$25:M$29)-7</f>
        <v>0</v>
      </c>
      <c r="H13">
        <f>SUM(Sheet1!M$30:M$31)</f>
        <v>0</v>
      </c>
      <c r="I13">
        <f>SUM(Sheet1!M$32:M$39)</f>
        <v>2</v>
      </c>
      <c r="J13">
        <f>SUM(Sheet1!M$40:M$43)</f>
        <v>0</v>
      </c>
      <c r="K13">
        <f t="shared" si="0"/>
        <v>3</v>
      </c>
    </row>
    <row r="15" spans="1:11" x14ac:dyDescent="0.35">
      <c r="B15" t="s">
        <v>75</v>
      </c>
      <c r="C15" t="s">
        <v>76</v>
      </c>
    </row>
    <row r="16" spans="1:11" x14ac:dyDescent="0.35">
      <c r="A16" t="s">
        <v>0</v>
      </c>
      <c r="B16">
        <f>((B2/K2)^2+(C2/K2)^2+(D2/K2)^2+(E2/K2)^2+(F2/K2)^2+(G2/K2)^2+(H2/K2)^2+(I2/K2)^2+(J2/K2)^2)</f>
        <v>0.2800453514739229</v>
      </c>
      <c r="C16">
        <f>1-B16</f>
        <v>0.71995464852607705</v>
      </c>
    </row>
    <row r="17" spans="1:3" x14ac:dyDescent="0.35">
      <c r="A17" t="s">
        <v>1</v>
      </c>
      <c r="B17">
        <f t="shared" ref="B17:B27" si="1">((B3/K3)^2+(C3/K3)^2+(D3/K3)^2+(E3/K3)^2+(F3/K3)^2+(G3/K3)^2+(H3/K3)^2+(I3/K3)^2+(J3/K3)^2)</f>
        <v>0.19204152249134951</v>
      </c>
      <c r="C17">
        <f t="shared" ref="C17:C27" si="2">1-B17</f>
        <v>0.80795847750865046</v>
      </c>
    </row>
    <row r="18" spans="1:3" x14ac:dyDescent="0.35">
      <c r="A18" t="s">
        <v>2</v>
      </c>
      <c r="B18">
        <f t="shared" si="1"/>
        <v>0.2011019283746556</v>
      </c>
      <c r="C18">
        <f t="shared" si="2"/>
        <v>0.79889807162534443</v>
      </c>
    </row>
    <row r="19" spans="1:3" x14ac:dyDescent="0.35">
      <c r="A19" t="s">
        <v>3</v>
      </c>
      <c r="B19">
        <f t="shared" si="1"/>
        <v>0.23755102040816325</v>
      </c>
      <c r="C19">
        <f t="shared" si="2"/>
        <v>0.76244897959183677</v>
      </c>
    </row>
    <row r="20" spans="1:3" x14ac:dyDescent="0.35">
      <c r="A20" t="s">
        <v>4</v>
      </c>
      <c r="B20">
        <f t="shared" si="1"/>
        <v>0.2590777456003564</v>
      </c>
      <c r="C20">
        <f t="shared" si="2"/>
        <v>0.74092225439964365</v>
      </c>
    </row>
    <row r="21" spans="1:3" x14ac:dyDescent="0.35">
      <c r="A21" t="s">
        <v>5</v>
      </c>
      <c r="B21">
        <f t="shared" si="1"/>
        <v>0.2024793388429752</v>
      </c>
      <c r="C21">
        <f t="shared" si="2"/>
        <v>0.7975206611570248</v>
      </c>
    </row>
    <row r="22" spans="1:3" x14ac:dyDescent="0.35">
      <c r="A22" t="s">
        <v>6</v>
      </c>
      <c r="B22">
        <f t="shared" si="1"/>
        <v>0.44214876033057848</v>
      </c>
      <c r="C22">
        <f t="shared" si="2"/>
        <v>0.55785123966942152</v>
      </c>
    </row>
    <row r="23" spans="1:3" x14ac:dyDescent="0.35">
      <c r="A23" t="s">
        <v>7</v>
      </c>
      <c r="B23">
        <f t="shared" si="1"/>
        <v>0.30103806228373703</v>
      </c>
      <c r="C23">
        <f t="shared" si="2"/>
        <v>0.69896193771626303</v>
      </c>
    </row>
    <row r="24" spans="1:3" x14ac:dyDescent="0.35">
      <c r="A24" t="s">
        <v>8</v>
      </c>
      <c r="B24">
        <f t="shared" si="1"/>
        <v>0.23456790123456789</v>
      </c>
      <c r="C24">
        <f t="shared" si="2"/>
        <v>0.76543209876543217</v>
      </c>
    </row>
    <row r="25" spans="1:3" x14ac:dyDescent="0.35">
      <c r="A25" t="s">
        <v>9</v>
      </c>
      <c r="B25">
        <f t="shared" si="1"/>
        <v>0.31944444444444442</v>
      </c>
      <c r="C25">
        <f t="shared" si="2"/>
        <v>0.68055555555555558</v>
      </c>
    </row>
    <row r="26" spans="1:3" x14ac:dyDescent="0.35">
      <c r="A26" t="s">
        <v>10</v>
      </c>
      <c r="B26">
        <f t="shared" si="1"/>
        <v>0.5</v>
      </c>
      <c r="C26">
        <f t="shared" si="2"/>
        <v>0.5</v>
      </c>
    </row>
    <row r="27" spans="1:3" x14ac:dyDescent="0.35">
      <c r="A27" t="s">
        <v>11</v>
      </c>
      <c r="B27">
        <f t="shared" si="1"/>
        <v>0.55555555555555558</v>
      </c>
      <c r="C27">
        <f t="shared" si="2"/>
        <v>0.44444444444444442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6F1-FD0F-4F5A-B821-6134EA477023}">
  <dimension ref="A1:M11"/>
  <sheetViews>
    <sheetView tabSelected="1" zoomScale="80" zoomScaleNormal="80" workbookViewId="0">
      <selection activeCell="B6" sqref="B6"/>
    </sheetView>
  </sheetViews>
  <sheetFormatPr defaultRowHeight="14.5" x14ac:dyDescent="0.35"/>
  <cols>
    <col min="1" max="1" width="31.26953125" customWidth="1"/>
  </cols>
  <sheetData>
    <row r="1" spans="1:13" x14ac:dyDescent="0.3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59</v>
      </c>
      <c r="B2">
        <v>1988</v>
      </c>
      <c r="C2">
        <v>1988</v>
      </c>
      <c r="D2">
        <v>1988</v>
      </c>
      <c r="E2">
        <v>1988</v>
      </c>
      <c r="F2">
        <v>1999</v>
      </c>
      <c r="G2">
        <v>1999</v>
      </c>
      <c r="H2">
        <v>1991</v>
      </c>
      <c r="I2">
        <v>1991</v>
      </c>
      <c r="J2">
        <v>2008</v>
      </c>
      <c r="K2">
        <v>2008</v>
      </c>
      <c r="L2">
        <v>2008</v>
      </c>
      <c r="M2">
        <v>2008</v>
      </c>
    </row>
    <row r="3" spans="1:13" x14ac:dyDescent="0.35">
      <c r="A3" t="s">
        <v>60</v>
      </c>
      <c r="B3">
        <f>COUNTIF('Count by family'!B2:J2,"&gt;0")</f>
        <v>7</v>
      </c>
      <c r="C3">
        <f>COUNTIF('Count by family'!C2:K2,"&gt;0")</f>
        <v>7</v>
      </c>
      <c r="D3">
        <f>COUNTIF('Count by family'!D2:L2,"&gt;0")</f>
        <v>7</v>
      </c>
      <c r="E3">
        <f>COUNTIF('Count by family'!E2:M2,"&gt;0")</f>
        <v>6</v>
      </c>
      <c r="F3">
        <f>COUNTIF('Count by family'!F2:N2,"&gt;0")</f>
        <v>5</v>
      </c>
      <c r="G3">
        <f>COUNTIF('Count by family'!G2:O2,"&gt;0")</f>
        <v>4</v>
      </c>
      <c r="H3">
        <f>COUNTIF('Count by family'!H2:P2,"&gt;0")</f>
        <v>3</v>
      </c>
      <c r="I3">
        <f>COUNTIF('Count by family'!I2:Q2,"&gt;0")</f>
        <v>2</v>
      </c>
      <c r="J3">
        <f>COUNTIF('Count by family'!J2:R2,"&gt;0")</f>
        <v>1</v>
      </c>
      <c r="K3">
        <f>COUNTIF('Count by family'!K2:S2,"&gt;0")</f>
        <v>1</v>
      </c>
      <c r="L3">
        <f>COUNTIF('Count by family'!L2:T2,"&gt;0")</f>
        <v>0</v>
      </c>
      <c r="M3">
        <f>COUNTIF('Count by family'!M2:U2,"&gt;0")</f>
        <v>0</v>
      </c>
    </row>
    <row r="4" spans="1:13" x14ac:dyDescent="0.35">
      <c r="A4" t="s">
        <v>61</v>
      </c>
      <c r="B4">
        <f>SUM('Count by family'!B2:J2)</f>
        <v>42</v>
      </c>
      <c r="C4">
        <f>SUM('Count by family'!C2:K2)</f>
        <v>80</v>
      </c>
      <c r="D4">
        <f>SUM('Count by family'!D2:L2)</f>
        <v>80</v>
      </c>
      <c r="E4">
        <f>SUM('Count by family'!E2:M2)</f>
        <v>79</v>
      </c>
      <c r="F4">
        <f>SUM('Count by family'!F2:N2)</f>
        <v>78</v>
      </c>
      <c r="G4">
        <f>SUM('Count by family'!G2:O2)</f>
        <v>69</v>
      </c>
      <c r="H4">
        <f>SUM('Count by family'!H2:P2)</f>
        <v>50</v>
      </c>
      <c r="I4">
        <f>SUM('Count by family'!I2:Q2)</f>
        <v>47</v>
      </c>
      <c r="J4">
        <f>SUM('Count by family'!J2:R2)</f>
        <v>42</v>
      </c>
      <c r="K4">
        <f>SUM('Count by family'!K2:S2)</f>
        <v>42</v>
      </c>
      <c r="L4">
        <f>SUM('Count by family'!L2:T2)</f>
        <v>0</v>
      </c>
      <c r="M4">
        <f>SUM('Count by family'!M2:U2)</f>
        <v>0</v>
      </c>
    </row>
    <row r="5" spans="1:13" x14ac:dyDescent="0.35">
      <c r="A5" t="s">
        <v>63</v>
      </c>
      <c r="B5">
        <f>(B3-1)/LN(B4)</f>
        <v>1.6052783185143238</v>
      </c>
      <c r="C5">
        <f t="shared" ref="C5:M5" si="0">(C3-1)/LN(C4)</f>
        <v>1.3692294685120123</v>
      </c>
      <c r="D5">
        <f t="shared" si="0"/>
        <v>1.3692294685120123</v>
      </c>
      <c r="E5">
        <f t="shared" si="0"/>
        <v>1.1443093426957742</v>
      </c>
      <c r="F5">
        <f t="shared" si="0"/>
        <v>0.91812424449750663</v>
      </c>
      <c r="G5">
        <f>(G3-1)/LN(G4)</f>
        <v>0.70853201182886971</v>
      </c>
      <c r="H5">
        <f t="shared" si="0"/>
        <v>0.51124443727066293</v>
      </c>
      <c r="I5">
        <f t="shared" si="0"/>
        <v>0.25973030217227155</v>
      </c>
      <c r="J5">
        <f t="shared" si="0"/>
        <v>0</v>
      </c>
      <c r="K5">
        <f>(K3-1)/LN(K4)</f>
        <v>0</v>
      </c>
      <c r="L5" t="e">
        <f t="shared" si="0"/>
        <v>#NUM!</v>
      </c>
      <c r="M5" t="e">
        <f t="shared" si="0"/>
        <v>#NUM!</v>
      </c>
    </row>
    <row r="6" spans="1:13" x14ac:dyDescent="0.35">
      <c r="A6" t="s">
        <v>62</v>
      </c>
      <c r="B6">
        <f>B3/SQRT(B4)</f>
        <v>1.0801234497346432</v>
      </c>
      <c r="C6">
        <f t="shared" ref="C6:M6" si="1">C3/SQRT(C4)</f>
        <v>0.78262379212492639</v>
      </c>
      <c r="D6">
        <f t="shared" si="1"/>
        <v>0.78262379212492639</v>
      </c>
      <c r="E6">
        <f t="shared" si="1"/>
        <v>0.67505274055561437</v>
      </c>
      <c r="F6">
        <f t="shared" si="1"/>
        <v>0.56613851707229779</v>
      </c>
      <c r="G6">
        <f t="shared" si="1"/>
        <v>0.48154341234307679</v>
      </c>
      <c r="H6">
        <f t="shared" si="1"/>
        <v>0.42426406871192851</v>
      </c>
      <c r="I6">
        <f t="shared" si="1"/>
        <v>0.29172998299578912</v>
      </c>
      <c r="J6">
        <f t="shared" si="1"/>
        <v>0.15430334996209191</v>
      </c>
      <c r="K6">
        <f t="shared" si="1"/>
        <v>0.15430334996209191</v>
      </c>
      <c r="L6" t="e">
        <f t="shared" si="1"/>
        <v>#DIV/0!</v>
      </c>
      <c r="M6" t="e">
        <f t="shared" si="1"/>
        <v>#DIV/0!</v>
      </c>
    </row>
    <row r="7" spans="1:13" x14ac:dyDescent="0.35">
      <c r="A7" t="s">
        <v>64</v>
      </c>
      <c r="B7">
        <v>0.71995464852607705</v>
      </c>
      <c r="C7">
        <v>0.80795847750865046</v>
      </c>
      <c r="D7">
        <v>0.79889807162534443</v>
      </c>
      <c r="E7">
        <v>0.76244897959183677</v>
      </c>
      <c r="F7">
        <v>0.74092225439964365</v>
      </c>
      <c r="G7">
        <v>0.7975206611570248</v>
      </c>
      <c r="H7">
        <v>0.55785123966942152</v>
      </c>
      <c r="I7">
        <v>0.69896193771626303</v>
      </c>
      <c r="J7">
        <v>0.76543209876543217</v>
      </c>
      <c r="K7">
        <v>0.68055555555555558</v>
      </c>
      <c r="L7">
        <v>0.5</v>
      </c>
      <c r="M7">
        <v>0.44444444444444442</v>
      </c>
    </row>
    <row r="8" spans="1:13" x14ac:dyDescent="0.35">
      <c r="A8" t="s">
        <v>55</v>
      </c>
      <c r="B8">
        <v>19</v>
      </c>
      <c r="C8">
        <v>8</v>
      </c>
      <c r="D8">
        <v>17</v>
      </c>
      <c r="E8">
        <v>19</v>
      </c>
      <c r="F8">
        <v>16</v>
      </c>
      <c r="G8">
        <v>23</v>
      </c>
      <c r="H8">
        <v>24</v>
      </c>
      <c r="I8">
        <v>0</v>
      </c>
      <c r="J8">
        <v>34</v>
      </c>
      <c r="K8">
        <v>27</v>
      </c>
      <c r="L8">
        <v>6</v>
      </c>
      <c r="M8">
        <v>25</v>
      </c>
    </row>
    <row r="9" spans="1:13" x14ac:dyDescent="0.35">
      <c r="A9" t="s">
        <v>56</v>
      </c>
      <c r="B9">
        <v>20.088235294117649</v>
      </c>
      <c r="C9">
        <v>24.835000000000001</v>
      </c>
      <c r="D9">
        <v>20.433333333333334</v>
      </c>
      <c r="E9">
        <v>17.949999999999996</v>
      </c>
      <c r="F9">
        <v>15.290909090909093</v>
      </c>
      <c r="G9">
        <v>39.25</v>
      </c>
      <c r="H9">
        <v>37.309090909090905</v>
      </c>
      <c r="I9">
        <v>29.648387096774197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57</v>
      </c>
      <c r="B10">
        <v>10.822885610648225</v>
      </c>
      <c r="C10">
        <v>14.49041924859319</v>
      </c>
      <c r="D10">
        <v>18.212838878110134</v>
      </c>
      <c r="E10">
        <v>5.0387446222666625</v>
      </c>
      <c r="F10">
        <v>2.768918397300475</v>
      </c>
      <c r="G10">
        <v>23.677588175702809</v>
      </c>
      <c r="H10">
        <v>8.6028430818485351</v>
      </c>
      <c r="I10">
        <v>6.8894543067764857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t="s">
        <v>58</v>
      </c>
      <c r="B11">
        <v>36</v>
      </c>
      <c r="C11">
        <v>18</v>
      </c>
      <c r="D11">
        <v>26</v>
      </c>
      <c r="E11">
        <v>39</v>
      </c>
      <c r="F11">
        <v>27</v>
      </c>
      <c r="G11">
        <v>35</v>
      </c>
      <c r="H11">
        <v>35</v>
      </c>
      <c r="I11">
        <v>31</v>
      </c>
      <c r="J11">
        <v>34</v>
      </c>
      <c r="K11">
        <v>27</v>
      </c>
      <c r="L11">
        <v>6</v>
      </c>
      <c r="M1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 by family</vt:lpstr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lcbarraclough@gmail.com</cp:lastModifiedBy>
  <dcterms:created xsi:type="dcterms:W3CDTF">2021-12-23T10:52:44Z</dcterms:created>
  <dcterms:modified xsi:type="dcterms:W3CDTF">2022-02-20T10:55:35Z</dcterms:modified>
</cp:coreProperties>
</file>