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Escritorio\Universidad Unlam\UTN\2023\Economia\Bloque N°4\"/>
    </mc:Choice>
  </mc:AlternateContent>
  <xr:revisionPtr revIDLastSave="0" documentId="13_ncr:1_{EF17792D-BC0B-4323-8CFC-14B64B5CD283}" xr6:coauthVersionLast="47" xr6:coauthVersionMax="47" xr10:uidLastSave="{00000000-0000-0000-0000-000000000000}"/>
  <bookViews>
    <workbookView xWindow="-120" yWindow="-120" windowWidth="29040" windowHeight="15720" xr2:uid="{BE423A57-878B-4FFD-ADF7-0927CD55F3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E50" i="1"/>
  <c r="E49" i="1"/>
  <c r="J35" i="1"/>
  <c r="F35" i="1"/>
  <c r="G35" i="1"/>
  <c r="H35" i="1"/>
  <c r="I35" i="1"/>
  <c r="J34" i="1"/>
  <c r="N42" i="1"/>
  <c r="M42" i="1"/>
  <c r="L42" i="1"/>
  <c r="K42" i="1"/>
  <c r="E40" i="1"/>
  <c r="I41" i="1"/>
  <c r="E41" i="1"/>
  <c r="N41" i="1"/>
  <c r="M41" i="1"/>
  <c r="L41" i="1"/>
  <c r="K41" i="1"/>
  <c r="E35" i="1"/>
  <c r="E37" i="1"/>
  <c r="E34" i="1"/>
  <c r="E36" i="1" s="1"/>
  <c r="G31" i="1"/>
  <c r="H31" i="1"/>
  <c r="I31" i="1"/>
  <c r="F31" i="1"/>
  <c r="G29" i="1"/>
  <c r="H29" i="1"/>
  <c r="I29" i="1"/>
  <c r="F29" i="1"/>
  <c r="E30" i="1"/>
  <c r="G18" i="1"/>
  <c r="F6" i="1"/>
  <c r="I17" i="1" s="1"/>
  <c r="I34" i="1" s="1"/>
  <c r="I36" i="1" s="1"/>
  <c r="I40" i="1" s="1"/>
  <c r="F5" i="1"/>
  <c r="H17" i="1" s="1"/>
  <c r="H34" i="1" s="1"/>
  <c r="F4" i="1"/>
  <c r="G17" i="1" s="1"/>
  <c r="G34" i="1" s="1"/>
  <c r="F3" i="1"/>
  <c r="F17" i="1" s="1"/>
  <c r="F34" i="1" s="1"/>
  <c r="F36" i="1" s="1"/>
  <c r="F40" i="1" s="1"/>
  <c r="F41" i="1" l="1"/>
  <c r="F37" i="1"/>
  <c r="G36" i="1"/>
  <c r="G40" i="1" s="1"/>
  <c r="H36" i="1"/>
  <c r="G41" i="1" l="1"/>
  <c r="H40" i="1"/>
  <c r="E45" i="1" s="1"/>
  <c r="H41" i="1"/>
  <c r="E46" i="1" s="1"/>
  <c r="G37" i="1"/>
  <c r="H37" i="1" s="1"/>
  <c r="I37" i="1" s="1"/>
</calcChain>
</file>

<file path=xl/sharedStrings.xml><?xml version="1.0" encoding="utf-8"?>
<sst xmlns="http://schemas.openxmlformats.org/spreadsheetml/2006/main" count="37" uniqueCount="35">
  <si>
    <t>INGRESOS</t>
  </si>
  <si>
    <t>CONCEPTO</t>
  </si>
  <si>
    <t>Utilidades Netas antes de impuestos</t>
  </si>
  <si>
    <t>Amortización del capital fijo</t>
  </si>
  <si>
    <t>Recuperaciónvalor residuela del activo fijo</t>
  </si>
  <si>
    <t>Recuperación de activo de trabajo</t>
  </si>
  <si>
    <t>Instantes</t>
  </si>
  <si>
    <t>Valor Final</t>
  </si>
  <si>
    <t>Valor Inicial</t>
  </si>
  <si>
    <t>Valor Amortizable</t>
  </si>
  <si>
    <t>Coeficiente de Amortización</t>
  </si>
  <si>
    <t>C1</t>
  </si>
  <si>
    <t>C2</t>
  </si>
  <si>
    <t>C3</t>
  </si>
  <si>
    <t>C4</t>
  </si>
  <si>
    <t>Recuperación del credito Fiscal IVA</t>
  </si>
  <si>
    <t>Egresos</t>
  </si>
  <si>
    <t>Activo fijo</t>
  </si>
  <si>
    <t>Honorarios de Directorio</t>
  </si>
  <si>
    <t>Credito Fiscal IVA</t>
  </si>
  <si>
    <t>Impuestos a las ganancias</t>
  </si>
  <si>
    <t>Recuperación de credito a Clientes</t>
  </si>
  <si>
    <t>Activo de trabajo(caja, credito a cliente,existencia)</t>
  </si>
  <si>
    <t>Total ingresos</t>
  </si>
  <si>
    <t>Total Egresos</t>
  </si>
  <si>
    <t>Total Ingresos - Egresos</t>
  </si>
  <si>
    <t>Total Ingresos - Egresos acumulados</t>
  </si>
  <si>
    <t>VAN(10%)</t>
  </si>
  <si>
    <t>Calculos aux</t>
  </si>
  <si>
    <t>TIR</t>
  </si>
  <si>
    <t>VAN(70%)</t>
  </si>
  <si>
    <t>RCB</t>
  </si>
  <si>
    <t>ROI</t>
  </si>
  <si>
    <t>Período de repago simple</t>
  </si>
  <si>
    <t>Aproximado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</si>
</sst>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2" fontId="0" fillId="0" borderId="1" xfId="0" applyNumberFormat="1" applyBorder="1"/>
    <xf numFmtId="42" fontId="0" fillId="0" borderId="0" xfId="0" applyNumberFormat="1"/>
    <xf numFmtId="42" fontId="1" fillId="0" borderId="0" xfId="0" applyNumberFormat="1" applyFont="1"/>
    <xf numFmtId="42" fontId="1" fillId="0" borderId="1" xfId="0" applyNumberFormat="1" applyFont="1" applyBorder="1"/>
    <xf numFmtId="9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6E73-FAA0-4A71-B86B-DE5D143F66A0}">
  <dimension ref="B3:N52"/>
  <sheetViews>
    <sheetView tabSelected="1" workbookViewId="0">
      <selection activeCell="E52" sqref="E52"/>
    </sheetView>
  </sheetViews>
  <sheetFormatPr baseColWidth="10" defaultRowHeight="15" x14ac:dyDescent="0.25"/>
  <cols>
    <col min="2" max="2" width="27.28515625" customWidth="1"/>
    <col min="3" max="3" width="38.85546875" customWidth="1"/>
    <col min="4" max="4" width="47.28515625" customWidth="1"/>
    <col min="5" max="5" width="13" bestFit="1" customWidth="1"/>
    <col min="6" max="9" width="13.140625" bestFit="1" customWidth="1"/>
    <col min="10" max="10" width="21.5703125" customWidth="1"/>
    <col min="11" max="11" width="11.42578125" customWidth="1"/>
  </cols>
  <sheetData>
    <row r="3" spans="2:9" x14ac:dyDescent="0.25">
      <c r="B3" t="s">
        <v>8</v>
      </c>
      <c r="C3" s="3">
        <v>10000000</v>
      </c>
      <c r="E3" t="s">
        <v>11</v>
      </c>
      <c r="F3" s="3">
        <f>C5*4/C7</f>
        <v>3000000</v>
      </c>
    </row>
    <row r="4" spans="2:9" x14ac:dyDescent="0.25">
      <c r="B4" t="s">
        <v>7</v>
      </c>
      <c r="C4" s="3">
        <v>2500000</v>
      </c>
      <c r="E4" t="s">
        <v>12</v>
      </c>
      <c r="F4" s="3">
        <f>C5*3/C7</f>
        <v>2250000</v>
      </c>
    </row>
    <row r="5" spans="2:9" x14ac:dyDescent="0.25">
      <c r="B5" t="s">
        <v>9</v>
      </c>
      <c r="C5" s="3">
        <v>7500000</v>
      </c>
      <c r="E5" t="s">
        <v>13</v>
      </c>
      <c r="F5" s="3">
        <f>C5*2/C7</f>
        <v>1500000</v>
      </c>
    </row>
    <row r="6" spans="2:9" x14ac:dyDescent="0.25">
      <c r="E6" t="s">
        <v>14</v>
      </c>
      <c r="F6" s="3">
        <f>C5*1/C7</f>
        <v>750000</v>
      </c>
    </row>
    <row r="7" spans="2:9" x14ac:dyDescent="0.25">
      <c r="B7" t="s">
        <v>10</v>
      </c>
      <c r="C7" s="4">
        <v>10</v>
      </c>
    </row>
    <row r="13" spans="2:9" x14ac:dyDescent="0.25">
      <c r="C13" s="1"/>
      <c r="D13" s="2" t="s">
        <v>1</v>
      </c>
      <c r="E13" s="2" t="s">
        <v>6</v>
      </c>
      <c r="F13" s="2"/>
      <c r="G13" s="2"/>
      <c r="H13" s="2"/>
      <c r="I13" s="2"/>
    </row>
    <row r="14" spans="2:9" x14ac:dyDescent="0.25">
      <c r="C14" s="1"/>
      <c r="D14" s="2"/>
      <c r="E14" s="1">
        <v>0</v>
      </c>
      <c r="F14" s="1">
        <v>1</v>
      </c>
      <c r="G14" s="1">
        <v>2</v>
      </c>
      <c r="H14" s="1">
        <v>3</v>
      </c>
      <c r="I14" s="1">
        <v>4</v>
      </c>
    </row>
    <row r="15" spans="2:9" x14ac:dyDescent="0.25">
      <c r="C15" s="5" t="s">
        <v>0</v>
      </c>
      <c r="D15" s="1" t="s">
        <v>2</v>
      </c>
      <c r="E15" s="8"/>
      <c r="F15" s="8">
        <v>5000000</v>
      </c>
      <c r="G15" s="8">
        <v>5000000</v>
      </c>
      <c r="H15" s="8">
        <v>5000000</v>
      </c>
      <c r="I15" s="8">
        <v>5000000</v>
      </c>
    </row>
    <row r="16" spans="2:9" x14ac:dyDescent="0.25">
      <c r="C16" s="6"/>
      <c r="D16" s="1" t="s">
        <v>21</v>
      </c>
      <c r="E16" s="8"/>
      <c r="F16" s="8"/>
      <c r="G16" s="8"/>
      <c r="H16" s="8"/>
      <c r="I16" s="8"/>
    </row>
    <row r="17" spans="3:9" x14ac:dyDescent="0.25">
      <c r="C17" s="6"/>
      <c r="D17" s="1" t="s">
        <v>3</v>
      </c>
      <c r="E17" s="8"/>
      <c r="F17" s="8">
        <f>F3</f>
        <v>3000000</v>
      </c>
      <c r="G17" s="8">
        <f>F4</f>
        <v>2250000</v>
      </c>
      <c r="H17" s="8">
        <f>F5</f>
        <v>1500000</v>
      </c>
      <c r="I17" s="8">
        <f>F6</f>
        <v>750000</v>
      </c>
    </row>
    <row r="18" spans="3:9" x14ac:dyDescent="0.25">
      <c r="C18" s="6"/>
      <c r="D18" s="1" t="s">
        <v>15</v>
      </c>
      <c r="E18" s="8"/>
      <c r="F18" s="8"/>
      <c r="G18" s="8">
        <f>C3*1.105</f>
        <v>11050000</v>
      </c>
      <c r="H18" s="8"/>
      <c r="I18" s="8"/>
    </row>
    <row r="19" spans="3:9" x14ac:dyDescent="0.25">
      <c r="C19" s="6"/>
      <c r="D19" s="1" t="s">
        <v>4</v>
      </c>
      <c r="E19" s="8"/>
      <c r="F19" s="8"/>
      <c r="G19" s="8"/>
      <c r="H19" s="8"/>
      <c r="I19" s="8">
        <v>2500000</v>
      </c>
    </row>
    <row r="20" spans="3:9" x14ac:dyDescent="0.25">
      <c r="C20" s="7"/>
      <c r="D20" s="1" t="s">
        <v>5</v>
      </c>
      <c r="E20" s="8"/>
      <c r="F20" s="8"/>
      <c r="G20" s="8"/>
      <c r="H20" s="8"/>
      <c r="I20" s="8">
        <v>2300000</v>
      </c>
    </row>
    <row r="24" spans="3:9" x14ac:dyDescent="0.25">
      <c r="C24" s="1"/>
      <c r="D24" s="2" t="s">
        <v>1</v>
      </c>
      <c r="E24" s="2" t="s">
        <v>6</v>
      </c>
      <c r="F24" s="2"/>
      <c r="G24" s="2"/>
      <c r="H24" s="2"/>
      <c r="I24" s="2"/>
    </row>
    <row r="25" spans="3:9" x14ac:dyDescent="0.25">
      <c r="C25" s="1"/>
      <c r="D25" s="2"/>
      <c r="E25" s="1">
        <v>0</v>
      </c>
      <c r="F25" s="1">
        <v>1</v>
      </c>
      <c r="G25" s="1">
        <v>2</v>
      </c>
      <c r="H25" s="1">
        <v>3</v>
      </c>
      <c r="I25" s="1">
        <v>4</v>
      </c>
    </row>
    <row r="26" spans="3:9" x14ac:dyDescent="0.25">
      <c r="C26" s="5" t="s">
        <v>16</v>
      </c>
      <c r="D26" s="1" t="s">
        <v>17</v>
      </c>
      <c r="E26" s="8">
        <v>10000000</v>
      </c>
      <c r="F26" s="8"/>
      <c r="G26" s="8"/>
      <c r="H26" s="8"/>
      <c r="I26" s="8"/>
    </row>
    <row r="27" spans="3:9" x14ac:dyDescent="0.25">
      <c r="C27" s="6"/>
      <c r="D27" s="1"/>
      <c r="E27" s="9"/>
      <c r="F27" s="8"/>
      <c r="G27" s="8"/>
      <c r="H27" s="8"/>
      <c r="I27" s="8"/>
    </row>
    <row r="28" spans="3:9" x14ac:dyDescent="0.25">
      <c r="C28" s="6"/>
      <c r="D28" s="1" t="s">
        <v>22</v>
      </c>
      <c r="E28" s="9"/>
      <c r="F28" s="8">
        <v>2300000</v>
      </c>
      <c r="G28" s="8"/>
      <c r="H28" s="8"/>
      <c r="I28" s="8"/>
    </row>
    <row r="29" spans="3:9" x14ac:dyDescent="0.25">
      <c r="C29" s="6"/>
      <c r="D29" s="1" t="s">
        <v>18</v>
      </c>
      <c r="E29" s="8"/>
      <c r="F29" s="8">
        <f>F15*0.05</f>
        <v>250000</v>
      </c>
      <c r="G29" s="8">
        <f t="shared" ref="G29:I29" si="0">G15*0.05</f>
        <v>250000</v>
      </c>
      <c r="H29" s="8">
        <f t="shared" si="0"/>
        <v>250000</v>
      </c>
      <c r="I29" s="8">
        <f t="shared" si="0"/>
        <v>250000</v>
      </c>
    </row>
    <row r="30" spans="3:9" x14ac:dyDescent="0.25">
      <c r="C30" s="6"/>
      <c r="D30" s="1" t="s">
        <v>19</v>
      </c>
      <c r="E30" s="8">
        <f>E26*0.105</f>
        <v>1050000</v>
      </c>
      <c r="F30" s="8"/>
      <c r="G30" s="8"/>
      <c r="H30" s="8"/>
      <c r="I30" s="8"/>
    </row>
    <row r="31" spans="3:9" x14ac:dyDescent="0.25">
      <c r="C31" s="7"/>
      <c r="D31" s="1" t="s">
        <v>20</v>
      </c>
      <c r="E31" s="8"/>
      <c r="F31" s="8">
        <f>F15*0.35</f>
        <v>1750000</v>
      </c>
      <c r="G31" s="8">
        <f t="shared" ref="G31:I31" si="1">G15*0.35</f>
        <v>1750000</v>
      </c>
      <c r="H31" s="8">
        <f t="shared" si="1"/>
        <v>1750000</v>
      </c>
      <c r="I31" s="8">
        <f t="shared" si="1"/>
        <v>1750000</v>
      </c>
    </row>
    <row r="34" spans="4:14" x14ac:dyDescent="0.25">
      <c r="D34" s="1" t="s">
        <v>23</v>
      </c>
      <c r="E34" s="8">
        <f>SUM(E15:E20)</f>
        <v>0</v>
      </c>
      <c r="F34" s="8">
        <f>SUM(F15:F20)</f>
        <v>8000000</v>
      </c>
      <c r="G34" s="8">
        <f>SUM(G15:G20)</f>
        <v>18300000</v>
      </c>
      <c r="H34" s="8">
        <f>SUM(H15:H20)</f>
        <v>6500000</v>
      </c>
      <c r="I34" s="8">
        <f>SUM(I15:I20)</f>
        <v>10550000</v>
      </c>
      <c r="J34" s="9">
        <f>SUM(E34:I34)</f>
        <v>43350000</v>
      </c>
    </row>
    <row r="35" spans="4:14" x14ac:dyDescent="0.25">
      <c r="D35" s="1" t="s">
        <v>24</v>
      </c>
      <c r="E35" s="11">
        <f>SUM(E26:E31)*-1</f>
        <v>-11050000</v>
      </c>
      <c r="F35" s="11">
        <f t="shared" ref="F35:I35" si="2">SUM(F26:F31)</f>
        <v>4300000</v>
      </c>
      <c r="G35" s="11">
        <f t="shared" si="2"/>
        <v>2000000</v>
      </c>
      <c r="H35" s="11">
        <f t="shared" si="2"/>
        <v>2000000</v>
      </c>
      <c r="I35" s="11">
        <f t="shared" si="2"/>
        <v>2000000</v>
      </c>
      <c r="J35" s="9">
        <f>SUM(F35:I35)-E35</f>
        <v>21350000</v>
      </c>
    </row>
    <row r="36" spans="4:14" x14ac:dyDescent="0.25">
      <c r="D36" s="1" t="s">
        <v>25</v>
      </c>
      <c r="E36" s="11">
        <f>E34+E35</f>
        <v>-11050000</v>
      </c>
      <c r="F36" s="8">
        <f>F34-F35</f>
        <v>3700000</v>
      </c>
      <c r="G36" s="8">
        <f t="shared" ref="G36:I36" si="3">G34-G35</f>
        <v>16300000</v>
      </c>
      <c r="H36" s="8">
        <f t="shared" si="3"/>
        <v>4500000</v>
      </c>
      <c r="I36" s="8">
        <f t="shared" si="3"/>
        <v>8550000</v>
      </c>
    </row>
    <row r="37" spans="4:14" x14ac:dyDescent="0.25">
      <c r="D37" s="1" t="s">
        <v>26</v>
      </c>
      <c r="E37" s="11">
        <f>SUM(E26:E31)*-1</f>
        <v>-11050000</v>
      </c>
      <c r="F37" s="11">
        <f>F36+E37</f>
        <v>-7350000</v>
      </c>
      <c r="G37" s="8">
        <f>F37+G36</f>
        <v>8950000</v>
      </c>
      <c r="H37" s="8">
        <f>G37+H36</f>
        <v>13450000</v>
      </c>
      <c r="I37" s="8">
        <f>H37+I36</f>
        <v>22000000</v>
      </c>
    </row>
    <row r="40" spans="4:14" x14ac:dyDescent="0.25">
      <c r="D40" t="s">
        <v>28</v>
      </c>
      <c r="E40" s="10">
        <f>E36/J41</f>
        <v>-11050000</v>
      </c>
      <c r="F40" s="9">
        <f>F36/K41</f>
        <v>3363636.3636363633</v>
      </c>
      <c r="G40" s="9">
        <f>G36/L41</f>
        <v>13471074.380165286</v>
      </c>
      <c r="H40" s="9">
        <f>H36/M41</f>
        <v>3380916.6040570987</v>
      </c>
      <c r="I40" s="9">
        <f>I36/N41</f>
        <v>5839765.0433713524</v>
      </c>
    </row>
    <row r="41" spans="4:14" x14ac:dyDescent="0.25">
      <c r="E41" s="10">
        <f>E37/J42</f>
        <v>-11050000</v>
      </c>
      <c r="F41" s="9">
        <f>F36/K42</f>
        <v>2176470.588235294</v>
      </c>
      <c r="G41" s="9">
        <f>G36/L42</f>
        <v>5640138.4083044985</v>
      </c>
      <c r="H41" s="9">
        <f>H36/M42</f>
        <v>915937.30917972734</v>
      </c>
      <c r="I41" s="9">
        <f>I36/N42</f>
        <v>1023694.63967146</v>
      </c>
      <c r="J41">
        <v>1</v>
      </c>
      <c r="K41">
        <f>1+0.1</f>
        <v>1.1000000000000001</v>
      </c>
      <c r="L41">
        <f>1.1^2</f>
        <v>1.2100000000000002</v>
      </c>
      <c r="M41">
        <f>1.1^3</f>
        <v>1.3310000000000004</v>
      </c>
      <c r="N41">
        <f>1.1^4</f>
        <v>1.4641000000000004</v>
      </c>
    </row>
    <row r="42" spans="4:14" x14ac:dyDescent="0.25">
      <c r="E42" s="10"/>
      <c r="F42" s="9"/>
      <c r="G42" s="9"/>
      <c r="H42" s="9"/>
      <c r="I42" s="9"/>
      <c r="J42">
        <v>1</v>
      </c>
      <c r="K42">
        <f>1.7^1</f>
        <v>1.7</v>
      </c>
      <c r="L42">
        <f>1.7^2</f>
        <v>2.8899999999999997</v>
      </c>
      <c r="M42">
        <f>1.7^3</f>
        <v>4.9129999999999994</v>
      </c>
      <c r="N42">
        <f>1.7^4</f>
        <v>8.3520999999999983</v>
      </c>
    </row>
    <row r="45" spans="4:14" x14ac:dyDescent="0.25">
      <c r="D45" t="s">
        <v>27</v>
      </c>
      <c r="E45" s="9">
        <f>SUM(E40:I40)</f>
        <v>15005392.391230103</v>
      </c>
      <c r="G45" t="s">
        <v>29</v>
      </c>
      <c r="H45" s="12">
        <v>0.65</v>
      </c>
      <c r="I45" t="s">
        <v>34</v>
      </c>
    </row>
    <row r="46" spans="4:14" x14ac:dyDescent="0.25">
      <c r="D46" t="s">
        <v>30</v>
      </c>
      <c r="E46" s="9">
        <f>SUM(E41:I41)</f>
        <v>-1293759.0546090195</v>
      </c>
    </row>
    <row r="48" spans="4:14" x14ac:dyDescent="0.25">
      <c r="E48" s="9"/>
    </row>
    <row r="49" spans="4:5" x14ac:dyDescent="0.25">
      <c r="D49" t="s">
        <v>31</v>
      </c>
      <c r="E49">
        <f>J34/J35</f>
        <v>2.0304449648711942</v>
      </c>
    </row>
    <row r="50" spans="4:5" x14ac:dyDescent="0.25">
      <c r="D50" t="s">
        <v>32</v>
      </c>
      <c r="E50" s="13">
        <f>(I37/4)/E35*-1</f>
        <v>0.49773755656108598</v>
      </c>
    </row>
    <row r="52" spans="4:5" x14ac:dyDescent="0.25">
      <c r="D52" t="s">
        <v>33</v>
      </c>
      <c r="E52" s="14">
        <f>(-1*F37/G36)*365</f>
        <v>164.58588957055215</v>
      </c>
    </row>
  </sheetData>
  <mergeCells count="6">
    <mergeCell ref="D24:D25"/>
    <mergeCell ref="E24:I24"/>
    <mergeCell ref="C26:C31"/>
    <mergeCell ref="D13:D14"/>
    <mergeCell ref="E13:I13"/>
    <mergeCell ref="C15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Ciardullo</dc:creator>
  <cp:lastModifiedBy>Lucas Ciardullo</cp:lastModifiedBy>
  <dcterms:created xsi:type="dcterms:W3CDTF">2023-11-15T00:52:48Z</dcterms:created>
  <dcterms:modified xsi:type="dcterms:W3CDTF">2023-11-15T03:13:55Z</dcterms:modified>
</cp:coreProperties>
</file>