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ink/ink2.xml" ContentType="application/inkml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ink/ink3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Desktop/LuciaArchive/000_A_MY_RESEARCH/00-My_Papers/Ridesharing/000-A-RidesharingMARL/00-Codes/coalitional_bargaining/A-coalitions/A_results/"/>
    </mc:Choice>
  </mc:AlternateContent>
  <xr:revisionPtr revIDLastSave="0" documentId="13_ncr:1_{7CF6F49B-A288-B44E-8A8F-47B16874148F}" xr6:coauthVersionLast="47" xr6:coauthVersionMax="47" xr10:uidLastSave="{00000000-0000-0000-0000-000000000000}"/>
  <bookViews>
    <workbookView xWindow="0" yWindow="0" windowWidth="25600" windowHeight="16000" xr2:uid="{A040F14E-2D57-A344-8CDA-E5C3728953F6}"/>
  </bookViews>
  <sheets>
    <sheet name="methodology_example (3)" sheetId="10" r:id="rId1"/>
    <sheet name="methodology_example (2)" sheetId="9" r:id="rId2"/>
    <sheet name="methodology_example" sheetId="8" r:id="rId3"/>
    <sheet name="dist1" sheetId="1" r:id="rId4"/>
    <sheet name="dist2" sheetId="7" r:id="rId5"/>
    <sheet name="dis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0" l="1"/>
  <c r="K4" i="10" s="1"/>
  <c r="A10" i="10"/>
  <c r="I4" i="10"/>
  <c r="H4" i="10"/>
  <c r="J13" i="9"/>
  <c r="J10" i="9"/>
  <c r="J24" i="9"/>
  <c r="J21" i="9"/>
  <c r="J18" i="9"/>
  <c r="J16" i="9"/>
  <c r="J8" i="9"/>
  <c r="J4" i="9"/>
  <c r="J36" i="9"/>
  <c r="J33" i="9"/>
  <c r="J30" i="9"/>
  <c r="J28" i="9"/>
  <c r="S23" i="9"/>
  <c r="H4" i="9"/>
  <c r="F16" i="9"/>
  <c r="F4" i="9"/>
  <c r="I4" i="9"/>
  <c r="G4" i="9"/>
  <c r="E38" i="10"/>
  <c r="B38" i="10"/>
  <c r="A38" i="10"/>
  <c r="E37" i="10"/>
  <c r="B37" i="10"/>
  <c r="A37" i="10"/>
  <c r="E36" i="10"/>
  <c r="B36" i="10"/>
  <c r="A36" i="10"/>
  <c r="E34" i="10"/>
  <c r="B34" i="10"/>
  <c r="A34" i="10"/>
  <c r="E33" i="10"/>
  <c r="B33" i="10"/>
  <c r="A33" i="10"/>
  <c r="E31" i="10"/>
  <c r="B31" i="10"/>
  <c r="A31" i="10"/>
  <c r="E30" i="10"/>
  <c r="B30" i="10"/>
  <c r="A30" i="10"/>
  <c r="E28" i="10"/>
  <c r="B28" i="10"/>
  <c r="A28" i="10"/>
  <c r="E26" i="10"/>
  <c r="B26" i="10"/>
  <c r="A26" i="10"/>
  <c r="E25" i="10"/>
  <c r="B25" i="10"/>
  <c r="A25" i="10"/>
  <c r="E24" i="10"/>
  <c r="B24" i="10"/>
  <c r="A24" i="10"/>
  <c r="E22" i="10"/>
  <c r="B22" i="10"/>
  <c r="A22" i="10"/>
  <c r="E21" i="10"/>
  <c r="B21" i="10"/>
  <c r="A21" i="10"/>
  <c r="E19" i="10"/>
  <c r="B19" i="10"/>
  <c r="A19" i="10"/>
  <c r="E18" i="10"/>
  <c r="B18" i="10"/>
  <c r="A18" i="10"/>
  <c r="B16" i="10"/>
  <c r="A16" i="10"/>
  <c r="E14" i="10"/>
  <c r="B14" i="10"/>
  <c r="A14" i="10"/>
  <c r="E13" i="10"/>
  <c r="B13" i="10"/>
  <c r="A13" i="10"/>
  <c r="E11" i="10"/>
  <c r="E16" i="10" s="1"/>
  <c r="I16" i="10" s="1"/>
  <c r="B11" i="10"/>
  <c r="A11" i="10"/>
  <c r="E10" i="10"/>
  <c r="B10" i="10"/>
  <c r="E8" i="10"/>
  <c r="F8" i="10" s="1"/>
  <c r="B8" i="10"/>
  <c r="A8" i="10"/>
  <c r="B6" i="10"/>
  <c r="A6" i="10"/>
  <c r="B5" i="10"/>
  <c r="A5" i="10"/>
  <c r="J4" i="10"/>
  <c r="F4" i="10"/>
  <c r="E38" i="9"/>
  <c r="B38" i="9"/>
  <c r="A38" i="9"/>
  <c r="E37" i="9"/>
  <c r="B37" i="9"/>
  <c r="A37" i="9"/>
  <c r="E36" i="9"/>
  <c r="B36" i="9"/>
  <c r="A36" i="9"/>
  <c r="E34" i="9"/>
  <c r="B34" i="9"/>
  <c r="A34" i="9"/>
  <c r="E33" i="9"/>
  <c r="B33" i="9"/>
  <c r="A33" i="9"/>
  <c r="E31" i="9"/>
  <c r="B31" i="9"/>
  <c r="A31" i="9"/>
  <c r="E30" i="9"/>
  <c r="B30" i="9"/>
  <c r="A30" i="9"/>
  <c r="E28" i="9"/>
  <c r="H28" i="9" s="1"/>
  <c r="B28" i="9"/>
  <c r="A28" i="9"/>
  <c r="E26" i="9"/>
  <c r="B26" i="9"/>
  <c r="A26" i="9"/>
  <c r="E25" i="9"/>
  <c r="B25" i="9"/>
  <c r="A25" i="9"/>
  <c r="E24" i="9"/>
  <c r="B24" i="9"/>
  <c r="A24" i="9"/>
  <c r="E22" i="9"/>
  <c r="B22" i="9"/>
  <c r="A22" i="9"/>
  <c r="E21" i="9"/>
  <c r="B21" i="9"/>
  <c r="A21" i="9"/>
  <c r="E19" i="9"/>
  <c r="B19" i="9"/>
  <c r="A19" i="9"/>
  <c r="E18" i="9"/>
  <c r="B18" i="9"/>
  <c r="A18" i="9"/>
  <c r="B16" i="9"/>
  <c r="A16" i="9"/>
  <c r="E14" i="9"/>
  <c r="B14" i="9"/>
  <c r="A14" i="9"/>
  <c r="E13" i="9"/>
  <c r="H13" i="9" s="1"/>
  <c r="B13" i="9"/>
  <c r="A13" i="9"/>
  <c r="E11" i="9"/>
  <c r="E16" i="9" s="1"/>
  <c r="H16" i="9" s="1"/>
  <c r="B11" i="9"/>
  <c r="A11" i="9"/>
  <c r="E10" i="9"/>
  <c r="B10" i="9"/>
  <c r="A10" i="9"/>
  <c r="E8" i="9"/>
  <c r="B8" i="9"/>
  <c r="A8" i="9"/>
  <c r="B6" i="9"/>
  <c r="A6" i="9"/>
  <c r="B5" i="9"/>
  <c r="A5" i="9"/>
  <c r="E38" i="8"/>
  <c r="E37" i="8"/>
  <c r="E36" i="8"/>
  <c r="E34" i="8"/>
  <c r="E33" i="8"/>
  <c r="E31" i="8"/>
  <c r="E30" i="8"/>
  <c r="E28" i="8"/>
  <c r="F28" i="8" s="1"/>
  <c r="E26" i="8"/>
  <c r="E25" i="8"/>
  <c r="E24" i="8"/>
  <c r="E22" i="8"/>
  <c r="E21" i="8"/>
  <c r="E19" i="8"/>
  <c r="E18" i="8"/>
  <c r="E14" i="8"/>
  <c r="E13" i="8"/>
  <c r="E11" i="8"/>
  <c r="E16" i="8" s="1"/>
  <c r="E10" i="8"/>
  <c r="E8" i="8"/>
  <c r="F8" i="8" s="1"/>
  <c r="G4" i="8"/>
  <c r="F4" i="8"/>
  <c r="E34" i="6"/>
  <c r="E34" i="7"/>
  <c r="E38" i="7"/>
  <c r="E37" i="7"/>
  <c r="E36" i="7"/>
  <c r="E33" i="7"/>
  <c r="E31" i="7"/>
  <c r="F30" i="7"/>
  <c r="E30" i="7"/>
  <c r="E28" i="7"/>
  <c r="F28" i="7" s="1"/>
  <c r="B28" i="7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A28" i="7"/>
  <c r="A32" i="7" s="1"/>
  <c r="A33" i="7" s="1"/>
  <c r="A34" i="7" s="1"/>
  <c r="A35" i="7" s="1"/>
  <c r="A36" i="7" s="1"/>
  <c r="E26" i="7"/>
  <c r="E25" i="7"/>
  <c r="E24" i="7"/>
  <c r="E22" i="7"/>
  <c r="E21" i="7"/>
  <c r="F21" i="7" s="1"/>
  <c r="E19" i="7"/>
  <c r="E18" i="7"/>
  <c r="A18" i="7"/>
  <c r="A19" i="7" s="1"/>
  <c r="E14" i="7"/>
  <c r="E13" i="7"/>
  <c r="E11" i="7"/>
  <c r="E16" i="7" s="1"/>
  <c r="E10" i="7"/>
  <c r="E8" i="7"/>
  <c r="F8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A5" i="7"/>
  <c r="A6" i="7" s="1"/>
  <c r="A7" i="7" s="1"/>
  <c r="A8" i="7" s="1"/>
  <c r="G4" i="7"/>
  <c r="F4" i="7"/>
  <c r="E38" i="6"/>
  <c r="E37" i="6"/>
  <c r="E36" i="6"/>
  <c r="E33" i="6"/>
  <c r="E31" i="6"/>
  <c r="E30" i="6"/>
  <c r="E28" i="6"/>
  <c r="F28" i="6" s="1"/>
  <c r="H28" i="6" s="1"/>
  <c r="I28" i="6" s="1"/>
  <c r="B28" i="6"/>
  <c r="A28" i="6"/>
  <c r="B29" i="6"/>
  <c r="B30" i="6" s="1"/>
  <c r="B31" i="6" s="1"/>
  <c r="B32" i="6" s="1"/>
  <c r="B33" i="6" s="1"/>
  <c r="B34" i="6" s="1"/>
  <c r="B35" i="6" s="1"/>
  <c r="B36" i="6" s="1"/>
  <c r="B37" i="6" s="1"/>
  <c r="B38" i="6" s="1"/>
  <c r="A32" i="6"/>
  <c r="A33" i="6" s="1"/>
  <c r="E26" i="6"/>
  <c r="E25" i="6"/>
  <c r="E24" i="6"/>
  <c r="E22" i="6"/>
  <c r="E21" i="6"/>
  <c r="E19" i="6"/>
  <c r="E18" i="6"/>
  <c r="A18" i="6"/>
  <c r="A19" i="6" s="1"/>
  <c r="E14" i="6"/>
  <c r="E13" i="6"/>
  <c r="E11" i="6"/>
  <c r="E16" i="6" s="1"/>
  <c r="E10" i="6"/>
  <c r="E8" i="6"/>
  <c r="F8" i="6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A5" i="6"/>
  <c r="A6" i="6" s="1"/>
  <c r="A7" i="6" s="1"/>
  <c r="A8" i="6" s="1"/>
  <c r="A9" i="6" s="1"/>
  <c r="A10" i="6" s="1"/>
  <c r="A11" i="6" s="1"/>
  <c r="A12" i="6" s="1"/>
  <c r="A13" i="6" s="1"/>
  <c r="G4" i="6"/>
  <c r="F4" i="6"/>
  <c r="F18" i="1"/>
  <c r="A5" i="1"/>
  <c r="A6" i="1" s="1"/>
  <c r="A7" i="1" s="1"/>
  <c r="A8" i="1" s="1"/>
  <c r="A9" i="1" s="1"/>
  <c r="A10" i="1" s="1"/>
  <c r="A11" i="1" s="1"/>
  <c r="A12" i="1" s="1"/>
  <c r="A13" i="1" s="1"/>
  <c r="F4" i="1"/>
  <c r="F10" i="1"/>
  <c r="E16" i="1"/>
  <c r="E15" i="1"/>
  <c r="F15" i="1" s="1"/>
  <c r="E11" i="1"/>
  <c r="E13" i="1" s="1"/>
  <c r="F13" i="1" s="1"/>
  <c r="E10" i="1"/>
  <c r="G4" i="1"/>
  <c r="E8" i="1"/>
  <c r="F8" i="1" s="1"/>
  <c r="G13" i="10" l="1"/>
  <c r="K13" i="10" s="1"/>
  <c r="G30" i="10"/>
  <c r="K30" i="10" s="1"/>
  <c r="G21" i="10"/>
  <c r="K21" i="10" s="1"/>
  <c r="G33" i="10"/>
  <c r="K33" i="10" s="1"/>
  <c r="G18" i="10"/>
  <c r="K18" i="10" s="1"/>
  <c r="G10" i="10"/>
  <c r="K10" i="10" s="1"/>
  <c r="G24" i="10"/>
  <c r="K24" i="10" s="1"/>
  <c r="G36" i="10"/>
  <c r="K36" i="10" s="1"/>
  <c r="K28" i="10"/>
  <c r="K8" i="10"/>
  <c r="K16" i="10"/>
  <c r="H30" i="10"/>
  <c r="F21" i="10"/>
  <c r="H33" i="10"/>
  <c r="F24" i="10"/>
  <c r="H28" i="10"/>
  <c r="I13" i="10"/>
  <c r="I30" i="10"/>
  <c r="I28" i="10"/>
  <c r="I33" i="10"/>
  <c r="H21" i="10"/>
  <c r="I21" i="10"/>
  <c r="I10" i="10"/>
  <c r="H24" i="10"/>
  <c r="H36" i="10"/>
  <c r="H16" i="10"/>
  <c r="H18" i="10"/>
  <c r="I24" i="10"/>
  <c r="I36" i="10"/>
  <c r="H10" i="10"/>
  <c r="I18" i="10"/>
  <c r="H8" i="10"/>
  <c r="I8" i="10"/>
  <c r="H13" i="10"/>
  <c r="F18" i="10"/>
  <c r="L4" i="10"/>
  <c r="O4" i="10" s="1"/>
  <c r="F28" i="10"/>
  <c r="H8" i="9"/>
  <c r="F18" i="9"/>
  <c r="F8" i="9"/>
  <c r="F13" i="9"/>
  <c r="G8" i="9"/>
  <c r="G30" i="9"/>
  <c r="K30" i="9" s="1"/>
  <c r="H18" i="9"/>
  <c r="K8" i="9"/>
  <c r="H21" i="9"/>
  <c r="H33" i="9"/>
  <c r="F10" i="9"/>
  <c r="F21" i="9"/>
  <c r="F28" i="9"/>
  <c r="F24" i="9"/>
  <c r="H36" i="9"/>
  <c r="F30" i="9"/>
  <c r="F33" i="9"/>
  <c r="H30" i="9"/>
  <c r="H24" i="9"/>
  <c r="F36" i="9"/>
  <c r="H10" i="9"/>
  <c r="G16" i="9"/>
  <c r="K16" i="9" s="1"/>
  <c r="K13" i="9"/>
  <c r="G18" i="9"/>
  <c r="K18" i="9" s="1"/>
  <c r="G13" i="9"/>
  <c r="G21" i="9"/>
  <c r="G33" i="9"/>
  <c r="G36" i="9"/>
  <c r="G28" i="9"/>
  <c r="G24" i="9"/>
  <c r="G10" i="9"/>
  <c r="K10" i="9" s="1"/>
  <c r="K4" i="9"/>
  <c r="N4" i="9" s="1"/>
  <c r="F36" i="10"/>
  <c r="F10" i="10"/>
  <c r="F13" i="10"/>
  <c r="F16" i="10"/>
  <c r="F30" i="10"/>
  <c r="F33" i="10"/>
  <c r="F24" i="7"/>
  <c r="H4" i="7"/>
  <c r="I4" i="7" s="1"/>
  <c r="F10" i="8"/>
  <c r="F36" i="8"/>
  <c r="F30" i="8"/>
  <c r="F21" i="8"/>
  <c r="F24" i="8"/>
  <c r="F16" i="8"/>
  <c r="F33" i="8"/>
  <c r="F13" i="8"/>
  <c r="F18" i="8"/>
  <c r="H28" i="7"/>
  <c r="I28" i="7" s="1"/>
  <c r="F33" i="7"/>
  <c r="H33" i="7" s="1"/>
  <c r="I33" i="7" s="1"/>
  <c r="J33" i="7" s="1"/>
  <c r="F13" i="7"/>
  <c r="F36" i="7"/>
  <c r="H36" i="7" s="1"/>
  <c r="I36" i="7" s="1"/>
  <c r="A37" i="7"/>
  <c r="H8" i="7"/>
  <c r="I8" i="7" s="1"/>
  <c r="A9" i="7"/>
  <c r="A10" i="7" s="1"/>
  <c r="A11" i="7" s="1"/>
  <c r="A12" i="7" s="1"/>
  <c r="A13" i="7" s="1"/>
  <c r="A14" i="7" s="1"/>
  <c r="A15" i="7" s="1"/>
  <c r="A16" i="7" s="1"/>
  <c r="F16" i="7"/>
  <c r="F18" i="7"/>
  <c r="H18" i="7" s="1"/>
  <c r="I18" i="7" s="1"/>
  <c r="F10" i="7"/>
  <c r="H10" i="7" s="1"/>
  <c r="I10" i="7" s="1"/>
  <c r="J4" i="7" s="1"/>
  <c r="F18" i="6"/>
  <c r="H18" i="6" s="1"/>
  <c r="I18" i="6" s="1"/>
  <c r="F33" i="6"/>
  <c r="H33" i="6" s="1"/>
  <c r="I33" i="6" s="1"/>
  <c r="J33" i="6" s="1"/>
  <c r="F30" i="6"/>
  <c r="F13" i="6"/>
  <c r="H13" i="6" s="1"/>
  <c r="I13" i="6" s="1"/>
  <c r="F36" i="6"/>
  <c r="A34" i="6"/>
  <c r="A35" i="6" s="1"/>
  <c r="A36" i="6" s="1"/>
  <c r="F24" i="6"/>
  <c r="H4" i="6"/>
  <c r="I4" i="6" s="1"/>
  <c r="F16" i="6"/>
  <c r="A14" i="6"/>
  <c r="A15" i="6" s="1"/>
  <c r="A16" i="6" s="1"/>
  <c r="F10" i="6"/>
  <c r="H10" i="6" s="1"/>
  <c r="I10" i="6" s="1"/>
  <c r="H8" i="6"/>
  <c r="I8" i="6" s="1"/>
  <c r="F21" i="6"/>
  <c r="H13" i="1"/>
  <c r="A14" i="1"/>
  <c r="A15" i="1" s="1"/>
  <c r="J15" i="1" s="1"/>
  <c r="H10" i="1"/>
  <c r="H8" i="1"/>
  <c r="H4" i="1"/>
  <c r="L24" i="10" l="1"/>
  <c r="P24" i="10" s="1"/>
  <c r="L33" i="10"/>
  <c r="O33" i="10" s="1"/>
  <c r="L18" i="10"/>
  <c r="N18" i="10" s="1"/>
  <c r="L8" i="10"/>
  <c r="N8" i="10" s="1"/>
  <c r="L28" i="10"/>
  <c r="O28" i="10" s="1"/>
  <c r="L13" i="10"/>
  <c r="L30" i="10"/>
  <c r="L10" i="10"/>
  <c r="M10" i="10" s="1"/>
  <c r="L36" i="10"/>
  <c r="L21" i="10"/>
  <c r="L16" i="10"/>
  <c r="K36" i="9"/>
  <c r="O36" i="9" s="1"/>
  <c r="K28" i="9"/>
  <c r="N28" i="9" s="1"/>
  <c r="K21" i="9"/>
  <c r="K24" i="9"/>
  <c r="O30" i="9"/>
  <c r="K33" i="9"/>
  <c r="L33" i="9" s="1"/>
  <c r="M18" i="9"/>
  <c r="M30" i="9"/>
  <c r="M36" i="9"/>
  <c r="L16" i="9"/>
  <c r="N16" i="9"/>
  <c r="L18" i="9"/>
  <c r="O8" i="9"/>
  <c r="N8" i="9"/>
  <c r="M8" i="9"/>
  <c r="L8" i="9"/>
  <c r="L4" i="9"/>
  <c r="L13" i="9"/>
  <c r="N13" i="9"/>
  <c r="O13" i="9"/>
  <c r="M13" i="9"/>
  <c r="N10" i="9"/>
  <c r="L10" i="9"/>
  <c r="O10" i="9"/>
  <c r="M10" i="9"/>
  <c r="M4" i="9"/>
  <c r="O4" i="9"/>
  <c r="H36" i="6"/>
  <c r="A20" i="6"/>
  <c r="A21" i="6" s="1"/>
  <c r="A22" i="6" s="1"/>
  <c r="A23" i="6" s="1"/>
  <c r="A24" i="6" s="1"/>
  <c r="A30" i="6"/>
  <c r="H13" i="7"/>
  <c r="I13" i="7" s="1"/>
  <c r="A30" i="7"/>
  <c r="A20" i="7"/>
  <c r="A21" i="7" s="1"/>
  <c r="J8" i="7"/>
  <c r="H16" i="7"/>
  <c r="I16" i="7" s="1"/>
  <c r="J4" i="6"/>
  <c r="A37" i="6"/>
  <c r="I36" i="6"/>
  <c r="J8" i="6"/>
  <c r="H24" i="6"/>
  <c r="I24" i="6" s="1"/>
  <c r="A25" i="6"/>
  <c r="H21" i="6"/>
  <c r="I21" i="6" s="1"/>
  <c r="H16" i="6"/>
  <c r="I16" i="6" s="1"/>
  <c r="A16" i="1"/>
  <c r="A17" i="1" s="1"/>
  <c r="A18" i="1" s="1"/>
  <c r="H15" i="1"/>
  <c r="M24" i="10" l="1"/>
  <c r="N24" i="10"/>
  <c r="M4" i="10"/>
  <c r="M8" i="10"/>
  <c r="M28" i="10"/>
  <c r="P18" i="10"/>
  <c r="N30" i="10"/>
  <c r="N28" i="10"/>
  <c r="M33" i="10"/>
  <c r="O30" i="10"/>
  <c r="M30" i="10"/>
  <c r="N33" i="10"/>
  <c r="O8" i="10"/>
  <c r="P4" i="10"/>
  <c r="O13" i="10"/>
  <c r="N13" i="10"/>
  <c r="M13" i="10"/>
  <c r="P13" i="10"/>
  <c r="P8" i="10"/>
  <c r="P10" i="10"/>
  <c r="P36" i="10"/>
  <c r="P33" i="10"/>
  <c r="P28" i="10"/>
  <c r="P30" i="10"/>
  <c r="O36" i="10"/>
  <c r="N36" i="10"/>
  <c r="M36" i="10"/>
  <c r="O18" i="10"/>
  <c r="P21" i="10"/>
  <c r="O21" i="10"/>
  <c r="N21" i="10"/>
  <c r="M18" i="10"/>
  <c r="O16" i="10"/>
  <c r="N16" i="10"/>
  <c r="N4" i="10"/>
  <c r="O24" i="10"/>
  <c r="P16" i="10"/>
  <c r="M16" i="10"/>
  <c r="N10" i="10"/>
  <c r="M21" i="10"/>
  <c r="O10" i="10"/>
  <c r="L28" i="9"/>
  <c r="L36" i="9"/>
  <c r="L30" i="9"/>
  <c r="O24" i="9"/>
  <c r="L24" i="9"/>
  <c r="M24" i="9"/>
  <c r="N21" i="9"/>
  <c r="M16" i="9"/>
  <c r="N18" i="9"/>
  <c r="P18" i="9" s="1"/>
  <c r="L21" i="9"/>
  <c r="O21" i="9"/>
  <c r="M21" i="9"/>
  <c r="O18" i="9"/>
  <c r="O16" i="9"/>
  <c r="O28" i="9"/>
  <c r="N24" i="9"/>
  <c r="M28" i="9"/>
  <c r="N30" i="9"/>
  <c r="N36" i="9"/>
  <c r="P36" i="9" s="1"/>
  <c r="N33" i="9"/>
  <c r="M33" i="9"/>
  <c r="O33" i="9"/>
  <c r="P10" i="9"/>
  <c r="Q10" i="9"/>
  <c r="P13" i="9"/>
  <c r="Q13" i="9"/>
  <c r="Q4" i="9"/>
  <c r="P4" i="9"/>
  <c r="Q8" i="9"/>
  <c r="P8" i="9"/>
  <c r="A31" i="6"/>
  <c r="H30" i="6"/>
  <c r="I30" i="6" s="1"/>
  <c r="J30" i="6" s="1"/>
  <c r="A19" i="1"/>
  <c r="H18" i="1"/>
  <c r="A22" i="7"/>
  <c r="A23" i="7" s="1"/>
  <c r="A24" i="7" s="1"/>
  <c r="H21" i="7"/>
  <c r="I21" i="7" s="1"/>
  <c r="A31" i="7"/>
  <c r="H30" i="7"/>
  <c r="I30" i="7" s="1"/>
  <c r="J24" i="6"/>
  <c r="Q24" i="10" l="1"/>
  <c r="Q28" i="10"/>
  <c r="Q33" i="10"/>
  <c r="Q30" i="10"/>
  <c r="Q4" i="10"/>
  <c r="R8" i="10"/>
  <c r="Q8" i="10"/>
  <c r="Q16" i="10"/>
  <c r="Q13" i="10"/>
  <c r="R13" i="10"/>
  <c r="Q10" i="10"/>
  <c r="R4" i="10"/>
  <c r="Q18" i="10"/>
  <c r="R10" i="10"/>
  <c r="Q36" i="10"/>
  <c r="Q21" i="10"/>
  <c r="P28" i="9"/>
  <c r="P30" i="9"/>
  <c r="P16" i="9"/>
  <c r="P24" i="9"/>
  <c r="P21" i="9"/>
  <c r="P33" i="9"/>
  <c r="J36" i="6"/>
  <c r="J30" i="7"/>
  <c r="J36" i="7"/>
  <c r="A25" i="7"/>
  <c r="H24" i="7"/>
  <c r="I24" i="7" s="1"/>
  <c r="J24" i="7" s="1"/>
  <c r="A16" i="8"/>
  <c r="H16" i="8" s="1"/>
  <c r="I16" i="8" s="1"/>
  <c r="A21" i="8"/>
  <c r="A10" i="8"/>
  <c r="A36" i="8"/>
  <c r="A13" i="8"/>
  <c r="A18" i="8"/>
  <c r="A30" i="8"/>
  <c r="A24" i="8"/>
  <c r="A28" i="8"/>
  <c r="A8" i="8"/>
  <c r="A33" i="8"/>
  <c r="A6" i="8"/>
  <c r="A31" i="8"/>
  <c r="A25" i="8"/>
  <c r="A14" i="8"/>
  <c r="A22" i="8"/>
  <c r="A37" i="8"/>
  <c r="A5" i="8"/>
  <c r="A34" i="8"/>
  <c r="A11" i="8"/>
  <c r="A26" i="8"/>
  <c r="A19" i="8"/>
  <c r="A38" i="8"/>
  <c r="B24" i="8"/>
  <c r="H24" i="8" s="1"/>
  <c r="I24" i="8" s="1"/>
  <c r="B18" i="8"/>
  <c r="H18" i="8" s="1"/>
  <c r="I18" i="8" s="1"/>
  <c r="B33" i="8"/>
  <c r="H33" i="8" s="1"/>
  <c r="I33" i="8" s="1"/>
  <c r="B21" i="8"/>
  <c r="B8" i="8"/>
  <c r="B5" i="8"/>
  <c r="B26" i="8"/>
  <c r="B6" i="8"/>
  <c r="B34" i="8"/>
  <c r="B14" i="8"/>
  <c r="B38" i="8"/>
  <c r="B25" i="8"/>
  <c r="B31" i="8"/>
  <c r="B11" i="8"/>
  <c r="B19" i="8"/>
  <c r="B22" i="8"/>
  <c r="B37" i="8"/>
  <c r="B13" i="8"/>
  <c r="H13" i="8" s="1"/>
  <c r="I13" i="8" s="1"/>
  <c r="B36" i="8"/>
  <c r="B28" i="8"/>
  <c r="B16" i="8"/>
  <c r="B10" i="8"/>
  <c r="B30" i="8"/>
  <c r="H30" i="8"/>
  <c r="I30" i="8" s="1"/>
  <c r="H4" i="8"/>
  <c r="I4" i="8" l="1"/>
  <c r="L4" i="8" s="1"/>
  <c r="H36" i="8"/>
  <c r="I36" i="8" s="1"/>
  <c r="K36" i="8" s="1"/>
  <c r="H21" i="8"/>
  <c r="I21" i="8" s="1"/>
  <c r="L21" i="8" s="1"/>
  <c r="H28" i="8"/>
  <c r="H10" i="8"/>
  <c r="K21" i="8"/>
  <c r="H8" i="8"/>
  <c r="K30" i="8"/>
  <c r="L30" i="8"/>
  <c r="L16" i="8"/>
  <c r="J16" i="8"/>
  <c r="M16" i="8"/>
  <c r="K33" i="8"/>
  <c r="M33" i="8"/>
  <c r="L33" i="8"/>
  <c r="J18" i="8"/>
  <c r="K18" i="8"/>
  <c r="M18" i="8"/>
  <c r="J24" i="8"/>
  <c r="M24" i="8"/>
  <c r="K24" i="8"/>
  <c r="M36" i="8"/>
  <c r="M13" i="8"/>
  <c r="J13" i="8"/>
  <c r="M4" i="8"/>
  <c r="M21" i="8" l="1"/>
  <c r="K16" i="8"/>
  <c r="L18" i="8"/>
  <c r="L36" i="8"/>
  <c r="M30" i="8"/>
  <c r="I10" i="8"/>
  <c r="K4" i="8" s="1"/>
  <c r="J21" i="8"/>
  <c r="N21" i="8" s="1"/>
  <c r="I28" i="8"/>
  <c r="K28" i="8" s="1"/>
  <c r="L24" i="8"/>
  <c r="N24" i="8" s="1"/>
  <c r="I8" i="8"/>
  <c r="J4" i="8" s="1"/>
  <c r="N18" i="8"/>
  <c r="N16" i="8"/>
  <c r="J10" i="8" l="1"/>
  <c r="L10" i="8"/>
  <c r="L28" i="8"/>
  <c r="M10" i="8"/>
  <c r="N4" i="8"/>
  <c r="O4" i="8"/>
  <c r="M8" i="8"/>
  <c r="K8" i="8"/>
  <c r="J8" i="8"/>
  <c r="L8" i="8"/>
  <c r="J28" i="8"/>
  <c r="J30" i="8"/>
  <c r="N30" i="8" s="1"/>
  <c r="J33" i="8"/>
  <c r="N33" i="8" s="1"/>
  <c r="J36" i="8"/>
  <c r="N36" i="8" s="1"/>
  <c r="K10" i="8"/>
  <c r="M28" i="8"/>
  <c r="N28" i="8" s="1"/>
  <c r="K13" i="8"/>
  <c r="L13" i="8"/>
  <c r="N10" i="8" l="1"/>
  <c r="N8" i="8"/>
  <c r="N13" i="8"/>
  <c r="O10" i="8"/>
  <c r="O8" i="8"/>
  <c r="O1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 Cipolina Kun</author>
  </authors>
  <commentList>
    <comment ref="P8" authorId="0" shapeId="0" xr:uid="{4CAC7D12-40CC-884D-AF2A-241409A2CD3B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 QUE PUEDE PASAR ES QUE ESTEN MUY CERCA</t>
        </r>
      </text>
    </comment>
    <comment ref="P10" authorId="0" shapeId="0" xr:uid="{0D221C5C-F369-FF4F-97BB-9A135E3897B6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State with highest reward overall</t>
        </r>
      </text>
    </comment>
    <comment ref="P13" authorId="0" shapeId="0" xr:uid="{60934B66-5926-5547-8AD1-F422055292D5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O21" authorId="0" shapeId="0" xr:uid="{C7E8DB9D-0D75-E54F-B355-FD22FDC82068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O28" authorId="0" shapeId="0" xr:uid="{29E99AAD-D7E5-8A4B-8384-B42AB219CB90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O33" authorId="0" shapeId="0" xr:uid="{AD2B2085-5774-8245-B352-6533097694F4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P36" authorId="0" shapeId="0" xr:uid="{D50B4F22-DBD4-FC4B-B46F-808FC499C48A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has the highest reward. But it is not coded!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 Cipolina Kun</author>
  </authors>
  <commentList>
    <comment ref="O8" authorId="0" shapeId="0" xr:uid="{D6CFFE09-A8BB-E74D-9B84-23E959AE7C10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 QUE PUEDE PASAR ES QUE ESTEN MUY CERCA</t>
        </r>
      </text>
    </comment>
    <comment ref="O10" authorId="0" shapeId="0" xr:uid="{784B812C-1D1C-5B47-B53F-6C02F8304BDE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State with highest reward overall</t>
        </r>
      </text>
    </comment>
    <comment ref="O13" authorId="0" shapeId="0" xr:uid="{EE43D109-D08B-FC4D-BF3B-0C92A0F28565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N21" authorId="0" shapeId="0" xr:uid="{FAEF9705-5307-EB4D-AC70-A66444E3B0A0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N28" authorId="0" shapeId="0" xr:uid="{6A470824-8E13-7840-A072-D4576EBEBD69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N33" authorId="0" shapeId="0" xr:uid="{248323F8-0324-2D40-B8DE-D7A14A7BDC62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O36" authorId="0" shapeId="0" xr:uid="{032692FE-5FDA-F046-ABC2-421AA0A6C5DF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has the highest reward. But it is not coded!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 Cipolina Kun</author>
  </authors>
  <commentList>
    <comment ref="M8" authorId="0" shapeId="0" xr:uid="{28A6EF06-53F3-5E42-B02A-47646CAB29C0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 QUE PUEDE PASAR ES QUE ESTEN MUY CERCA</t>
        </r>
      </text>
    </comment>
    <comment ref="M10" authorId="0" shapeId="0" xr:uid="{A89BE530-EC0D-0946-8A0C-C31D10A22A0F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State with highest reward overall</t>
        </r>
      </text>
    </comment>
    <comment ref="M13" authorId="0" shapeId="0" xr:uid="{D8BD6892-C625-6A40-8DCC-56E4AD087439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L21" authorId="0" shapeId="0" xr:uid="{10ABDC86-8EB7-6143-B57D-9AF47D9A4F60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L28" authorId="0" shapeId="0" xr:uid="{98070279-5166-1944-9ACA-6E7FF097E434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L33" authorId="0" shapeId="0" xr:uid="{700552F1-4D25-984D-B326-89FD3B12D4FC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is not coded</t>
        </r>
      </text>
    </comment>
    <comment ref="M36" authorId="0" shapeId="0" xr:uid="{DED424D6-C4F5-C24E-975E-743EEEE49FE8}">
      <text>
        <r>
          <rPr>
            <b/>
            <sz val="10"/>
            <color rgb="FF000000"/>
            <rFont val="Tahoma"/>
            <family val="2"/>
          </rPr>
          <t>Lucia Cipolina Kun: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has the highest reward. But it is not coded!</t>
        </r>
      </text>
    </comment>
  </commentList>
</comments>
</file>

<file path=xl/sharedStrings.xml><?xml version="1.0" encoding="utf-8"?>
<sst xmlns="http://schemas.openxmlformats.org/spreadsheetml/2006/main" count="97" uniqueCount="29">
  <si>
    <t>distance</t>
  </si>
  <si>
    <t>k</t>
  </si>
  <si>
    <t>alpha</t>
  </si>
  <si>
    <t>stdev(dist)</t>
  </si>
  <si>
    <t>sum(coalition)</t>
  </si>
  <si>
    <t>VALUE</t>
  </si>
  <si>
    <t>agents</t>
  </si>
  <si>
    <t>current agent</t>
  </si>
  <si>
    <t>OK</t>
  </si>
  <si>
    <t>COST</t>
  </si>
  <si>
    <t>le sirve AB c.r.a singleton</t>
  </si>
  <si>
    <t>Value*1000</t>
  </si>
  <si>
    <t>REW = -Cost</t>
  </si>
  <si>
    <t>-new+old</t>
  </si>
  <si>
    <t>Genera menos reward pasandose</t>
  </si>
  <si>
    <t>Genera mucho reward cuando se pasa a esta coalic</t>
  </si>
  <si>
    <t>Genera menos reward pasandose a esta otra coalic</t>
  </si>
  <si>
    <t>METHOD</t>
  </si>
  <si>
    <t>SUM of Rews</t>
  </si>
  <si>
    <t>obs :  {'coalitions' [new, current], 'dist' [dist new, dist current]}</t>
  </si>
  <si>
    <t>REW AVG- less cost</t>
  </si>
  <si>
    <t>cost - Value*1000</t>
  </si>
  <si>
    <t>sum(dist)</t>
  </si>
  <si>
    <t>mean(dist)</t>
  </si>
  <si>
    <t>max(dist)</t>
  </si>
  <si>
    <t>min(dist)</t>
  </si>
  <si>
    <t>var(dist)</t>
  </si>
  <si>
    <t>cost = Value*1000</t>
  </si>
  <si>
    <t>REW AVG= less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</si>
</sst>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Monaco"/>
      <family val="2"/>
    </font>
    <font>
      <sz val="12"/>
      <color theme="1" tint="0.49998474074526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164" fontId="0" fillId="2" borderId="0" xfId="0" applyNumberFormat="1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5" borderId="0" xfId="0" applyFill="1"/>
    <xf numFmtId="0" fontId="0" fillId="5" borderId="2" xfId="0" applyFill="1" applyBorder="1"/>
    <xf numFmtId="0" fontId="0" fillId="0" borderId="0" xfId="0" quotePrefix="1"/>
    <xf numFmtId="1" fontId="0" fillId="0" borderId="2" xfId="0" applyNumberFormat="1" applyBorder="1"/>
    <xf numFmtId="2" fontId="0" fillId="0" borderId="0" xfId="0" applyNumberFormat="1"/>
    <xf numFmtId="2" fontId="0" fillId="0" borderId="4" xfId="0" applyNumberFormat="1" applyBorder="1"/>
    <xf numFmtId="0" fontId="4" fillId="0" borderId="7" xfId="0" applyFont="1" applyBorder="1"/>
    <xf numFmtId="2" fontId="0" fillId="4" borderId="0" xfId="0" applyNumberFormat="1" applyFill="1"/>
    <xf numFmtId="0" fontId="2" fillId="2" borderId="0" xfId="0" applyFont="1" applyFill="1"/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6" borderId="0" xfId="0" applyFill="1"/>
    <xf numFmtId="0" fontId="3" fillId="6" borderId="0" xfId="0" applyFont="1" applyFill="1"/>
    <xf numFmtId="0" fontId="2" fillId="0" borderId="0" xfId="0" applyFont="1" applyAlignment="1">
      <alignment horizontal="center"/>
    </xf>
    <xf numFmtId="166" fontId="0" fillId="0" borderId="0" xfId="1" applyNumberFormat="1" applyFont="1"/>
    <xf numFmtId="1" fontId="5" fillId="0" borderId="0" xfId="0" applyNumberFormat="1" applyFont="1"/>
    <xf numFmtId="43" fontId="0" fillId="0" borderId="0" xfId="1" applyFont="1" applyFill="1" applyBorder="1"/>
    <xf numFmtId="43" fontId="5" fillId="0" borderId="0" xfId="1" applyFont="1" applyFill="1" applyBorder="1"/>
    <xf numFmtId="167" fontId="0" fillId="6" borderId="0" xfId="1" applyNumberFormat="1" applyFont="1" applyFill="1"/>
    <xf numFmtId="167" fontId="2" fillId="0" borderId="10" xfId="1" applyNumberFormat="1" applyFont="1" applyBorder="1" applyAlignment="1">
      <alignment horizontal="right"/>
    </xf>
    <xf numFmtId="167" fontId="0" fillId="0" borderId="0" xfId="1" applyNumberFormat="1" applyFont="1" applyFill="1" applyBorder="1"/>
    <xf numFmtId="167" fontId="0" fillId="0" borderId="7" xfId="1" applyNumberFormat="1" applyFont="1" applyFill="1" applyBorder="1"/>
    <xf numFmtId="167" fontId="0" fillId="0" borderId="0" xfId="1" applyNumberFormat="1" applyFont="1"/>
    <xf numFmtId="167" fontId="0" fillId="0" borderId="0" xfId="1" applyNumberFormat="1" applyFont="1" applyBorder="1"/>
    <xf numFmtId="167" fontId="0" fillId="0" borderId="7" xfId="1" applyNumberFormat="1" applyFont="1" applyBorder="1"/>
    <xf numFmtId="43" fontId="0" fillId="0" borderId="5" xfId="1" applyFont="1" applyFill="1" applyBorder="1"/>
    <xf numFmtId="43" fontId="2" fillId="0" borderId="5" xfId="1" applyFont="1" applyFill="1" applyBorder="1"/>
    <xf numFmtId="167" fontId="2" fillId="0" borderId="11" xfId="1" applyNumberFormat="1" applyFont="1" applyBorder="1" applyAlignment="1">
      <alignment horizontal="right"/>
    </xf>
    <xf numFmtId="167" fontId="2" fillId="0" borderId="3" xfId="1" applyNumberFormat="1" applyFont="1" applyBorder="1"/>
    <xf numFmtId="167" fontId="0" fillId="0" borderId="5" xfId="1" applyNumberFormat="1" applyFont="1" applyBorder="1"/>
    <xf numFmtId="167" fontId="0" fillId="0" borderId="5" xfId="1" applyNumberFormat="1" applyFont="1" applyFill="1" applyBorder="1"/>
    <xf numFmtId="167" fontId="2" fillId="0" borderId="5" xfId="1" applyNumberFormat="1" applyFont="1" applyFill="1" applyBorder="1"/>
    <xf numFmtId="167" fontId="0" fillId="0" borderId="8" xfId="1" applyNumberFormat="1" applyFont="1" applyFill="1" applyBorder="1"/>
    <xf numFmtId="167" fontId="0" fillId="0" borderId="8" xfId="1" applyNumberFormat="1" applyFont="1" applyBorder="1"/>
    <xf numFmtId="43" fontId="0" fillId="0" borderId="4" xfId="1" applyFont="1" applyFill="1" applyBorder="1"/>
    <xf numFmtId="43" fontId="8" fillId="0" borderId="12" xfId="1" applyFont="1" applyFill="1" applyBorder="1"/>
    <xf numFmtId="0" fontId="2" fillId="0" borderId="2" xfId="0" applyFont="1" applyBorder="1"/>
    <xf numFmtId="167" fontId="0" fillId="0" borderId="0" xfId="1" applyNumberFormat="1" applyFont="1" applyFill="1"/>
    <xf numFmtId="167" fontId="2" fillId="7" borderId="0" xfId="1" applyNumberFormat="1" applyFont="1" applyFill="1"/>
    <xf numFmtId="167" fontId="0" fillId="7" borderId="3" xfId="1" applyNumberFormat="1" applyFont="1" applyFill="1" applyBorder="1"/>
    <xf numFmtId="167" fontId="0" fillId="7" borderId="5" xfId="1" applyNumberFormat="1" applyFont="1" applyFill="1" applyBorder="1"/>
    <xf numFmtId="167" fontId="0" fillId="7" borderId="8" xfId="1" applyNumberFormat="1" applyFont="1" applyFill="1" applyBorder="1"/>
    <xf numFmtId="2" fontId="5" fillId="0" borderId="2" xfId="0" applyNumberFormat="1" applyFont="1" applyBorder="1"/>
    <xf numFmtId="2" fontId="2" fillId="0" borderId="3" xfId="1" applyNumberFormat="1" applyFont="1" applyBorder="1"/>
    <xf numFmtId="2" fontId="0" fillId="0" borderId="0" xfId="1" applyNumberFormat="1" applyFont="1" applyFill="1" applyBorder="1"/>
    <xf numFmtId="2" fontId="0" fillId="0" borderId="5" xfId="1" applyNumberFormat="1" applyFont="1" applyBorder="1"/>
    <xf numFmtId="2" fontId="0" fillId="8" borderId="0" xfId="1" applyNumberFormat="1" applyFont="1" applyFill="1" applyBorder="1"/>
    <xf numFmtId="2" fontId="0" fillId="0" borderId="5" xfId="1" applyNumberFormat="1" applyFont="1" applyFill="1" applyBorder="1"/>
    <xf numFmtId="2" fontId="5" fillId="0" borderId="0" xfId="1" applyNumberFormat="1" applyFont="1" applyFill="1" applyBorder="1"/>
    <xf numFmtId="2" fontId="2" fillId="0" borderId="5" xfId="1" applyNumberFormat="1" applyFont="1" applyFill="1" applyBorder="1"/>
    <xf numFmtId="168" fontId="0" fillId="7" borderId="3" xfId="1" applyNumberFormat="1" applyFont="1" applyFill="1" applyBorder="1"/>
    <xf numFmtId="168" fontId="0" fillId="7" borderId="5" xfId="1" applyNumberFormat="1" applyFont="1" applyFill="1" applyBorder="1"/>
    <xf numFmtId="165" fontId="0" fillId="4" borderId="4" xfId="0" applyNumberFormat="1" applyFill="1" applyBorder="1"/>
    <xf numFmtId="43" fontId="0" fillId="4" borderId="4" xfId="1" applyFont="1" applyFill="1" applyBorder="1"/>
    <xf numFmtId="2" fontId="0" fillId="4" borderId="0" xfId="1" applyNumberFormat="1" applyFont="1" applyFill="1" applyBorder="1"/>
    <xf numFmtId="1" fontId="0" fillId="4" borderId="4" xfId="0" applyNumberFormat="1" applyFill="1" applyBorder="1"/>
    <xf numFmtId="1" fontId="0" fillId="4" borderId="0" xfId="0" applyNumberFormat="1" applyFill="1"/>
    <xf numFmtId="43" fontId="0" fillId="4" borderId="1" xfId="1" applyFont="1" applyFill="1" applyBorder="1"/>
    <xf numFmtId="2" fontId="0" fillId="4" borderId="2" xfId="0" applyNumberFormat="1" applyFill="1" applyBorder="1"/>
    <xf numFmtId="167" fontId="0" fillId="4" borderId="2" xfId="1" applyNumberFormat="1" applyFont="1" applyFill="1" applyBorder="1"/>
    <xf numFmtId="2" fontId="0" fillId="4" borderId="4" xfId="0" applyNumberFormat="1" applyFill="1" applyBorder="1"/>
    <xf numFmtId="43" fontId="0" fillId="4" borderId="12" xfId="1" applyFont="1" applyFill="1" applyBorder="1"/>
    <xf numFmtId="167" fontId="0" fillId="4" borderId="0" xfId="1" applyNumberFormat="1" applyFont="1" applyFill="1" applyBorder="1"/>
    <xf numFmtId="165" fontId="0" fillId="4" borderId="0" xfId="0" applyNumberFormat="1" applyFill="1"/>
    <xf numFmtId="167" fontId="0" fillId="4" borderId="12" xfId="1" applyNumberFormat="1" applyFont="1" applyFill="1" applyBorder="1"/>
    <xf numFmtId="2" fontId="0" fillId="4" borderId="2" xfId="1" applyNumberFormat="1" applyFont="1" applyFill="1" applyBorder="1"/>
    <xf numFmtId="43" fontId="0" fillId="4" borderId="0" xfId="1" applyFont="1" applyFill="1" applyBorder="1"/>
    <xf numFmtId="165" fontId="0" fillId="4" borderId="2" xfId="0" applyNumberFormat="1" applyFill="1" applyBorder="1"/>
    <xf numFmtId="43" fontId="0" fillId="4" borderId="2" xfId="1" applyFont="1" applyFill="1" applyBorder="1"/>
    <xf numFmtId="2" fontId="0" fillId="4" borderId="12" xfId="1" applyNumberFormat="1" applyFont="1" applyFill="1" applyBorder="1"/>
    <xf numFmtId="165" fontId="0" fillId="4" borderId="1" xfId="0" applyNumberFormat="1" applyFill="1" applyBorder="1"/>
    <xf numFmtId="2" fontId="5" fillId="0" borderId="0" xfId="0" applyNumberFormat="1" applyFont="1"/>
    <xf numFmtId="166" fontId="0" fillId="4" borderId="0" xfId="1" applyNumberFormat="1" applyFont="1" applyFill="1" applyBorder="1"/>
    <xf numFmtId="2" fontId="0" fillId="4" borderId="4" xfId="1" applyNumberFormat="1" applyFont="1" applyFill="1" applyBorder="1"/>
    <xf numFmtId="168" fontId="0" fillId="9" borderId="5" xfId="1" applyNumberFormat="1" applyFont="1" applyFill="1" applyBorder="1"/>
    <xf numFmtId="2" fontId="2" fillId="10" borderId="5" xfId="1" applyNumberFormat="1" applyFont="1" applyFill="1" applyBorder="1"/>
    <xf numFmtId="168" fontId="0" fillId="10" borderId="5" xfId="1" applyNumberFormat="1" applyFont="1" applyFill="1" applyBorder="1"/>
    <xf numFmtId="167" fontId="2" fillId="10" borderId="5" xfId="1" applyNumberFormat="1" applyFont="1" applyFill="1" applyBorder="1"/>
    <xf numFmtId="167" fontId="0" fillId="10" borderId="5" xfId="1" applyNumberFormat="1" applyFont="1" applyFill="1" applyBorder="1"/>
    <xf numFmtId="43" fontId="2" fillId="10" borderId="5" xfId="1" applyFont="1" applyFill="1" applyBorder="1"/>
    <xf numFmtId="167" fontId="0" fillId="9" borderId="5" xfId="1" applyNumberFormat="1" applyFont="1" applyFill="1" applyBorder="1"/>
    <xf numFmtId="167" fontId="2" fillId="11" borderId="0" xfId="1" applyNumberFormat="1" applyFont="1" applyFill="1"/>
    <xf numFmtId="168" fontId="0" fillId="11" borderId="5" xfId="1" applyNumberFormat="1" applyFont="1" applyFill="1" applyBorder="1"/>
    <xf numFmtId="167" fontId="0" fillId="11" borderId="8" xfId="1" applyNumberFormat="1" applyFont="1" applyFill="1" applyBorder="1"/>
    <xf numFmtId="167" fontId="0" fillId="11" borderId="0" xfId="1" applyNumberFormat="1" applyFont="1" applyFill="1"/>
    <xf numFmtId="167" fontId="0" fillId="11" borderId="3" xfId="1" applyNumberFormat="1" applyFont="1" applyFill="1" applyBorder="1"/>
    <xf numFmtId="167" fontId="0" fillId="11" borderId="5" xfId="1" applyNumberFormat="1" applyFont="1" applyFill="1" applyBorder="1"/>
    <xf numFmtId="166" fontId="0" fillId="7" borderId="3" xfId="1" applyNumberFormat="1" applyFont="1" applyFill="1" applyBorder="1"/>
    <xf numFmtId="169" fontId="0" fillId="0" borderId="2" xfId="0" applyNumberFormat="1" applyBorder="1"/>
    <xf numFmtId="166" fontId="0" fillId="7" borderId="5" xfId="1" applyNumberFormat="1" applyFont="1" applyFill="1" applyBorder="1"/>
    <xf numFmtId="43" fontId="0" fillId="7" borderId="5" xfId="1" applyFont="1" applyFill="1" applyBorder="1"/>
    <xf numFmtId="166" fontId="0" fillId="6" borderId="0" xfId="1" applyNumberFormat="1" applyFont="1" applyFill="1"/>
    <xf numFmtId="166" fontId="0" fillId="0" borderId="0" xfId="1" applyNumberFormat="1" applyFont="1" applyFill="1"/>
    <xf numFmtId="166" fontId="2" fillId="7" borderId="0" xfId="1" applyNumberFormat="1" applyFont="1" applyFill="1"/>
    <xf numFmtId="166" fontId="0" fillId="7" borderId="8" xfId="1" applyNumberFormat="1" applyFont="1" applyFill="1" applyBorder="1"/>
    <xf numFmtId="166" fontId="2" fillId="7" borderId="5" xfId="1" applyNumberFormat="1" applyFont="1" applyFill="1" applyBorder="1"/>
    <xf numFmtId="43" fontId="2" fillId="7" borderId="5" xfId="1" applyFont="1" applyFill="1" applyBorder="1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507999</xdr:colOff>
      <xdr:row>0</xdr:row>
      <xdr:rowOff>330199</xdr:rowOff>
    </xdr:from>
    <xdr:to>
      <xdr:col>11</xdr:col>
      <xdr:colOff>973666</xdr:colOff>
      <xdr:row>0</xdr:row>
      <xdr:rowOff>903111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DADAD7-9113-E44D-9D20-A5544174EBCE}"/>
            </a:ext>
          </a:extLst>
        </xdr:cNvPr>
        <xdr:cNvSpPr txBox="1"/>
      </xdr:nvSpPr>
      <xdr:spPr>
        <a:xfrm>
          <a:off x="1333499" y="330199"/>
          <a:ext cx="7603067" cy="57291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COST(i) = di,  if</a:t>
          </a:r>
          <a:r>
            <a:rPr lang="en-US" sz="1400" b="1" baseline="0"/>
            <a:t> singleton</a:t>
          </a:r>
          <a:br>
            <a:rPr lang="en-US" sz="1400" b="1" baseline="0"/>
          </a:br>
          <a:r>
            <a:rPr lang="en-US" sz="1400" b="1" baseline="0"/>
            <a:t>              = k. (V(d) / alpha|S|</a:t>
          </a:r>
          <a:endParaRPr lang="en-US" sz="1400" b="1"/>
        </a:p>
      </xdr:txBody>
    </xdr:sp>
    <xdr:clientData/>
  </xdr:twoCellAnchor>
  <xdr:twoCellAnchor>
    <xdr:from>
      <xdr:col>18</xdr:col>
      <xdr:colOff>87490</xdr:colOff>
      <xdr:row>11</xdr:row>
      <xdr:rowOff>183447</xdr:rowOff>
    </xdr:from>
    <xdr:to>
      <xdr:col>21</xdr:col>
      <xdr:colOff>366888</xdr:colOff>
      <xdr:row>13</xdr:row>
      <xdr:rowOff>84668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FDFCEE-7128-0C4A-8E2F-77AAB2688BF8}"/>
            </a:ext>
          </a:extLst>
        </xdr:cNvPr>
        <xdr:cNvSpPr txBox="1"/>
      </xdr:nvSpPr>
      <xdr:spPr>
        <a:xfrm>
          <a:off x="15848190" y="3333047"/>
          <a:ext cx="2755898" cy="307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Bigger</a:t>
          </a:r>
          <a:r>
            <a:rPr lang="en-US" sz="1100" baseline="0"/>
            <a:t> costs translates into lower rewards</a:t>
          </a:r>
          <a:endParaRPr lang="en-US" sz="1100"/>
        </a:p>
      </xdr:txBody>
    </xdr:sp>
    <xdr:clientData/>
  </xdr:twoCellAnchor>
  <xdr:twoCellAnchor>
    <xdr:from>
      <xdr:col>18</xdr:col>
      <xdr:colOff>804335</xdr:colOff>
      <xdr:row>0</xdr:row>
      <xdr:rowOff>874889</xdr:rowOff>
    </xdr:from>
    <xdr:to>
      <xdr:col>25</xdr:col>
      <xdr:colOff>197556</xdr:colOff>
      <xdr:row>11</xdr:row>
      <xdr:rowOff>14112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B1E3A3-20C1-F949-82AC-D1C57076A1E1}"/>
            </a:ext>
          </a:extLst>
        </xdr:cNvPr>
        <xdr:cNvSpPr txBox="1"/>
      </xdr:nvSpPr>
      <xdr:spPr>
        <a:xfrm>
          <a:off x="16565035" y="874889"/>
          <a:ext cx="5171721" cy="228882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 </a:t>
          </a:r>
          <a:r>
            <a:rPr lang="en-US" sz="1100" b="1" baseline="0"/>
            <a:t>reward is like the  "AVG Savings" of a given coalition compared with the other options.</a:t>
          </a:r>
        </a:p>
        <a:p>
          <a:endParaRPr lang="en-US" sz="1100" baseline="0"/>
        </a:p>
        <a:p>
          <a:endParaRPr lang="en-US" sz="1100"/>
        </a:p>
        <a:p>
          <a:r>
            <a:rPr lang="en-US" sz="1100"/>
            <a:t>- We</a:t>
          </a:r>
          <a:r>
            <a:rPr lang="en-US" sz="1100" baseline="0"/>
            <a:t> are measuring the contribution of different agents to each coalition. </a:t>
          </a:r>
          <a:endParaRPr lang="en-US" sz="1100"/>
        </a:p>
        <a:p>
          <a:endParaRPr lang="en-US" sz="1100"/>
        </a:p>
        <a:p>
          <a:r>
            <a:rPr lang="en-US" sz="1100"/>
            <a:t>- Here we can see that when we COMPARE</a:t>
          </a:r>
          <a:r>
            <a:rPr lang="en-US" sz="1100" baseline="0"/>
            <a:t> values, some intermediate values will cancel as they repeat across coalitions. </a:t>
          </a:r>
        </a:p>
        <a:p>
          <a:endParaRPr lang="en-US" sz="1100" baseline="0"/>
        </a:p>
        <a:p>
          <a:r>
            <a:rPr lang="en-US" sz="1100" baseline="0"/>
            <a:t>- In maths terms, if 67.5 is the lowest value, it is the same as saying that the DIFFERENCE with respect to other coalitions is the largest.</a:t>
          </a:r>
          <a:endParaRPr lang="en-US" sz="1100"/>
        </a:p>
      </xdr:txBody>
    </xdr:sp>
    <xdr:clientData/>
  </xdr:twoCellAnchor>
  <xdr:twoCellAnchor editAs="oneCell">
    <xdr:from>
      <xdr:col>16</xdr:col>
      <xdr:colOff>678844</xdr:colOff>
      <xdr:row>0</xdr:row>
      <xdr:rowOff>894240</xdr:rowOff>
    </xdr:from>
    <xdr:to>
      <xdr:col>16</xdr:col>
      <xdr:colOff>679204</xdr:colOff>
      <xdr:row>0</xdr:row>
      <xdr:rowOff>894600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1C19836-34E5-0541-B8FD-E16DCDF6A7C8}"/>
                </a:ext>
              </a:extLst>
            </xdr14:cNvPr>
            <xdr14:cNvContentPartPr/>
          </xdr14:nvContentPartPr>
          <xdr14:nvPr macro=""/>
          <xdr14:xfrm>
            <a:off x="13703400" y="8942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505B510-21CE-6DCB-3224-1A9CC32AAA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4400" y="885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507999</xdr:colOff>
      <xdr:row>0</xdr:row>
      <xdr:rowOff>330199</xdr:rowOff>
    </xdr:from>
    <xdr:to>
      <xdr:col>10</xdr:col>
      <xdr:colOff>973666</xdr:colOff>
      <xdr:row>0</xdr:row>
      <xdr:rowOff>903111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3906AE-AD02-E94B-A387-F86FF80B2062}"/>
            </a:ext>
          </a:extLst>
        </xdr:cNvPr>
        <xdr:cNvSpPr txBox="1"/>
      </xdr:nvSpPr>
      <xdr:spPr>
        <a:xfrm>
          <a:off x="1333499" y="330199"/>
          <a:ext cx="6777567" cy="57291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COST(i) =</a:t>
          </a:r>
        </a:p>
      </xdr:txBody>
    </xdr:sp>
    <xdr:clientData/>
  </xdr:twoCellAnchor>
  <xdr:twoCellAnchor>
    <xdr:from>
      <xdr:col>17</xdr:col>
      <xdr:colOff>87490</xdr:colOff>
      <xdr:row>11</xdr:row>
      <xdr:rowOff>183447</xdr:rowOff>
    </xdr:from>
    <xdr:to>
      <xdr:col>20</xdr:col>
      <xdr:colOff>366888</xdr:colOff>
      <xdr:row>13</xdr:row>
      <xdr:rowOff>84668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7F1C9E-F6F3-3341-B301-71E326B44D2B}"/>
            </a:ext>
          </a:extLst>
        </xdr:cNvPr>
        <xdr:cNvSpPr txBox="1"/>
      </xdr:nvSpPr>
      <xdr:spPr>
        <a:xfrm>
          <a:off x="15022690" y="3333047"/>
          <a:ext cx="2755898" cy="307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Bigger</a:t>
          </a:r>
          <a:r>
            <a:rPr lang="en-US" sz="1100" baseline="0"/>
            <a:t> costs translates into lower rewards</a:t>
          </a:r>
          <a:endParaRPr lang="en-US" sz="1100"/>
        </a:p>
      </xdr:txBody>
    </xdr:sp>
    <xdr:clientData/>
  </xdr:twoCellAnchor>
  <xdr:twoCellAnchor>
    <xdr:from>
      <xdr:col>17</xdr:col>
      <xdr:colOff>804335</xdr:colOff>
      <xdr:row>0</xdr:row>
      <xdr:rowOff>874889</xdr:rowOff>
    </xdr:from>
    <xdr:to>
      <xdr:col>24</xdr:col>
      <xdr:colOff>197556</xdr:colOff>
      <xdr:row>11</xdr:row>
      <xdr:rowOff>14112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4AF294C-9F97-DE43-81D5-863996196D24}"/>
            </a:ext>
          </a:extLst>
        </xdr:cNvPr>
        <xdr:cNvSpPr txBox="1"/>
      </xdr:nvSpPr>
      <xdr:spPr>
        <a:xfrm>
          <a:off x="15739535" y="874889"/>
          <a:ext cx="5171721" cy="228882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 </a:t>
          </a:r>
          <a:r>
            <a:rPr lang="en-US" sz="1100" b="1" baseline="0"/>
            <a:t>reward is like the  "AVG Savings" of a given coalition compared with the other options.</a:t>
          </a:r>
        </a:p>
        <a:p>
          <a:endParaRPr lang="en-US" sz="1100" baseline="0"/>
        </a:p>
        <a:p>
          <a:endParaRPr lang="en-US" sz="1100"/>
        </a:p>
        <a:p>
          <a:r>
            <a:rPr lang="en-US" sz="1100"/>
            <a:t>- We</a:t>
          </a:r>
          <a:r>
            <a:rPr lang="en-US" sz="1100" baseline="0"/>
            <a:t> are measuring the contribution of different agents to each coalition. </a:t>
          </a:r>
          <a:endParaRPr lang="en-US" sz="1100"/>
        </a:p>
        <a:p>
          <a:endParaRPr lang="en-US" sz="1100"/>
        </a:p>
        <a:p>
          <a:r>
            <a:rPr lang="en-US" sz="1100"/>
            <a:t>- Here we can see that when we COMPARE</a:t>
          </a:r>
          <a:r>
            <a:rPr lang="en-US" sz="1100" baseline="0"/>
            <a:t> values, some intermediate values will cancel as they repeat across coalitions. </a:t>
          </a:r>
        </a:p>
        <a:p>
          <a:endParaRPr lang="en-US" sz="1100" baseline="0"/>
        </a:p>
        <a:p>
          <a:r>
            <a:rPr lang="en-US" sz="1100" baseline="0"/>
            <a:t>- In maths terms, if 67.5 is the lowest value, it is the same as saying that the DIFFERENCE with respect to other coalitions is the largest.</a:t>
          </a:r>
          <a:endParaRPr lang="en-US" sz="1100"/>
        </a:p>
      </xdr:txBody>
    </xdr:sp>
    <xdr:clientData/>
  </xdr:twoCellAnchor>
  <xdr:twoCellAnchor editAs="oneCell">
    <xdr:from>
      <xdr:col>15</xdr:col>
      <xdr:colOff>678844</xdr:colOff>
      <xdr:row>0</xdr:row>
      <xdr:rowOff>894240</xdr:rowOff>
    </xdr:from>
    <xdr:to>
      <xdr:col>15</xdr:col>
      <xdr:colOff>679204</xdr:colOff>
      <xdr:row>0</xdr:row>
      <xdr:rowOff>894600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D3F1C6B-D7CC-C847-9D4C-6EBC894B561C}"/>
                </a:ext>
              </a:extLst>
            </xdr14:cNvPr>
            <xdr14:cNvContentPartPr/>
          </xdr14:nvContentPartPr>
          <xdr14:nvPr macro=""/>
          <xdr14:xfrm>
            <a:off x="13703400" y="8942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505B510-21CE-6DCB-3224-1A9CC32AAA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4400" y="885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507999</xdr:colOff>
      <xdr:row>0</xdr:row>
      <xdr:rowOff>330199</xdr:rowOff>
    </xdr:from>
    <xdr:to>
      <xdr:col>8</xdr:col>
      <xdr:colOff>973666</xdr:colOff>
      <xdr:row>0</xdr:row>
      <xdr:rowOff>903111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679817-0915-2243-B48D-1E0B2FCD2E02}"/>
            </a:ext>
          </a:extLst>
        </xdr:cNvPr>
        <xdr:cNvSpPr txBox="1"/>
      </xdr:nvSpPr>
      <xdr:spPr>
        <a:xfrm>
          <a:off x="1340555" y="330199"/>
          <a:ext cx="6815667" cy="57291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COST(i) = (distance(i) + self.k * np.std(distances))/(self.alpha * np.sum(coalition))</a:t>
          </a:r>
        </a:p>
      </xdr:txBody>
    </xdr:sp>
    <xdr:clientData/>
  </xdr:twoCellAnchor>
  <xdr:twoCellAnchor>
    <xdr:from>
      <xdr:col>15</xdr:col>
      <xdr:colOff>87490</xdr:colOff>
      <xdr:row>11</xdr:row>
      <xdr:rowOff>183447</xdr:rowOff>
    </xdr:from>
    <xdr:to>
      <xdr:col>18</xdr:col>
      <xdr:colOff>366888</xdr:colOff>
      <xdr:row>13</xdr:row>
      <xdr:rowOff>84668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FB139F-EDCF-8C49-96DD-D0D07A32ACCC}"/>
            </a:ext>
          </a:extLst>
        </xdr:cNvPr>
        <xdr:cNvSpPr txBox="1"/>
      </xdr:nvSpPr>
      <xdr:spPr>
        <a:xfrm>
          <a:off x="13916379" y="3245558"/>
          <a:ext cx="2777065" cy="296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Bigger</a:t>
          </a:r>
          <a:r>
            <a:rPr lang="en-US" sz="1100" baseline="0"/>
            <a:t> costs translates into lower rewards</a:t>
          </a:r>
          <a:endParaRPr lang="en-US" sz="1100"/>
        </a:p>
      </xdr:txBody>
    </xdr:sp>
    <xdr:clientData/>
  </xdr:twoCellAnchor>
  <xdr:twoCellAnchor>
    <xdr:from>
      <xdr:col>15</xdr:col>
      <xdr:colOff>804335</xdr:colOff>
      <xdr:row>0</xdr:row>
      <xdr:rowOff>874889</xdr:rowOff>
    </xdr:from>
    <xdr:to>
      <xdr:col>22</xdr:col>
      <xdr:colOff>197556</xdr:colOff>
      <xdr:row>11</xdr:row>
      <xdr:rowOff>14112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AC308E-BC04-3B4E-B2E9-5706A2C5EB32}"/>
            </a:ext>
          </a:extLst>
        </xdr:cNvPr>
        <xdr:cNvSpPr txBox="1"/>
      </xdr:nvSpPr>
      <xdr:spPr>
        <a:xfrm>
          <a:off x="14633224" y="874889"/>
          <a:ext cx="5221110" cy="22013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 </a:t>
          </a:r>
          <a:r>
            <a:rPr lang="en-US" sz="1100" b="1" baseline="0"/>
            <a:t>reward is like the  "AVG Savings" of a given coalition compared with the other options.</a:t>
          </a:r>
        </a:p>
        <a:p>
          <a:endParaRPr lang="en-US" sz="1100" baseline="0"/>
        </a:p>
        <a:p>
          <a:endParaRPr lang="en-US" sz="1100"/>
        </a:p>
        <a:p>
          <a:r>
            <a:rPr lang="en-US" sz="1100"/>
            <a:t>- We</a:t>
          </a:r>
          <a:r>
            <a:rPr lang="en-US" sz="1100" baseline="0"/>
            <a:t> are measuring the contribution of different agents to each coalition. </a:t>
          </a:r>
          <a:endParaRPr lang="en-US" sz="1100"/>
        </a:p>
        <a:p>
          <a:endParaRPr lang="en-US" sz="1100"/>
        </a:p>
        <a:p>
          <a:r>
            <a:rPr lang="en-US" sz="1100"/>
            <a:t>- Here we can see that when we COMPARE</a:t>
          </a:r>
          <a:r>
            <a:rPr lang="en-US" sz="1100" baseline="0"/>
            <a:t> values, some intermediate values will cancel as they repeat across coalitions. </a:t>
          </a:r>
        </a:p>
        <a:p>
          <a:endParaRPr lang="en-US" sz="1100" baseline="0"/>
        </a:p>
        <a:p>
          <a:r>
            <a:rPr lang="en-US" sz="1100" baseline="0"/>
            <a:t>- In maths terms, if 67.5 is the lowest value, it is the same as saying that the DIFFERENCE with respect to other coalitions is the largest.</a:t>
          </a:r>
          <a:endParaRPr lang="en-US" sz="1100"/>
        </a:p>
      </xdr:txBody>
    </xdr:sp>
    <xdr:clientData/>
  </xdr:twoCellAnchor>
  <xdr:twoCellAnchor editAs="oneCell">
    <xdr:from>
      <xdr:col>13</xdr:col>
      <xdr:colOff>678844</xdr:colOff>
      <xdr:row>0</xdr:row>
      <xdr:rowOff>894240</xdr:rowOff>
    </xdr:from>
    <xdr:to>
      <xdr:col>13</xdr:col>
      <xdr:colOff>679204</xdr:colOff>
      <xdr:row>0</xdr:row>
      <xdr:rowOff>894600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505B510-21CE-6DCB-3224-1A9CC32AAAC4}"/>
                </a:ext>
              </a:extLst>
            </xdr14:cNvPr>
            <xdr14:cNvContentPartPr/>
          </xdr14:nvContentPartPr>
          <xdr14:nvPr macro=""/>
          <xdr14:xfrm>
            <a:off x="13703400" y="8942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505B510-21CE-6DCB-3224-1A9CC32AAA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4400" y="885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50800</xdr:rowOff>
    </xdr:from>
    <xdr:to>
      <xdr:col>13</xdr:col>
      <xdr:colOff>698500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6FC452-9F15-4A58-8524-82B0647881BC}"/>
            </a:ext>
          </a:extLst>
        </xdr:cNvPr>
        <xdr:cNvSpPr txBox="1"/>
      </xdr:nvSpPr>
      <xdr:spPr>
        <a:xfrm>
          <a:off x="7670800" y="254000"/>
          <a:ext cx="4292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(distance + self.k * np.std(distances))/(self.alpha * np.sum(coalition))</a:t>
          </a:r>
        </a:p>
      </xdr:txBody>
    </xdr:sp>
    <xdr:clientData/>
  </xdr:twoCellAnchor>
  <xdr:twoCellAnchor>
    <xdr:from>
      <xdr:col>8</xdr:col>
      <xdr:colOff>508000</xdr:colOff>
      <xdr:row>4</xdr:row>
      <xdr:rowOff>38100</xdr:rowOff>
    </xdr:from>
    <xdr:to>
      <xdr:col>13</xdr:col>
      <xdr:colOff>673100</xdr:colOff>
      <xdr:row>6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4FF3D5-BE67-664D-97C8-E9027A824F4D}"/>
            </a:ext>
          </a:extLst>
        </xdr:cNvPr>
        <xdr:cNvSpPr txBox="1"/>
      </xdr:nvSpPr>
      <xdr:spPr>
        <a:xfrm>
          <a:off x="7645400" y="850900"/>
          <a:ext cx="4292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Quiero:</a:t>
          </a:r>
          <a:r>
            <a:rPr lang="en-US" sz="1100" baseline="0"/>
            <a:t> gente que este muy lejos que no se junte</a:t>
          </a:r>
          <a:br>
            <a:rPr lang="en-US" sz="1100" baseline="0"/>
          </a:br>
          <a:r>
            <a:rPr lang="en-US" sz="1100" baseline="0"/>
            <a:t>Este favorece la Grand coalition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1</xdr:row>
      <xdr:rowOff>76200</xdr:rowOff>
    </xdr:from>
    <xdr:to>
      <xdr:col>17</xdr:col>
      <xdr:colOff>673100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A34575-70D0-F149-A42D-7D4086E191AA}"/>
            </a:ext>
          </a:extLst>
        </xdr:cNvPr>
        <xdr:cNvSpPr txBox="1"/>
      </xdr:nvSpPr>
      <xdr:spPr>
        <a:xfrm>
          <a:off x="10947400" y="279400"/>
          <a:ext cx="5118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(distance + self.k * np.std(distances))/(self.alpha * np.sum(coalition))</a:t>
          </a:r>
        </a:p>
      </xdr:txBody>
    </xdr:sp>
    <xdr:clientData/>
  </xdr:twoCellAnchor>
  <xdr:twoCellAnchor>
    <xdr:from>
      <xdr:col>11</xdr:col>
      <xdr:colOff>355600</xdr:colOff>
      <xdr:row>5</xdr:row>
      <xdr:rowOff>0</xdr:rowOff>
    </xdr:from>
    <xdr:to>
      <xdr:col>17</xdr:col>
      <xdr:colOff>520700</xdr:colOff>
      <xdr:row>7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7D5698-DC50-AA42-8972-11FA0B72F808}"/>
            </a:ext>
          </a:extLst>
        </xdr:cNvPr>
        <xdr:cNvSpPr txBox="1"/>
      </xdr:nvSpPr>
      <xdr:spPr>
        <a:xfrm>
          <a:off x="10795000" y="1016000"/>
          <a:ext cx="5118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Quiero:</a:t>
          </a:r>
          <a:r>
            <a:rPr lang="en-US" sz="1100" baseline="0"/>
            <a:t> gente que este muy lejos que no se junte</a:t>
          </a:r>
          <a:br>
            <a:rPr lang="en-US" sz="1100" baseline="0"/>
          </a:br>
          <a:r>
            <a:rPr lang="en-US" sz="1100" baseline="0"/>
            <a:t>Este favorece la Grand coalition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1</xdr:row>
      <xdr:rowOff>76200</xdr:rowOff>
    </xdr:from>
    <xdr:to>
      <xdr:col>17</xdr:col>
      <xdr:colOff>673100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E00047-EE5F-F645-8AD2-66447CDAE889}"/>
            </a:ext>
          </a:extLst>
        </xdr:cNvPr>
        <xdr:cNvSpPr txBox="1"/>
      </xdr:nvSpPr>
      <xdr:spPr>
        <a:xfrm>
          <a:off x="10947400" y="279400"/>
          <a:ext cx="5118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(distance + self.k * np.std(distances))/(self.alpha * np.sum(coalition))</a:t>
          </a:r>
        </a:p>
      </xdr:txBody>
    </xdr:sp>
    <xdr:clientData/>
  </xdr:twoCellAnchor>
  <xdr:twoCellAnchor>
    <xdr:from>
      <xdr:col>11</xdr:col>
      <xdr:colOff>355600</xdr:colOff>
      <xdr:row>5</xdr:row>
      <xdr:rowOff>0</xdr:rowOff>
    </xdr:from>
    <xdr:to>
      <xdr:col>17</xdr:col>
      <xdr:colOff>520700</xdr:colOff>
      <xdr:row>7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4F81B9-A809-9940-AD4E-7FDD8C7F26C2}"/>
            </a:ext>
          </a:extLst>
        </xdr:cNvPr>
        <xdr:cNvSpPr txBox="1"/>
      </xdr:nvSpPr>
      <xdr:spPr>
        <a:xfrm>
          <a:off x="10795000" y="1016000"/>
          <a:ext cx="5118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Quiero:</a:t>
          </a:r>
          <a:r>
            <a:rPr lang="en-US" sz="1100" baseline="0"/>
            <a:t> gente que este muy lejos que no se junte</a:t>
          </a:r>
          <a:br>
            <a:rPr lang="en-US" sz="1100" baseline="0"/>
          </a:br>
          <a:r>
            <a:rPr lang="en-US" sz="1100" baseline="0"/>
            <a:t>Este favorece la Grand coalition</a:t>
          </a:r>
          <a:endParaRPr 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5T20:43:40.0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5T20:37:36.6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2T18:50:18.6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8FB3-E7D1-2241-96C5-8980C2038720}">
  <sheetPr>
    <tabColor rgb="FFFF0000"/>
  </sheetPr>
  <dimension ref="A1:R38"/>
  <sheetViews>
    <sheetView tabSelected="1" zoomScale="80" zoomScaleNormal="80" workbookViewId="0">
      <selection activeCell="L4" sqref="L4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7" max="7" width="12.83203125" bestFit="1" customWidth="1"/>
    <col min="10" max="10" width="16.6640625" customWidth="1"/>
    <col min="12" max="12" width="17.83203125" style="116" customWidth="1"/>
    <col min="13" max="13" width="21.6640625" customWidth="1"/>
    <col min="14" max="15" width="12.33203125" bestFit="1" customWidth="1"/>
    <col min="16" max="16" width="12.33203125" style="46" bestFit="1" customWidth="1"/>
    <col min="17" max="17" width="12" style="46" bestFit="1" customWidth="1"/>
    <col min="18" max="18" width="13.83203125" customWidth="1"/>
  </cols>
  <sheetData>
    <row r="1" spans="1:18" s="35" customFormat="1" ht="86" customHeight="1" x14ac:dyDescent="0.2">
      <c r="B1" s="36"/>
      <c r="C1" s="36"/>
      <c r="D1" s="36"/>
      <c r="L1" s="115"/>
      <c r="M1" s="35" t="s">
        <v>19</v>
      </c>
      <c r="P1" s="42"/>
      <c r="Q1" s="42"/>
    </row>
    <row r="2" spans="1:18" x14ac:dyDescent="0.2">
      <c r="K2" s="5" t="s">
        <v>9</v>
      </c>
      <c r="M2" s="121" t="s">
        <v>17</v>
      </c>
      <c r="N2" s="122"/>
      <c r="O2" s="122"/>
      <c r="P2" s="122"/>
      <c r="Q2" s="123"/>
    </row>
    <row r="3" spans="1:18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22</v>
      </c>
      <c r="G3" s="2" t="s">
        <v>26</v>
      </c>
      <c r="H3" s="2" t="s">
        <v>24</v>
      </c>
      <c r="I3" s="2" t="s">
        <v>25</v>
      </c>
      <c r="J3" s="2" t="s">
        <v>4</v>
      </c>
      <c r="K3" s="32" t="s">
        <v>5</v>
      </c>
      <c r="L3" s="117" t="s">
        <v>27</v>
      </c>
      <c r="M3" s="33" t="s">
        <v>12</v>
      </c>
      <c r="N3" s="34" t="s">
        <v>12</v>
      </c>
      <c r="O3" s="34"/>
      <c r="P3" s="43"/>
      <c r="Q3" s="51" t="s">
        <v>28</v>
      </c>
      <c r="R3" s="37" t="s">
        <v>18</v>
      </c>
    </row>
    <row r="4" spans="1:18" x14ac:dyDescent="0.2">
      <c r="A4" s="22">
        <v>20</v>
      </c>
      <c r="B4" s="7">
        <v>1</v>
      </c>
      <c r="C4" s="60">
        <v>0</v>
      </c>
      <c r="D4" s="7">
        <v>0</v>
      </c>
      <c r="E4" s="23">
        <v>0.1</v>
      </c>
      <c r="F4" s="23">
        <f>SUM(E4:E6)</f>
        <v>0.68</v>
      </c>
      <c r="G4" s="23">
        <f>_xlfn.VAR.P(E4:E6)</f>
        <v>1.3422222222222217E-2</v>
      </c>
      <c r="H4" s="23">
        <f>MAX(E4:E6)</f>
        <v>0.38</v>
      </c>
      <c r="I4" s="23">
        <f>MIN(E4:E6)</f>
        <v>0.1</v>
      </c>
      <c r="J4" s="7">
        <f>SUM(D4:D6)</f>
        <v>3</v>
      </c>
      <c r="K4" s="7">
        <f>IF(J4=1,E4,A4*G4/J4)</f>
        <v>8.9481481481481454E-2</v>
      </c>
      <c r="L4" s="111">
        <f>K4*1000</f>
        <v>89.481481481481453</v>
      </c>
      <c r="M4" s="82">
        <f>-L4+L8</f>
        <v>10.518518518518547</v>
      </c>
      <c r="N4" s="82">
        <f>-L4+L10</f>
        <v>-64.481481481481467</v>
      </c>
      <c r="O4" s="66">
        <f>L4</f>
        <v>89.481481481481453</v>
      </c>
      <c r="P4" s="89">
        <f>-L4+L13</f>
        <v>106.5185185185186</v>
      </c>
      <c r="Q4" s="67">
        <f>AVERAGE(M4:P4)</f>
        <v>35.509259259259281</v>
      </c>
      <c r="R4" s="38">
        <f>SUM(M4:P4)</f>
        <v>142.03703703703712</v>
      </c>
    </row>
    <row r="5" spans="1:18" x14ac:dyDescent="0.2">
      <c r="A5" s="8">
        <f>$A$4</f>
        <v>20</v>
      </c>
      <c r="B5">
        <f>$B$4</f>
        <v>1</v>
      </c>
      <c r="D5">
        <v>1</v>
      </c>
      <c r="E5" s="3">
        <v>0.2</v>
      </c>
      <c r="F5" s="3"/>
      <c r="G5" s="3"/>
      <c r="L5" s="113"/>
      <c r="M5" s="29"/>
      <c r="N5" s="28"/>
      <c r="O5" s="28"/>
      <c r="P5" s="68"/>
      <c r="Q5" s="69"/>
      <c r="R5" s="38"/>
    </row>
    <row r="6" spans="1:18" x14ac:dyDescent="0.2">
      <c r="A6" s="8">
        <f>$A$4</f>
        <v>20</v>
      </c>
      <c r="B6">
        <f>$B$4</f>
        <v>1</v>
      </c>
      <c r="D6">
        <v>2</v>
      </c>
      <c r="E6" s="3">
        <v>0.38</v>
      </c>
      <c r="F6" s="3"/>
      <c r="G6" s="3"/>
      <c r="L6" s="113"/>
      <c r="M6" s="29"/>
      <c r="N6" s="28"/>
      <c r="O6" s="28"/>
      <c r="P6" s="68"/>
      <c r="Q6" s="69"/>
      <c r="R6" s="38"/>
    </row>
    <row r="7" spans="1:18" x14ac:dyDescent="0.2">
      <c r="A7" s="8"/>
      <c r="L7" s="113"/>
      <c r="M7" s="29"/>
      <c r="N7" s="28"/>
      <c r="O7" s="28"/>
      <c r="P7" s="68"/>
      <c r="Q7" s="69"/>
      <c r="R7" s="38"/>
    </row>
    <row r="8" spans="1:18" x14ac:dyDescent="0.2">
      <c r="A8" s="8">
        <f>$A$4</f>
        <v>20</v>
      </c>
      <c r="B8">
        <f>$B$4</f>
        <v>1</v>
      </c>
      <c r="C8">
        <v>0</v>
      </c>
      <c r="D8">
        <v>0</v>
      </c>
      <c r="E8" s="3">
        <f>E4</f>
        <v>0.1</v>
      </c>
      <c r="F8" s="3">
        <f>E8</f>
        <v>0.1</v>
      </c>
      <c r="G8" s="3">
        <v>0</v>
      </c>
      <c r="H8" s="3">
        <f>MAX(E8)</f>
        <v>0.1</v>
      </c>
      <c r="I8" s="3">
        <f>MIN(E8)</f>
        <v>0.1</v>
      </c>
      <c r="J8">
        <v>1</v>
      </c>
      <c r="K8">
        <f>IF(J8=1,E8,A8*G8/J8)</f>
        <v>0.1</v>
      </c>
      <c r="L8" s="113">
        <f>K8*1000</f>
        <v>100</v>
      </c>
      <c r="M8" s="84">
        <f>-L8+L4</f>
        <v>-10.518518518518547</v>
      </c>
      <c r="N8" s="95">
        <f>L8</f>
        <v>100</v>
      </c>
      <c r="O8" s="31">
        <f>-L8+L10</f>
        <v>-75.000000000000014</v>
      </c>
      <c r="P8" s="78">
        <f>-L8+L13</f>
        <v>96.000000000000057</v>
      </c>
      <c r="Q8" s="99">
        <f>AVERAGE(M8:P8)</f>
        <v>27.620370370370374</v>
      </c>
      <c r="R8" s="38">
        <f>SUM(M8:P8)</f>
        <v>110.4814814814815</v>
      </c>
    </row>
    <row r="9" spans="1:18" ht="17" thickBot="1" x14ac:dyDescent="0.25">
      <c r="A9" s="8"/>
      <c r="L9" s="113"/>
      <c r="M9" s="29"/>
      <c r="N9" s="28"/>
      <c r="O9" s="28"/>
      <c r="P9" s="70"/>
      <c r="Q9" s="69"/>
      <c r="R9" s="38"/>
    </row>
    <row r="10" spans="1:18" ht="17" thickBot="1" x14ac:dyDescent="0.25">
      <c r="A10" s="8">
        <f t="shared" ref="A10:A14" si="0">$A$4</f>
        <v>20</v>
      </c>
      <c r="B10">
        <f t="shared" ref="B10:B14" si="1">$B$4</f>
        <v>1</v>
      </c>
      <c r="C10">
        <v>0</v>
      </c>
      <c r="D10">
        <v>0</v>
      </c>
      <c r="E10" s="3">
        <f>E4</f>
        <v>0.1</v>
      </c>
      <c r="F10" s="3">
        <f>SUM(E10:E11)</f>
        <v>0.30000000000000004</v>
      </c>
      <c r="G10" s="3">
        <f>_xlfn.VAR.P(E10:E11)</f>
        <v>2.4999999999999988E-3</v>
      </c>
      <c r="H10" s="3">
        <f>MAX(E10:E11)</f>
        <v>0.2</v>
      </c>
      <c r="I10" s="3">
        <f>MIN(E10:E11)</f>
        <v>0.1</v>
      </c>
      <c r="J10">
        <v>2</v>
      </c>
      <c r="K10">
        <f>IF(J10=1,E10,A10*G10/J10)</f>
        <v>2.4999999999999988E-2</v>
      </c>
      <c r="L10" s="119">
        <f>K10*1000</f>
        <v>24.999999999999986</v>
      </c>
      <c r="M10" s="97">
        <f>-L10+L4</f>
        <v>64.481481481481467</v>
      </c>
      <c r="N10" s="31">
        <f>-L10+L8</f>
        <v>75.000000000000014</v>
      </c>
      <c r="O10" s="72">
        <f>L10</f>
        <v>24.999999999999986</v>
      </c>
      <c r="P10" s="93">
        <f>-L10+L13</f>
        <v>171.00000000000006</v>
      </c>
      <c r="Q10" s="73">
        <f>AVERAGE(M10:P10)</f>
        <v>83.870370370370381</v>
      </c>
      <c r="R10" s="38">
        <f>SUM(M10:P10)</f>
        <v>335.48148148148152</v>
      </c>
    </row>
    <row r="11" spans="1:18" x14ac:dyDescent="0.2">
      <c r="A11" s="8">
        <f t="shared" si="0"/>
        <v>20</v>
      </c>
      <c r="B11">
        <f t="shared" si="1"/>
        <v>1</v>
      </c>
      <c r="D11">
        <v>1</v>
      </c>
      <c r="E11" s="3">
        <f>E5</f>
        <v>0.2</v>
      </c>
      <c r="F11" s="3"/>
      <c r="G11" s="3"/>
      <c r="L11" s="113"/>
      <c r="M11" s="29"/>
      <c r="N11" s="28"/>
      <c r="O11" s="28"/>
      <c r="P11" s="70"/>
      <c r="Q11" s="71"/>
      <c r="R11" s="38"/>
    </row>
    <row r="12" spans="1:18" x14ac:dyDescent="0.2">
      <c r="A12" s="8"/>
      <c r="E12" s="3"/>
      <c r="F12" s="3"/>
      <c r="G12" s="3"/>
      <c r="L12" s="113"/>
      <c r="M12" s="29"/>
      <c r="N12" s="28"/>
      <c r="O12" s="28"/>
      <c r="P12" s="68"/>
      <c r="Q12" s="71"/>
      <c r="R12" s="38"/>
    </row>
    <row r="13" spans="1:18" x14ac:dyDescent="0.2">
      <c r="A13" s="8">
        <f t="shared" si="0"/>
        <v>20</v>
      </c>
      <c r="B13">
        <f t="shared" si="1"/>
        <v>1</v>
      </c>
      <c r="C13">
        <v>0</v>
      </c>
      <c r="D13">
        <v>0</v>
      </c>
      <c r="E13" s="3">
        <f>E4</f>
        <v>0.1</v>
      </c>
      <c r="F13" s="3">
        <f>SUM(E13:E14)</f>
        <v>0.48</v>
      </c>
      <c r="G13" s="3">
        <f>_xlfn.VAR.P(E13:E14)</f>
        <v>1.9600000000000006E-2</v>
      </c>
      <c r="H13" s="3">
        <f>MAX(E13:E14)</f>
        <v>0.38</v>
      </c>
      <c r="I13" s="3">
        <f>MIN(E13:E14)</f>
        <v>0.1</v>
      </c>
      <c r="J13">
        <v>2</v>
      </c>
      <c r="K13">
        <f>IF(J13=1,E13,A13*G13/J13)</f>
        <v>0.19600000000000006</v>
      </c>
      <c r="L13" s="113">
        <f>K13*1000</f>
        <v>196.00000000000006</v>
      </c>
      <c r="M13" s="84">
        <f>-L13+L4</f>
        <v>-106.5185185185186</v>
      </c>
      <c r="N13" s="31">
        <f>-L13+L8</f>
        <v>-96.000000000000057</v>
      </c>
      <c r="O13" s="31">
        <f>-L13+L10</f>
        <v>-171.00000000000006</v>
      </c>
      <c r="P13" s="72">
        <f>L13</f>
        <v>196.00000000000006</v>
      </c>
      <c r="Q13" s="73">
        <f>AVERAGE(M13:P13)</f>
        <v>-44.379629629629662</v>
      </c>
      <c r="R13" s="38">
        <f>SUM(M13:P13)</f>
        <v>-177.51851851851865</v>
      </c>
    </row>
    <row r="14" spans="1:18" x14ac:dyDescent="0.2">
      <c r="A14" s="12">
        <f t="shared" si="0"/>
        <v>20</v>
      </c>
      <c r="B14" s="13">
        <f t="shared" si="1"/>
        <v>1</v>
      </c>
      <c r="C14" s="13"/>
      <c r="D14" s="13">
        <v>2</v>
      </c>
      <c r="E14" s="14">
        <f>E6</f>
        <v>0.38</v>
      </c>
      <c r="F14" s="14"/>
      <c r="G14" s="14"/>
      <c r="H14" s="13"/>
      <c r="I14" s="13"/>
      <c r="J14" s="13"/>
      <c r="K14" s="13"/>
      <c r="L14" s="118"/>
      <c r="M14" s="12"/>
      <c r="N14" s="30"/>
      <c r="O14" s="13"/>
      <c r="P14" s="45"/>
      <c r="Q14" s="56"/>
    </row>
    <row r="16" spans="1:18" x14ac:dyDescent="0.2">
      <c r="A16" s="22">
        <f>$A$4</f>
        <v>20</v>
      </c>
      <c r="B16" s="7">
        <f>$B$4</f>
        <v>1</v>
      </c>
      <c r="C16" s="7">
        <v>1</v>
      </c>
      <c r="D16" s="7"/>
      <c r="E16" s="23">
        <f>E11</f>
        <v>0.2</v>
      </c>
      <c r="F16" s="23">
        <f>E16</f>
        <v>0.2</v>
      </c>
      <c r="G16" s="7">
        <v>0</v>
      </c>
      <c r="H16" s="23">
        <f>MAX(E16)</f>
        <v>0.2</v>
      </c>
      <c r="I16" s="23">
        <f>MIN(E16)</f>
        <v>0.2</v>
      </c>
      <c r="J16" s="7">
        <v>1</v>
      </c>
      <c r="K16" s="112">
        <f>IF(J16=1,E16,A16*G16/J16)</f>
        <v>0.2</v>
      </c>
      <c r="L16" s="111">
        <f>K16*1000</f>
        <v>200</v>
      </c>
      <c r="M16" s="94">
        <f>-L16+L18</f>
        <v>-175</v>
      </c>
      <c r="N16" s="91">
        <f>-L16+L21</f>
        <v>-119.00000000000018</v>
      </c>
      <c r="O16" s="27">
        <f>L16</f>
        <v>200</v>
      </c>
      <c r="P16" s="83">
        <f>-L16+L24</f>
        <v>-110.51851851851855</v>
      </c>
      <c r="Q16" s="52">
        <f>AVERAGE(M16:P16)</f>
        <v>-51.129629629629676</v>
      </c>
    </row>
    <row r="17" spans="1:17" ht="17" thickBot="1" x14ac:dyDescent="0.25">
      <c r="A17" s="8"/>
      <c r="E17" s="3"/>
      <c r="F17" s="3"/>
      <c r="L17" s="113"/>
      <c r="M17" s="8"/>
      <c r="P17" s="47"/>
      <c r="Q17" s="53"/>
    </row>
    <row r="18" spans="1:17" ht="17" thickBot="1" x14ac:dyDescent="0.25">
      <c r="A18" s="8">
        <f>$A$4</f>
        <v>20</v>
      </c>
      <c r="B18">
        <f t="shared" ref="B18:B26" si="2">$B$4</f>
        <v>1</v>
      </c>
      <c r="C18">
        <v>1</v>
      </c>
      <c r="D18">
        <v>0</v>
      </c>
      <c r="E18" s="3">
        <f>E4</f>
        <v>0.1</v>
      </c>
      <c r="F18" s="3">
        <f>SUM(E18:E19)</f>
        <v>0.30000000000000004</v>
      </c>
      <c r="G18" s="3">
        <f>_xlfn.VAR.P(E18:E19)</f>
        <v>2.4999999999999988E-3</v>
      </c>
      <c r="H18" s="3">
        <f>MAX(E18:E19)</f>
        <v>0.2</v>
      </c>
      <c r="I18" s="3">
        <f>MIN(E18:E19)</f>
        <v>0.1</v>
      </c>
      <c r="J18">
        <v>2</v>
      </c>
      <c r="K18">
        <f>IF(J18=1,E18,A18*G18/J18)</f>
        <v>2.4999999999999988E-2</v>
      </c>
      <c r="L18" s="120">
        <f>K18*1000</f>
        <v>24.999999999999986</v>
      </c>
      <c r="M18" s="76">
        <f>-L18+L16</f>
        <v>175</v>
      </c>
      <c r="N18">
        <f>L18</f>
        <v>24.999999999999986</v>
      </c>
      <c r="O18" s="88">
        <f>-L18+L21</f>
        <v>55.999999999999829</v>
      </c>
      <c r="P18" s="96">
        <f>-L18+L24</f>
        <v>64.481481481481467</v>
      </c>
      <c r="Q18" s="55">
        <f>AVERAGE(M18:P18)</f>
        <v>80.120370370370324</v>
      </c>
    </row>
    <row r="19" spans="1:17" x14ac:dyDescent="0.2">
      <c r="A19" s="8">
        <f t="shared" ref="A19:A26" si="3">$A$4</f>
        <v>20</v>
      </c>
      <c r="B19">
        <f t="shared" si="2"/>
        <v>1</v>
      </c>
      <c r="D19">
        <v>1</v>
      </c>
      <c r="E19" s="3">
        <f>E5</f>
        <v>0.2</v>
      </c>
      <c r="F19" s="3"/>
      <c r="L19" s="113"/>
      <c r="M19" s="8"/>
      <c r="P19" s="44"/>
      <c r="Q19" s="54"/>
    </row>
    <row r="20" spans="1:17" x14ac:dyDescent="0.2">
      <c r="A20" s="8"/>
      <c r="L20" s="113"/>
      <c r="M20" s="8"/>
      <c r="P20" s="44"/>
      <c r="Q20" s="54"/>
    </row>
    <row r="21" spans="1:17" x14ac:dyDescent="0.2">
      <c r="A21" s="8">
        <f t="shared" si="3"/>
        <v>20</v>
      </c>
      <c r="B21">
        <f t="shared" si="2"/>
        <v>1</v>
      </c>
      <c r="C21">
        <v>1</v>
      </c>
      <c r="D21">
        <v>1</v>
      </c>
      <c r="E21" s="3">
        <f>E5</f>
        <v>0.2</v>
      </c>
      <c r="F21" s="3">
        <f>SUM(E21:E22)</f>
        <v>0.58000000000000007</v>
      </c>
      <c r="G21" s="3">
        <f>_xlfn.VAR.P(E21:E22)</f>
        <v>8.0999999999999822E-3</v>
      </c>
      <c r="H21" s="3">
        <f>MAX(E21:E22)</f>
        <v>0.38</v>
      </c>
      <c r="I21" s="3">
        <f>MIN(E21:E22)</f>
        <v>0.2</v>
      </c>
      <c r="J21">
        <v>2</v>
      </c>
      <c r="K21">
        <f>IF(J21=1,E21,A21*G21/J21)</f>
        <v>8.0999999999999822E-2</v>
      </c>
      <c r="L21" s="114">
        <f>K21*1000</f>
        <v>80.999999999999815</v>
      </c>
      <c r="M21" s="87">
        <f>-L21+L16</f>
        <v>119.00000000000018</v>
      </c>
      <c r="N21" s="80">
        <f>-L21+L18</f>
        <v>-55.999999999999829</v>
      </c>
      <c r="O21" s="39">
        <f>L21</f>
        <v>80.999999999999815</v>
      </c>
      <c r="P21" s="86">
        <f>-L21+L24</f>
        <v>8.4814814814816373</v>
      </c>
      <c r="Q21" s="55">
        <f>AVERAGE(M21:P21)</f>
        <v>38.120370370370452</v>
      </c>
    </row>
    <row r="22" spans="1:17" x14ac:dyDescent="0.2">
      <c r="A22" s="8">
        <f t="shared" si="3"/>
        <v>20</v>
      </c>
      <c r="B22">
        <f t="shared" si="2"/>
        <v>1</v>
      </c>
      <c r="D22">
        <v>2</v>
      </c>
      <c r="E22" s="3">
        <f>E6</f>
        <v>0.38</v>
      </c>
      <c r="F22" s="3"/>
      <c r="L22" s="113"/>
      <c r="M22" s="8"/>
      <c r="P22" s="44"/>
      <c r="Q22" s="54"/>
    </row>
    <row r="23" spans="1:17" x14ac:dyDescent="0.2">
      <c r="A23" s="8"/>
      <c r="L23" s="113"/>
      <c r="M23" s="8"/>
      <c r="P23" s="44"/>
      <c r="Q23" s="54"/>
    </row>
    <row r="24" spans="1:17" x14ac:dyDescent="0.2">
      <c r="A24" s="8">
        <f t="shared" si="3"/>
        <v>20</v>
      </c>
      <c r="B24">
        <f t="shared" si="2"/>
        <v>1</v>
      </c>
      <c r="C24">
        <v>1</v>
      </c>
      <c r="D24">
        <v>0</v>
      </c>
      <c r="E24" s="3">
        <f>E4</f>
        <v>0.1</v>
      </c>
      <c r="F24" s="3">
        <f>SUM(E24:E26)</f>
        <v>0.68</v>
      </c>
      <c r="G24" s="3">
        <f>_xlfn.VAR.P(E24:E26)</f>
        <v>1.3422222222222217E-2</v>
      </c>
      <c r="H24" s="3">
        <f>MAX(E24:E26)</f>
        <v>0.38</v>
      </c>
      <c r="I24" s="3">
        <f>MIN(E24:E26)</f>
        <v>0.1</v>
      </c>
      <c r="J24">
        <v>3</v>
      </c>
      <c r="K24">
        <f>IF(J24=1,E24,A24*G24/J24)</f>
        <v>8.9481481481481454E-2</v>
      </c>
      <c r="L24" s="113">
        <f>K24*1000</f>
        <v>89.481481481481453</v>
      </c>
      <c r="M24" s="79">
        <f>-L24+L16</f>
        <v>110.51851851851855</v>
      </c>
      <c r="N24" s="87">
        <f>-L24+L18</f>
        <v>-64.481481481481467</v>
      </c>
      <c r="O24" s="80">
        <f>-L24+L21</f>
        <v>-8.4814814814816373</v>
      </c>
      <c r="P24" s="44">
        <f>L24</f>
        <v>89.481481481481453</v>
      </c>
      <c r="Q24" s="55">
        <f>AVERAGE(M24:P24)</f>
        <v>31.759259259259224</v>
      </c>
    </row>
    <row r="25" spans="1:17" x14ac:dyDescent="0.2">
      <c r="A25" s="8">
        <f t="shared" si="3"/>
        <v>20</v>
      </c>
      <c r="B25">
        <f t="shared" si="2"/>
        <v>1</v>
      </c>
      <c r="D25">
        <v>1</v>
      </c>
      <c r="E25" s="3">
        <f t="shared" ref="E25:E26" si="4">E5</f>
        <v>0.2</v>
      </c>
      <c r="F25" s="3"/>
      <c r="L25" s="113"/>
      <c r="M25" s="8"/>
      <c r="P25" s="44"/>
      <c r="Q25" s="54"/>
    </row>
    <row r="26" spans="1:17" x14ac:dyDescent="0.2">
      <c r="A26" s="12">
        <f t="shared" si="3"/>
        <v>20</v>
      </c>
      <c r="B26" s="13">
        <f t="shared" si="2"/>
        <v>1</v>
      </c>
      <c r="C26" s="13"/>
      <c r="D26" s="13">
        <v>2</v>
      </c>
      <c r="E26" s="14">
        <f t="shared" si="4"/>
        <v>0.38</v>
      </c>
      <c r="F26" s="14"/>
      <c r="G26" s="13"/>
      <c r="H26" s="13"/>
      <c r="I26" s="13"/>
      <c r="J26" s="13"/>
      <c r="K26" s="13"/>
      <c r="L26" s="118"/>
      <c r="M26" s="12"/>
      <c r="N26" s="13"/>
      <c r="O26" s="13"/>
      <c r="P26" s="48"/>
      <c r="Q26" s="57"/>
    </row>
    <row r="27" spans="1:17" ht="17" thickBot="1" x14ac:dyDescent="0.25"/>
    <row r="28" spans="1:17" ht="17" thickBot="1" x14ac:dyDescent="0.25">
      <c r="A28" s="22">
        <f>$A$4</f>
        <v>20</v>
      </c>
      <c r="B28" s="7">
        <f>$B$4</f>
        <v>1</v>
      </c>
      <c r="C28" s="7">
        <v>2</v>
      </c>
      <c r="D28" s="7"/>
      <c r="E28" s="23">
        <f>E6</f>
        <v>0.38</v>
      </c>
      <c r="F28" s="23">
        <f>E28</f>
        <v>0.38</v>
      </c>
      <c r="G28" s="7">
        <v>0</v>
      </c>
      <c r="H28" s="23">
        <f>MAX(E28)</f>
        <v>0.38</v>
      </c>
      <c r="I28" s="23">
        <f>MIN(E28)</f>
        <v>0.38</v>
      </c>
      <c r="J28" s="7">
        <v>1</v>
      </c>
      <c r="K28" s="112">
        <f>IF(J28=1,E28,A28*G28/J28)</f>
        <v>0.38</v>
      </c>
      <c r="L28" s="111">
        <f>K28*1000</f>
        <v>380</v>
      </c>
      <c r="M28" s="81">
        <f>-L28+L30</f>
        <v>-183.99999999999994</v>
      </c>
      <c r="N28" s="92">
        <f>-L28+L33</f>
        <v>-299.00000000000017</v>
      </c>
      <c r="O28" s="27">
        <f>L28</f>
        <v>380</v>
      </c>
      <c r="P28" s="85">
        <f>-L28+L36</f>
        <v>-290.51851851851853</v>
      </c>
      <c r="Q28" s="52">
        <f>AVERAGE(M28:P28)</f>
        <v>-98.379629629629662</v>
      </c>
    </row>
    <row r="29" spans="1:17" x14ac:dyDescent="0.2">
      <c r="A29" s="8"/>
      <c r="E29" s="3"/>
      <c r="F29" s="3"/>
      <c r="L29" s="113"/>
      <c r="M29" s="58"/>
      <c r="N29" s="40"/>
      <c r="O29" s="40"/>
      <c r="P29" s="40"/>
      <c r="Q29" s="49"/>
    </row>
    <row r="30" spans="1:17" x14ac:dyDescent="0.2">
      <c r="A30" s="8">
        <f t="shared" ref="A30:A38" si="5">$A$4</f>
        <v>20</v>
      </c>
      <c r="B30">
        <f t="shared" ref="B30:B38" si="6">$B$4</f>
        <v>1</v>
      </c>
      <c r="C30">
        <v>2</v>
      </c>
      <c r="D30">
        <v>0</v>
      </c>
      <c r="E30" s="3">
        <f>E4</f>
        <v>0.1</v>
      </c>
      <c r="F30" s="3">
        <f>SUM(E30:E31)</f>
        <v>0.48</v>
      </c>
      <c r="G30" s="3">
        <f>_xlfn.VAR.P(E30:E31)</f>
        <v>1.9600000000000006E-2</v>
      </c>
      <c r="H30" s="3">
        <f>MAX(E30:E31)</f>
        <v>0.38</v>
      </c>
      <c r="I30" s="3">
        <f>MIN(E30:E31)</f>
        <v>0.1</v>
      </c>
      <c r="J30">
        <v>2</v>
      </c>
      <c r="K30">
        <f>IF(J30=1,E30,A30*G30/J30)</f>
        <v>0.19600000000000006</v>
      </c>
      <c r="L30" s="113">
        <f>K30*1000</f>
        <v>196.00000000000006</v>
      </c>
      <c r="M30" s="77">
        <f>-L30+L28</f>
        <v>183.99999999999994</v>
      </c>
      <c r="N30" s="40">
        <f>L30</f>
        <v>196.00000000000006</v>
      </c>
      <c r="O30" s="90">
        <f>-L30+L33</f>
        <v>-115.00000000000024</v>
      </c>
      <c r="P30" s="90">
        <f>-L30+L36</f>
        <v>-106.5185185185186</v>
      </c>
      <c r="Q30" s="103">
        <f>AVERAGE(M30:P30)</f>
        <v>39.620370370370296</v>
      </c>
    </row>
    <row r="31" spans="1:17" x14ac:dyDescent="0.2">
      <c r="A31" s="8">
        <f t="shared" si="5"/>
        <v>20</v>
      </c>
      <c r="B31">
        <f t="shared" si="6"/>
        <v>1</v>
      </c>
      <c r="D31">
        <v>2</v>
      </c>
      <c r="E31" s="3">
        <f>E6</f>
        <v>0.38</v>
      </c>
      <c r="F31" s="3"/>
      <c r="L31" s="113"/>
      <c r="M31" s="58"/>
      <c r="N31" s="40"/>
      <c r="O31" s="40"/>
      <c r="P31" s="40"/>
      <c r="Q31" s="49"/>
    </row>
    <row r="32" spans="1:17" x14ac:dyDescent="0.2">
      <c r="A32" s="8"/>
      <c r="L32" s="113"/>
      <c r="M32" s="58"/>
      <c r="N32" s="40"/>
      <c r="O32" s="40"/>
      <c r="P32" s="40"/>
      <c r="Q32" s="49"/>
    </row>
    <row r="33" spans="1:17" x14ac:dyDescent="0.2">
      <c r="A33" s="8">
        <f t="shared" si="5"/>
        <v>20</v>
      </c>
      <c r="B33">
        <f t="shared" si="6"/>
        <v>1</v>
      </c>
      <c r="C33">
        <v>2</v>
      </c>
      <c r="D33">
        <v>1</v>
      </c>
      <c r="E33" s="3">
        <f>E5</f>
        <v>0.2</v>
      </c>
      <c r="F33" s="3">
        <f>SUM(E33:E34)</f>
        <v>0.58000000000000007</v>
      </c>
      <c r="G33" s="3">
        <f>_xlfn.VAR.P(E33:E34)</f>
        <v>8.0999999999999822E-3</v>
      </c>
      <c r="H33" s="3">
        <f>MAX(E33:E34)</f>
        <v>0.38</v>
      </c>
      <c r="I33" s="3">
        <f>MIN(E33:E34)</f>
        <v>0.2</v>
      </c>
      <c r="J33">
        <v>2</v>
      </c>
      <c r="K33">
        <f>IF(J33=1,E33,A33*G33/J33)</f>
        <v>8.0999999999999822E-2</v>
      </c>
      <c r="L33" s="113">
        <f>K33*1000</f>
        <v>80.999999999999815</v>
      </c>
      <c r="M33" s="77">
        <f>-L33+L28</f>
        <v>299.00000000000017</v>
      </c>
      <c r="N33" s="90">
        <f>-L33+L30</f>
        <v>115.00000000000024</v>
      </c>
      <c r="O33" s="41">
        <f>L33</f>
        <v>80.999999999999815</v>
      </c>
      <c r="P33" s="90">
        <f>-L33+L36</f>
        <v>8.4814814814816373</v>
      </c>
      <c r="Q33" s="50">
        <f>AVERAGE(M33:P33)</f>
        <v>125.87037037037047</v>
      </c>
    </row>
    <row r="34" spans="1:17" x14ac:dyDescent="0.2">
      <c r="A34" s="8">
        <f t="shared" si="5"/>
        <v>20</v>
      </c>
      <c r="B34">
        <f t="shared" si="6"/>
        <v>1</v>
      </c>
      <c r="D34">
        <v>2</v>
      </c>
      <c r="E34" s="3">
        <f>E6</f>
        <v>0.38</v>
      </c>
      <c r="F34" s="3"/>
      <c r="L34" s="113"/>
      <c r="M34" s="58"/>
      <c r="N34" s="40"/>
      <c r="O34" s="40"/>
      <c r="P34" s="40"/>
      <c r="Q34" s="49"/>
    </row>
    <row r="35" spans="1:17" ht="17" thickBot="1" x14ac:dyDescent="0.25">
      <c r="A35" s="8"/>
      <c r="L35" s="113"/>
      <c r="M35" s="58"/>
      <c r="N35" s="40"/>
      <c r="O35" s="40"/>
      <c r="P35" s="40"/>
      <c r="Q35" s="49"/>
    </row>
    <row r="36" spans="1:17" ht="17" thickBot="1" x14ac:dyDescent="0.25">
      <c r="A36" s="8">
        <f t="shared" si="5"/>
        <v>20</v>
      </c>
      <c r="B36">
        <f t="shared" si="6"/>
        <v>1</v>
      </c>
      <c r="C36">
        <v>2</v>
      </c>
      <c r="D36">
        <v>0</v>
      </c>
      <c r="E36" s="3">
        <f>E4</f>
        <v>0.1</v>
      </c>
      <c r="F36" s="3">
        <f>SUM(E36:E38)</f>
        <v>0.68</v>
      </c>
      <c r="G36" s="3">
        <f>_xlfn.VAR.P(E36:E38)</f>
        <v>1.3422222222222217E-2</v>
      </c>
      <c r="H36" s="3">
        <f>MAX(E36:E38)</f>
        <v>0.38</v>
      </c>
      <c r="I36" s="3">
        <f>MIN(E36:E38)</f>
        <v>0.1</v>
      </c>
      <c r="J36">
        <v>3</v>
      </c>
      <c r="K36">
        <f>IF(J36=1,E36,A36*G36/J36)</f>
        <v>8.9481481481481454E-2</v>
      </c>
      <c r="L36" s="113">
        <f>K36*1000</f>
        <v>89.481481481481453</v>
      </c>
      <c r="M36" s="77">
        <f>-L36+L28</f>
        <v>290.51851851851853</v>
      </c>
      <c r="N36" s="90">
        <f>-L36+L30</f>
        <v>106.5185185185186</v>
      </c>
      <c r="O36" s="90">
        <f>-L36+L33</f>
        <v>-8.4814814814816373</v>
      </c>
      <c r="P36" s="59">
        <f>L36</f>
        <v>89.481481481481453</v>
      </c>
      <c r="Q36" s="50">
        <f>AVERAGE(M36:P36)</f>
        <v>119.50925925925924</v>
      </c>
    </row>
    <row r="37" spans="1:17" x14ac:dyDescent="0.2">
      <c r="A37" s="8">
        <f t="shared" si="5"/>
        <v>20</v>
      </c>
      <c r="B37">
        <f t="shared" si="6"/>
        <v>1</v>
      </c>
      <c r="D37">
        <v>1</v>
      </c>
      <c r="E37" s="3">
        <f>E5</f>
        <v>0.2</v>
      </c>
      <c r="F37" s="3"/>
      <c r="L37" s="113"/>
      <c r="M37" s="8"/>
      <c r="P37" s="44"/>
      <c r="Q37" s="54"/>
    </row>
    <row r="38" spans="1:17" x14ac:dyDescent="0.2">
      <c r="A38" s="12">
        <f t="shared" si="5"/>
        <v>20</v>
      </c>
      <c r="B38" s="13">
        <f t="shared" si="6"/>
        <v>1</v>
      </c>
      <c r="C38" s="13"/>
      <c r="D38" s="13">
        <v>2</v>
      </c>
      <c r="E38" s="14">
        <f>E6</f>
        <v>0.38</v>
      </c>
      <c r="F38" s="14"/>
      <c r="G38" s="13"/>
      <c r="H38" s="13"/>
      <c r="I38" s="13"/>
      <c r="J38" s="13"/>
      <c r="K38" s="13"/>
      <c r="L38" s="118"/>
      <c r="M38" s="12"/>
      <c r="N38" s="13"/>
      <c r="O38" s="13"/>
      <c r="P38" s="45"/>
      <c r="Q38" s="56"/>
    </row>
  </sheetData>
  <mergeCells count="1">
    <mergeCell ref="M2:Q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ABAB-1657-1C41-8FBE-93DDB238522E}">
  <sheetPr>
    <tabColor rgb="FFFF0000"/>
  </sheetPr>
  <dimension ref="A1:S38"/>
  <sheetViews>
    <sheetView zoomScale="80" zoomScaleNormal="80" workbookViewId="0">
      <selection activeCell="J13" sqref="J13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9" max="9" width="16.6640625" customWidth="1"/>
    <col min="11" max="11" width="17.83203125" style="61" customWidth="1"/>
    <col min="12" max="12" width="21.6640625" customWidth="1"/>
    <col min="13" max="14" width="12.33203125" bestFit="1" customWidth="1"/>
    <col min="15" max="15" width="12.33203125" style="46" bestFit="1" customWidth="1"/>
    <col min="16" max="16" width="12" style="46" bestFit="1" customWidth="1"/>
    <col min="17" max="17" width="13.83203125" customWidth="1"/>
  </cols>
  <sheetData>
    <row r="1" spans="1:17" s="35" customFormat="1" ht="86" customHeight="1" x14ac:dyDescent="0.2">
      <c r="B1" s="36"/>
      <c r="C1" s="36"/>
      <c r="D1" s="36"/>
      <c r="K1" s="42"/>
      <c r="L1" s="35" t="s">
        <v>19</v>
      </c>
      <c r="O1" s="42"/>
      <c r="P1" s="42"/>
    </row>
    <row r="2" spans="1:17" x14ac:dyDescent="0.2">
      <c r="J2" s="5" t="s">
        <v>9</v>
      </c>
      <c r="L2" s="121" t="s">
        <v>17</v>
      </c>
      <c r="M2" s="122"/>
      <c r="N2" s="122"/>
      <c r="O2" s="122"/>
      <c r="P2" s="123"/>
    </row>
    <row r="3" spans="1:17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22</v>
      </c>
      <c r="G3" s="2" t="s">
        <v>23</v>
      </c>
      <c r="H3" s="2" t="s">
        <v>3</v>
      </c>
      <c r="I3" s="2" t="s">
        <v>4</v>
      </c>
      <c r="J3" s="32" t="s">
        <v>5</v>
      </c>
      <c r="K3" s="105" t="s">
        <v>21</v>
      </c>
      <c r="L3" s="33" t="s">
        <v>12</v>
      </c>
      <c r="M3" s="34" t="s">
        <v>12</v>
      </c>
      <c r="N3" s="34"/>
      <c r="O3" s="43"/>
      <c r="P3" s="51" t="s">
        <v>20</v>
      </c>
      <c r="Q3" s="37" t="s">
        <v>18</v>
      </c>
    </row>
    <row r="4" spans="1:17" x14ac:dyDescent="0.2">
      <c r="A4" s="22">
        <v>100</v>
      </c>
      <c r="B4" s="7">
        <v>1</v>
      </c>
      <c r="C4" s="60">
        <v>0</v>
      </c>
      <c r="D4" s="7">
        <v>0</v>
      </c>
      <c r="E4" s="23">
        <v>0.9</v>
      </c>
      <c r="F4" s="23">
        <f>SUM(E4:E6)</f>
        <v>2.3200000000000003</v>
      </c>
      <c r="G4" s="23">
        <f>AVERAGE(E4:E6)</f>
        <v>0.77333333333333343</v>
      </c>
      <c r="H4" s="23">
        <f>SQRT(_xlfn.VAR.P(E4:E6))</f>
        <v>0.24553795814270513</v>
      </c>
      <c r="I4" s="7">
        <f>SUM(D4:D6)</f>
        <v>3</v>
      </c>
      <c r="J4" s="7">
        <f>IF(H4&lt;0.33,2/I4,5/I4)</f>
        <v>0.66666666666666663</v>
      </c>
      <c r="K4" s="98">
        <f>J4*1000</f>
        <v>666.66666666666663</v>
      </c>
      <c r="L4" s="82">
        <f>-K4+K8</f>
        <v>1333.3333333333335</v>
      </c>
      <c r="M4" s="82">
        <f>-K4+K10</f>
        <v>1333.3333333333335</v>
      </c>
      <c r="N4" s="66">
        <f>K4</f>
        <v>666.66666666666663</v>
      </c>
      <c r="O4" s="89">
        <f>-K4+K13</f>
        <v>1333.3333333333335</v>
      </c>
      <c r="P4" s="67">
        <f>AVERAGE(L4:O4)</f>
        <v>1166.6666666666667</v>
      </c>
      <c r="Q4" s="38">
        <f>SUM(L4:O4)</f>
        <v>4666.666666666667</v>
      </c>
    </row>
    <row r="5" spans="1:17" x14ac:dyDescent="0.2">
      <c r="A5" s="8">
        <f>$A$4</f>
        <v>100</v>
      </c>
      <c r="B5">
        <f>$B$4</f>
        <v>1</v>
      </c>
      <c r="D5">
        <v>1</v>
      </c>
      <c r="E5" s="3">
        <v>0.99</v>
      </c>
      <c r="F5" s="3"/>
      <c r="G5" s="3"/>
      <c r="H5" s="3"/>
      <c r="J5" s="7"/>
      <c r="K5" s="106"/>
      <c r="L5" s="29"/>
      <c r="M5" s="28"/>
      <c r="N5" s="28"/>
      <c r="O5" s="68"/>
      <c r="P5" s="69"/>
      <c r="Q5" s="38"/>
    </row>
    <row r="6" spans="1:17" x14ac:dyDescent="0.2">
      <c r="A6" s="8">
        <f>$A$4</f>
        <v>100</v>
      </c>
      <c r="B6">
        <f>$B$4</f>
        <v>1</v>
      </c>
      <c r="D6">
        <v>2</v>
      </c>
      <c r="E6" s="3">
        <v>0.43</v>
      </c>
      <c r="F6" s="3"/>
      <c r="G6" s="3"/>
      <c r="H6" s="3"/>
      <c r="J6" s="7"/>
      <c r="K6" s="106"/>
      <c r="L6" s="29"/>
      <c r="M6" s="28"/>
      <c r="N6" s="28"/>
      <c r="O6" s="68"/>
      <c r="P6" s="69"/>
      <c r="Q6" s="38"/>
    </row>
    <row r="7" spans="1:17" x14ac:dyDescent="0.2">
      <c r="A7" s="8"/>
      <c r="J7" s="7"/>
      <c r="K7" s="106"/>
      <c r="L7" s="29"/>
      <c r="M7" s="28"/>
      <c r="N7" s="28"/>
      <c r="O7" s="68"/>
      <c r="P7" s="69"/>
      <c r="Q7" s="38"/>
    </row>
    <row r="8" spans="1:17" x14ac:dyDescent="0.2">
      <c r="A8" s="8">
        <f>$A$4</f>
        <v>100</v>
      </c>
      <c r="B8">
        <f>$B$4</f>
        <v>1</v>
      </c>
      <c r="C8">
        <v>0</v>
      </c>
      <c r="D8">
        <v>0</v>
      </c>
      <c r="E8" s="3">
        <f>E4</f>
        <v>0.9</v>
      </c>
      <c r="F8" s="3">
        <f>E8</f>
        <v>0.9</v>
      </c>
      <c r="G8" s="23">
        <f>AVERAGE(E8:E10)</f>
        <v>0.9</v>
      </c>
      <c r="H8" s="23">
        <f>SQRT(_xlfn.VAR.P(E8:E10))</f>
        <v>0</v>
      </c>
      <c r="I8">
        <v>1</v>
      </c>
      <c r="J8" s="7">
        <f>IF(H8&lt;0.33,2/I8,5/I8)</f>
        <v>2</v>
      </c>
      <c r="K8" s="106">
        <f>J8*1000</f>
        <v>2000</v>
      </c>
      <c r="L8" s="84">
        <f>-K8+K4</f>
        <v>-1333.3333333333335</v>
      </c>
      <c r="M8" s="95">
        <f>K8</f>
        <v>2000</v>
      </c>
      <c r="N8" s="31">
        <f>-K8+K10</f>
        <v>0</v>
      </c>
      <c r="O8" s="78">
        <f>-K8+K13</f>
        <v>0</v>
      </c>
      <c r="P8" s="99">
        <f>AVERAGE(L8:O8)</f>
        <v>166.66666666666663</v>
      </c>
      <c r="Q8" s="38">
        <f>SUM(L8:O8)</f>
        <v>666.66666666666652</v>
      </c>
    </row>
    <row r="9" spans="1:17" ht="17" thickBot="1" x14ac:dyDescent="0.25">
      <c r="A9" s="8"/>
      <c r="J9" s="7"/>
      <c r="K9" s="106"/>
      <c r="L9" s="29"/>
      <c r="M9" s="28"/>
      <c r="N9" s="28"/>
      <c r="O9" s="70"/>
      <c r="P9" s="69"/>
      <c r="Q9" s="38"/>
    </row>
    <row r="10" spans="1:17" ht="17" thickBot="1" x14ac:dyDescent="0.25">
      <c r="A10" s="8">
        <f t="shared" ref="A10:A14" si="0">$A$4</f>
        <v>100</v>
      </c>
      <c r="B10">
        <f t="shared" ref="B10:B14" si="1">$B$4</f>
        <v>1</v>
      </c>
      <c r="C10">
        <v>0</v>
      </c>
      <c r="D10">
        <v>0</v>
      </c>
      <c r="E10" s="3">
        <f>E4</f>
        <v>0.9</v>
      </c>
      <c r="F10" s="3">
        <f>SUM(E10:E11)</f>
        <v>1.8900000000000001</v>
      </c>
      <c r="G10" s="23">
        <f>AVERAGE(E10:E12)</f>
        <v>0.94500000000000006</v>
      </c>
      <c r="H10" s="23">
        <f>SQRT(_xlfn.VAR.P(E10:E12))</f>
        <v>4.4999999999999991E-2</v>
      </c>
      <c r="I10">
        <v>2</v>
      </c>
      <c r="J10" s="23">
        <f>IF(H10&lt;0.33,2,5)</f>
        <v>2</v>
      </c>
      <c r="K10" s="106">
        <f>J10*1000</f>
        <v>2000</v>
      </c>
      <c r="L10" s="97">
        <f>-K10+K4</f>
        <v>-1333.3333333333335</v>
      </c>
      <c r="M10" s="31">
        <f>-K10+K8</f>
        <v>0</v>
      </c>
      <c r="N10" s="72">
        <f>K10</f>
        <v>2000</v>
      </c>
      <c r="O10" s="93">
        <f>-K10+K13</f>
        <v>0</v>
      </c>
      <c r="P10" s="73">
        <f>AVERAGE(L10:O10)</f>
        <v>166.66666666666663</v>
      </c>
      <c r="Q10" s="38">
        <f>SUM(L10:O10)</f>
        <v>666.66666666666652</v>
      </c>
    </row>
    <row r="11" spans="1:17" x14ac:dyDescent="0.2">
      <c r="A11" s="8">
        <f t="shared" si="0"/>
        <v>100</v>
      </c>
      <c r="B11">
        <f t="shared" si="1"/>
        <v>1</v>
      </c>
      <c r="D11">
        <v>1</v>
      </c>
      <c r="E11" s="3">
        <f>E5</f>
        <v>0.99</v>
      </c>
      <c r="F11" s="3"/>
      <c r="G11" s="3"/>
      <c r="H11" s="3"/>
      <c r="J11" s="7"/>
      <c r="K11" s="106"/>
      <c r="L11" s="29"/>
      <c r="M11" s="28"/>
      <c r="N11" s="28"/>
      <c r="O11" s="70"/>
      <c r="P11" s="71"/>
      <c r="Q11" s="38"/>
    </row>
    <row r="12" spans="1:17" x14ac:dyDescent="0.2">
      <c r="A12" s="8"/>
      <c r="E12" s="3"/>
      <c r="F12" s="3"/>
      <c r="G12" s="3"/>
      <c r="H12" s="3"/>
      <c r="J12" s="7"/>
      <c r="K12" s="106"/>
      <c r="L12" s="29"/>
      <c r="M12" s="28"/>
      <c r="N12" s="28"/>
      <c r="O12" s="68"/>
      <c r="P12" s="71"/>
      <c r="Q12" s="38"/>
    </row>
    <row r="13" spans="1:17" x14ac:dyDescent="0.2">
      <c r="A13" s="8">
        <f t="shared" si="0"/>
        <v>100</v>
      </c>
      <c r="B13">
        <f t="shared" si="1"/>
        <v>1</v>
      </c>
      <c r="C13">
        <v>0</v>
      </c>
      <c r="D13">
        <v>0</v>
      </c>
      <c r="E13" s="3">
        <f>E4</f>
        <v>0.9</v>
      </c>
      <c r="F13" s="3">
        <f>SUM(E13:E14)</f>
        <v>1.33</v>
      </c>
      <c r="G13" s="23">
        <f>AVERAGE(E13:E15)</f>
        <v>0.66500000000000004</v>
      </c>
      <c r="H13" s="23">
        <f>SQRT(_xlfn.VAR.P(E13:E15))</f>
        <v>0.23499999999999993</v>
      </c>
      <c r="I13">
        <v>2</v>
      </c>
      <c r="J13" s="23">
        <f>IF(H13&lt;0.33,2,5)</f>
        <v>2</v>
      </c>
      <c r="K13" s="106">
        <f>J13*1000</f>
        <v>2000</v>
      </c>
      <c r="L13" s="84">
        <f>-K13+K4</f>
        <v>-1333.3333333333335</v>
      </c>
      <c r="M13" s="31">
        <f>-K13+K8</f>
        <v>0</v>
      </c>
      <c r="N13" s="31">
        <f>-K13+K10</f>
        <v>0</v>
      </c>
      <c r="O13" s="72">
        <f>K13</f>
        <v>2000</v>
      </c>
      <c r="P13" s="73">
        <f>AVERAGE(L13:O13)</f>
        <v>166.66666666666663</v>
      </c>
      <c r="Q13" s="38">
        <f>SUM(L13:O13)</f>
        <v>666.66666666666652</v>
      </c>
    </row>
    <row r="14" spans="1:17" x14ac:dyDescent="0.2">
      <c r="A14" s="12">
        <f t="shared" si="0"/>
        <v>100</v>
      </c>
      <c r="B14" s="13">
        <f t="shared" si="1"/>
        <v>1</v>
      </c>
      <c r="C14" s="13"/>
      <c r="D14" s="13">
        <v>2</v>
      </c>
      <c r="E14" s="14">
        <f>E6</f>
        <v>0.43</v>
      </c>
      <c r="F14" s="14"/>
      <c r="G14" s="14"/>
      <c r="H14" s="14"/>
      <c r="I14" s="13"/>
      <c r="J14" s="7"/>
      <c r="K14" s="107"/>
      <c r="L14" s="12"/>
      <c r="M14" s="30"/>
      <c r="N14" s="13"/>
      <c r="O14" s="45"/>
      <c r="P14" s="56"/>
    </row>
    <row r="15" spans="1:17" x14ac:dyDescent="0.2">
      <c r="H15" s="7"/>
      <c r="J15" s="7"/>
      <c r="K15" s="108"/>
    </row>
    <row r="16" spans="1:17" x14ac:dyDescent="0.2">
      <c r="A16" s="22">
        <f>$A$4</f>
        <v>100</v>
      </c>
      <c r="B16" s="7">
        <f>$B$4</f>
        <v>1</v>
      </c>
      <c r="C16" s="7">
        <v>1</v>
      </c>
      <c r="D16" s="7"/>
      <c r="E16" s="23">
        <f>E11</f>
        <v>0.99</v>
      </c>
      <c r="F16" s="23">
        <f>E16</f>
        <v>0.99</v>
      </c>
      <c r="G16" s="23">
        <f>AVERAGE(E16:E18)</f>
        <v>0.94500000000000006</v>
      </c>
      <c r="H16" s="23">
        <f>SQRT(_xlfn.VAR.P(E16))</f>
        <v>0</v>
      </c>
      <c r="I16" s="7">
        <v>1</v>
      </c>
      <c r="J16" s="7">
        <f>IF(H16&lt;0.33,2/I16,5/I16)</f>
        <v>2</v>
      </c>
      <c r="K16" s="109">
        <f>J16*1000</f>
        <v>2000</v>
      </c>
      <c r="L16" s="94">
        <f>-K16+K18</f>
        <v>-1000</v>
      </c>
      <c r="M16" s="91">
        <f>-K16+K21</f>
        <v>-1000</v>
      </c>
      <c r="N16" s="27">
        <f>K16</f>
        <v>2000</v>
      </c>
      <c r="O16" s="83">
        <f>-K16+K24</f>
        <v>-1333.3333333333335</v>
      </c>
      <c r="P16" s="52">
        <f>AVERAGE(L16:O16)</f>
        <v>-333.33333333333337</v>
      </c>
    </row>
    <row r="17" spans="1:19" ht="17" thickBot="1" x14ac:dyDescent="0.25">
      <c r="A17" s="8"/>
      <c r="E17" s="3"/>
      <c r="F17" s="3"/>
      <c r="G17" s="3"/>
      <c r="H17" s="3"/>
      <c r="J17" s="7"/>
      <c r="K17" s="110"/>
      <c r="L17" s="8"/>
      <c r="O17" s="47"/>
      <c r="P17" s="53"/>
    </row>
    <row r="18" spans="1:19" ht="17" thickBot="1" x14ac:dyDescent="0.25">
      <c r="A18" s="8">
        <f>$A$4</f>
        <v>100</v>
      </c>
      <c r="B18">
        <f t="shared" ref="B18:B26" si="2">$B$4</f>
        <v>1</v>
      </c>
      <c r="C18">
        <v>1</v>
      </c>
      <c r="D18">
        <v>0</v>
      </c>
      <c r="E18" s="3">
        <f>E4</f>
        <v>0.9</v>
      </c>
      <c r="F18" s="3">
        <f>SUM(E18:E19)</f>
        <v>1.8900000000000001</v>
      </c>
      <c r="G18" s="23">
        <f>AVERAGE(E18:E20)</f>
        <v>0.94500000000000006</v>
      </c>
      <c r="H18" s="23">
        <f>SQRT(_xlfn.VAR.P(E18:E19))</f>
        <v>4.4999999999999991E-2</v>
      </c>
      <c r="I18">
        <v>2</v>
      </c>
      <c r="J18" s="7">
        <f>IF(H18&lt;0.33,2/I18,5/I18)</f>
        <v>1</v>
      </c>
      <c r="K18" s="110">
        <f>J18*1000</f>
        <v>1000</v>
      </c>
      <c r="L18" s="76">
        <f>-K18+K16</f>
        <v>1000</v>
      </c>
      <c r="M18">
        <f>K18</f>
        <v>1000</v>
      </c>
      <c r="N18" s="88">
        <f>-K18+K21</f>
        <v>0</v>
      </c>
      <c r="O18" s="96">
        <f>-K18+K24</f>
        <v>-333.33333333333337</v>
      </c>
      <c r="P18" s="55">
        <f>AVERAGE(L18:O18)</f>
        <v>416.66666666666663</v>
      </c>
    </row>
    <row r="19" spans="1:19" x14ac:dyDescent="0.2">
      <c r="A19" s="8">
        <f t="shared" ref="A19:A26" si="3">$A$4</f>
        <v>100</v>
      </c>
      <c r="B19">
        <f t="shared" si="2"/>
        <v>1</v>
      </c>
      <c r="D19">
        <v>1</v>
      </c>
      <c r="E19" s="3">
        <f>E5</f>
        <v>0.99</v>
      </c>
      <c r="F19" s="3"/>
      <c r="G19" s="3"/>
      <c r="H19" s="3"/>
      <c r="J19" s="7"/>
      <c r="K19" s="110"/>
      <c r="L19" s="8"/>
      <c r="O19" s="44"/>
      <c r="P19" s="54"/>
    </row>
    <row r="20" spans="1:19" x14ac:dyDescent="0.2">
      <c r="A20" s="8"/>
      <c r="J20" s="7"/>
      <c r="K20" s="110"/>
      <c r="L20" s="8"/>
      <c r="O20" s="44"/>
      <c r="P20" s="54"/>
    </row>
    <row r="21" spans="1:19" x14ac:dyDescent="0.2">
      <c r="A21" s="8">
        <f t="shared" si="3"/>
        <v>100</v>
      </c>
      <c r="B21">
        <f t="shared" si="2"/>
        <v>1</v>
      </c>
      <c r="C21">
        <v>1</v>
      </c>
      <c r="D21">
        <v>1</v>
      </c>
      <c r="E21" s="3">
        <f>E5</f>
        <v>0.99</v>
      </c>
      <c r="F21" s="3">
        <f>SUM(E21:E22)</f>
        <v>1.42</v>
      </c>
      <c r="G21" s="23">
        <f>AVERAGE(E21:E23)</f>
        <v>0.71</v>
      </c>
      <c r="H21" s="3">
        <f>SQRT(_xlfn.VAR.P(E21:E22))</f>
        <v>0.28000000000000003</v>
      </c>
      <c r="I21">
        <v>2</v>
      </c>
      <c r="J21" s="7">
        <f>IF(H21&lt;0.33,2/I21,5/I21)</f>
        <v>1</v>
      </c>
      <c r="K21" s="110">
        <f>J21*1000</f>
        <v>1000</v>
      </c>
      <c r="L21" s="87">
        <f>-K21+K16</f>
        <v>1000</v>
      </c>
      <c r="M21" s="80">
        <f>-K21+K18</f>
        <v>0</v>
      </c>
      <c r="N21" s="39">
        <f>K21</f>
        <v>1000</v>
      </c>
      <c r="O21" s="86">
        <f>-K21+K24</f>
        <v>-333.33333333333337</v>
      </c>
      <c r="P21" s="55">
        <f>AVERAGE(L21:O21)</f>
        <v>416.66666666666663</v>
      </c>
    </row>
    <row r="22" spans="1:19" x14ac:dyDescent="0.2">
      <c r="A22" s="8">
        <f t="shared" si="3"/>
        <v>100</v>
      </c>
      <c r="B22">
        <f t="shared" si="2"/>
        <v>1</v>
      </c>
      <c r="D22">
        <v>2</v>
      </c>
      <c r="E22" s="3">
        <f>E6</f>
        <v>0.43</v>
      </c>
      <c r="F22" s="3"/>
      <c r="G22" s="3"/>
      <c r="H22" s="3"/>
      <c r="J22" s="7"/>
      <c r="K22" s="110"/>
      <c r="L22" s="8"/>
      <c r="O22" s="44"/>
      <c r="P22" s="54"/>
    </row>
    <row r="23" spans="1:19" x14ac:dyDescent="0.2">
      <c r="A23" s="8"/>
      <c r="J23" s="7"/>
      <c r="K23" s="110"/>
      <c r="L23" s="8"/>
      <c r="O23" s="44"/>
      <c r="P23" s="54"/>
      <c r="R23">
        <v>0</v>
      </c>
      <c r="S23">
        <f>SQRT(_xlfn.VAR.P(R23:R24))/2</f>
        <v>0.25</v>
      </c>
    </row>
    <row r="24" spans="1:19" x14ac:dyDescent="0.2">
      <c r="A24" s="8">
        <f t="shared" si="3"/>
        <v>100</v>
      </c>
      <c r="B24">
        <f t="shared" si="2"/>
        <v>1</v>
      </c>
      <c r="C24">
        <v>1</v>
      </c>
      <c r="D24">
        <v>0</v>
      </c>
      <c r="E24" s="3">
        <f>E4</f>
        <v>0.9</v>
      </c>
      <c r="F24" s="3">
        <f>SUM(E24:E26)</f>
        <v>2.3200000000000003</v>
      </c>
      <c r="G24" s="23">
        <f>AVERAGE(E24:E26)</f>
        <v>0.77333333333333343</v>
      </c>
      <c r="H24" s="3">
        <f>SQRT(_xlfn.VAR.P(E24:E26))</f>
        <v>0.24553795814270513</v>
      </c>
      <c r="I24">
        <v>3</v>
      </c>
      <c r="J24" s="7">
        <f>IF(H24&lt;0.33,2/I24,5/I24)</f>
        <v>0.66666666666666663</v>
      </c>
      <c r="K24" s="104">
        <f>J24*1000</f>
        <v>666.66666666666663</v>
      </c>
      <c r="L24" s="79">
        <f>-K24+K16</f>
        <v>1333.3333333333335</v>
      </c>
      <c r="M24" s="87">
        <f>-K24+K18</f>
        <v>333.33333333333337</v>
      </c>
      <c r="N24" s="80">
        <f>-K24+K21</f>
        <v>333.33333333333337</v>
      </c>
      <c r="O24" s="44">
        <f>K24</f>
        <v>666.66666666666663</v>
      </c>
      <c r="P24" s="101">
        <f>AVERAGE(L24:O24)</f>
        <v>666.66666666666674</v>
      </c>
      <c r="R24">
        <v>1</v>
      </c>
    </row>
    <row r="25" spans="1:19" x14ac:dyDescent="0.2">
      <c r="A25" s="8">
        <f t="shared" si="3"/>
        <v>100</v>
      </c>
      <c r="B25">
        <f t="shared" si="2"/>
        <v>1</v>
      </c>
      <c r="D25">
        <v>1</v>
      </c>
      <c r="E25" s="3">
        <f t="shared" ref="E25:E26" si="4">E5</f>
        <v>0.99</v>
      </c>
      <c r="F25" s="3"/>
      <c r="G25" s="3"/>
      <c r="H25" s="3"/>
      <c r="J25" s="7"/>
      <c r="K25" s="110"/>
      <c r="L25" s="8"/>
      <c r="O25" s="44"/>
      <c r="P25" s="54"/>
    </row>
    <row r="26" spans="1:19" x14ac:dyDescent="0.2">
      <c r="A26" s="12">
        <f t="shared" si="3"/>
        <v>100</v>
      </c>
      <c r="B26" s="13">
        <f t="shared" si="2"/>
        <v>1</v>
      </c>
      <c r="C26" s="13"/>
      <c r="D26" s="13">
        <v>2</v>
      </c>
      <c r="E26" s="14">
        <f t="shared" si="4"/>
        <v>0.43</v>
      </c>
      <c r="F26" s="14"/>
      <c r="G26" s="14"/>
      <c r="H26" s="14"/>
      <c r="I26" s="13"/>
      <c r="J26" s="7"/>
      <c r="K26" s="107"/>
      <c r="L26" s="12"/>
      <c r="M26" s="13"/>
      <c r="N26" s="13"/>
      <c r="O26" s="48"/>
      <c r="P26" s="57"/>
    </row>
    <row r="27" spans="1:19" ht="17" thickBot="1" x14ac:dyDescent="0.25">
      <c r="H27" s="7"/>
      <c r="J27" s="7"/>
      <c r="K27" s="108"/>
    </row>
    <row r="28" spans="1:19" ht="17" thickBot="1" x14ac:dyDescent="0.25">
      <c r="A28" s="22">
        <f>$A$4</f>
        <v>100</v>
      </c>
      <c r="B28" s="7">
        <f>$B$4</f>
        <v>1</v>
      </c>
      <c r="C28" s="7">
        <v>2</v>
      </c>
      <c r="D28" s="7"/>
      <c r="E28" s="23">
        <f>E6</f>
        <v>0.43</v>
      </c>
      <c r="F28" s="23">
        <f>E28</f>
        <v>0.43</v>
      </c>
      <c r="G28" s="23">
        <f>AVERAGE(E28:E30)</f>
        <v>0.66500000000000004</v>
      </c>
      <c r="H28" s="23">
        <f>SQRT(_xlfn.VAR.P(E28))</f>
        <v>0</v>
      </c>
      <c r="I28" s="7">
        <v>1</v>
      </c>
      <c r="J28" s="7">
        <f>IF(H28&lt;0.25,2/I28,5/I28)</f>
        <v>2</v>
      </c>
      <c r="K28" s="109">
        <f>J28*1000</f>
        <v>2000</v>
      </c>
      <c r="L28" s="81">
        <f>-K28+K30</f>
        <v>-1000</v>
      </c>
      <c r="M28" s="92">
        <f>-K28+K33</f>
        <v>500</v>
      </c>
      <c r="N28" s="27">
        <f>K28</f>
        <v>2000</v>
      </c>
      <c r="O28" s="85">
        <f>-K28+K36</f>
        <v>-1333.3333333333335</v>
      </c>
      <c r="P28" s="52">
        <f>AVERAGE(L28:O28)</f>
        <v>41.666666666666629</v>
      </c>
    </row>
    <row r="29" spans="1:19" x14ac:dyDescent="0.2">
      <c r="A29" s="8"/>
      <c r="E29" s="3"/>
      <c r="F29" s="3"/>
      <c r="G29" s="3"/>
      <c r="H29" s="3"/>
      <c r="J29" s="7"/>
      <c r="K29" s="110"/>
      <c r="L29" s="58"/>
      <c r="M29" s="40"/>
      <c r="N29" s="40"/>
      <c r="O29" s="40"/>
      <c r="P29" s="49"/>
    </row>
    <row r="30" spans="1:19" x14ac:dyDescent="0.2">
      <c r="A30" s="8">
        <f t="shared" ref="A30:A38" si="5">$A$4</f>
        <v>100</v>
      </c>
      <c r="B30">
        <f t="shared" ref="B30:B38" si="6">$B$4</f>
        <v>1</v>
      </c>
      <c r="C30">
        <v>2</v>
      </c>
      <c r="D30">
        <v>0</v>
      </c>
      <c r="E30" s="3">
        <f>E4</f>
        <v>0.9</v>
      </c>
      <c r="F30" s="3">
        <f>SUM(E30:E31)</f>
        <v>1.33</v>
      </c>
      <c r="G30" s="23">
        <f>AVERAGE(E30:E32)</f>
        <v>0.66500000000000004</v>
      </c>
      <c r="H30" s="23">
        <f>SQRT(_xlfn.VAR.P(E30:E31))</f>
        <v>0.23499999999999993</v>
      </c>
      <c r="I30">
        <v>2</v>
      </c>
      <c r="J30" s="7">
        <f>IF(H30&lt;0.25,2/I30,5/I30)</f>
        <v>1</v>
      </c>
      <c r="K30" s="110">
        <f>J30*1000</f>
        <v>1000</v>
      </c>
      <c r="L30" s="77">
        <f>-K30+K28</f>
        <v>1000</v>
      </c>
      <c r="M30" s="40">
        <f>K30</f>
        <v>1000</v>
      </c>
      <c r="N30" s="90">
        <f>-K30+K33</f>
        <v>1500</v>
      </c>
      <c r="O30" s="90">
        <f>-K30+K36</f>
        <v>-333.33333333333337</v>
      </c>
      <c r="P30" s="103">
        <f>AVERAGE(L30:O30)</f>
        <v>791.66666666666663</v>
      </c>
    </row>
    <row r="31" spans="1:19" x14ac:dyDescent="0.2">
      <c r="A31" s="8">
        <f t="shared" si="5"/>
        <v>100</v>
      </c>
      <c r="B31">
        <f t="shared" si="6"/>
        <v>1</v>
      </c>
      <c r="D31">
        <v>2</v>
      </c>
      <c r="E31" s="3">
        <f>E6</f>
        <v>0.43</v>
      </c>
      <c r="F31" s="3"/>
      <c r="G31" s="3"/>
      <c r="H31" s="3"/>
      <c r="J31" s="7"/>
      <c r="K31" s="110"/>
      <c r="L31" s="58"/>
      <c r="M31" s="40"/>
      <c r="N31" s="40"/>
      <c r="O31" s="40"/>
      <c r="P31" s="49"/>
    </row>
    <row r="32" spans="1:19" x14ac:dyDescent="0.2">
      <c r="A32" s="8"/>
      <c r="J32" s="7"/>
      <c r="K32" s="110"/>
      <c r="L32" s="58"/>
      <c r="M32" s="40"/>
      <c r="N32" s="40"/>
      <c r="O32" s="40"/>
      <c r="P32" s="49"/>
    </row>
    <row r="33" spans="1:16" x14ac:dyDescent="0.2">
      <c r="A33" s="8">
        <f t="shared" si="5"/>
        <v>100</v>
      </c>
      <c r="B33">
        <f t="shared" si="6"/>
        <v>1</v>
      </c>
      <c r="C33">
        <v>2</v>
      </c>
      <c r="D33">
        <v>1</v>
      </c>
      <c r="E33" s="3">
        <f>E5</f>
        <v>0.99</v>
      </c>
      <c r="F33" s="3">
        <f>SUM(E33:E34)</f>
        <v>1.42</v>
      </c>
      <c r="G33" s="23">
        <f>AVERAGE(E33:E35)</f>
        <v>0.71</v>
      </c>
      <c r="H33" s="3">
        <f>SQRT(_xlfn.VAR.P(E33:E34))</f>
        <v>0.28000000000000003</v>
      </c>
      <c r="I33">
        <v>2</v>
      </c>
      <c r="J33" s="7">
        <f>IF(H33&lt;0.25,2/I33,5/I33)</f>
        <v>2.5</v>
      </c>
      <c r="K33" s="110">
        <f>J33*1000</f>
        <v>2500</v>
      </c>
      <c r="L33" s="77">
        <f>-K33+K28</f>
        <v>-500</v>
      </c>
      <c r="M33" s="90">
        <f>-K33+K30</f>
        <v>-1500</v>
      </c>
      <c r="N33" s="41">
        <f>K33</f>
        <v>2500</v>
      </c>
      <c r="O33" s="90">
        <f>-K33+K36</f>
        <v>-1833.3333333333335</v>
      </c>
      <c r="P33" s="50">
        <f>AVERAGE(L33:O33)</f>
        <v>-333.33333333333337</v>
      </c>
    </row>
    <row r="34" spans="1:16" x14ac:dyDescent="0.2">
      <c r="A34" s="8">
        <f t="shared" si="5"/>
        <v>100</v>
      </c>
      <c r="B34">
        <f t="shared" si="6"/>
        <v>1</v>
      </c>
      <c r="D34">
        <v>2</v>
      </c>
      <c r="E34" s="3">
        <f>E6</f>
        <v>0.43</v>
      </c>
      <c r="F34" s="3"/>
      <c r="G34" s="3"/>
      <c r="H34" s="3"/>
      <c r="J34" s="7"/>
      <c r="K34" s="110"/>
      <c r="L34" s="58"/>
      <c r="M34" s="40"/>
      <c r="N34" s="40"/>
      <c r="O34" s="40"/>
      <c r="P34" s="49"/>
    </row>
    <row r="35" spans="1:16" ht="17" thickBot="1" x14ac:dyDescent="0.25">
      <c r="A35" s="8"/>
      <c r="J35" s="7"/>
      <c r="K35" s="110"/>
      <c r="L35" s="58"/>
      <c r="M35" s="40"/>
      <c r="N35" s="40"/>
      <c r="O35" s="40"/>
      <c r="P35" s="49"/>
    </row>
    <row r="36" spans="1:16" ht="17" thickBot="1" x14ac:dyDescent="0.25">
      <c r="A36" s="8">
        <f t="shared" si="5"/>
        <v>100</v>
      </c>
      <c r="B36">
        <f t="shared" si="6"/>
        <v>1</v>
      </c>
      <c r="C36">
        <v>2</v>
      </c>
      <c r="D36">
        <v>0</v>
      </c>
      <c r="E36" s="3">
        <f>E4</f>
        <v>0.9</v>
      </c>
      <c r="F36" s="3">
        <f>SUM(E36:E38)</f>
        <v>2.3200000000000003</v>
      </c>
      <c r="G36" s="23">
        <f>AVERAGE(E36:E38)</f>
        <v>0.77333333333333343</v>
      </c>
      <c r="H36" s="3">
        <f>SQRT(_xlfn.VAR.P(E36:E38))</f>
        <v>0.24553795814270513</v>
      </c>
      <c r="I36">
        <v>3</v>
      </c>
      <c r="J36" s="7">
        <f>IF(H36&lt;0.25,2/I36,5/I36)</f>
        <v>0.66666666666666663</v>
      </c>
      <c r="K36" s="104">
        <f>J36*1000</f>
        <v>666.66666666666663</v>
      </c>
      <c r="L36" s="77">
        <f>-K36+K28</f>
        <v>1333.3333333333335</v>
      </c>
      <c r="M36" s="90">
        <f>-K36+K30</f>
        <v>333.33333333333337</v>
      </c>
      <c r="N36" s="90">
        <f>-K36+K33</f>
        <v>1833.3333333333335</v>
      </c>
      <c r="O36" s="59">
        <f>K36</f>
        <v>666.66666666666663</v>
      </c>
      <c r="P36" s="50">
        <f>AVERAGE(L36:O36)</f>
        <v>1041.6666666666667</v>
      </c>
    </row>
    <row r="37" spans="1:16" x14ac:dyDescent="0.2">
      <c r="A37" s="8">
        <f t="shared" si="5"/>
        <v>100</v>
      </c>
      <c r="B37">
        <f t="shared" si="6"/>
        <v>1</v>
      </c>
      <c r="D37">
        <v>1</v>
      </c>
      <c r="E37" s="3">
        <f>E5</f>
        <v>0.99</v>
      </c>
      <c r="F37" s="3"/>
      <c r="G37" s="3"/>
      <c r="H37" s="3"/>
      <c r="J37" s="7"/>
      <c r="K37" s="110"/>
      <c r="L37" s="8"/>
      <c r="O37" s="44"/>
      <c r="P37" s="54"/>
    </row>
    <row r="38" spans="1:16" x14ac:dyDescent="0.2">
      <c r="A38" s="12">
        <f t="shared" si="5"/>
        <v>100</v>
      </c>
      <c r="B38" s="13">
        <f t="shared" si="6"/>
        <v>1</v>
      </c>
      <c r="C38" s="13"/>
      <c r="D38" s="13">
        <v>2</v>
      </c>
      <c r="E38" s="14">
        <f>E6</f>
        <v>0.43</v>
      </c>
      <c r="F38" s="14"/>
      <c r="G38" s="14"/>
      <c r="H38" s="14"/>
      <c r="I38" s="13"/>
      <c r="J38" s="7"/>
      <c r="K38" s="107"/>
      <c r="L38" s="12"/>
      <c r="M38" s="13"/>
      <c r="N38" s="13"/>
      <c r="O38" s="45"/>
      <c r="P38" s="56"/>
    </row>
  </sheetData>
  <mergeCells count="1">
    <mergeCell ref="L2:P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EF96-61F7-F249-91E7-E7AF5218E9B0}">
  <sheetPr>
    <tabColor rgb="FFFF0000"/>
  </sheetPr>
  <dimension ref="A1:O38"/>
  <sheetViews>
    <sheetView zoomScale="80" zoomScaleNormal="80" workbookViewId="0">
      <selection activeCell="H24" sqref="H24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7" max="7" width="16.6640625" customWidth="1"/>
    <col min="9" max="9" width="17.83203125" style="61" customWidth="1"/>
    <col min="10" max="10" width="21.6640625" customWidth="1"/>
    <col min="11" max="12" width="12.33203125" bestFit="1" customWidth="1"/>
    <col min="13" max="13" width="12.33203125" style="46" bestFit="1" customWidth="1"/>
    <col min="14" max="14" width="12" style="46" bestFit="1" customWidth="1"/>
    <col min="15" max="15" width="13.83203125" customWidth="1"/>
  </cols>
  <sheetData>
    <row r="1" spans="1:15" s="35" customFormat="1" ht="86" customHeight="1" x14ac:dyDescent="0.2">
      <c r="B1" s="36"/>
      <c r="C1" s="36"/>
      <c r="D1" s="36"/>
      <c r="I1" s="42"/>
      <c r="J1" s="35" t="s">
        <v>19</v>
      </c>
      <c r="M1" s="42"/>
      <c r="N1" s="42"/>
    </row>
    <row r="2" spans="1:15" x14ac:dyDescent="0.2">
      <c r="H2" s="5" t="s">
        <v>9</v>
      </c>
      <c r="J2" s="121" t="s">
        <v>17</v>
      </c>
      <c r="K2" s="122"/>
      <c r="L2" s="122"/>
      <c r="M2" s="122"/>
      <c r="N2" s="123"/>
    </row>
    <row r="3" spans="1:15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3</v>
      </c>
      <c r="G3" s="2" t="s">
        <v>4</v>
      </c>
      <c r="H3" s="32" t="s">
        <v>5</v>
      </c>
      <c r="I3" s="62" t="s">
        <v>21</v>
      </c>
      <c r="J3" s="33" t="s">
        <v>12</v>
      </c>
      <c r="K3" s="34" t="s">
        <v>12</v>
      </c>
      <c r="L3" s="34"/>
      <c r="M3" s="43"/>
      <c r="N3" s="51" t="s">
        <v>20</v>
      </c>
      <c r="O3" s="37" t="s">
        <v>18</v>
      </c>
    </row>
    <row r="4" spans="1:15" x14ac:dyDescent="0.2">
      <c r="A4" s="22">
        <v>7</v>
      </c>
      <c r="B4" s="7">
        <v>1</v>
      </c>
      <c r="C4" s="60">
        <v>0</v>
      </c>
      <c r="D4" s="7">
        <v>0</v>
      </c>
      <c r="E4" s="23">
        <v>0.32</v>
      </c>
      <c r="F4" s="7">
        <f>SQRT(_xlfn.VAR.P(E4:E6))</f>
        <v>0.11953614051360752</v>
      </c>
      <c r="G4" s="7">
        <f>SUM(D4:D6)</f>
        <v>3</v>
      </c>
      <c r="H4" s="7">
        <f>(E4+A4*F4)/(B4*G4)</f>
        <v>0.38558432786508418</v>
      </c>
      <c r="I4" s="74">
        <f>H4*1000</f>
        <v>385.58432786508416</v>
      </c>
      <c r="J4" s="82">
        <f>-I4+I8</f>
        <v>-65.584327865084163</v>
      </c>
      <c r="K4" s="82">
        <f>-I4+I10</f>
        <v>281.91567213491606</v>
      </c>
      <c r="L4" s="66">
        <f>I4</f>
        <v>385.58432786508416</v>
      </c>
      <c r="M4" s="89">
        <f>-I4+I13</f>
        <v>-33.084327865084106</v>
      </c>
      <c r="N4" s="67">
        <f>AVERAGE(J4:M4)</f>
        <v>142.207836067458</v>
      </c>
      <c r="O4" s="38">
        <f>SUM(J4:M4)</f>
        <v>568.83134426983202</v>
      </c>
    </row>
    <row r="5" spans="1:15" x14ac:dyDescent="0.2">
      <c r="A5" s="8">
        <f>$A$4</f>
        <v>7</v>
      </c>
      <c r="B5">
        <f>$B$4</f>
        <v>1</v>
      </c>
      <c r="D5">
        <v>1</v>
      </c>
      <c r="E5" s="3">
        <v>0.61</v>
      </c>
      <c r="I5" s="75"/>
      <c r="J5" s="29"/>
      <c r="K5" s="28"/>
      <c r="L5" s="28"/>
      <c r="M5" s="68"/>
      <c r="N5" s="69"/>
      <c r="O5" s="38"/>
    </row>
    <row r="6" spans="1:15" x14ac:dyDescent="0.2">
      <c r="A6" s="8">
        <f>$A$4</f>
        <v>7</v>
      </c>
      <c r="B6">
        <f>$B$4</f>
        <v>1</v>
      </c>
      <c r="D6">
        <v>2</v>
      </c>
      <c r="E6" s="3">
        <v>0.43</v>
      </c>
      <c r="I6" s="75"/>
      <c r="J6" s="29"/>
      <c r="K6" s="28"/>
      <c r="L6" s="28"/>
      <c r="M6" s="68"/>
      <c r="N6" s="69"/>
      <c r="O6" s="38"/>
    </row>
    <row r="7" spans="1:15" x14ac:dyDescent="0.2">
      <c r="A7" s="8"/>
      <c r="I7" s="75"/>
      <c r="J7" s="29"/>
      <c r="K7" s="28"/>
      <c r="L7" s="28"/>
      <c r="M7" s="68"/>
      <c r="N7" s="69"/>
      <c r="O7" s="38"/>
    </row>
    <row r="8" spans="1:15" x14ac:dyDescent="0.2">
      <c r="A8" s="8">
        <f>$A$4</f>
        <v>7</v>
      </c>
      <c r="B8">
        <f>$B$4</f>
        <v>1</v>
      </c>
      <c r="C8">
        <v>0</v>
      </c>
      <c r="D8">
        <v>0</v>
      </c>
      <c r="E8" s="3">
        <f>E4</f>
        <v>0.32</v>
      </c>
      <c r="F8">
        <f>SQRT(_xlfn.VAR.P(E8))</f>
        <v>0</v>
      </c>
      <c r="G8">
        <v>1</v>
      </c>
      <c r="H8">
        <f>(E8+A8*F8)/(B8*G8)</f>
        <v>0.32</v>
      </c>
      <c r="I8" s="100">
        <f>H8*1000</f>
        <v>320</v>
      </c>
      <c r="J8" s="84">
        <f>-I8+I4</f>
        <v>65.584327865084163</v>
      </c>
      <c r="K8" s="95">
        <f>I8</f>
        <v>320</v>
      </c>
      <c r="L8" s="31">
        <f>-I8+I10</f>
        <v>347.50000000000023</v>
      </c>
      <c r="M8" s="78">
        <f>-I8+I13</f>
        <v>32.500000000000057</v>
      </c>
      <c r="N8" s="99">
        <f>AVERAGE(J8:M8)</f>
        <v>191.39608196627108</v>
      </c>
      <c r="O8" s="38">
        <f>SUM(J8:M8)</f>
        <v>765.58432786508433</v>
      </c>
    </row>
    <row r="9" spans="1:15" ht="17" thickBot="1" x14ac:dyDescent="0.25">
      <c r="A9" s="8"/>
      <c r="I9" s="75"/>
      <c r="J9" s="29"/>
      <c r="K9" s="28"/>
      <c r="L9" s="28"/>
      <c r="M9" s="70"/>
      <c r="N9" s="69"/>
      <c r="O9" s="38"/>
    </row>
    <row r="10" spans="1:15" ht="17" thickBot="1" x14ac:dyDescent="0.25">
      <c r="A10" s="8">
        <f t="shared" ref="A10:A14" si="0">$A$4</f>
        <v>7</v>
      </c>
      <c r="B10">
        <f t="shared" ref="B10:B14" si="1">$B$4</f>
        <v>1</v>
      </c>
      <c r="C10">
        <v>0</v>
      </c>
      <c r="D10">
        <v>0</v>
      </c>
      <c r="E10" s="3">
        <f>E4</f>
        <v>0.32</v>
      </c>
      <c r="F10">
        <f>SQRT(_xlfn.VAR.P(E10:E11))</f>
        <v>0.14500000000000005</v>
      </c>
      <c r="G10">
        <v>2</v>
      </c>
      <c r="H10">
        <f>(E10+A10*F10)/(B10*G10)</f>
        <v>0.6675000000000002</v>
      </c>
      <c r="I10" s="75">
        <f>H10*1000</f>
        <v>667.50000000000023</v>
      </c>
      <c r="J10" s="97">
        <f>-I10+I4</f>
        <v>-281.91567213491606</v>
      </c>
      <c r="K10" s="31">
        <f>-I10+I8</f>
        <v>-347.50000000000023</v>
      </c>
      <c r="L10" s="72">
        <f>I10</f>
        <v>667.50000000000023</v>
      </c>
      <c r="M10" s="93">
        <f>-I10+I13</f>
        <v>-315.00000000000017</v>
      </c>
      <c r="N10" s="73">
        <f>AVERAGE(J10:M10)</f>
        <v>-69.228918033729073</v>
      </c>
      <c r="O10" s="38">
        <f>SUM(J10:M10)</f>
        <v>-276.91567213491629</v>
      </c>
    </row>
    <row r="11" spans="1:15" x14ac:dyDescent="0.2">
      <c r="A11" s="8">
        <f t="shared" si="0"/>
        <v>7</v>
      </c>
      <c r="B11">
        <f t="shared" si="1"/>
        <v>1</v>
      </c>
      <c r="D11">
        <v>1</v>
      </c>
      <c r="E11" s="3">
        <f>E5</f>
        <v>0.61</v>
      </c>
      <c r="I11" s="75"/>
      <c r="J11" s="29"/>
      <c r="K11" s="28"/>
      <c r="L11" s="28"/>
      <c r="M11" s="70"/>
      <c r="N11" s="71"/>
      <c r="O11" s="38"/>
    </row>
    <row r="12" spans="1:15" x14ac:dyDescent="0.2">
      <c r="A12" s="8"/>
      <c r="E12" s="3"/>
      <c r="I12" s="75"/>
      <c r="J12" s="29"/>
      <c r="K12" s="28"/>
      <c r="L12" s="28"/>
      <c r="M12" s="68"/>
      <c r="N12" s="71"/>
      <c r="O12" s="38"/>
    </row>
    <row r="13" spans="1:15" x14ac:dyDescent="0.2">
      <c r="A13" s="8">
        <f t="shared" si="0"/>
        <v>7</v>
      </c>
      <c r="B13">
        <f t="shared" si="1"/>
        <v>1</v>
      </c>
      <c r="C13">
        <v>0</v>
      </c>
      <c r="D13">
        <v>0</v>
      </c>
      <c r="E13" s="3">
        <f>E4</f>
        <v>0.32</v>
      </c>
      <c r="F13">
        <f>SQRT(_xlfn.VAR.P(E13:E14))</f>
        <v>5.5E-2</v>
      </c>
      <c r="G13">
        <v>2</v>
      </c>
      <c r="H13">
        <f>(E13+A13*F13)/(B13*G13)</f>
        <v>0.35250000000000004</v>
      </c>
      <c r="I13" s="75">
        <f>H13*1000</f>
        <v>352.50000000000006</v>
      </c>
      <c r="J13" s="84">
        <f>-I13+I4</f>
        <v>33.084327865084106</v>
      </c>
      <c r="K13" s="31">
        <f>-I13+I8</f>
        <v>-32.500000000000057</v>
      </c>
      <c r="L13" s="31">
        <f>-I13+I10</f>
        <v>315.00000000000017</v>
      </c>
      <c r="M13" s="72">
        <f>I13</f>
        <v>352.50000000000006</v>
      </c>
      <c r="N13" s="73">
        <f>AVERAGE(J13:M13)</f>
        <v>167.02108196627108</v>
      </c>
      <c r="O13" s="38">
        <f>SUM(J13:M13)</f>
        <v>668.08432786508433</v>
      </c>
    </row>
    <row r="14" spans="1:15" x14ac:dyDescent="0.2">
      <c r="A14" s="12">
        <f t="shared" si="0"/>
        <v>7</v>
      </c>
      <c r="B14" s="13">
        <f t="shared" si="1"/>
        <v>1</v>
      </c>
      <c r="C14" s="13"/>
      <c r="D14" s="13">
        <v>2</v>
      </c>
      <c r="E14" s="14">
        <f>E6</f>
        <v>0.43</v>
      </c>
      <c r="F14" s="13"/>
      <c r="G14" s="13"/>
      <c r="H14" s="13"/>
      <c r="I14" s="65"/>
      <c r="J14" s="12"/>
      <c r="K14" s="30"/>
      <c r="L14" s="13"/>
      <c r="M14" s="45"/>
      <c r="N14" s="56"/>
    </row>
    <row r="16" spans="1:15" x14ac:dyDescent="0.2">
      <c r="A16" s="22">
        <f>$A$4</f>
        <v>7</v>
      </c>
      <c r="B16" s="7">
        <f>$B$4</f>
        <v>1</v>
      </c>
      <c r="C16" s="7">
        <v>1</v>
      </c>
      <c r="D16" s="7"/>
      <c r="E16" s="23">
        <f>E11</f>
        <v>0.61</v>
      </c>
      <c r="F16" s="7">
        <f>SQRT(_xlfn.VAR.P(E16))</f>
        <v>0</v>
      </c>
      <c r="G16" s="7">
        <v>1</v>
      </c>
      <c r="H16" s="7">
        <f>(E16+A16*F16)/(B16*G16)</f>
        <v>0.61</v>
      </c>
      <c r="I16" s="63">
        <f>H16*1000</f>
        <v>610</v>
      </c>
      <c r="J16" s="94">
        <f>-I16+I18</f>
        <v>202.50000000000023</v>
      </c>
      <c r="K16" s="91">
        <f>-I16+I21</f>
        <v>9.9999999999987494</v>
      </c>
      <c r="L16" s="27">
        <f>I16</f>
        <v>610</v>
      </c>
      <c r="M16" s="83">
        <f>-I16+I24</f>
        <v>-127.74900546824915</v>
      </c>
      <c r="N16" s="52">
        <f>AVERAGE(J16:M16)</f>
        <v>173.68774863293746</v>
      </c>
    </row>
    <row r="17" spans="1:14" ht="17" thickBot="1" x14ac:dyDescent="0.25">
      <c r="A17" s="8"/>
      <c r="E17" s="3"/>
      <c r="I17" s="64"/>
      <c r="J17" s="8"/>
      <c r="M17" s="47"/>
      <c r="N17" s="53"/>
    </row>
    <row r="18" spans="1:14" ht="17" thickBot="1" x14ac:dyDescent="0.25">
      <c r="A18" s="8">
        <f>$A$4</f>
        <v>7</v>
      </c>
      <c r="B18">
        <f t="shared" ref="B18:B26" si="2">$B$4</f>
        <v>1</v>
      </c>
      <c r="C18">
        <v>1</v>
      </c>
      <c r="D18">
        <v>0</v>
      </c>
      <c r="E18" s="3">
        <f>E4</f>
        <v>0.32</v>
      </c>
      <c r="F18">
        <f>SQRT(_xlfn.VAR.P(E18:E19))</f>
        <v>0.14500000000000005</v>
      </c>
      <c r="G18">
        <v>2</v>
      </c>
      <c r="H18">
        <f>(E19+A18*F18)/(B18*G18)</f>
        <v>0.81250000000000022</v>
      </c>
      <c r="I18" s="64">
        <f>H18*1000</f>
        <v>812.50000000000023</v>
      </c>
      <c r="J18" s="76">
        <f>-I18+I16</f>
        <v>-202.50000000000023</v>
      </c>
      <c r="K18">
        <f>I18</f>
        <v>812.50000000000023</v>
      </c>
      <c r="L18" s="88">
        <f>-I18+I21</f>
        <v>-192.50000000000148</v>
      </c>
      <c r="M18" s="96">
        <f>-I18+I24</f>
        <v>-330.24900546824938</v>
      </c>
      <c r="N18" s="55">
        <f>AVERAGE(J18:M18)</f>
        <v>21.812748632937286</v>
      </c>
    </row>
    <row r="19" spans="1:14" x14ac:dyDescent="0.2">
      <c r="A19" s="8">
        <f t="shared" ref="A19:A26" si="3">$A$4</f>
        <v>7</v>
      </c>
      <c r="B19">
        <f t="shared" si="2"/>
        <v>1</v>
      </c>
      <c r="D19">
        <v>1</v>
      </c>
      <c r="E19" s="3">
        <f>E5</f>
        <v>0.61</v>
      </c>
      <c r="I19" s="64"/>
      <c r="J19" s="8"/>
      <c r="M19" s="44"/>
      <c r="N19" s="54"/>
    </row>
    <row r="20" spans="1:14" x14ac:dyDescent="0.2">
      <c r="A20" s="8"/>
      <c r="I20" s="64"/>
      <c r="J20" s="8"/>
      <c r="M20" s="44"/>
      <c r="N20" s="54"/>
    </row>
    <row r="21" spans="1:14" x14ac:dyDescent="0.2">
      <c r="A21" s="8">
        <f t="shared" si="3"/>
        <v>7</v>
      </c>
      <c r="B21">
        <f t="shared" si="2"/>
        <v>1</v>
      </c>
      <c r="C21">
        <v>1</v>
      </c>
      <c r="D21">
        <v>1</v>
      </c>
      <c r="E21" s="3">
        <f>E5</f>
        <v>0.61</v>
      </c>
      <c r="F21">
        <f>SQRT(_xlfn.VAR.P(E21:E22))</f>
        <v>8.9999999999999664E-2</v>
      </c>
      <c r="G21">
        <v>2</v>
      </c>
      <c r="H21">
        <f>(E21+A21*F21)/(B21*G21)</f>
        <v>0.61999999999999877</v>
      </c>
      <c r="I21" s="64">
        <f>H21*1000</f>
        <v>619.99999999999875</v>
      </c>
      <c r="J21" s="87">
        <f>-I21+I16</f>
        <v>-9.9999999999987494</v>
      </c>
      <c r="K21" s="80">
        <f>-I21+I18</f>
        <v>192.50000000000148</v>
      </c>
      <c r="L21" s="39">
        <f>I21</f>
        <v>619.99999999999875</v>
      </c>
      <c r="M21" s="86">
        <f>-I21+I24</f>
        <v>-137.7490054682479</v>
      </c>
      <c r="N21" s="55">
        <f>AVERAGE(J21:M21)</f>
        <v>166.18774863293839</v>
      </c>
    </row>
    <row r="22" spans="1:14" x14ac:dyDescent="0.2">
      <c r="A22" s="8">
        <f t="shared" si="3"/>
        <v>7</v>
      </c>
      <c r="B22">
        <f t="shared" si="2"/>
        <v>1</v>
      </c>
      <c r="D22">
        <v>2</v>
      </c>
      <c r="E22" s="3">
        <f>E6</f>
        <v>0.43</v>
      </c>
      <c r="I22" s="64"/>
      <c r="J22" s="8"/>
      <c r="M22" s="44"/>
      <c r="N22" s="54"/>
    </row>
    <row r="23" spans="1:14" x14ac:dyDescent="0.2">
      <c r="A23" s="8"/>
      <c r="I23" s="64"/>
      <c r="J23" s="8"/>
      <c r="M23" s="44"/>
      <c r="N23" s="54"/>
    </row>
    <row r="24" spans="1:14" x14ac:dyDescent="0.2">
      <c r="A24" s="8">
        <f t="shared" si="3"/>
        <v>7</v>
      </c>
      <c r="B24">
        <f t="shared" si="2"/>
        <v>1</v>
      </c>
      <c r="C24">
        <v>1</v>
      </c>
      <c r="D24">
        <v>0</v>
      </c>
      <c r="E24" s="3">
        <f>E4</f>
        <v>0.32</v>
      </c>
      <c r="F24">
        <f>SQRT(_xlfn.VAR.P(E24:E26))</f>
        <v>0.11953614051360752</v>
      </c>
      <c r="G24">
        <v>3</v>
      </c>
      <c r="H24">
        <f>(E25+A24*F24)/(B24*G24)</f>
        <v>0.48225099453175085</v>
      </c>
      <c r="I24" s="102">
        <f>H24*1000</f>
        <v>482.25099453175085</v>
      </c>
      <c r="J24" s="79">
        <f>-I24+I16</f>
        <v>127.74900546824915</v>
      </c>
      <c r="K24" s="87">
        <f>-I24+I18</f>
        <v>330.24900546824938</v>
      </c>
      <c r="L24" s="80">
        <f>-I24+I21</f>
        <v>137.7490054682479</v>
      </c>
      <c r="M24" s="44">
        <f>I24</f>
        <v>482.25099453175085</v>
      </c>
      <c r="N24" s="101">
        <f>AVERAGE(J24:M24)</f>
        <v>269.49950273412435</v>
      </c>
    </row>
    <row r="25" spans="1:14" x14ac:dyDescent="0.2">
      <c r="A25" s="8">
        <f t="shared" si="3"/>
        <v>7</v>
      </c>
      <c r="B25">
        <f t="shared" si="2"/>
        <v>1</v>
      </c>
      <c r="D25">
        <v>1</v>
      </c>
      <c r="E25" s="3">
        <f t="shared" ref="E25:E26" si="4">E5</f>
        <v>0.61</v>
      </c>
      <c r="I25" s="64"/>
      <c r="J25" s="8"/>
      <c r="M25" s="44"/>
      <c r="N25" s="54"/>
    </row>
    <row r="26" spans="1:14" x14ac:dyDescent="0.2">
      <c r="A26" s="12">
        <f t="shared" si="3"/>
        <v>7</v>
      </c>
      <c r="B26" s="13">
        <f t="shared" si="2"/>
        <v>1</v>
      </c>
      <c r="C26" s="13"/>
      <c r="D26" s="13">
        <v>2</v>
      </c>
      <c r="E26" s="14">
        <f t="shared" si="4"/>
        <v>0.43</v>
      </c>
      <c r="F26" s="13"/>
      <c r="G26" s="13"/>
      <c r="H26" s="13"/>
      <c r="I26" s="65"/>
      <c r="J26" s="12"/>
      <c r="K26" s="13"/>
      <c r="L26" s="13"/>
      <c r="M26" s="48"/>
      <c r="N26" s="57"/>
    </row>
    <row r="27" spans="1:14" ht="17" thickBot="1" x14ac:dyDescent="0.25"/>
    <row r="28" spans="1:14" ht="17" thickBot="1" x14ac:dyDescent="0.25">
      <c r="A28" s="22">
        <f>$A$4</f>
        <v>7</v>
      </c>
      <c r="B28" s="7">
        <f>$B$4</f>
        <v>1</v>
      </c>
      <c r="C28" s="7">
        <v>2</v>
      </c>
      <c r="D28" s="7"/>
      <c r="E28" s="23">
        <f>E6</f>
        <v>0.43</v>
      </c>
      <c r="F28" s="7">
        <f>SQRT(_xlfn.VAR.P(E28))</f>
        <v>0</v>
      </c>
      <c r="G28" s="7">
        <v>1</v>
      </c>
      <c r="H28" s="7">
        <f>(E28+A28*F28)/(B28*G28)</f>
        <v>0.43</v>
      </c>
      <c r="I28" s="63">
        <f>H28*1000</f>
        <v>430</v>
      </c>
      <c r="J28" s="81">
        <f>-I28+I30</f>
        <v>-22.5</v>
      </c>
      <c r="K28" s="92">
        <f>-I28+I33</f>
        <v>99.999999999998749</v>
      </c>
      <c r="L28" s="27">
        <f>I28</f>
        <v>430</v>
      </c>
      <c r="M28" s="85">
        <f>-I28+I36</f>
        <v>-7.749005468249095</v>
      </c>
      <c r="N28" s="52">
        <f>AVERAGE(J28:M28)</f>
        <v>124.93774863293741</v>
      </c>
    </row>
    <row r="29" spans="1:14" x14ac:dyDescent="0.2">
      <c r="A29" s="8"/>
      <c r="E29" s="3"/>
      <c r="I29" s="64"/>
      <c r="J29" s="58"/>
      <c r="K29" s="40"/>
      <c r="L29" s="40"/>
      <c r="M29" s="40"/>
      <c r="N29" s="49"/>
    </row>
    <row r="30" spans="1:14" x14ac:dyDescent="0.2">
      <c r="A30" s="8">
        <f t="shared" ref="A30:A38" si="5">$A$4</f>
        <v>7</v>
      </c>
      <c r="B30">
        <f t="shared" ref="B30:B38" si="6">$B$4</f>
        <v>1</v>
      </c>
      <c r="C30">
        <v>2</v>
      </c>
      <c r="D30">
        <v>0</v>
      </c>
      <c r="E30" s="3">
        <f>E4</f>
        <v>0.32</v>
      </c>
      <c r="F30">
        <f>SQRT(_xlfn.VAR.P(E30:E31))</f>
        <v>5.5E-2</v>
      </c>
      <c r="G30">
        <v>2</v>
      </c>
      <c r="H30">
        <f>(E31+A30*F30)/(B30*G30)</f>
        <v>0.40749999999999997</v>
      </c>
      <c r="I30" s="102">
        <f>H30*1000</f>
        <v>407.5</v>
      </c>
      <c r="J30" s="77">
        <f>-I30+I28</f>
        <v>22.5</v>
      </c>
      <c r="K30" s="40">
        <f>I30</f>
        <v>407.5</v>
      </c>
      <c r="L30" s="90">
        <f>-I30+I33</f>
        <v>122.49999999999875</v>
      </c>
      <c r="M30" s="90">
        <f>-I30+I36</f>
        <v>14.750994531750905</v>
      </c>
      <c r="N30" s="103">
        <f>AVERAGE(J30:M30)</f>
        <v>141.81274863293743</v>
      </c>
    </row>
    <row r="31" spans="1:14" x14ac:dyDescent="0.2">
      <c r="A31" s="8">
        <f t="shared" si="5"/>
        <v>7</v>
      </c>
      <c r="B31">
        <f t="shared" si="6"/>
        <v>1</v>
      </c>
      <c r="D31">
        <v>2</v>
      </c>
      <c r="E31" s="3">
        <f>E6</f>
        <v>0.43</v>
      </c>
      <c r="I31" s="64"/>
      <c r="J31" s="58"/>
      <c r="K31" s="40"/>
      <c r="L31" s="40"/>
      <c r="M31" s="40"/>
      <c r="N31" s="49"/>
    </row>
    <row r="32" spans="1:14" x14ac:dyDescent="0.2">
      <c r="A32" s="8"/>
      <c r="I32" s="64"/>
      <c r="J32" s="58"/>
      <c r="K32" s="40"/>
      <c r="L32" s="40"/>
      <c r="M32" s="40"/>
      <c r="N32" s="49"/>
    </row>
    <row r="33" spans="1:14" x14ac:dyDescent="0.2">
      <c r="A33" s="8">
        <f t="shared" si="5"/>
        <v>7</v>
      </c>
      <c r="B33">
        <f t="shared" si="6"/>
        <v>1</v>
      </c>
      <c r="C33">
        <v>2</v>
      </c>
      <c r="D33">
        <v>1</v>
      </c>
      <c r="E33" s="3">
        <f>E5</f>
        <v>0.61</v>
      </c>
      <c r="F33">
        <f>SQRT(_xlfn.VAR.P(E33:E34))</f>
        <v>8.9999999999999664E-2</v>
      </c>
      <c r="G33">
        <v>2</v>
      </c>
      <c r="H33">
        <f>(E34+A33*F33)/(B33*G33)</f>
        <v>0.52999999999999881</v>
      </c>
      <c r="I33" s="64">
        <f>H33*1000</f>
        <v>529.99999999999875</v>
      </c>
      <c r="J33" s="77">
        <f>-I33+I28</f>
        <v>-99.999999999998749</v>
      </c>
      <c r="K33" s="90">
        <f>-I33+I30</f>
        <v>-122.49999999999875</v>
      </c>
      <c r="L33" s="41">
        <f>I33</f>
        <v>529.99999999999875</v>
      </c>
      <c r="M33" s="90">
        <f>-I33+I36</f>
        <v>-107.74900546824784</v>
      </c>
      <c r="N33" s="50">
        <f>AVERAGE(J33:M33)</f>
        <v>49.937748632938352</v>
      </c>
    </row>
    <row r="34" spans="1:14" x14ac:dyDescent="0.2">
      <c r="A34" s="8">
        <f t="shared" si="5"/>
        <v>7</v>
      </c>
      <c r="B34">
        <f t="shared" si="6"/>
        <v>1</v>
      </c>
      <c r="D34">
        <v>2</v>
      </c>
      <c r="E34" s="3">
        <f>E6</f>
        <v>0.43</v>
      </c>
      <c r="I34" s="64"/>
      <c r="J34" s="58"/>
      <c r="K34" s="40"/>
      <c r="L34" s="40"/>
      <c r="M34" s="40"/>
      <c r="N34" s="49"/>
    </row>
    <row r="35" spans="1:14" ht="17" thickBot="1" x14ac:dyDescent="0.25">
      <c r="A35" s="8"/>
      <c r="I35" s="64"/>
      <c r="J35" s="58"/>
      <c r="K35" s="40"/>
      <c r="L35" s="40"/>
      <c r="M35" s="40"/>
      <c r="N35" s="49"/>
    </row>
    <row r="36" spans="1:14" ht="17" thickBot="1" x14ac:dyDescent="0.25">
      <c r="A36" s="8">
        <f t="shared" si="5"/>
        <v>7</v>
      </c>
      <c r="B36">
        <f t="shared" si="6"/>
        <v>1</v>
      </c>
      <c r="C36">
        <v>2</v>
      </c>
      <c r="D36">
        <v>0</v>
      </c>
      <c r="E36" s="3">
        <f>E4</f>
        <v>0.32</v>
      </c>
      <c r="F36">
        <f>SQRT(_xlfn.VAR.P(E36:E38))</f>
        <v>0.11953614051360752</v>
      </c>
      <c r="G36">
        <v>3</v>
      </c>
      <c r="H36">
        <f>(E38+A36*F36)/(B36*G36)</f>
        <v>0.42225099453175091</v>
      </c>
      <c r="I36" s="64">
        <f>H36*1000</f>
        <v>422.25099453175091</v>
      </c>
      <c r="J36" s="77">
        <f>-I36+I28</f>
        <v>7.749005468249095</v>
      </c>
      <c r="K36" s="90">
        <f>-I36+I30</f>
        <v>-14.750994531750905</v>
      </c>
      <c r="L36" s="90">
        <f>-I36+I33</f>
        <v>107.74900546824784</v>
      </c>
      <c r="M36" s="59">
        <f>I36</f>
        <v>422.25099453175091</v>
      </c>
      <c r="N36" s="50">
        <f>AVERAGE(J36:M36)</f>
        <v>130.74950273412423</v>
      </c>
    </row>
    <row r="37" spans="1:14" x14ac:dyDescent="0.2">
      <c r="A37" s="8">
        <f t="shared" si="5"/>
        <v>7</v>
      </c>
      <c r="B37">
        <f t="shared" si="6"/>
        <v>1</v>
      </c>
      <c r="D37">
        <v>1</v>
      </c>
      <c r="E37" s="3">
        <f>E5</f>
        <v>0.61</v>
      </c>
      <c r="I37" s="64"/>
      <c r="J37" s="8"/>
      <c r="M37" s="44"/>
      <c r="N37" s="54"/>
    </row>
    <row r="38" spans="1:14" x14ac:dyDescent="0.2">
      <c r="A38" s="12">
        <f t="shared" si="5"/>
        <v>7</v>
      </c>
      <c r="B38" s="13">
        <f t="shared" si="6"/>
        <v>1</v>
      </c>
      <c r="C38" s="13"/>
      <c r="D38" s="13">
        <v>2</v>
      </c>
      <c r="E38" s="14">
        <f>E6</f>
        <v>0.43</v>
      </c>
      <c r="F38" s="13"/>
      <c r="G38" s="13"/>
      <c r="H38" s="13"/>
      <c r="I38" s="65"/>
      <c r="J38" s="12"/>
      <c r="K38" s="13"/>
      <c r="L38" s="13"/>
      <c r="M38" s="45"/>
      <c r="N38" s="56"/>
    </row>
  </sheetData>
  <mergeCells count="1">
    <mergeCell ref="J2:N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F397-3EF7-8F4E-8C2E-398E8DE13DD5}">
  <dimension ref="A1:J20"/>
  <sheetViews>
    <sheetView workbookViewId="0">
      <selection activeCell="E4" sqref="E4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7" max="7" width="16.6640625" customWidth="1"/>
  </cols>
  <sheetData>
    <row r="1" spans="1:10" x14ac:dyDescent="0.2">
      <c r="B1" s="1"/>
      <c r="C1" s="1"/>
      <c r="D1" s="1"/>
    </row>
    <row r="2" spans="1:10" x14ac:dyDescent="0.2">
      <c r="H2" t="s">
        <v>9</v>
      </c>
    </row>
    <row r="3" spans="1:10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3</v>
      </c>
      <c r="G3" s="2" t="s">
        <v>4</v>
      </c>
      <c r="H3" s="2" t="s">
        <v>5</v>
      </c>
    </row>
    <row r="4" spans="1:10" x14ac:dyDescent="0.2">
      <c r="A4">
        <v>1</v>
      </c>
      <c r="B4">
        <v>1</v>
      </c>
      <c r="C4">
        <v>0</v>
      </c>
      <c r="D4">
        <v>0</v>
      </c>
      <c r="E4" s="3">
        <v>0.38011718750000001</v>
      </c>
      <c r="F4" s="6">
        <f>SQRT(_xlfn.VAR.P(E4:E6))</f>
        <v>0.23909244834567614</v>
      </c>
      <c r="G4">
        <f>SUM(D4:D6)</f>
        <v>3</v>
      </c>
      <c r="H4">
        <f>(E4+A4*F4)/(B4*G4)</f>
        <v>0.20640321194855871</v>
      </c>
    </row>
    <row r="5" spans="1:10" x14ac:dyDescent="0.2">
      <c r="A5">
        <f>A4</f>
        <v>1</v>
      </c>
      <c r="B5">
        <v>1</v>
      </c>
      <c r="D5">
        <v>1</v>
      </c>
      <c r="E5" s="3">
        <v>0.96019531250000001</v>
      </c>
    </row>
    <row r="6" spans="1:10" x14ac:dyDescent="0.2">
      <c r="A6">
        <f t="shared" ref="A6:A16" si="0">A5</f>
        <v>1</v>
      </c>
      <c r="B6">
        <v>1</v>
      </c>
      <c r="D6">
        <v>2</v>
      </c>
      <c r="E6" s="3">
        <v>0.73998046875000001</v>
      </c>
    </row>
    <row r="7" spans="1:10" x14ac:dyDescent="0.2">
      <c r="A7">
        <f t="shared" si="0"/>
        <v>1</v>
      </c>
    </row>
    <row r="8" spans="1:10" x14ac:dyDescent="0.2">
      <c r="A8">
        <f t="shared" si="0"/>
        <v>1</v>
      </c>
      <c r="B8">
        <v>1</v>
      </c>
      <c r="C8">
        <v>0</v>
      </c>
      <c r="D8">
        <v>0</v>
      </c>
      <c r="E8" s="3">
        <f>E4</f>
        <v>0.38011718750000001</v>
      </c>
      <c r="F8">
        <f>SQRT(_xlfn.VAR.P(E8))</f>
        <v>0</v>
      </c>
      <c r="G8">
        <v>1</v>
      </c>
      <c r="H8">
        <f>(E8+A8*F8)/(B8*G8)</f>
        <v>0.38011718750000001</v>
      </c>
      <c r="I8" t="s">
        <v>8</v>
      </c>
    </row>
    <row r="9" spans="1:10" x14ac:dyDescent="0.2">
      <c r="A9">
        <f t="shared" si="0"/>
        <v>1</v>
      </c>
    </row>
    <row r="10" spans="1:10" x14ac:dyDescent="0.2">
      <c r="A10">
        <f t="shared" si="0"/>
        <v>1</v>
      </c>
      <c r="B10">
        <v>1</v>
      </c>
      <c r="C10">
        <v>0</v>
      </c>
      <c r="D10">
        <v>0</v>
      </c>
      <c r="E10" s="3">
        <f>E4</f>
        <v>0.38011718750000001</v>
      </c>
      <c r="F10" s="5">
        <f>SQRT(_xlfn.VAR.P(E10:E11))</f>
        <v>0.29003906249999989</v>
      </c>
      <c r="G10">
        <v>2</v>
      </c>
      <c r="H10">
        <f>(E10+A10*F10)/(B10*G10)</f>
        <v>0.33507812499999995</v>
      </c>
    </row>
    <row r="11" spans="1:10" x14ac:dyDescent="0.2">
      <c r="A11">
        <f t="shared" si="0"/>
        <v>1</v>
      </c>
      <c r="B11">
        <v>1</v>
      </c>
      <c r="D11">
        <v>1</v>
      </c>
      <c r="E11" s="3">
        <f>E5</f>
        <v>0.96019531250000001</v>
      </c>
    </row>
    <row r="12" spans="1:10" x14ac:dyDescent="0.2">
      <c r="A12">
        <f t="shared" si="0"/>
        <v>1</v>
      </c>
    </row>
    <row r="13" spans="1:10" x14ac:dyDescent="0.2">
      <c r="A13">
        <f t="shared" si="0"/>
        <v>1</v>
      </c>
      <c r="B13">
        <v>1</v>
      </c>
      <c r="C13">
        <v>1</v>
      </c>
      <c r="E13" s="3">
        <f>E11</f>
        <v>0.96019531250000001</v>
      </c>
      <c r="F13">
        <f>SQRT(_xlfn.VAR.P(E13))</f>
        <v>0</v>
      </c>
      <c r="G13">
        <v>1</v>
      </c>
      <c r="H13">
        <f>(E13+A13*F13)/(B13*G13)</f>
        <v>0.96019531250000001</v>
      </c>
    </row>
    <row r="14" spans="1:10" x14ac:dyDescent="0.2">
      <c r="A14">
        <f t="shared" si="0"/>
        <v>1</v>
      </c>
    </row>
    <row r="15" spans="1:10" x14ac:dyDescent="0.2">
      <c r="A15">
        <f t="shared" si="0"/>
        <v>1</v>
      </c>
      <c r="B15">
        <v>1</v>
      </c>
      <c r="C15">
        <v>1</v>
      </c>
      <c r="D15">
        <v>1</v>
      </c>
      <c r="E15" s="3">
        <f>E5</f>
        <v>0.96019531250000001</v>
      </c>
      <c r="F15">
        <f>SQRT(_xlfn.VAR.P(E15:E16))</f>
        <v>0.110107421875</v>
      </c>
      <c r="G15">
        <v>2</v>
      </c>
      <c r="H15">
        <f>(E15+A15*F15)/(B15*G15)</f>
        <v>0.5351513671875</v>
      </c>
      <c r="J15">
        <f>(E15+A15*F15)</f>
        <v>1.070302734375</v>
      </c>
    </row>
    <row r="16" spans="1:10" x14ac:dyDescent="0.2">
      <c r="A16">
        <f t="shared" si="0"/>
        <v>1</v>
      </c>
      <c r="B16">
        <v>1</v>
      </c>
      <c r="D16">
        <v>2</v>
      </c>
      <c r="E16" s="3">
        <f>E6</f>
        <v>0.73998046875000001</v>
      </c>
    </row>
    <row r="17" spans="1:8" x14ac:dyDescent="0.2">
      <c r="A17">
        <f t="shared" ref="A17:A19" si="1">A16</f>
        <v>1</v>
      </c>
      <c r="B17">
        <v>2</v>
      </c>
    </row>
    <row r="18" spans="1:8" x14ac:dyDescent="0.2">
      <c r="A18">
        <f t="shared" si="1"/>
        <v>1</v>
      </c>
      <c r="B18">
        <v>3</v>
      </c>
      <c r="C18">
        <v>1</v>
      </c>
      <c r="D18">
        <v>0</v>
      </c>
      <c r="E18" s="3">
        <v>0.38011718750000001</v>
      </c>
      <c r="F18">
        <f>SQRT(_xlfn.VAR.P(E18:E20))</f>
        <v>0.23909244834567614</v>
      </c>
      <c r="G18">
        <v>3</v>
      </c>
      <c r="H18">
        <f>(E19+A18*F18)/(B18*G18)</f>
        <v>0.13325419564951957</v>
      </c>
    </row>
    <row r="19" spans="1:8" x14ac:dyDescent="0.2">
      <c r="A19">
        <f t="shared" si="1"/>
        <v>1</v>
      </c>
      <c r="B19">
        <v>4</v>
      </c>
      <c r="D19">
        <v>1</v>
      </c>
      <c r="E19" s="3">
        <v>0.96019531250000001</v>
      </c>
    </row>
    <row r="20" spans="1:8" x14ac:dyDescent="0.2">
      <c r="D20">
        <v>2</v>
      </c>
      <c r="E20" s="3">
        <v>0.73998046875000001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D350-978E-174D-9140-ACA293BC27F9}">
  <dimension ref="A1:K38"/>
  <sheetViews>
    <sheetView topLeftCell="A4" zoomScale="90" zoomScaleNormal="90" workbookViewId="0">
      <selection activeCell="G12" sqref="G12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7" max="7" width="16.6640625" customWidth="1"/>
    <col min="10" max="10" width="21.6640625" customWidth="1"/>
  </cols>
  <sheetData>
    <row r="1" spans="1:11" x14ac:dyDescent="0.2">
      <c r="B1" s="1"/>
      <c r="C1" s="1"/>
      <c r="D1" s="1"/>
    </row>
    <row r="2" spans="1:11" x14ac:dyDescent="0.2">
      <c r="H2" t="s">
        <v>9</v>
      </c>
    </row>
    <row r="3" spans="1:11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3</v>
      </c>
      <c r="G3" s="2" t="s">
        <v>4</v>
      </c>
      <c r="H3" s="2" t="s">
        <v>5</v>
      </c>
      <c r="I3" s="2" t="s">
        <v>11</v>
      </c>
      <c r="J3" s="2" t="s">
        <v>12</v>
      </c>
      <c r="K3" s="2" t="s">
        <v>12</v>
      </c>
    </row>
    <row r="4" spans="1:11" x14ac:dyDescent="0.2">
      <c r="A4" s="22">
        <v>5</v>
      </c>
      <c r="B4" s="7">
        <v>1</v>
      </c>
      <c r="C4" s="7">
        <v>0</v>
      </c>
      <c r="D4" s="7">
        <v>0</v>
      </c>
      <c r="E4" s="23">
        <v>0.1</v>
      </c>
      <c r="F4" s="7">
        <f>SQRT(_xlfn.VAR.P(E4:E6))</f>
        <v>0.40827550610940261</v>
      </c>
      <c r="G4" s="7">
        <f>SUM(D4:D6)</f>
        <v>3</v>
      </c>
      <c r="H4" s="7">
        <f>(E4+A4*F4)/(B4*G4)</f>
        <v>0.7137925101823378</v>
      </c>
      <c r="I4" s="17">
        <f>H4*1000</f>
        <v>713.79251018233776</v>
      </c>
      <c r="J4" s="24">
        <f>-I4+I10</f>
        <v>-601.29251018233776</v>
      </c>
    </row>
    <row r="5" spans="1:11" x14ac:dyDescent="0.2">
      <c r="A5" s="8">
        <f>A4</f>
        <v>5</v>
      </c>
      <c r="B5">
        <f>B4</f>
        <v>1</v>
      </c>
      <c r="D5">
        <v>1</v>
      </c>
      <c r="E5" s="3">
        <v>0.15</v>
      </c>
      <c r="I5" s="15"/>
    </row>
    <row r="6" spans="1:11" x14ac:dyDescent="0.2">
      <c r="A6" s="8">
        <f t="shared" ref="A6:B25" si="0">A5</f>
        <v>5</v>
      </c>
      <c r="B6">
        <f t="shared" si="0"/>
        <v>1</v>
      </c>
      <c r="D6">
        <v>2</v>
      </c>
      <c r="E6" s="3">
        <v>0.99</v>
      </c>
      <c r="I6" s="15"/>
    </row>
    <row r="7" spans="1:11" x14ac:dyDescent="0.2">
      <c r="A7" s="8">
        <f t="shared" si="0"/>
        <v>5</v>
      </c>
      <c r="B7">
        <f t="shared" si="0"/>
        <v>1</v>
      </c>
      <c r="I7" s="15"/>
    </row>
    <row r="8" spans="1:11" x14ac:dyDescent="0.2">
      <c r="A8" s="8">
        <f t="shared" si="0"/>
        <v>5</v>
      </c>
      <c r="B8">
        <f t="shared" si="0"/>
        <v>1</v>
      </c>
      <c r="C8">
        <v>0</v>
      </c>
      <c r="D8">
        <v>0</v>
      </c>
      <c r="E8" s="3">
        <f>E4</f>
        <v>0.1</v>
      </c>
      <c r="F8">
        <f>SQRT(_xlfn.VAR.P(E8))</f>
        <v>0</v>
      </c>
      <c r="G8">
        <v>1</v>
      </c>
      <c r="H8" s="24">
        <f>(E8+A8*F8)/(B8*G8)</f>
        <v>0.1</v>
      </c>
      <c r="I8" s="15">
        <f>H8*1000</f>
        <v>100</v>
      </c>
      <c r="J8" s="24">
        <f>I8-I10</f>
        <v>-12.500000000000028</v>
      </c>
      <c r="K8" s="26" t="s">
        <v>13</v>
      </c>
    </row>
    <row r="9" spans="1:11" x14ac:dyDescent="0.2">
      <c r="A9" s="8">
        <f t="shared" si="0"/>
        <v>5</v>
      </c>
      <c r="B9">
        <f t="shared" si="0"/>
        <v>1</v>
      </c>
      <c r="I9" s="15"/>
    </row>
    <row r="10" spans="1:11" x14ac:dyDescent="0.2">
      <c r="A10" s="9">
        <f t="shared" si="0"/>
        <v>5</v>
      </c>
      <c r="B10" s="5">
        <f t="shared" si="0"/>
        <v>1</v>
      </c>
      <c r="C10" s="5">
        <v>0</v>
      </c>
      <c r="D10" s="5">
        <v>0</v>
      </c>
      <c r="E10" s="10">
        <f>E4</f>
        <v>0.1</v>
      </c>
      <c r="F10" s="5">
        <f>SQRT(_xlfn.VAR.P(E10:E11))</f>
        <v>2.5000000000000012E-2</v>
      </c>
      <c r="G10" s="5">
        <v>2</v>
      </c>
      <c r="H10" s="5">
        <f>(E10+A10*F10)/(B10*G10)</f>
        <v>0.11250000000000003</v>
      </c>
      <c r="I10" s="11">
        <f>H10*1000</f>
        <v>112.50000000000003</v>
      </c>
    </row>
    <row r="11" spans="1:11" x14ac:dyDescent="0.2">
      <c r="A11" s="8">
        <f t="shared" si="0"/>
        <v>5</v>
      </c>
      <c r="B11">
        <f t="shared" si="0"/>
        <v>1</v>
      </c>
      <c r="D11">
        <v>1</v>
      </c>
      <c r="E11" s="3">
        <f>E5</f>
        <v>0.15</v>
      </c>
      <c r="I11" s="15"/>
    </row>
    <row r="12" spans="1:11" x14ac:dyDescent="0.2">
      <c r="A12" s="8">
        <f t="shared" si="0"/>
        <v>5</v>
      </c>
      <c r="B12">
        <f t="shared" si="0"/>
        <v>1</v>
      </c>
      <c r="E12" s="3"/>
      <c r="I12" s="15"/>
    </row>
    <row r="13" spans="1:11" x14ac:dyDescent="0.2">
      <c r="A13" s="8">
        <f t="shared" si="0"/>
        <v>5</v>
      </c>
      <c r="B13">
        <f t="shared" si="0"/>
        <v>1</v>
      </c>
      <c r="C13">
        <v>0</v>
      </c>
      <c r="D13">
        <v>0</v>
      </c>
      <c r="E13" s="3">
        <f>E4</f>
        <v>0.1</v>
      </c>
      <c r="F13">
        <f>SQRT(_xlfn.VAR.P(E13:E14))</f>
        <v>0.44499999999999995</v>
      </c>
      <c r="G13">
        <v>2</v>
      </c>
      <c r="H13">
        <f>(E13+A13*F13)/(B13*G13)</f>
        <v>1.1624999999999999</v>
      </c>
      <c r="I13" s="15">
        <f>H13*1000</f>
        <v>1162.4999999999998</v>
      </c>
    </row>
    <row r="14" spans="1:11" x14ac:dyDescent="0.2">
      <c r="A14" s="12">
        <f t="shared" si="0"/>
        <v>5</v>
      </c>
      <c r="B14" s="13">
        <f t="shared" si="0"/>
        <v>1</v>
      </c>
      <c r="C14" s="13"/>
      <c r="D14" s="13">
        <v>2</v>
      </c>
      <c r="E14" s="14">
        <f>E6</f>
        <v>0.99</v>
      </c>
      <c r="F14" s="13"/>
      <c r="G14" s="13"/>
      <c r="H14" s="13"/>
      <c r="I14" s="16"/>
      <c r="K14" s="4"/>
    </row>
    <row r="15" spans="1:11" x14ac:dyDescent="0.2">
      <c r="A15">
        <f t="shared" si="0"/>
        <v>5</v>
      </c>
      <c r="B15">
        <f t="shared" si="0"/>
        <v>1</v>
      </c>
    </row>
    <row r="16" spans="1:11" x14ac:dyDescent="0.2">
      <c r="A16" s="22">
        <f t="shared" si="0"/>
        <v>5</v>
      </c>
      <c r="B16" s="7">
        <f t="shared" si="0"/>
        <v>1</v>
      </c>
      <c r="C16" s="7">
        <v>1</v>
      </c>
      <c r="D16" s="7"/>
      <c r="E16" s="23">
        <f>E11</f>
        <v>0.15</v>
      </c>
      <c r="F16" s="7">
        <f>SQRT(_xlfn.VAR.P(E16))</f>
        <v>0</v>
      </c>
      <c r="G16" s="7">
        <v>1</v>
      </c>
      <c r="H16" s="25">
        <f>(E16+A16*F16)/(B16*G16)</f>
        <v>0.15</v>
      </c>
      <c r="I16" s="17">
        <f>H16*1000</f>
        <v>150</v>
      </c>
    </row>
    <row r="17" spans="1:11" x14ac:dyDescent="0.2">
      <c r="A17" s="8"/>
      <c r="B17">
        <f t="shared" si="0"/>
        <v>1</v>
      </c>
      <c r="E17" s="3"/>
      <c r="I17" s="15"/>
    </row>
    <row r="18" spans="1:11" x14ac:dyDescent="0.2">
      <c r="A18" s="9">
        <f>A4</f>
        <v>5</v>
      </c>
      <c r="B18" s="5">
        <f t="shared" si="0"/>
        <v>1</v>
      </c>
      <c r="C18" s="5">
        <v>1</v>
      </c>
      <c r="D18" s="5">
        <v>0</v>
      </c>
      <c r="E18" s="10">
        <f>E4</f>
        <v>0.1</v>
      </c>
      <c r="F18" s="5">
        <f>SQRT(_xlfn.VAR.P(E18:E19))</f>
        <v>2.5000000000000012E-2</v>
      </c>
      <c r="G18" s="5">
        <v>2</v>
      </c>
      <c r="H18" s="5">
        <f>(E19+A18*F18)/(B18*G18)</f>
        <v>0.13750000000000001</v>
      </c>
      <c r="I18" s="11">
        <f>H18*1000</f>
        <v>137.5</v>
      </c>
      <c r="J18" t="s">
        <v>10</v>
      </c>
    </row>
    <row r="19" spans="1:11" x14ac:dyDescent="0.2">
      <c r="A19" s="8">
        <f t="shared" ref="A19" si="1">A18</f>
        <v>5</v>
      </c>
      <c r="B19">
        <f t="shared" si="0"/>
        <v>1</v>
      </c>
      <c r="D19">
        <v>1</v>
      </c>
      <c r="E19" s="3">
        <f>E5</f>
        <v>0.15</v>
      </c>
      <c r="I19" s="15"/>
    </row>
    <row r="20" spans="1:11" x14ac:dyDescent="0.2">
      <c r="A20" s="8">
        <f>A16</f>
        <v>5</v>
      </c>
      <c r="B20">
        <f t="shared" si="0"/>
        <v>1</v>
      </c>
      <c r="I20" s="15"/>
    </row>
    <row r="21" spans="1:11" x14ac:dyDescent="0.2">
      <c r="A21" s="8">
        <f t="shared" si="0"/>
        <v>5</v>
      </c>
      <c r="B21">
        <f t="shared" si="0"/>
        <v>1</v>
      </c>
      <c r="C21">
        <v>1</v>
      </c>
      <c r="D21">
        <v>1</v>
      </c>
      <c r="E21" s="3">
        <f>E5</f>
        <v>0.15</v>
      </c>
      <c r="F21">
        <f>SQRT(_xlfn.VAR.P(E21:E22))</f>
        <v>0.42</v>
      </c>
      <c r="G21">
        <v>2</v>
      </c>
      <c r="H21">
        <f>(E21+A21*F21)/(B21*G21)</f>
        <v>1.125</v>
      </c>
      <c r="I21" s="15">
        <f>H21*1000</f>
        <v>1125</v>
      </c>
    </row>
    <row r="22" spans="1:11" x14ac:dyDescent="0.2">
      <c r="A22" s="8">
        <f t="shared" si="0"/>
        <v>5</v>
      </c>
      <c r="B22">
        <f t="shared" si="0"/>
        <v>1</v>
      </c>
      <c r="D22">
        <v>2</v>
      </c>
      <c r="E22" s="3">
        <f>E6</f>
        <v>0.99</v>
      </c>
      <c r="I22" s="15"/>
    </row>
    <row r="23" spans="1:11" x14ac:dyDescent="0.2">
      <c r="A23" s="8">
        <f t="shared" si="0"/>
        <v>5</v>
      </c>
      <c r="B23">
        <f t="shared" si="0"/>
        <v>1</v>
      </c>
      <c r="I23" s="15"/>
    </row>
    <row r="24" spans="1:11" x14ac:dyDescent="0.2">
      <c r="A24" s="8">
        <f t="shared" si="0"/>
        <v>5</v>
      </c>
      <c r="B24">
        <f t="shared" si="0"/>
        <v>1</v>
      </c>
      <c r="C24">
        <v>1</v>
      </c>
      <c r="D24">
        <v>0</v>
      </c>
      <c r="E24" s="3">
        <f>E4</f>
        <v>0.1</v>
      </c>
      <c r="F24">
        <f>SQRT(_xlfn.VAR.P(E24:E26))</f>
        <v>0.40827550610940261</v>
      </c>
      <c r="G24">
        <v>3</v>
      </c>
      <c r="H24">
        <f>(E25+A24*F24)/(B24*G24)</f>
        <v>0.73045917684900441</v>
      </c>
      <c r="I24" s="15">
        <f>H24*1000</f>
        <v>730.45917684900439</v>
      </c>
      <c r="J24" s="24">
        <f>-I24+I16</f>
        <v>-580.45917684900439</v>
      </c>
      <c r="K24" s="26" t="s">
        <v>13</v>
      </c>
    </row>
    <row r="25" spans="1:11" x14ac:dyDescent="0.2">
      <c r="A25" s="8">
        <f t="shared" si="0"/>
        <v>5</v>
      </c>
      <c r="B25">
        <f t="shared" si="0"/>
        <v>1</v>
      </c>
      <c r="D25">
        <v>1</v>
      </c>
      <c r="E25" s="3">
        <f t="shared" ref="E25:E26" si="2">E5</f>
        <v>0.15</v>
      </c>
      <c r="I25" s="15"/>
    </row>
    <row r="26" spans="1:11" x14ac:dyDescent="0.2">
      <c r="A26" s="12"/>
      <c r="B26" s="13">
        <f t="shared" ref="B26" si="3">B25</f>
        <v>1</v>
      </c>
      <c r="C26" s="13"/>
      <c r="D26" s="13">
        <v>2</v>
      </c>
      <c r="E26" s="14">
        <f t="shared" si="2"/>
        <v>0.99</v>
      </c>
      <c r="F26" s="13"/>
      <c r="G26" s="13"/>
      <c r="H26" s="13"/>
      <c r="I26" s="16"/>
    </row>
    <row r="28" spans="1:11" x14ac:dyDescent="0.2">
      <c r="A28" s="18">
        <f>A4</f>
        <v>5</v>
      </c>
      <c r="B28" s="19">
        <f>B4</f>
        <v>1</v>
      </c>
      <c r="C28" s="19">
        <v>2</v>
      </c>
      <c r="D28" s="19"/>
      <c r="E28" s="20">
        <f>E6</f>
        <v>0.99</v>
      </c>
      <c r="F28" s="19">
        <f>SQRT(_xlfn.VAR.P(E28))</f>
        <v>0</v>
      </c>
      <c r="G28" s="19">
        <v>1</v>
      </c>
      <c r="H28" s="19">
        <f>(E28+A28*F28)/(B28*G28)</f>
        <v>0.99</v>
      </c>
      <c r="I28" s="21">
        <f>H28*1000</f>
        <v>990</v>
      </c>
    </row>
    <row r="29" spans="1:11" x14ac:dyDescent="0.2">
      <c r="A29" s="8"/>
      <c r="B29">
        <f t="shared" ref="B29:B38" si="4">B28</f>
        <v>1</v>
      </c>
      <c r="E29" s="3"/>
      <c r="I29" s="15"/>
    </row>
    <row r="30" spans="1:11" x14ac:dyDescent="0.2">
      <c r="A30" s="8">
        <f>A16</f>
        <v>5</v>
      </c>
      <c r="B30">
        <f t="shared" si="4"/>
        <v>1</v>
      </c>
      <c r="C30">
        <v>2</v>
      </c>
      <c r="D30">
        <v>0</v>
      </c>
      <c r="E30" s="3">
        <f>E4</f>
        <v>0.1</v>
      </c>
      <c r="F30">
        <f>SQRT(_xlfn.VAR.P(E30:E31))</f>
        <v>0.44499999999999995</v>
      </c>
      <c r="G30">
        <v>2</v>
      </c>
      <c r="H30">
        <f>(E31+A30*F30)/(B30*G30)</f>
        <v>1.6074999999999999</v>
      </c>
      <c r="I30" s="15">
        <f>H30*1000</f>
        <v>1607.5</v>
      </c>
      <c r="J30" s="6">
        <f>-I30+I28</f>
        <v>-617.5</v>
      </c>
      <c r="K30" t="s">
        <v>15</v>
      </c>
    </row>
    <row r="31" spans="1:11" x14ac:dyDescent="0.2">
      <c r="A31" s="8">
        <f t="shared" ref="A31" si="5">A30</f>
        <v>5</v>
      </c>
      <c r="B31">
        <f t="shared" si="4"/>
        <v>1</v>
      </c>
      <c r="D31">
        <v>2</v>
      </c>
      <c r="E31" s="3">
        <f>E6</f>
        <v>0.99</v>
      </c>
      <c r="I31" s="15"/>
    </row>
    <row r="32" spans="1:11" x14ac:dyDescent="0.2">
      <c r="A32" s="8">
        <f>A28</f>
        <v>5</v>
      </c>
      <c r="B32">
        <f t="shared" si="4"/>
        <v>1</v>
      </c>
      <c r="I32" s="15"/>
    </row>
    <row r="33" spans="1:11" x14ac:dyDescent="0.2">
      <c r="A33" s="8">
        <f t="shared" ref="A33:A37" si="6">A32</f>
        <v>5</v>
      </c>
      <c r="B33">
        <f t="shared" si="4"/>
        <v>1</v>
      </c>
      <c r="C33">
        <v>2</v>
      </c>
      <c r="D33">
        <v>1</v>
      </c>
      <c r="E33" s="3">
        <f>E5</f>
        <v>0.15</v>
      </c>
      <c r="F33">
        <f>SQRT(_xlfn.VAR.P(E33:E34))</f>
        <v>0.42</v>
      </c>
      <c r="G33">
        <v>2</v>
      </c>
      <c r="H33">
        <f>(E34+A33*F33)/(B33*G33)</f>
        <v>1.5449999999999999</v>
      </c>
      <c r="I33" s="15">
        <f>H33*1000</f>
        <v>1545</v>
      </c>
      <c r="J33">
        <f>-I33+I28</f>
        <v>-555</v>
      </c>
    </row>
    <row r="34" spans="1:11" x14ac:dyDescent="0.2">
      <c r="A34" s="8">
        <f t="shared" si="6"/>
        <v>5</v>
      </c>
      <c r="B34">
        <f t="shared" si="4"/>
        <v>1</v>
      </c>
      <c r="D34">
        <v>2</v>
      </c>
      <c r="E34" s="3">
        <f>E6</f>
        <v>0.99</v>
      </c>
      <c r="I34" s="15"/>
    </row>
    <row r="35" spans="1:11" x14ac:dyDescent="0.2">
      <c r="A35" s="8">
        <f t="shared" si="6"/>
        <v>5</v>
      </c>
      <c r="B35">
        <f t="shared" si="4"/>
        <v>1</v>
      </c>
      <c r="I35" s="15"/>
    </row>
    <row r="36" spans="1:11" x14ac:dyDescent="0.2">
      <c r="A36" s="8">
        <f t="shared" si="6"/>
        <v>5</v>
      </c>
      <c r="B36">
        <f t="shared" si="4"/>
        <v>1</v>
      </c>
      <c r="C36">
        <v>2</v>
      </c>
      <c r="D36">
        <v>0</v>
      </c>
      <c r="E36" s="3">
        <f>E4</f>
        <v>0.1</v>
      </c>
      <c r="F36">
        <f>SQRT(_xlfn.VAR.P(E36:E38))</f>
        <v>0.40827550610940261</v>
      </c>
      <c r="G36">
        <v>3</v>
      </c>
      <c r="H36">
        <f>(E38+A36*F36)/(B36*G36)</f>
        <v>1.0104591768490045</v>
      </c>
      <c r="I36" s="15">
        <f>H36*1000</f>
        <v>1010.4591768490045</v>
      </c>
      <c r="J36" s="6">
        <f>-I36+I30</f>
        <v>597.04082315099549</v>
      </c>
      <c r="K36" t="s">
        <v>14</v>
      </c>
    </row>
    <row r="37" spans="1:11" x14ac:dyDescent="0.2">
      <c r="A37" s="8">
        <f t="shared" si="6"/>
        <v>5</v>
      </c>
      <c r="B37">
        <f t="shared" si="4"/>
        <v>1</v>
      </c>
      <c r="D37">
        <v>1</v>
      </c>
      <c r="E37" s="3">
        <f>E5</f>
        <v>0.15</v>
      </c>
      <c r="I37" s="15"/>
    </row>
    <row r="38" spans="1:11" x14ac:dyDescent="0.2">
      <c r="A38" s="12"/>
      <c r="B38" s="13">
        <f t="shared" si="4"/>
        <v>1</v>
      </c>
      <c r="C38" s="13"/>
      <c r="D38" s="13">
        <v>2</v>
      </c>
      <c r="E38" s="14">
        <f>E6</f>
        <v>0.99</v>
      </c>
      <c r="F38" s="13"/>
      <c r="G38" s="13"/>
      <c r="H38" s="13"/>
      <c r="I38" s="1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5C-EE5D-0940-BD68-B9E4E23DF81B}">
  <dimension ref="A1:K38"/>
  <sheetViews>
    <sheetView topLeftCell="A6" zoomScale="90" zoomScaleNormal="90" workbookViewId="0">
      <selection activeCell="E36" sqref="E36"/>
    </sheetView>
  </sheetViews>
  <sheetFormatPr baseColWidth="10" defaultRowHeight="16" x14ac:dyDescent="0.2"/>
  <cols>
    <col min="2" max="2" width="9" customWidth="1"/>
    <col min="3" max="3" width="15.6640625" customWidth="1"/>
    <col min="4" max="4" width="9" customWidth="1"/>
    <col min="7" max="7" width="16.6640625" customWidth="1"/>
    <col min="10" max="10" width="21.6640625" customWidth="1"/>
  </cols>
  <sheetData>
    <row r="1" spans="1:11" x14ac:dyDescent="0.2">
      <c r="B1" s="1"/>
      <c r="C1" s="1"/>
      <c r="D1" s="1"/>
    </row>
    <row r="2" spans="1:11" x14ac:dyDescent="0.2">
      <c r="H2" t="s">
        <v>9</v>
      </c>
    </row>
    <row r="3" spans="1:11" s="2" customFormat="1" x14ac:dyDescent="0.2">
      <c r="A3" s="2" t="s">
        <v>1</v>
      </c>
      <c r="B3" s="2" t="s">
        <v>2</v>
      </c>
      <c r="C3" s="2" t="s">
        <v>7</v>
      </c>
      <c r="D3" s="2" t="s">
        <v>6</v>
      </c>
      <c r="E3" s="2" t="s">
        <v>0</v>
      </c>
      <c r="F3" s="2" t="s">
        <v>3</v>
      </c>
      <c r="G3" s="2" t="s">
        <v>4</v>
      </c>
      <c r="H3" s="2" t="s">
        <v>5</v>
      </c>
      <c r="I3" s="2" t="s">
        <v>11</v>
      </c>
      <c r="J3" s="2" t="s">
        <v>12</v>
      </c>
      <c r="K3" s="2" t="s">
        <v>12</v>
      </c>
    </row>
    <row r="4" spans="1:11" x14ac:dyDescent="0.2">
      <c r="A4" s="18">
        <v>2</v>
      </c>
      <c r="B4" s="19">
        <v>1</v>
      </c>
      <c r="C4" s="19">
        <v>0</v>
      </c>
      <c r="D4" s="19">
        <v>0</v>
      </c>
      <c r="E4" s="20">
        <v>0.8</v>
      </c>
      <c r="F4" s="19">
        <f>SQRT(_xlfn.VAR.P(E4:E6))</f>
        <v>0.19251667171673451</v>
      </c>
      <c r="G4" s="19">
        <f>SUM(D4:D6)</f>
        <v>3</v>
      </c>
      <c r="H4" s="19">
        <f>(E4+A4*F4)/(B4*G4)</f>
        <v>0.395011114477823</v>
      </c>
      <c r="I4" s="21">
        <f>H4*1000</f>
        <v>395.01111447782301</v>
      </c>
      <c r="J4" s="24">
        <f>-I4+I10</f>
        <v>234.98888552217699</v>
      </c>
    </row>
    <row r="5" spans="1:11" x14ac:dyDescent="0.2">
      <c r="A5" s="8">
        <f>A4</f>
        <v>2</v>
      </c>
      <c r="B5">
        <f>B4</f>
        <v>1</v>
      </c>
      <c r="D5">
        <v>1</v>
      </c>
      <c r="E5" s="3">
        <v>0.34</v>
      </c>
      <c r="I5" s="15"/>
    </row>
    <row r="6" spans="1:11" x14ac:dyDescent="0.2">
      <c r="A6" s="8">
        <f t="shared" ref="A6:B25" si="0">A5</f>
        <v>2</v>
      </c>
      <c r="B6">
        <f t="shared" si="0"/>
        <v>1</v>
      </c>
      <c r="D6">
        <v>2</v>
      </c>
      <c r="E6" s="3">
        <v>0.65990000000000004</v>
      </c>
      <c r="I6" s="15"/>
    </row>
    <row r="7" spans="1:11" x14ac:dyDescent="0.2">
      <c r="A7" s="8">
        <f t="shared" si="0"/>
        <v>2</v>
      </c>
      <c r="B7">
        <f t="shared" si="0"/>
        <v>1</v>
      </c>
      <c r="I7" s="15"/>
    </row>
    <row r="8" spans="1:11" x14ac:dyDescent="0.2">
      <c r="A8" s="8">
        <f t="shared" si="0"/>
        <v>2</v>
      </c>
      <c r="B8">
        <f t="shared" si="0"/>
        <v>1</v>
      </c>
      <c r="C8">
        <v>0</v>
      </c>
      <c r="D8">
        <v>0</v>
      </c>
      <c r="E8" s="3">
        <f>E4</f>
        <v>0.8</v>
      </c>
      <c r="F8">
        <f>SQRT(_xlfn.VAR.P(E8))</f>
        <v>0</v>
      </c>
      <c r="G8">
        <v>1</v>
      </c>
      <c r="H8" s="24">
        <f>(E8+A8*F8)/(B8*G8)</f>
        <v>0.8</v>
      </c>
      <c r="I8" s="15">
        <f>H8*1000</f>
        <v>800</v>
      </c>
      <c r="J8" s="24">
        <f>I8-I10</f>
        <v>170</v>
      </c>
      <c r="K8" s="26" t="s">
        <v>13</v>
      </c>
    </row>
    <row r="9" spans="1:11" x14ac:dyDescent="0.2">
      <c r="A9" s="8">
        <f t="shared" si="0"/>
        <v>2</v>
      </c>
      <c r="B9">
        <f t="shared" si="0"/>
        <v>1</v>
      </c>
      <c r="I9" s="15"/>
    </row>
    <row r="10" spans="1:11" x14ac:dyDescent="0.2">
      <c r="A10" s="8">
        <f t="shared" si="0"/>
        <v>2</v>
      </c>
      <c r="B10">
        <f t="shared" si="0"/>
        <v>1</v>
      </c>
      <c r="C10">
        <v>0</v>
      </c>
      <c r="D10">
        <v>0</v>
      </c>
      <c r="E10" s="3">
        <f>E4</f>
        <v>0.8</v>
      </c>
      <c r="F10">
        <f>SQRT(_xlfn.VAR.P(E10:E11))</f>
        <v>0.23</v>
      </c>
      <c r="G10">
        <v>2</v>
      </c>
      <c r="H10" s="24">
        <f>(E10+A10*F10)/(B10*G10)</f>
        <v>0.63</v>
      </c>
      <c r="I10" s="15">
        <f>H10*1000</f>
        <v>630</v>
      </c>
    </row>
    <row r="11" spans="1:11" x14ac:dyDescent="0.2">
      <c r="A11" s="8">
        <f t="shared" si="0"/>
        <v>2</v>
      </c>
      <c r="B11">
        <f t="shared" si="0"/>
        <v>1</v>
      </c>
      <c r="D11">
        <v>1</v>
      </c>
      <c r="E11" s="3">
        <f>E5</f>
        <v>0.34</v>
      </c>
      <c r="I11" s="15"/>
    </row>
    <row r="12" spans="1:11" x14ac:dyDescent="0.2">
      <c r="A12" s="8">
        <f t="shared" si="0"/>
        <v>2</v>
      </c>
      <c r="B12">
        <f t="shared" si="0"/>
        <v>1</v>
      </c>
      <c r="E12" s="3"/>
      <c r="I12" s="15"/>
    </row>
    <row r="13" spans="1:11" x14ac:dyDescent="0.2">
      <c r="A13" s="8">
        <f t="shared" si="0"/>
        <v>2</v>
      </c>
      <c r="B13">
        <f t="shared" si="0"/>
        <v>1</v>
      </c>
      <c r="C13">
        <v>0</v>
      </c>
      <c r="D13">
        <v>0</v>
      </c>
      <c r="E13" s="3">
        <f>E4</f>
        <v>0.8</v>
      </c>
      <c r="F13">
        <f>SQRT(_xlfn.VAR.P(E13:E14))</f>
        <v>7.0050000000000001E-2</v>
      </c>
      <c r="G13">
        <v>2</v>
      </c>
      <c r="H13">
        <f>(E13+A13*F13)/(B13*G13)</f>
        <v>0.47005000000000002</v>
      </c>
      <c r="I13" s="15">
        <f>H13*1000</f>
        <v>470.05</v>
      </c>
    </row>
    <row r="14" spans="1:11" x14ac:dyDescent="0.2">
      <c r="A14" s="12">
        <f t="shared" si="0"/>
        <v>2</v>
      </c>
      <c r="B14" s="13">
        <f t="shared" si="0"/>
        <v>1</v>
      </c>
      <c r="C14" s="13"/>
      <c r="D14" s="13">
        <v>2</v>
      </c>
      <c r="E14" s="14">
        <f>E6</f>
        <v>0.65990000000000004</v>
      </c>
      <c r="F14" s="13"/>
      <c r="G14" s="13"/>
      <c r="H14" s="13"/>
      <c r="I14" s="16"/>
      <c r="K14" s="4"/>
    </row>
    <row r="15" spans="1:11" x14ac:dyDescent="0.2">
      <c r="A15">
        <f t="shared" si="0"/>
        <v>2</v>
      </c>
      <c r="B15">
        <f t="shared" si="0"/>
        <v>1</v>
      </c>
    </row>
    <row r="16" spans="1:11" x14ac:dyDescent="0.2">
      <c r="A16" s="22">
        <f t="shared" si="0"/>
        <v>2</v>
      </c>
      <c r="B16" s="7">
        <f t="shared" si="0"/>
        <v>1</v>
      </c>
      <c r="C16" s="7">
        <v>1</v>
      </c>
      <c r="D16" s="7"/>
      <c r="E16" s="23">
        <f>E11</f>
        <v>0.34</v>
      </c>
      <c r="F16" s="7">
        <f>SQRT(_xlfn.VAR.P(E16))</f>
        <v>0</v>
      </c>
      <c r="G16" s="7">
        <v>1</v>
      </c>
      <c r="H16" s="25">
        <f>(E16+A16*F16)/(B16*G16)</f>
        <v>0.34</v>
      </c>
      <c r="I16" s="17">
        <f>H16*1000</f>
        <v>340</v>
      </c>
    </row>
    <row r="17" spans="1:11" x14ac:dyDescent="0.2">
      <c r="A17" s="8"/>
      <c r="B17">
        <f t="shared" si="0"/>
        <v>1</v>
      </c>
      <c r="E17" s="3"/>
      <c r="I17" s="15"/>
    </row>
    <row r="18" spans="1:11" x14ac:dyDescent="0.2">
      <c r="A18" s="8">
        <f>A4</f>
        <v>2</v>
      </c>
      <c r="B18">
        <f t="shared" si="0"/>
        <v>1</v>
      </c>
      <c r="C18">
        <v>1</v>
      </c>
      <c r="D18">
        <v>0</v>
      </c>
      <c r="E18" s="3">
        <f>E4</f>
        <v>0.8</v>
      </c>
      <c r="F18">
        <f>SQRT(_xlfn.VAR.P(E18:E19))</f>
        <v>0.23</v>
      </c>
      <c r="G18">
        <v>2</v>
      </c>
      <c r="H18">
        <f>(E19+A18*F18)/(B18*G18)</f>
        <v>0.4</v>
      </c>
      <c r="I18" s="15">
        <f>H18*1000</f>
        <v>400</v>
      </c>
      <c r="J18" t="s">
        <v>10</v>
      </c>
    </row>
    <row r="19" spans="1:11" x14ac:dyDescent="0.2">
      <c r="A19" s="8">
        <f t="shared" ref="A19" si="1">A18</f>
        <v>2</v>
      </c>
      <c r="B19">
        <f t="shared" si="0"/>
        <v>1</v>
      </c>
      <c r="D19">
        <v>1</v>
      </c>
      <c r="E19" s="3">
        <f>E5</f>
        <v>0.34</v>
      </c>
      <c r="I19" s="15"/>
    </row>
    <row r="20" spans="1:11" x14ac:dyDescent="0.2">
      <c r="A20" s="8">
        <f>A16</f>
        <v>2</v>
      </c>
      <c r="B20">
        <f t="shared" si="0"/>
        <v>1</v>
      </c>
      <c r="I20" s="15"/>
    </row>
    <row r="21" spans="1:11" x14ac:dyDescent="0.2">
      <c r="A21" s="8">
        <f t="shared" si="0"/>
        <v>2</v>
      </c>
      <c r="B21">
        <f t="shared" si="0"/>
        <v>1</v>
      </c>
      <c r="C21">
        <v>1</v>
      </c>
      <c r="D21">
        <v>1</v>
      </c>
      <c r="E21" s="3">
        <f>E5</f>
        <v>0.34</v>
      </c>
      <c r="F21">
        <f>SQRT(_xlfn.VAR.P(E21:E22))</f>
        <v>0.15995000000000004</v>
      </c>
      <c r="G21">
        <v>2</v>
      </c>
      <c r="H21">
        <f>(E21+A21*F21)/(B21*G21)</f>
        <v>0.32995000000000008</v>
      </c>
      <c r="I21" s="15">
        <f>H21*1000</f>
        <v>329.9500000000001</v>
      </c>
    </row>
    <row r="22" spans="1:11" x14ac:dyDescent="0.2">
      <c r="A22" s="8">
        <f t="shared" si="0"/>
        <v>2</v>
      </c>
      <c r="B22">
        <f t="shared" si="0"/>
        <v>1</v>
      </c>
      <c r="D22">
        <v>2</v>
      </c>
      <c r="E22" s="3">
        <f>E6</f>
        <v>0.65990000000000004</v>
      </c>
      <c r="I22" s="15"/>
    </row>
    <row r="23" spans="1:11" x14ac:dyDescent="0.2">
      <c r="A23" s="8">
        <f t="shared" si="0"/>
        <v>2</v>
      </c>
      <c r="B23">
        <f t="shared" si="0"/>
        <v>1</v>
      </c>
      <c r="I23" s="15"/>
    </row>
    <row r="24" spans="1:11" x14ac:dyDescent="0.2">
      <c r="A24" s="9">
        <f t="shared" si="0"/>
        <v>2</v>
      </c>
      <c r="B24" s="5">
        <f t="shared" si="0"/>
        <v>1</v>
      </c>
      <c r="C24" s="5">
        <v>1</v>
      </c>
      <c r="D24" s="5">
        <v>0</v>
      </c>
      <c r="E24" s="10">
        <f>E4</f>
        <v>0.8</v>
      </c>
      <c r="F24" s="5">
        <f>SQRT(_xlfn.VAR.P(E24:E26))</f>
        <v>0.19251667171673451</v>
      </c>
      <c r="G24" s="5">
        <v>3</v>
      </c>
      <c r="H24" s="24">
        <f>(E25+A24*F24)/(B24*G24)</f>
        <v>0.24167778114448968</v>
      </c>
      <c r="I24" s="11">
        <f>H24*1000</f>
        <v>241.67778114448967</v>
      </c>
      <c r="J24" s="24">
        <f>-I24+I16</f>
        <v>98.322218855510329</v>
      </c>
      <c r="K24" s="26" t="s">
        <v>13</v>
      </c>
    </row>
    <row r="25" spans="1:11" x14ac:dyDescent="0.2">
      <c r="A25" s="8">
        <f t="shared" si="0"/>
        <v>2</v>
      </c>
      <c r="B25">
        <f t="shared" si="0"/>
        <v>1</v>
      </c>
      <c r="D25">
        <v>1</v>
      </c>
      <c r="E25" s="3">
        <f t="shared" ref="E25:E26" si="2">E5</f>
        <v>0.34</v>
      </c>
      <c r="I25" s="15"/>
    </row>
    <row r="26" spans="1:11" x14ac:dyDescent="0.2">
      <c r="A26" s="12"/>
      <c r="B26" s="13">
        <f t="shared" ref="B26" si="3">B25</f>
        <v>1</v>
      </c>
      <c r="C26" s="13"/>
      <c r="D26" s="13">
        <v>2</v>
      </c>
      <c r="E26" s="14">
        <f t="shared" si="2"/>
        <v>0.65990000000000004</v>
      </c>
      <c r="F26" s="13"/>
      <c r="G26" s="13"/>
      <c r="H26" s="13"/>
      <c r="I26" s="16"/>
    </row>
    <row r="28" spans="1:11" x14ac:dyDescent="0.2">
      <c r="A28" s="22">
        <f>A4</f>
        <v>2</v>
      </c>
      <c r="B28" s="7">
        <f>B4</f>
        <v>1</v>
      </c>
      <c r="C28" s="7">
        <v>2</v>
      </c>
      <c r="D28" s="7"/>
      <c r="E28" s="23">
        <f>E6</f>
        <v>0.65990000000000004</v>
      </c>
      <c r="F28" s="7">
        <f>SQRT(_xlfn.VAR.P(E28))</f>
        <v>0</v>
      </c>
      <c r="G28" s="7">
        <v>1</v>
      </c>
      <c r="H28" s="25">
        <f>(E28+A28*F28)/(B28*G28)</f>
        <v>0.65990000000000004</v>
      </c>
      <c r="I28" s="17">
        <f>H28*1000</f>
        <v>659.90000000000009</v>
      </c>
    </row>
    <row r="29" spans="1:11" x14ac:dyDescent="0.2">
      <c r="A29" s="8"/>
      <c r="B29">
        <f t="shared" ref="B29:B38" si="4">B28</f>
        <v>1</v>
      </c>
      <c r="E29" s="3"/>
      <c r="I29" s="15"/>
    </row>
    <row r="30" spans="1:11" x14ac:dyDescent="0.2">
      <c r="A30" s="8">
        <f>A16</f>
        <v>2</v>
      </c>
      <c r="B30">
        <f t="shared" si="4"/>
        <v>1</v>
      </c>
      <c r="C30">
        <v>2</v>
      </c>
      <c r="D30">
        <v>0</v>
      </c>
      <c r="E30" s="3">
        <f>E4</f>
        <v>0.8</v>
      </c>
      <c r="F30">
        <f>SQRT(_xlfn.VAR.P(E30:E31))</f>
        <v>7.0050000000000001E-2</v>
      </c>
      <c r="G30">
        <v>2</v>
      </c>
      <c r="H30">
        <f>(E31+A30*F30)/(B30*G30)</f>
        <v>0.4</v>
      </c>
      <c r="I30" s="15">
        <f>H30*1000</f>
        <v>400</v>
      </c>
      <c r="J30" s="6">
        <f>-I30+I28</f>
        <v>259.90000000000009</v>
      </c>
      <c r="K30" t="s">
        <v>15</v>
      </c>
    </row>
    <row r="31" spans="1:11" x14ac:dyDescent="0.2">
      <c r="A31" s="8">
        <f t="shared" ref="A31" si="5">A30</f>
        <v>2</v>
      </c>
      <c r="B31">
        <f t="shared" si="4"/>
        <v>1</v>
      </c>
      <c r="D31">
        <v>2</v>
      </c>
      <c r="E31" s="3">
        <f>E6</f>
        <v>0.65990000000000004</v>
      </c>
      <c r="I31" s="15"/>
    </row>
    <row r="32" spans="1:11" x14ac:dyDescent="0.2">
      <c r="A32" s="8">
        <f>A28</f>
        <v>2</v>
      </c>
      <c r="B32">
        <f t="shared" si="4"/>
        <v>1</v>
      </c>
      <c r="I32" s="15"/>
    </row>
    <row r="33" spans="1:11" x14ac:dyDescent="0.2">
      <c r="A33" s="8">
        <f t="shared" ref="A33:A37" si="6">A32</f>
        <v>2</v>
      </c>
      <c r="B33">
        <f t="shared" si="4"/>
        <v>1</v>
      </c>
      <c r="C33">
        <v>2</v>
      </c>
      <c r="D33">
        <v>1</v>
      </c>
      <c r="E33" s="3">
        <f>E5</f>
        <v>0.34</v>
      </c>
      <c r="F33">
        <f>SQRT(_xlfn.VAR.P(E33:E34))</f>
        <v>0.15995000000000004</v>
      </c>
      <c r="G33">
        <v>2</v>
      </c>
      <c r="H33">
        <f>(E34+A33*F33)/(B33*G33)</f>
        <v>0.48990000000000006</v>
      </c>
      <c r="I33" s="15">
        <f>H33*1000</f>
        <v>489.90000000000003</v>
      </c>
      <c r="J33">
        <f>-I33+I28</f>
        <v>170.00000000000006</v>
      </c>
    </row>
    <row r="34" spans="1:11" x14ac:dyDescent="0.2">
      <c r="A34" s="8">
        <f t="shared" si="6"/>
        <v>2</v>
      </c>
      <c r="B34">
        <f t="shared" si="4"/>
        <v>1</v>
      </c>
      <c r="D34">
        <v>2</v>
      </c>
      <c r="E34" s="3">
        <f>E6</f>
        <v>0.65990000000000004</v>
      </c>
      <c r="I34" s="15"/>
    </row>
    <row r="35" spans="1:11" x14ac:dyDescent="0.2">
      <c r="A35" s="8">
        <f t="shared" si="6"/>
        <v>2</v>
      </c>
      <c r="B35">
        <f t="shared" si="4"/>
        <v>1</v>
      </c>
      <c r="I35" s="15"/>
    </row>
    <row r="36" spans="1:11" x14ac:dyDescent="0.2">
      <c r="A36" s="9">
        <f t="shared" si="6"/>
        <v>2</v>
      </c>
      <c r="B36" s="5">
        <f t="shared" si="4"/>
        <v>1</v>
      </c>
      <c r="C36" s="5">
        <v>2</v>
      </c>
      <c r="D36" s="5">
        <v>0</v>
      </c>
      <c r="E36" s="10">
        <f>E4</f>
        <v>0.8</v>
      </c>
      <c r="F36" s="5">
        <f>SQRT(_xlfn.VAR.P(E36:E38))</f>
        <v>0.19251667171673451</v>
      </c>
      <c r="G36" s="5">
        <v>3</v>
      </c>
      <c r="H36" s="24">
        <f>(E38+A36*F36)/(B36*G36)</f>
        <v>0.34831111447782304</v>
      </c>
      <c r="I36" s="11">
        <f>H36*1000</f>
        <v>348.31111447782303</v>
      </c>
      <c r="J36" s="6">
        <f>-I36+I30</f>
        <v>51.688885522176975</v>
      </c>
      <c r="K36" t="s">
        <v>16</v>
      </c>
    </row>
    <row r="37" spans="1:11" x14ac:dyDescent="0.2">
      <c r="A37" s="8">
        <f t="shared" si="6"/>
        <v>2</v>
      </c>
      <c r="B37">
        <f t="shared" si="4"/>
        <v>1</v>
      </c>
      <c r="D37">
        <v>1</v>
      </c>
      <c r="E37" s="3">
        <f>E5</f>
        <v>0.34</v>
      </c>
      <c r="I37" s="15"/>
    </row>
    <row r="38" spans="1:11" x14ac:dyDescent="0.2">
      <c r="A38" s="12"/>
      <c r="B38" s="13">
        <f t="shared" si="4"/>
        <v>1</v>
      </c>
      <c r="C38" s="13"/>
      <c r="D38" s="13">
        <v>2</v>
      </c>
      <c r="E38" s="14">
        <f>E6</f>
        <v>0.65990000000000004</v>
      </c>
      <c r="F38" s="13"/>
      <c r="G38" s="13"/>
      <c r="H38" s="13"/>
      <c r="I3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methodology_example (3)</vt:lpstr>
      <vt:lpstr>methodology_example (2)</vt:lpstr>
      <vt:lpstr>methodology_example</vt:lpstr>
      <vt:lpstr>dist1</vt:lpstr>
      <vt:lpstr>dist2</vt:lpstr>
      <vt:lpstr>dist3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Cipolina Kun</dc:creator>
  <cp:lastModifiedBy>Lucia Cipolina Kun</cp:lastModifiedBy>
  <dcterms:created xsi:type="dcterms:W3CDTF">2023-09-21T16:21:17Z</dcterms:created>
  <dcterms:modified xsi:type="dcterms:W3CDTF">2023-10-12T21:59:32Z</dcterms:modified>
</cp:coreProperties>
</file>