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ar Panel Comparison" sheetId="1" r:id="rId4"/>
    <sheet state="hidden" name="Scatter Chart Data" sheetId="2" r:id="rId5"/>
    <sheet state="visible" name="Scatter Charts" sheetId="3" r:id="rId6"/>
    <sheet state="visible" name="Assumptions" sheetId="4" r:id="rId7"/>
  </sheets>
  <definedNames>
    <definedName name="FixedArrayLoss">Assumptions!$E$12</definedName>
    <definedName localSheetId="1" name="PanelChoices">#REF!</definedName>
    <definedName localSheetId="0" name="PanelChoices">'Solar Panel Comparison'!$A$4:$A$24</definedName>
    <definedName name="TowerWeightRatio">Assumptions!$E$11</definedName>
    <definedName name="SolarHours">Assumptions!$E$9</definedName>
    <definedName name="PanelChoices">#REF!</definedName>
  </definedNames>
  <calcPr/>
</workbook>
</file>

<file path=xl/sharedStrings.xml><?xml version="1.0" encoding="utf-8"?>
<sst xmlns="http://schemas.openxmlformats.org/spreadsheetml/2006/main" count="145" uniqueCount="79">
  <si>
    <t>Item</t>
  </si>
  <si>
    <t>Power (W)</t>
  </si>
  <si>
    <t>Size</t>
  </si>
  <si>
    <t>Area</t>
  </si>
  <si>
    <t>Energy Density</t>
  </si>
  <si>
    <t>52kWh/Day Fixed Array</t>
  </si>
  <si>
    <t>52kWh/Day Tracking Array</t>
  </si>
  <si>
    <t>Info</t>
  </si>
  <si>
    <t>Actual</t>
  </si>
  <si>
    <t>Rated</t>
  </si>
  <si>
    <t>Width</t>
  </si>
  <si>
    <t>Depth</t>
  </si>
  <si>
    <t>Height</t>
  </si>
  <si>
    <t>(sq ft)</t>
  </si>
  <si>
    <t>(M^2)</t>
  </si>
  <si>
    <t>Volume</t>
  </si>
  <si>
    <t>Weight (lbs)</t>
  </si>
  <si>
    <t>Weight</t>
  </si>
  <si>
    <t>Wh/Day</t>
  </si>
  <si>
    <t>Qty</t>
  </si>
  <si>
    <t>EcoFlow 400W Rigid</t>
  </si>
  <si>
    <t>EcoFlow 400W Rigid Solar Panel</t>
  </si>
  <si>
    <t>EcoFlow 400W Portable</t>
  </si>
  <si>
    <t>EcoFlow 400W Portable Solar Panel</t>
  </si>
  <si>
    <t>EcoFlow 220W Bifacial</t>
  </si>
  <si>
    <t>EcoFlow 220W Bifacial Portable Solar Panel</t>
  </si>
  <si>
    <t>DAS Energy 11x6 330W</t>
  </si>
  <si>
    <t>THE PROJECT MODULE 11 x 6</t>
  </si>
  <si>
    <t>Sunpower E20-330-COM-MLSD</t>
  </si>
  <si>
    <t>Solbian SP144</t>
  </si>
  <si>
    <t>Solbian SR248</t>
  </si>
  <si>
    <t>Solbian SR186</t>
  </si>
  <si>
    <t>Solar Panel 200</t>
  </si>
  <si>
    <t>https://www.amazon.com/Monocrystalline-High-Efficiency-Charger-Camping-Battery/dp/B0C4YYSGNS/ref=sr_1_4?crid=6049DKBHPWTX&amp;keywords=300W%2Bsolar%2Bpanel&amp;qid=1694554939&amp;sprefix=300w%2Bsolar%2Bpanel%2Caps%2C158&amp;sr=8-4&amp;th=1</t>
  </si>
  <si>
    <t>AllPower 200</t>
  </si>
  <si>
    <t>https://www.amazon.com/ALLPOWERS-Flexible-Monocrystalline-Bendable-Semi-Flexible/dp/B0CBJSKPML/ref=psdc_2236628011_t1_B0BF4VHWJP?th=1</t>
  </si>
  <si>
    <t>TopSolar Flex 180</t>
  </si>
  <si>
    <t>https://www.amazon.com/Topsolar-Flexible-Solar-Monocrystalline-Bendable/dp/B0BKYXZ5YQ/ref=sr_1_3?crid=2C9HH46D7CTUT&amp;keywords=100w%2Bflexible%2Bsolar%2Bpanel&amp;qid=1694561596&amp;sprefix=100w%2Bflexible%2Caps%2C154&amp;sr=8-3&amp;ufe=app_do%3Aamzn1.fos.006c50ae-5d4c-4777-9bc0-4513d670b6bc&amp;th=1</t>
  </si>
  <si>
    <t>Alrska Flexible 200</t>
  </si>
  <si>
    <t>https://www.amazon.com/Alrska-Flexible-Monocrystalline-Semi-Flexible-Bendable/dp/B0BDZ7KJ1K/ref=psdc_2236628011_t1_B0BKYXZ5YQ</t>
  </si>
  <si>
    <t>Sunpower Flex 100</t>
  </si>
  <si>
    <t>Sunpower 175</t>
  </si>
  <si>
    <t>Solbian SR160</t>
  </si>
  <si>
    <t>FivstaSola ‎‎FS-180-36MFE-W</t>
  </si>
  <si>
    <t>https://www.amazon.com/dp/B0CKMZ63Q2</t>
  </si>
  <si>
    <t>FivstaSola 200 Flexible</t>
  </si>
  <si>
    <t>FivstaSola Bifacial 180</t>
  </si>
  <si>
    <t>https://www.amazon.com/dp/B0C99GG9LS/ref=sspa_dk_detail_1?pd_rd_i=B0C99GG9LS&amp;pd_rd_w=jchOY&amp;content-id=amzn1.sym.f734d1a2-0bf9-4a26-ad34-2e1b969a5a75&amp;pf_rd_p=f734d1a2-0bf9-4a26-ad34-2e1b969a5a75&amp;pf_rd_r=DME36SDXEJVB7MB2Q5WD&amp;pd_rd_wg=Y5e8j&amp;pd_rd_r=431d994c-9831-49c1-85f4-6e46a94c17da&amp;s=hi&amp;sp_csd=d2lkZ2V0TmFtZT1zcF9kZXRhaWw&amp;th=1</t>
  </si>
  <si>
    <t>Renology 200</t>
  </si>
  <si>
    <t>Renology 175</t>
  </si>
  <si>
    <t>Value</t>
  </si>
  <si>
    <t>Units</t>
  </si>
  <si>
    <t>Notes</t>
  </si>
  <si>
    <t>Vehicle:    2023 Tesla Model Y Long Range</t>
  </si>
  <si>
    <t>Range</t>
  </si>
  <si>
    <t>mi</t>
  </si>
  <si>
    <t>Freeway Power Consumption</t>
  </si>
  <si>
    <t>Wh/mi</t>
  </si>
  <si>
    <t>Total Storage Space</t>
  </si>
  <si>
    <t>cuft</t>
  </si>
  <si>
    <t>Solar Generation</t>
  </si>
  <si>
    <t>Max Solar Energy Per Day</t>
  </si>
  <si>
    <t>KWh/m2</t>
  </si>
  <si>
    <t>PVWatts Calculator</t>
  </si>
  <si>
    <t>Peak Solar Hours Per Day</t>
  </si>
  <si>
    <t>hrs</t>
  </si>
  <si>
    <t>Inverter Efficiency</t>
  </si>
  <si>
    <t>pct</t>
  </si>
  <si>
    <t>Tower to Panel Weight Ratio</t>
  </si>
  <si>
    <t>Based upon analysis from existing rigid tracking systems</t>
  </si>
  <si>
    <t>Fixed Losses</t>
  </si>
  <si>
    <t>Food</t>
  </si>
  <si>
    <t>Food Weight Per Person Per Day</t>
  </si>
  <si>
    <t>lbs</t>
  </si>
  <si>
    <t>Food Volume Per Person Per Day</t>
  </si>
  <si>
    <t>cu in</t>
  </si>
  <si>
    <t>Water Per Person Per Day</t>
  </si>
  <si>
    <t>ga</t>
  </si>
  <si>
    <t>Water Weight Per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</si>
</sst>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color rgb="FF000000"/>
      <name val="Arial"/>
      <scheme val="minor"/>
    </font>
    <font>
      <u/>
      <color rgb="FF0000FF"/>
    </font>
    <font>
      <b/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0" fillId="0" fontId="1" numFmtId="0" xfId="0" applyFont="1"/>
    <xf borderId="0" fillId="0" fontId="1" numFmtId="1" xfId="0" applyAlignment="1" applyFont="1" applyNumberFormat="1">
      <alignment readingOrder="0"/>
    </xf>
    <xf borderId="0" fillId="2" fontId="1" numFmtId="1" xfId="0" applyAlignment="1" applyFill="1" applyFont="1" applyNumberFormat="1">
      <alignment readingOrder="0"/>
    </xf>
    <xf borderId="0" fillId="3" fontId="1" numFmtId="2" xfId="0" applyAlignment="1" applyFill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2">
    <dxf>
      <font>
        <color rgb="FFE06666"/>
      </font>
      <fill>
        <patternFill patternType="none"/>
      </fill>
      <border/>
    </dxf>
    <dxf>
      <font>
        <color rgb="FF57BB8A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Weight vs. Area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Fixed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'Scatter Chart Data'!$B$4:$B$43</c:f>
            </c:numRef>
          </c:xVal>
          <c:yVal>
            <c:numRef>
              <c:f>'Scatter Chart Data'!$C$4:$C$43</c:f>
              <c:numCache/>
            </c:numRef>
          </c:yVal>
        </c:ser>
        <c:ser>
          <c:idx val="1"/>
          <c:order val="1"/>
          <c:tx>
            <c:v>Tracking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'Scatter Chart Data'!$B$4:$B$43</c:f>
            </c:numRef>
          </c:xVal>
          <c:yVal>
            <c:numRef>
              <c:f>'Scatter Chart Data'!$D$4:$D$43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902614"/>
        <c:axId val="56744893"/>
      </c:scatterChart>
      <c:valAx>
        <c:axId val="15649026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Area (sqft)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44893"/>
      </c:valAx>
      <c:valAx>
        <c:axId val="56744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Weight (lbs)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902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Weight vs. Area - Tracking Array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Off-The-Shelf Tracking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'Scatter Chart Data'!$B$48:$B$56</c:f>
            </c:numRef>
          </c:xVal>
          <c:yVal>
            <c:numRef>
              <c:f>'Scatter Chart Data'!$C$48:$C$56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285436"/>
        <c:axId val="18651873"/>
      </c:scatterChart>
      <c:valAx>
        <c:axId val="1517285436"/>
        <c:scaling>
          <c:orientation val="minMax"/>
          <c:max val="7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Area (sqft)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1873"/>
      </c:valAx>
      <c:valAx>
        <c:axId val="18651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Weight (lbs)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285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514350</xdr:colOff>
      <xdr:row>1</xdr:row>
      <xdr:rowOff>76200</xdr:rowOff>
    </xdr:from>
    <xdr:ext cx="52006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20</xdr:row>
      <xdr:rowOff>104775</xdr:rowOff>
    </xdr:from>
    <xdr:ext cx="52006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us.ecoflow.com/products/400w-rigid-solar-panel?variant=40250363478089" TargetMode="External"/><Relationship Id="rId2" Type="http://schemas.openxmlformats.org/officeDocument/2006/relationships/hyperlink" Target="https://us.ecoflow.com/products/400w-portable-solar-panel?variant=39998021697609" TargetMode="External"/><Relationship Id="rId3" Type="http://schemas.openxmlformats.org/officeDocument/2006/relationships/hyperlink" Target="https://us.ecoflow.com/products/220w-bifacial-portable-solar-panel?variant=39704995889225" TargetMode="External"/><Relationship Id="rId4" Type="http://schemas.openxmlformats.org/officeDocument/2006/relationships/hyperlink" Target="https://das-energy.com/storage//Datenblaetter/2022_04/EN/DAS_Energy_Universal_11x6_EN_2022_04.pdf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amazon.com/dp/B0C99GG9LS/ref=sspa_dk_detail_1?pd_rd_i=B0C99GG9LS&amp;pd_rd_w=jchOY&amp;content-id=amzn1.sym.f734d1a2-0bf9-4a26-ad34-2e1b969a5a75&amp;pf_rd_p=f734d1a2-0bf9-4a26-ad34-2e1b969a5a75&amp;pf_rd_r=DME36SDXEJVB7MB2Q5WD&amp;pd_rd_wg=Y5e8j&amp;pd_rd_r=431d994c-9831-49c1-85f4-6e46a94c17da&amp;s=hi&amp;sp_csd=d2lkZ2V0TmFtZT1zcF9kZXRhaWw&amp;th=1" TargetMode="External"/><Relationship Id="rId9" Type="http://schemas.openxmlformats.org/officeDocument/2006/relationships/hyperlink" Target="https://www.amazon.com/dp/B0CKMZ63Q2/ref=sspa_dk_detail_2?pd_rd_i=B0CKMZ63Q2&amp;pd_rd_w=Eh8xq&amp;content-id=amzn1.sym.f734d1a2-0bf9-4a26-ad34-2e1b969a5a75&amp;pf_rd_p=f734d1a2-0bf9-4a26-ad34-2e1b969a5a75&amp;pf_rd_r=BKEJXDW3EV1XENH16SP9&amp;pd_rd_wg=KIhFq&amp;pd_rd_r=7fc53f6f-27e9-4045-872c-8472392db516&amp;s=hi&amp;sp_csd=d2lkZ2V0TmFtZT1zcF9kZXRhaWw&amp;th=1" TargetMode="External"/><Relationship Id="rId5" Type="http://schemas.openxmlformats.org/officeDocument/2006/relationships/hyperlink" Target="https://www.amazon.com/Monocrystalline-High-Efficiency-Charger-Camping-Battery/dp/B0C4YYSGNS/ref=sr_1_4?crid=6049DKBHPWTX&amp;keywords=300W%2Bsolar%2Bpanel&amp;qid=1694554939&amp;sprefix=300w%2Bsolar%2Bpanel%2Caps%2C158&amp;sr=8-4&amp;th=1" TargetMode="External"/><Relationship Id="rId6" Type="http://schemas.openxmlformats.org/officeDocument/2006/relationships/hyperlink" Target="https://www.amazon.com/ALLPOWERS-Flexible-Monocrystalline-Bendable-Semi-Flexible/dp/B0CBJSKPML/ref=psdc_2236628011_t1_B0BF4VHWJP?th=1" TargetMode="External"/><Relationship Id="rId7" Type="http://schemas.openxmlformats.org/officeDocument/2006/relationships/hyperlink" Target="https://www.amazon.com/Topsolar-Flexible-Solar-Monocrystalline-Bendable/dp/B0BKYXZ5YQ/ref=sr_1_3?crid=2C9HH46D7CTUT&amp;keywords=100w%2Bflexible%2Bsolar%2Bpanel&amp;qid=1694561596&amp;sprefix=100w%2Bflexible%2Caps%2C154&amp;sr=8-3&amp;ufe=app_do%3Aamzn1.fos.006c50ae-5d4c-4777-9bc0-4513d670b6bc&amp;th=1" TargetMode="External"/><Relationship Id="rId8" Type="http://schemas.openxmlformats.org/officeDocument/2006/relationships/hyperlink" Target="https://www.amazon.com/Alrska-Flexible-Monocrystalline-Semi-Flexible-Bendable/dp/B0BDZ7KJ1K/ref=psdc_2236628011_t1_B0BKYXZ5Y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vwatts.nrel.gov/pvwatts.php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5.88"/>
    <col customWidth="1" min="2" max="2" width="7.25"/>
    <col customWidth="1" min="3" max="3" width="6.0"/>
    <col customWidth="1" min="4" max="4" width="2.75"/>
    <col customWidth="1" min="5" max="5" width="7.75"/>
    <col customWidth="1" min="6" max="7" width="7.25"/>
    <col customWidth="1" min="8" max="8" width="8.0"/>
    <col customWidth="1" min="9" max="9" width="7.25"/>
    <col customWidth="1" min="10" max="10" width="8.25"/>
    <col customWidth="1" min="11" max="11" width="10.38"/>
    <col customWidth="1" min="12" max="12" width="2.5"/>
    <col customWidth="1" min="13" max="13" width="7.88"/>
    <col customWidth="1" min="14" max="14" width="7.5"/>
    <col customWidth="1" min="15" max="15" width="1.75"/>
    <col customWidth="1" min="16" max="16" width="7.0"/>
    <col customWidth="1" min="17" max="17" width="5.63"/>
    <col customWidth="1" min="18" max="18" width="5.38"/>
    <col customWidth="1" min="19" max="19" width="7.63"/>
    <col customWidth="1" min="20" max="20" width="8.13"/>
    <col customWidth="1" min="21" max="21" width="2.0"/>
    <col customWidth="1" min="22" max="22" width="7.0"/>
    <col customWidth="1" min="23" max="23" width="5.63"/>
    <col customWidth="1" min="24" max="24" width="5.38"/>
    <col customWidth="1" min="25" max="25" width="8.38"/>
    <col customWidth="1" min="26" max="26" width="12.38"/>
  </cols>
  <sheetData>
    <row r="1">
      <c r="A1" s="1" t="s">
        <v>0</v>
      </c>
      <c r="B1" s="1" t="s">
        <v>1</v>
      </c>
      <c r="D1" s="1"/>
      <c r="E1" s="1" t="s">
        <v>2</v>
      </c>
      <c r="H1" s="1" t="s">
        <v>3</v>
      </c>
      <c r="L1" s="1"/>
      <c r="M1" s="1" t="s">
        <v>4</v>
      </c>
      <c r="N1" s="1"/>
      <c r="O1" s="1"/>
      <c r="P1" s="2" t="s">
        <v>5</v>
      </c>
      <c r="U1" s="1"/>
      <c r="V1" s="2" t="s">
        <v>6</v>
      </c>
      <c r="AA1" s="1" t="s">
        <v>7</v>
      </c>
    </row>
    <row r="2">
      <c r="B2" s="3" t="s">
        <v>8</v>
      </c>
      <c r="C2" s="3" t="s">
        <v>9</v>
      </c>
      <c r="D2" s="3"/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/>
      <c r="M2" s="3" t="s">
        <v>17</v>
      </c>
      <c r="N2" s="3" t="s">
        <v>3</v>
      </c>
      <c r="O2" s="1"/>
      <c r="P2" s="1" t="s">
        <v>18</v>
      </c>
      <c r="Q2" s="1" t="s">
        <v>19</v>
      </c>
      <c r="R2" s="1" t="s">
        <v>3</v>
      </c>
      <c r="S2" s="1" t="s">
        <v>15</v>
      </c>
      <c r="T2" s="1" t="s">
        <v>17</v>
      </c>
      <c r="V2" s="1" t="s">
        <v>18</v>
      </c>
      <c r="W2" s="1" t="s">
        <v>19</v>
      </c>
      <c r="X2" s="1" t="s">
        <v>3</v>
      </c>
      <c r="Y2" s="1" t="s">
        <v>15</v>
      </c>
      <c r="Z2" s="1" t="s">
        <v>17</v>
      </c>
    </row>
    <row r="3">
      <c r="A3" s="4"/>
      <c r="B3" s="1"/>
      <c r="C3" s="4"/>
      <c r="D3" s="4"/>
      <c r="E3" s="4"/>
      <c r="F3" s="4"/>
      <c r="G3" s="1"/>
      <c r="I3" s="1"/>
      <c r="J3" s="1"/>
      <c r="K3" s="1"/>
    </row>
    <row r="4">
      <c r="A4" s="5" t="s">
        <v>20</v>
      </c>
      <c r="B4" s="1">
        <v>400.0</v>
      </c>
      <c r="C4" s="1">
        <v>400.0</v>
      </c>
      <c r="D4" s="1"/>
      <c r="E4" s="1">
        <v>67.8</v>
      </c>
      <c r="F4" s="1">
        <v>44.6</v>
      </c>
      <c r="G4" s="1">
        <v>1.38</v>
      </c>
      <c r="H4" s="6">
        <f t="shared" ref="H4:H23" si="1">F4*E4/144</f>
        <v>20.99916667</v>
      </c>
      <c r="I4" s="7">
        <f t="shared" ref="I4:I23" si="2">H4*0.092903</f>
        <v>1.950885581</v>
      </c>
      <c r="J4" s="7">
        <f t="shared" ref="J4:J23" si="3">H4*G4/12</f>
        <v>2.414904167</v>
      </c>
      <c r="K4" s="1">
        <v>48.1</v>
      </c>
      <c r="L4" s="8"/>
      <c r="M4" s="7">
        <f t="shared" ref="M4:M23" si="4">B4/K4</f>
        <v>8.316008316</v>
      </c>
      <c r="N4" s="7">
        <f t="shared" ref="N4:N23" si="5">B4/H4</f>
        <v>19.04837494</v>
      </c>
      <c r="O4" s="8"/>
      <c r="P4" s="9">
        <f>B4*SolarHours*(1-FixedArrayLoss)</f>
        <v>1680</v>
      </c>
      <c r="Q4" s="9">
        <f t="shared" ref="Q4:Q23" si="6">52000/P4</f>
        <v>30.95238095</v>
      </c>
      <c r="R4" s="10">
        <f t="shared" ref="R4:R23" si="7">Q4*H4</f>
        <v>649.9742063</v>
      </c>
      <c r="S4" s="7">
        <f t="shared" ref="S4:S23" si="8">Q4*J4</f>
        <v>74.74703373</v>
      </c>
      <c r="T4" s="11">
        <f t="shared" ref="T4:T23" si="9">Q4*K4</f>
        <v>1488.809524</v>
      </c>
      <c r="U4" s="1"/>
      <c r="V4" s="9">
        <f>B4*SolarHours</f>
        <v>2400</v>
      </c>
      <c r="W4" s="9">
        <f t="shared" ref="W4:W23" si="10">52000/V4</f>
        <v>21.66666667</v>
      </c>
      <c r="X4" s="10">
        <f t="shared" ref="X4:X23" si="11">W4*H4</f>
        <v>454.9819444</v>
      </c>
      <c r="Y4" s="7">
        <f t="shared" ref="Y4:Y23" si="12">W4*J4</f>
        <v>52.32292361</v>
      </c>
      <c r="Z4" s="11">
        <f>W4*K4*(TowerWeightRatio+1)</f>
        <v>2084.333333</v>
      </c>
      <c r="AA4" s="12" t="s">
        <v>21</v>
      </c>
    </row>
    <row r="5">
      <c r="A5" s="5" t="s">
        <v>22</v>
      </c>
      <c r="B5" s="1">
        <v>400.0</v>
      </c>
      <c r="C5" s="1">
        <v>400.0</v>
      </c>
      <c r="D5" s="1"/>
      <c r="E5" s="1">
        <v>94.1</v>
      </c>
      <c r="F5" s="1">
        <v>42.0</v>
      </c>
      <c r="G5" s="1">
        <v>1.0</v>
      </c>
      <c r="H5" s="6">
        <f t="shared" si="1"/>
        <v>27.44583333</v>
      </c>
      <c r="I5" s="7">
        <f t="shared" si="2"/>
        <v>2.549800254</v>
      </c>
      <c r="J5" s="7">
        <f t="shared" si="3"/>
        <v>2.287152778</v>
      </c>
      <c r="K5" s="1">
        <v>35.3</v>
      </c>
      <c r="L5" s="8"/>
      <c r="M5" s="7">
        <f t="shared" si="4"/>
        <v>11.33144476</v>
      </c>
      <c r="N5" s="7">
        <f t="shared" si="5"/>
        <v>14.57416123</v>
      </c>
      <c r="O5" s="8"/>
      <c r="P5" s="9">
        <f>B5*SolarHours*(1-FixedArrayLoss)</f>
        <v>1680</v>
      </c>
      <c r="Q5" s="9">
        <f t="shared" si="6"/>
        <v>30.95238095</v>
      </c>
      <c r="R5" s="10">
        <f t="shared" si="7"/>
        <v>849.5138889</v>
      </c>
      <c r="S5" s="7">
        <f t="shared" si="8"/>
        <v>70.79282407</v>
      </c>
      <c r="T5" s="11">
        <f t="shared" si="9"/>
        <v>1092.619048</v>
      </c>
      <c r="U5" s="1"/>
      <c r="V5" s="9">
        <f>B5*SolarHours</f>
        <v>2400</v>
      </c>
      <c r="W5" s="9">
        <f t="shared" si="10"/>
        <v>21.66666667</v>
      </c>
      <c r="X5" s="10">
        <f t="shared" si="11"/>
        <v>594.6597222</v>
      </c>
      <c r="Y5" s="7">
        <f t="shared" si="12"/>
        <v>49.55497685</v>
      </c>
      <c r="Z5" s="11">
        <f>W5*K5*(TowerWeightRatio+1)</f>
        <v>1529.666667</v>
      </c>
      <c r="AA5" s="12" t="s">
        <v>23</v>
      </c>
    </row>
    <row r="6">
      <c r="A6" s="5" t="s">
        <v>24</v>
      </c>
      <c r="B6" s="1">
        <v>220.0</v>
      </c>
      <c r="C6" s="1">
        <v>220.0</v>
      </c>
      <c r="D6" s="1"/>
      <c r="E6" s="1">
        <v>72.0</v>
      </c>
      <c r="F6" s="1">
        <v>32.3</v>
      </c>
      <c r="G6" s="1">
        <v>1.0</v>
      </c>
      <c r="H6" s="6">
        <f t="shared" si="1"/>
        <v>16.15</v>
      </c>
      <c r="I6" s="7">
        <f t="shared" si="2"/>
        <v>1.50038345</v>
      </c>
      <c r="J6" s="7">
        <f t="shared" si="3"/>
        <v>1.345833333</v>
      </c>
      <c r="K6" s="1">
        <v>20.9</v>
      </c>
      <c r="L6" s="8"/>
      <c r="M6" s="7">
        <f t="shared" si="4"/>
        <v>10.52631579</v>
      </c>
      <c r="N6" s="7">
        <f t="shared" si="5"/>
        <v>13.62229102</v>
      </c>
      <c r="O6" s="8"/>
      <c r="P6" s="9">
        <f>B6*SolarHours*(1-FixedArrayLoss)</f>
        <v>924</v>
      </c>
      <c r="Q6" s="9">
        <f t="shared" si="6"/>
        <v>56.27705628</v>
      </c>
      <c r="R6" s="10">
        <f t="shared" si="7"/>
        <v>908.8744589</v>
      </c>
      <c r="S6" s="7">
        <f t="shared" si="8"/>
        <v>75.73953824</v>
      </c>
      <c r="T6" s="11">
        <f t="shared" si="9"/>
        <v>1176.190476</v>
      </c>
      <c r="U6" s="1"/>
      <c r="V6" s="9">
        <f>B6*SolarHours</f>
        <v>1320</v>
      </c>
      <c r="W6" s="9">
        <f t="shared" si="10"/>
        <v>39.39393939</v>
      </c>
      <c r="X6" s="10">
        <f t="shared" si="11"/>
        <v>636.2121212</v>
      </c>
      <c r="Y6" s="7">
        <f t="shared" si="12"/>
        <v>53.01767677</v>
      </c>
      <c r="Z6" s="11">
        <f>W6*K6*(TowerWeightRatio+1)</f>
        <v>1646.666667</v>
      </c>
      <c r="AA6" s="12" t="s">
        <v>25</v>
      </c>
    </row>
    <row r="7">
      <c r="A7" s="5" t="s">
        <v>26</v>
      </c>
      <c r="B7" s="1">
        <v>330.0</v>
      </c>
      <c r="C7" s="1">
        <v>330.0</v>
      </c>
      <c r="D7" s="1"/>
      <c r="E7" s="1">
        <v>75.5</v>
      </c>
      <c r="F7" s="1">
        <v>40.2</v>
      </c>
      <c r="G7" s="1">
        <v>0.1</v>
      </c>
      <c r="H7" s="6">
        <f t="shared" si="1"/>
        <v>21.07708333</v>
      </c>
      <c r="I7" s="7">
        <f t="shared" si="2"/>
        <v>1.958124273</v>
      </c>
      <c r="J7" s="7">
        <f t="shared" si="3"/>
        <v>0.1756423611</v>
      </c>
      <c r="K7" s="1">
        <v>14.0</v>
      </c>
      <c r="L7" s="8"/>
      <c r="M7" s="7">
        <f t="shared" si="4"/>
        <v>23.57142857</v>
      </c>
      <c r="N7" s="7">
        <f t="shared" si="5"/>
        <v>15.65681526</v>
      </c>
      <c r="O7" s="8"/>
      <c r="P7" s="9">
        <f>B7*SolarHours*(1-FixedArrayLoss)</f>
        <v>1386</v>
      </c>
      <c r="Q7" s="9">
        <f t="shared" si="6"/>
        <v>37.51803752</v>
      </c>
      <c r="R7" s="10">
        <f t="shared" si="7"/>
        <v>790.7708033</v>
      </c>
      <c r="S7" s="7">
        <f t="shared" si="8"/>
        <v>6.589756694</v>
      </c>
      <c r="T7" s="11">
        <f t="shared" si="9"/>
        <v>525.2525253</v>
      </c>
      <c r="V7" s="9">
        <f>B7*SolarHours</f>
        <v>1980</v>
      </c>
      <c r="W7" s="9">
        <f t="shared" si="10"/>
        <v>26.26262626</v>
      </c>
      <c r="X7" s="10">
        <f t="shared" si="11"/>
        <v>553.5395623</v>
      </c>
      <c r="Y7" s="7">
        <f t="shared" si="12"/>
        <v>4.612829686</v>
      </c>
      <c r="Z7" s="11">
        <f>W7*K7*(TowerWeightRatio+1)</f>
        <v>735.3535354</v>
      </c>
      <c r="AA7" s="13" t="s">
        <v>27</v>
      </c>
    </row>
    <row r="8">
      <c r="A8" s="5" t="s">
        <v>28</v>
      </c>
      <c r="B8" s="1">
        <v>330.0</v>
      </c>
      <c r="C8" s="1">
        <v>330.0</v>
      </c>
      <c r="D8" s="1"/>
      <c r="E8" s="1">
        <v>61.4</v>
      </c>
      <c r="F8" s="1">
        <v>41.2</v>
      </c>
      <c r="G8" s="1">
        <v>1.8</v>
      </c>
      <c r="H8" s="6">
        <f t="shared" si="1"/>
        <v>17.56722222</v>
      </c>
      <c r="I8" s="7">
        <f t="shared" si="2"/>
        <v>1.632047646</v>
      </c>
      <c r="J8" s="7">
        <f t="shared" si="3"/>
        <v>2.635083333</v>
      </c>
      <c r="K8" s="1">
        <v>41.0</v>
      </c>
      <c r="L8" s="8"/>
      <c r="M8" s="7">
        <f t="shared" si="4"/>
        <v>8.048780488</v>
      </c>
      <c r="N8" s="7">
        <f t="shared" si="5"/>
        <v>18.78498466</v>
      </c>
      <c r="O8" s="8"/>
      <c r="P8" s="9">
        <f>B8*SolarHours*(1-FixedArrayLoss)</f>
        <v>1386</v>
      </c>
      <c r="Q8" s="9">
        <f t="shared" si="6"/>
        <v>37.51803752</v>
      </c>
      <c r="R8" s="10">
        <f t="shared" si="7"/>
        <v>659.0877024</v>
      </c>
      <c r="S8" s="7">
        <f t="shared" si="8"/>
        <v>98.86315536</v>
      </c>
      <c r="T8" s="11">
        <f t="shared" si="9"/>
        <v>1538.239538</v>
      </c>
      <c r="V8" s="9">
        <f>B8*SolarHours</f>
        <v>1980</v>
      </c>
      <c r="W8" s="9">
        <f t="shared" si="10"/>
        <v>26.26262626</v>
      </c>
      <c r="X8" s="10">
        <f t="shared" si="11"/>
        <v>461.3613917</v>
      </c>
      <c r="Y8" s="7">
        <f t="shared" si="12"/>
        <v>69.20420875</v>
      </c>
      <c r="Z8" s="11">
        <f>W8*K8*(TowerWeightRatio+1)</f>
        <v>2153.535354</v>
      </c>
    </row>
    <row r="9">
      <c r="A9" s="5" t="s">
        <v>29</v>
      </c>
      <c r="B9" s="1">
        <v>144.0</v>
      </c>
      <c r="C9" s="1">
        <v>144.0</v>
      </c>
      <c r="D9" s="1"/>
      <c r="E9" s="1">
        <v>58.6</v>
      </c>
      <c r="F9" s="1">
        <v>21.5</v>
      </c>
      <c r="G9" s="1">
        <v>0.1</v>
      </c>
      <c r="H9" s="6">
        <f t="shared" si="1"/>
        <v>8.749305556</v>
      </c>
      <c r="I9" s="7">
        <f t="shared" si="2"/>
        <v>0.812836734</v>
      </c>
      <c r="J9" s="7">
        <f t="shared" si="3"/>
        <v>0.07291087963</v>
      </c>
      <c r="K9" s="1">
        <v>4.0</v>
      </c>
      <c r="L9" s="8"/>
      <c r="M9" s="7">
        <f t="shared" si="4"/>
        <v>36</v>
      </c>
      <c r="N9" s="7">
        <f t="shared" si="5"/>
        <v>16.45844908</v>
      </c>
      <c r="O9" s="8"/>
      <c r="P9" s="9">
        <f>B9*SolarHours*(1-FixedArrayLoss)</f>
        <v>604.8</v>
      </c>
      <c r="Q9" s="9">
        <f t="shared" si="6"/>
        <v>85.97883598</v>
      </c>
      <c r="R9" s="10">
        <f t="shared" si="7"/>
        <v>752.2551073</v>
      </c>
      <c r="S9" s="7">
        <f t="shared" si="8"/>
        <v>6.268792561</v>
      </c>
      <c r="T9" s="11">
        <f t="shared" si="9"/>
        <v>343.9153439</v>
      </c>
      <c r="V9" s="9">
        <f>B9*SolarHours</f>
        <v>864</v>
      </c>
      <c r="W9" s="9">
        <f t="shared" si="10"/>
        <v>60.18518519</v>
      </c>
      <c r="X9" s="10">
        <f t="shared" si="11"/>
        <v>526.5785751</v>
      </c>
      <c r="Y9" s="7">
        <f t="shared" si="12"/>
        <v>4.388154793</v>
      </c>
      <c r="Z9" s="11">
        <f>W9*K9*(TowerWeightRatio+1)</f>
        <v>481.4814815</v>
      </c>
    </row>
    <row r="10">
      <c r="A10" s="5" t="s">
        <v>30</v>
      </c>
      <c r="B10" s="1">
        <v>248.0</v>
      </c>
      <c r="C10" s="1">
        <v>248.0</v>
      </c>
      <c r="D10" s="1"/>
      <c r="E10" s="1">
        <v>54.5</v>
      </c>
      <c r="F10" s="1">
        <v>39.0</v>
      </c>
      <c r="G10" s="1">
        <v>0.1</v>
      </c>
      <c r="H10" s="6">
        <f t="shared" si="1"/>
        <v>14.76041667</v>
      </c>
      <c r="I10" s="7">
        <f t="shared" si="2"/>
        <v>1.37128699</v>
      </c>
      <c r="J10" s="7">
        <f t="shared" si="3"/>
        <v>0.1230034722</v>
      </c>
      <c r="K10" s="1">
        <v>6.6</v>
      </c>
      <c r="L10" s="8"/>
      <c r="M10" s="7">
        <f t="shared" si="4"/>
        <v>37.57575758</v>
      </c>
      <c r="N10" s="7">
        <f t="shared" si="5"/>
        <v>16.80169372</v>
      </c>
      <c r="O10" s="8"/>
      <c r="P10" s="9">
        <f>B10*SolarHours*(1-FixedArrayLoss)</f>
        <v>1041.6</v>
      </c>
      <c r="Q10" s="9">
        <f t="shared" si="6"/>
        <v>49.92319508</v>
      </c>
      <c r="R10" s="10">
        <f t="shared" si="7"/>
        <v>736.8871608</v>
      </c>
      <c r="S10" s="7">
        <f t="shared" si="8"/>
        <v>6.14072634</v>
      </c>
      <c r="T10" s="11">
        <f t="shared" si="9"/>
        <v>329.4930876</v>
      </c>
      <c r="V10" s="9">
        <f>B10*SolarHours</f>
        <v>1488</v>
      </c>
      <c r="W10" s="9">
        <f t="shared" si="10"/>
        <v>34.94623656</v>
      </c>
      <c r="X10" s="10">
        <f t="shared" si="11"/>
        <v>515.8210125</v>
      </c>
      <c r="Y10" s="7">
        <f t="shared" si="12"/>
        <v>4.298508438</v>
      </c>
      <c r="Z10" s="11">
        <f>W10*K10*(TowerWeightRatio+1)</f>
        <v>461.2903226</v>
      </c>
    </row>
    <row r="11">
      <c r="A11" s="5" t="s">
        <v>31</v>
      </c>
      <c r="B11" s="1">
        <v>186.0</v>
      </c>
      <c r="C11" s="1">
        <v>186.0</v>
      </c>
      <c r="D11" s="1"/>
      <c r="E11" s="1">
        <v>41.1</v>
      </c>
      <c r="F11" s="1">
        <v>39.0</v>
      </c>
      <c r="G11" s="1">
        <v>0.1</v>
      </c>
      <c r="H11" s="6">
        <f t="shared" si="1"/>
        <v>11.13125</v>
      </c>
      <c r="I11" s="7">
        <f t="shared" si="2"/>
        <v>1.034126519</v>
      </c>
      <c r="J11" s="7">
        <f t="shared" si="3"/>
        <v>0.09276041667</v>
      </c>
      <c r="K11" s="1">
        <v>5.3</v>
      </c>
      <c r="L11" s="8"/>
      <c r="M11" s="7">
        <f t="shared" si="4"/>
        <v>35.09433962</v>
      </c>
      <c r="N11" s="7">
        <f t="shared" si="5"/>
        <v>16.70971364</v>
      </c>
      <c r="O11" s="8"/>
      <c r="P11" s="9">
        <f>B11*SolarHours*(1-FixedArrayLoss)</f>
        <v>781.2</v>
      </c>
      <c r="Q11" s="9">
        <f t="shared" si="6"/>
        <v>66.56426011</v>
      </c>
      <c r="R11" s="10">
        <f t="shared" si="7"/>
        <v>740.9434204</v>
      </c>
      <c r="S11" s="7">
        <f t="shared" si="8"/>
        <v>6.174528503</v>
      </c>
      <c r="T11" s="11">
        <f t="shared" si="9"/>
        <v>352.7905786</v>
      </c>
      <c r="V11" s="9">
        <f>B11*SolarHours</f>
        <v>1116</v>
      </c>
      <c r="W11" s="9">
        <f t="shared" si="10"/>
        <v>46.59498208</v>
      </c>
      <c r="X11" s="10">
        <f t="shared" si="11"/>
        <v>518.6603943</v>
      </c>
      <c r="Y11" s="7">
        <f t="shared" si="12"/>
        <v>4.322169952</v>
      </c>
      <c r="Z11" s="11">
        <f>W11*K11*(TowerWeightRatio+1)</f>
        <v>493.90681</v>
      </c>
    </row>
    <row r="12">
      <c r="A12" s="5" t="s">
        <v>32</v>
      </c>
      <c r="B12" s="1">
        <v>200.0</v>
      </c>
      <c r="C12" s="1">
        <v>150.0</v>
      </c>
      <c r="D12" s="1"/>
      <c r="E12" s="1">
        <v>55.51</v>
      </c>
      <c r="F12" s="1">
        <v>27.56</v>
      </c>
      <c r="G12" s="1">
        <v>1.0</v>
      </c>
      <c r="H12" s="6">
        <f t="shared" si="1"/>
        <v>10.62399722</v>
      </c>
      <c r="I12" s="7">
        <f t="shared" si="2"/>
        <v>0.9870012139</v>
      </c>
      <c r="J12" s="7">
        <f t="shared" si="3"/>
        <v>0.8853331019</v>
      </c>
      <c r="K12" s="1">
        <v>23.0</v>
      </c>
      <c r="L12" s="8"/>
      <c r="M12" s="7">
        <f t="shared" si="4"/>
        <v>8.695652174</v>
      </c>
      <c r="N12" s="7">
        <f t="shared" si="5"/>
        <v>18.82530613</v>
      </c>
      <c r="O12" s="8"/>
      <c r="P12" s="9">
        <f>B12*SolarHours*(1-FixedArrayLoss)</f>
        <v>840</v>
      </c>
      <c r="Q12" s="9">
        <f t="shared" si="6"/>
        <v>61.9047619</v>
      </c>
      <c r="R12" s="10">
        <f t="shared" si="7"/>
        <v>657.6760185</v>
      </c>
      <c r="S12" s="7">
        <f t="shared" si="8"/>
        <v>54.80633488</v>
      </c>
      <c r="T12" s="11">
        <f t="shared" si="9"/>
        <v>1423.809524</v>
      </c>
      <c r="V12" s="9">
        <f>B12*SolarHours</f>
        <v>1200</v>
      </c>
      <c r="W12" s="9">
        <f t="shared" si="10"/>
        <v>43.33333333</v>
      </c>
      <c r="X12" s="10">
        <f t="shared" si="11"/>
        <v>460.373213</v>
      </c>
      <c r="Y12" s="7">
        <f t="shared" si="12"/>
        <v>38.36443441</v>
      </c>
      <c r="Z12" s="11">
        <f>W12*K12*(TowerWeightRatio+1)</f>
        <v>1993.333333</v>
      </c>
      <c r="AA12" s="12" t="s">
        <v>33</v>
      </c>
    </row>
    <row r="13">
      <c r="A13" s="14" t="s">
        <v>34</v>
      </c>
      <c r="B13" s="1">
        <v>200.0</v>
      </c>
      <c r="C13" s="1">
        <v>200.0</v>
      </c>
      <c r="D13" s="1"/>
      <c r="E13" s="1">
        <v>54.0</v>
      </c>
      <c r="F13" s="1">
        <v>30.0</v>
      </c>
      <c r="G13" s="1">
        <v>0.1</v>
      </c>
      <c r="H13" s="6">
        <f t="shared" si="1"/>
        <v>11.25</v>
      </c>
      <c r="I13" s="7">
        <f t="shared" si="2"/>
        <v>1.04515875</v>
      </c>
      <c r="J13" s="7">
        <f t="shared" si="3"/>
        <v>0.09375</v>
      </c>
      <c r="K13" s="1">
        <v>9.0</v>
      </c>
      <c r="L13" s="8"/>
      <c r="M13" s="7">
        <f t="shared" si="4"/>
        <v>22.22222222</v>
      </c>
      <c r="N13" s="7">
        <f t="shared" si="5"/>
        <v>17.77777778</v>
      </c>
      <c r="O13" s="8"/>
      <c r="P13" s="9">
        <f>B13*SolarHours*(1-FixedArrayLoss)</f>
        <v>840</v>
      </c>
      <c r="Q13" s="9">
        <f t="shared" si="6"/>
        <v>61.9047619</v>
      </c>
      <c r="R13" s="10">
        <f t="shared" si="7"/>
        <v>696.4285714</v>
      </c>
      <c r="S13" s="7">
        <f t="shared" si="8"/>
        <v>5.803571429</v>
      </c>
      <c r="T13" s="11">
        <f t="shared" si="9"/>
        <v>557.1428571</v>
      </c>
      <c r="V13" s="9">
        <f>B13*SolarHours</f>
        <v>1200</v>
      </c>
      <c r="W13" s="9">
        <f t="shared" si="10"/>
        <v>43.33333333</v>
      </c>
      <c r="X13" s="10">
        <f t="shared" si="11"/>
        <v>487.5</v>
      </c>
      <c r="Y13" s="7">
        <f t="shared" si="12"/>
        <v>4.0625</v>
      </c>
      <c r="Z13" s="11">
        <f>W13*K13*(TowerWeightRatio+1)</f>
        <v>780</v>
      </c>
      <c r="AA13" s="12" t="s">
        <v>35</v>
      </c>
    </row>
    <row r="14">
      <c r="A14" s="14" t="s">
        <v>36</v>
      </c>
      <c r="B14" s="1">
        <v>130.0</v>
      </c>
      <c r="C14" s="1">
        <v>180.0</v>
      </c>
      <c r="D14" s="1"/>
      <c r="E14" s="1">
        <v>50.0</v>
      </c>
      <c r="F14" s="1">
        <v>28.0</v>
      </c>
      <c r="G14" s="1">
        <v>0.1</v>
      </c>
      <c r="H14" s="6">
        <f t="shared" si="1"/>
        <v>9.722222222</v>
      </c>
      <c r="I14" s="7">
        <f t="shared" si="2"/>
        <v>0.9032236111</v>
      </c>
      <c r="J14" s="7">
        <f t="shared" si="3"/>
        <v>0.08101851852</v>
      </c>
      <c r="K14" s="1">
        <v>5.0</v>
      </c>
      <c r="L14" s="8"/>
      <c r="M14" s="7">
        <f t="shared" si="4"/>
        <v>26</v>
      </c>
      <c r="N14" s="7">
        <f t="shared" si="5"/>
        <v>13.37142857</v>
      </c>
      <c r="O14" s="8"/>
      <c r="P14" s="9">
        <f>B14*SolarHours*(1-FixedArrayLoss)</f>
        <v>546</v>
      </c>
      <c r="Q14" s="9">
        <f t="shared" si="6"/>
        <v>95.23809524</v>
      </c>
      <c r="R14" s="10">
        <f t="shared" si="7"/>
        <v>925.9259259</v>
      </c>
      <c r="S14" s="7">
        <f t="shared" si="8"/>
        <v>7.716049383</v>
      </c>
      <c r="T14" s="11">
        <f t="shared" si="9"/>
        <v>476.1904762</v>
      </c>
      <c r="V14" s="9">
        <f>B14*SolarHours</f>
        <v>780</v>
      </c>
      <c r="W14" s="9">
        <f t="shared" si="10"/>
        <v>66.66666667</v>
      </c>
      <c r="X14" s="10">
        <f t="shared" si="11"/>
        <v>648.1481481</v>
      </c>
      <c r="Y14" s="7">
        <f t="shared" si="12"/>
        <v>5.401234568</v>
      </c>
      <c r="Z14" s="11">
        <f>W14*K14*(TowerWeightRatio+1)</f>
        <v>666.6666667</v>
      </c>
      <c r="AA14" s="12" t="s">
        <v>37</v>
      </c>
    </row>
    <row r="15">
      <c r="A15" s="5" t="s">
        <v>38</v>
      </c>
      <c r="B15" s="1">
        <v>200.0</v>
      </c>
      <c r="C15" s="1">
        <v>200.0</v>
      </c>
      <c r="D15" s="1"/>
      <c r="E15" s="1">
        <v>47.0</v>
      </c>
      <c r="F15" s="1">
        <v>36.0</v>
      </c>
      <c r="G15" s="1">
        <v>0.1</v>
      </c>
      <c r="H15" s="6">
        <f t="shared" si="1"/>
        <v>11.75</v>
      </c>
      <c r="I15" s="7">
        <f t="shared" si="2"/>
        <v>1.09161025</v>
      </c>
      <c r="J15" s="7">
        <f t="shared" si="3"/>
        <v>0.09791666667</v>
      </c>
      <c r="K15" s="1">
        <v>12.5</v>
      </c>
      <c r="L15" s="8"/>
      <c r="M15" s="7">
        <f t="shared" si="4"/>
        <v>16</v>
      </c>
      <c r="N15" s="7">
        <f t="shared" si="5"/>
        <v>17.0212766</v>
      </c>
      <c r="O15" s="8"/>
      <c r="P15" s="9">
        <f>B15*SolarHours*(1-FixedArrayLoss)</f>
        <v>840</v>
      </c>
      <c r="Q15" s="9">
        <f t="shared" si="6"/>
        <v>61.9047619</v>
      </c>
      <c r="R15" s="10">
        <f t="shared" si="7"/>
        <v>727.3809524</v>
      </c>
      <c r="S15" s="7">
        <f t="shared" si="8"/>
        <v>6.061507937</v>
      </c>
      <c r="T15" s="11">
        <f t="shared" si="9"/>
        <v>773.8095238</v>
      </c>
      <c r="V15" s="9">
        <f>B15*SolarHours</f>
        <v>1200</v>
      </c>
      <c r="W15" s="9">
        <f t="shared" si="10"/>
        <v>43.33333333</v>
      </c>
      <c r="X15" s="10">
        <f t="shared" si="11"/>
        <v>509.1666667</v>
      </c>
      <c r="Y15" s="7">
        <f t="shared" si="12"/>
        <v>4.243055556</v>
      </c>
      <c r="Z15" s="11">
        <f>W15*K15*(TowerWeightRatio+1)</f>
        <v>1083.333333</v>
      </c>
      <c r="AA15" s="12" t="s">
        <v>39</v>
      </c>
    </row>
    <row r="16">
      <c r="A16" s="5" t="s">
        <v>40</v>
      </c>
      <c r="B16" s="1">
        <v>100.0</v>
      </c>
      <c r="C16" s="1">
        <v>100.0</v>
      </c>
      <c r="D16" s="1"/>
      <c r="E16" s="1">
        <v>45.9</v>
      </c>
      <c r="F16" s="1">
        <v>22.4</v>
      </c>
      <c r="G16" s="1">
        <v>0.1</v>
      </c>
      <c r="H16" s="6">
        <f t="shared" si="1"/>
        <v>7.14</v>
      </c>
      <c r="I16" s="7">
        <f t="shared" si="2"/>
        <v>0.66332742</v>
      </c>
      <c r="J16" s="7">
        <f t="shared" si="3"/>
        <v>0.0595</v>
      </c>
      <c r="K16" s="1">
        <v>4.4</v>
      </c>
      <c r="L16" s="8"/>
      <c r="M16" s="7">
        <f t="shared" si="4"/>
        <v>22.72727273</v>
      </c>
      <c r="N16" s="7">
        <f t="shared" si="5"/>
        <v>14.00560224</v>
      </c>
      <c r="O16" s="8"/>
      <c r="P16" s="9">
        <f>B16*SolarHours*(1-FixedArrayLoss)</f>
        <v>420</v>
      </c>
      <c r="Q16" s="9">
        <f t="shared" si="6"/>
        <v>123.8095238</v>
      </c>
      <c r="R16" s="10">
        <f t="shared" si="7"/>
        <v>884</v>
      </c>
      <c r="S16" s="7">
        <f t="shared" si="8"/>
        <v>7.366666667</v>
      </c>
      <c r="T16" s="11">
        <f t="shared" si="9"/>
        <v>544.7619048</v>
      </c>
      <c r="V16" s="9">
        <f>B16*SolarHours</f>
        <v>600</v>
      </c>
      <c r="W16" s="9">
        <f t="shared" si="10"/>
        <v>86.66666667</v>
      </c>
      <c r="X16" s="10">
        <f t="shared" si="11"/>
        <v>618.8</v>
      </c>
      <c r="Y16" s="7">
        <f t="shared" si="12"/>
        <v>5.156666667</v>
      </c>
      <c r="Z16" s="11">
        <f>W16*K16*(TowerWeightRatio+1)</f>
        <v>762.6666667</v>
      </c>
    </row>
    <row r="17">
      <c r="A17" s="5" t="s">
        <v>41</v>
      </c>
      <c r="B17" s="1">
        <v>175.0</v>
      </c>
      <c r="C17" s="1">
        <v>175.0</v>
      </c>
      <c r="D17" s="1"/>
      <c r="E17" s="1">
        <v>59.2</v>
      </c>
      <c r="F17" s="1">
        <v>26.5</v>
      </c>
      <c r="G17" s="1">
        <v>0.1</v>
      </c>
      <c r="H17" s="6">
        <f t="shared" si="1"/>
        <v>10.89444444</v>
      </c>
      <c r="I17" s="7">
        <f t="shared" si="2"/>
        <v>1.012126572</v>
      </c>
      <c r="J17" s="7">
        <f t="shared" si="3"/>
        <v>0.09078703704</v>
      </c>
      <c r="K17" s="1">
        <v>6.2</v>
      </c>
      <c r="L17" s="8"/>
      <c r="M17" s="7">
        <f t="shared" si="4"/>
        <v>28.22580645</v>
      </c>
      <c r="N17" s="7">
        <f t="shared" si="5"/>
        <v>16.06323304</v>
      </c>
      <c r="O17" s="8"/>
      <c r="P17" s="9">
        <f>B17*SolarHours*(1-FixedArrayLoss)</f>
        <v>735</v>
      </c>
      <c r="Q17" s="9">
        <f t="shared" si="6"/>
        <v>70.74829932</v>
      </c>
      <c r="R17" s="10">
        <f t="shared" si="7"/>
        <v>770.7634165</v>
      </c>
      <c r="S17" s="7">
        <f t="shared" si="8"/>
        <v>6.423028471</v>
      </c>
      <c r="T17" s="11">
        <f t="shared" si="9"/>
        <v>438.6394558</v>
      </c>
      <c r="V17" s="9">
        <f>B17*SolarHours</f>
        <v>1050</v>
      </c>
      <c r="W17" s="9">
        <f t="shared" si="10"/>
        <v>49.52380952</v>
      </c>
      <c r="X17" s="10">
        <f t="shared" si="11"/>
        <v>539.5343915</v>
      </c>
      <c r="Y17" s="7">
        <f t="shared" si="12"/>
        <v>4.496119929</v>
      </c>
      <c r="Z17" s="11">
        <f>W17*K17*(TowerWeightRatio+1)</f>
        <v>614.0952381</v>
      </c>
    </row>
    <row r="18">
      <c r="A18" s="5" t="s">
        <v>42</v>
      </c>
      <c r="B18" s="1">
        <v>160.0</v>
      </c>
      <c r="C18" s="1">
        <v>160.0</v>
      </c>
      <c r="D18" s="1"/>
      <c r="E18" s="1">
        <v>53.7</v>
      </c>
      <c r="F18" s="1">
        <v>26.9</v>
      </c>
      <c r="G18" s="1">
        <v>0.1</v>
      </c>
      <c r="H18" s="6">
        <f t="shared" si="1"/>
        <v>10.03145833</v>
      </c>
      <c r="I18" s="7">
        <f t="shared" si="2"/>
        <v>0.9319525735</v>
      </c>
      <c r="J18" s="7">
        <f t="shared" si="3"/>
        <v>0.08359548611</v>
      </c>
      <c r="K18" s="1">
        <v>4.85</v>
      </c>
      <c r="L18" s="8"/>
      <c r="M18" s="7">
        <f t="shared" si="4"/>
        <v>32.98969072</v>
      </c>
      <c r="N18" s="7">
        <f t="shared" si="5"/>
        <v>15.94982451</v>
      </c>
      <c r="O18" s="8"/>
      <c r="P18" s="9">
        <f>B18*SolarHours*(1-FixedArrayLoss)</f>
        <v>672</v>
      </c>
      <c r="Q18" s="9">
        <f t="shared" si="6"/>
        <v>77.38095238</v>
      </c>
      <c r="R18" s="10">
        <f t="shared" si="7"/>
        <v>776.2437996</v>
      </c>
      <c r="S18" s="7">
        <f t="shared" si="8"/>
        <v>6.46869833</v>
      </c>
      <c r="T18" s="11">
        <f t="shared" si="9"/>
        <v>375.297619</v>
      </c>
      <c r="V18" s="9">
        <f>B18*SolarHours</f>
        <v>960</v>
      </c>
      <c r="W18" s="9">
        <f t="shared" si="10"/>
        <v>54.16666667</v>
      </c>
      <c r="X18" s="10">
        <f t="shared" si="11"/>
        <v>543.3706597</v>
      </c>
      <c r="Y18" s="7">
        <f t="shared" si="12"/>
        <v>4.528088831</v>
      </c>
      <c r="Z18" s="11">
        <f>W18*K18*(TowerWeightRatio+1)</f>
        <v>525.4166667</v>
      </c>
    </row>
    <row r="19">
      <c r="A19" s="14" t="s">
        <v>43</v>
      </c>
      <c r="B19" s="1">
        <v>160.0</v>
      </c>
      <c r="C19" s="1">
        <v>180.0</v>
      </c>
      <c r="D19" s="1"/>
      <c r="E19" s="1">
        <v>46.5</v>
      </c>
      <c r="F19" s="1">
        <v>28.0</v>
      </c>
      <c r="G19" s="1">
        <v>0.1</v>
      </c>
      <c r="H19" s="6">
        <f t="shared" si="1"/>
        <v>9.041666667</v>
      </c>
      <c r="I19" s="7">
        <f t="shared" si="2"/>
        <v>0.8399979583</v>
      </c>
      <c r="J19" s="7">
        <f t="shared" si="3"/>
        <v>0.07534722222</v>
      </c>
      <c r="K19" s="1">
        <v>34.0</v>
      </c>
      <c r="L19" s="8"/>
      <c r="M19" s="7">
        <f t="shared" si="4"/>
        <v>4.705882353</v>
      </c>
      <c r="N19" s="7">
        <f t="shared" si="5"/>
        <v>17.69585253</v>
      </c>
      <c r="O19" s="8"/>
      <c r="P19" s="9">
        <f>B19*SolarHours*(1-FixedArrayLoss)</f>
        <v>672</v>
      </c>
      <c r="Q19" s="9">
        <f t="shared" si="6"/>
        <v>77.38095238</v>
      </c>
      <c r="R19" s="10">
        <f t="shared" si="7"/>
        <v>699.6527778</v>
      </c>
      <c r="S19" s="7">
        <f t="shared" si="8"/>
        <v>5.830439815</v>
      </c>
      <c r="T19" s="11">
        <f t="shared" si="9"/>
        <v>2630.952381</v>
      </c>
      <c r="V19" s="9">
        <f>B19*SolarHours</f>
        <v>960</v>
      </c>
      <c r="W19" s="9">
        <f t="shared" si="10"/>
        <v>54.16666667</v>
      </c>
      <c r="X19" s="10">
        <f t="shared" si="11"/>
        <v>489.7569444</v>
      </c>
      <c r="Y19" s="7">
        <f t="shared" si="12"/>
        <v>4.08130787</v>
      </c>
      <c r="Z19" s="11">
        <f>W19*K19*(TowerWeightRatio+1)</f>
        <v>3683.333333</v>
      </c>
      <c r="AA19" s="15" t="s">
        <v>44</v>
      </c>
    </row>
    <row r="20">
      <c r="A20" s="5" t="s">
        <v>45</v>
      </c>
      <c r="B20" s="1">
        <v>100.0</v>
      </c>
      <c r="C20" s="1">
        <v>200.0</v>
      </c>
      <c r="D20" s="1"/>
      <c r="E20" s="1">
        <v>49.6</v>
      </c>
      <c r="F20" s="1">
        <v>28.0</v>
      </c>
      <c r="G20" s="1">
        <v>0.1</v>
      </c>
      <c r="H20" s="6">
        <f t="shared" si="1"/>
        <v>9.644444444</v>
      </c>
      <c r="I20" s="7">
        <f t="shared" si="2"/>
        <v>0.8959978222</v>
      </c>
      <c r="J20" s="7">
        <f t="shared" si="3"/>
        <v>0.08037037037</v>
      </c>
      <c r="K20" s="1">
        <v>4.4</v>
      </c>
      <c r="L20" s="8"/>
      <c r="M20" s="7">
        <f t="shared" si="4"/>
        <v>22.72727273</v>
      </c>
      <c r="N20" s="7">
        <f t="shared" si="5"/>
        <v>10.36866359</v>
      </c>
      <c r="O20" s="8"/>
      <c r="P20" s="9">
        <f>B20*SolarHours*(1-FixedArrayLoss)</f>
        <v>420</v>
      </c>
      <c r="Q20" s="9">
        <f t="shared" si="6"/>
        <v>123.8095238</v>
      </c>
      <c r="R20" s="10">
        <f t="shared" si="7"/>
        <v>1194.074074</v>
      </c>
      <c r="S20" s="7">
        <f t="shared" si="8"/>
        <v>9.950617284</v>
      </c>
      <c r="T20" s="11">
        <f t="shared" si="9"/>
        <v>544.7619048</v>
      </c>
      <c r="V20" s="9">
        <f>B20*SolarHours</f>
        <v>600</v>
      </c>
      <c r="W20" s="9">
        <f t="shared" si="10"/>
        <v>86.66666667</v>
      </c>
      <c r="X20" s="10">
        <f t="shared" si="11"/>
        <v>835.8518519</v>
      </c>
      <c r="Y20" s="7">
        <f t="shared" si="12"/>
        <v>6.965432099</v>
      </c>
      <c r="Z20" s="11">
        <f>W20*K20*(TowerWeightRatio+1)</f>
        <v>762.6666667</v>
      </c>
    </row>
    <row r="21">
      <c r="A21" s="5" t="s">
        <v>46</v>
      </c>
      <c r="B21" s="1">
        <v>180.0</v>
      </c>
      <c r="C21" s="1">
        <v>180.0</v>
      </c>
      <c r="D21" s="1"/>
      <c r="E21" s="1">
        <v>48.42</v>
      </c>
      <c r="F21" s="1">
        <v>27.75</v>
      </c>
      <c r="G21" s="1">
        <v>0.1</v>
      </c>
      <c r="H21" s="6">
        <f t="shared" si="1"/>
        <v>9.3309375</v>
      </c>
      <c r="I21" s="7">
        <f t="shared" si="2"/>
        <v>0.8668720866</v>
      </c>
      <c r="J21" s="7">
        <f t="shared" si="3"/>
        <v>0.0777578125</v>
      </c>
      <c r="K21" s="1">
        <v>24.8</v>
      </c>
      <c r="L21" s="8"/>
      <c r="M21" s="7">
        <f t="shared" si="4"/>
        <v>7.258064516</v>
      </c>
      <c r="N21" s="7">
        <f t="shared" si="5"/>
        <v>19.29066613</v>
      </c>
      <c r="O21" s="8"/>
      <c r="P21" s="9">
        <f>B21*SolarHours*(1-FixedArrayLoss)</f>
        <v>756</v>
      </c>
      <c r="Q21" s="9">
        <f t="shared" si="6"/>
        <v>68.78306878</v>
      </c>
      <c r="R21" s="10">
        <f t="shared" si="7"/>
        <v>641.8105159</v>
      </c>
      <c r="S21" s="7">
        <f t="shared" si="8"/>
        <v>5.348420966</v>
      </c>
      <c r="T21" s="11">
        <f t="shared" si="9"/>
        <v>1705.820106</v>
      </c>
      <c r="V21" s="9">
        <f>B21*SolarHours</f>
        <v>1080</v>
      </c>
      <c r="W21" s="9">
        <f t="shared" si="10"/>
        <v>48.14814815</v>
      </c>
      <c r="X21" s="10">
        <f t="shared" si="11"/>
        <v>449.2673611</v>
      </c>
      <c r="Y21" s="7">
        <f t="shared" si="12"/>
        <v>3.743894676</v>
      </c>
      <c r="Z21" s="11">
        <f>W21*K21*(TowerWeightRatio+1)</f>
        <v>2388.148148</v>
      </c>
      <c r="AA21" s="12" t="s">
        <v>47</v>
      </c>
    </row>
    <row r="22">
      <c r="A22" s="14" t="s">
        <v>48</v>
      </c>
      <c r="B22" s="1">
        <v>200.0</v>
      </c>
      <c r="C22" s="1">
        <v>200.0</v>
      </c>
      <c r="D22" s="1"/>
      <c r="E22" s="1">
        <v>63.2</v>
      </c>
      <c r="F22" s="1">
        <v>29.4</v>
      </c>
      <c r="G22" s="1">
        <v>0.1</v>
      </c>
      <c r="H22" s="6">
        <f t="shared" si="1"/>
        <v>12.90333333</v>
      </c>
      <c r="I22" s="7">
        <f t="shared" si="2"/>
        <v>1.198758377</v>
      </c>
      <c r="J22" s="7">
        <f t="shared" si="3"/>
        <v>0.1075277778</v>
      </c>
      <c r="K22" s="1">
        <v>9.98</v>
      </c>
      <c r="L22" s="8"/>
      <c r="M22" s="7">
        <f t="shared" si="4"/>
        <v>20.04008016</v>
      </c>
      <c r="N22" s="7">
        <f t="shared" si="5"/>
        <v>15.49987083</v>
      </c>
      <c r="O22" s="8"/>
      <c r="P22" s="9">
        <f>B22*SolarHours*(1-FixedArrayLoss)</f>
        <v>840</v>
      </c>
      <c r="Q22" s="9">
        <f t="shared" si="6"/>
        <v>61.9047619</v>
      </c>
      <c r="R22" s="10">
        <f t="shared" si="7"/>
        <v>798.7777778</v>
      </c>
      <c r="S22" s="7">
        <f t="shared" si="8"/>
        <v>6.656481481</v>
      </c>
      <c r="T22" s="11">
        <f t="shared" si="9"/>
        <v>617.8095238</v>
      </c>
      <c r="V22" s="9">
        <f>B22*SolarHours</f>
        <v>1200</v>
      </c>
      <c r="W22" s="9">
        <f t="shared" si="10"/>
        <v>43.33333333</v>
      </c>
      <c r="X22" s="10">
        <f t="shared" si="11"/>
        <v>559.1444444</v>
      </c>
      <c r="Y22" s="7">
        <f t="shared" si="12"/>
        <v>4.659537037</v>
      </c>
      <c r="Z22" s="11">
        <f>W22*K22*(TowerWeightRatio+1)</f>
        <v>864.9333333</v>
      </c>
    </row>
    <row r="23">
      <c r="A23" s="14" t="s">
        <v>49</v>
      </c>
      <c r="B23" s="1">
        <v>175.0</v>
      </c>
      <c r="C23" s="1">
        <v>175.0</v>
      </c>
      <c r="D23" s="1"/>
      <c r="E23" s="1">
        <v>59.2</v>
      </c>
      <c r="F23" s="1">
        <v>26.5</v>
      </c>
      <c r="G23" s="1">
        <v>0.1</v>
      </c>
      <c r="H23" s="6">
        <f t="shared" si="1"/>
        <v>10.89444444</v>
      </c>
      <c r="I23" s="7">
        <f t="shared" si="2"/>
        <v>1.012126572</v>
      </c>
      <c r="J23" s="7">
        <f t="shared" si="3"/>
        <v>0.09078703704</v>
      </c>
      <c r="K23" s="1">
        <v>6.2</v>
      </c>
      <c r="L23" s="8"/>
      <c r="M23" s="7">
        <f t="shared" si="4"/>
        <v>28.22580645</v>
      </c>
      <c r="N23" s="7">
        <f t="shared" si="5"/>
        <v>16.06323304</v>
      </c>
      <c r="O23" s="8"/>
      <c r="P23" s="9">
        <f>B23*SolarHours*(1-FixedArrayLoss)</f>
        <v>735</v>
      </c>
      <c r="Q23" s="9">
        <f t="shared" si="6"/>
        <v>70.74829932</v>
      </c>
      <c r="R23" s="10">
        <f t="shared" si="7"/>
        <v>770.7634165</v>
      </c>
      <c r="S23" s="7">
        <f t="shared" si="8"/>
        <v>6.423028471</v>
      </c>
      <c r="T23" s="11">
        <f t="shared" si="9"/>
        <v>438.6394558</v>
      </c>
      <c r="V23" s="9">
        <f>B23*SolarHours</f>
        <v>1050</v>
      </c>
      <c r="W23" s="9">
        <f t="shared" si="10"/>
        <v>49.52380952</v>
      </c>
      <c r="X23" s="10">
        <f t="shared" si="11"/>
        <v>539.5343915</v>
      </c>
      <c r="Y23" s="7">
        <f t="shared" si="12"/>
        <v>4.496119929</v>
      </c>
      <c r="Z23" s="11">
        <f>W23*K23*(TowerWeightRatio+1)</f>
        <v>614.0952381</v>
      </c>
    </row>
  </sheetData>
  <mergeCells count="3">
    <mergeCell ref="B1:C1"/>
    <mergeCell ref="P1:T1"/>
    <mergeCell ref="V1:Z1"/>
  </mergeCells>
  <conditionalFormatting sqref="R4:R23 X4:X23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T4:T23 Z4:Z23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4:T23 V4:Z23">
    <cfRule type="expression" dxfId="0" priority="3">
      <formula>OR($R4&gt;400,$T4&gt;350)</formula>
    </cfRule>
  </conditionalFormatting>
  <conditionalFormatting sqref="A4:T23 V4:Z23">
    <cfRule type="expression" dxfId="1" priority="4">
      <formula>AND($R4&lt;350,$T4&lt;250)</formula>
    </cfRule>
  </conditionalFormatting>
  <hyperlinks>
    <hyperlink r:id="rId1" ref="AA4"/>
    <hyperlink r:id="rId2" ref="AA5"/>
    <hyperlink r:id="rId3" ref="AA6"/>
    <hyperlink r:id="rId4" ref="AA7"/>
    <hyperlink r:id="rId5" ref="AA12"/>
    <hyperlink r:id="rId6" ref="AA13"/>
    <hyperlink r:id="rId7" ref="AA14"/>
    <hyperlink r:id="rId8" ref="AA15"/>
    <hyperlink r:id="rId9" ref="AA19"/>
    <hyperlink r:id="rId10" ref="AA21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88"/>
  </cols>
  <sheetData>
    <row r="3">
      <c r="B3" s="1" t="s">
        <v>3</v>
      </c>
      <c r="C3" s="1" t="s">
        <v>17</v>
      </c>
    </row>
    <row r="4">
      <c r="A4" s="5" t="s">
        <v>20</v>
      </c>
      <c r="B4" s="9">
        <f>'Solar Panel Comparison'!R4</f>
        <v>649.9742063</v>
      </c>
      <c r="C4" s="7">
        <f>'Solar Panel Comparison'!T4</f>
        <v>1488.809524</v>
      </c>
    </row>
    <row r="5">
      <c r="A5" s="5" t="s">
        <v>22</v>
      </c>
      <c r="B5" s="9">
        <f>'Solar Panel Comparison'!R5</f>
        <v>849.5138889</v>
      </c>
      <c r="C5" s="7">
        <f>'Solar Panel Comparison'!T5</f>
        <v>1092.619048</v>
      </c>
    </row>
    <row r="6">
      <c r="A6" s="5" t="s">
        <v>24</v>
      </c>
      <c r="B6" s="9">
        <f>'Solar Panel Comparison'!R6</f>
        <v>908.8744589</v>
      </c>
      <c r="C6" s="7">
        <f>'Solar Panel Comparison'!T6</f>
        <v>1176.190476</v>
      </c>
    </row>
    <row r="7">
      <c r="A7" s="5" t="s">
        <v>26</v>
      </c>
      <c r="B7" s="9">
        <f>'Solar Panel Comparison'!R7</f>
        <v>790.7708033</v>
      </c>
      <c r="C7" s="7">
        <f>'Solar Panel Comparison'!T7</f>
        <v>525.2525253</v>
      </c>
    </row>
    <row r="8">
      <c r="A8" s="5" t="s">
        <v>28</v>
      </c>
      <c r="B8" s="9">
        <f>'Solar Panel Comparison'!R8</f>
        <v>659.0877024</v>
      </c>
      <c r="C8" s="7">
        <f>'Solar Panel Comparison'!T8</f>
        <v>1538.239538</v>
      </c>
    </row>
    <row r="9">
      <c r="A9" s="5" t="s">
        <v>29</v>
      </c>
      <c r="B9" s="9">
        <f>'Solar Panel Comparison'!R9</f>
        <v>752.2551073</v>
      </c>
      <c r="C9" s="7">
        <f>'Solar Panel Comparison'!T9</f>
        <v>343.9153439</v>
      </c>
    </row>
    <row r="10">
      <c r="A10" s="5" t="s">
        <v>30</v>
      </c>
      <c r="B10" s="9">
        <f>'Solar Panel Comparison'!R10</f>
        <v>736.8871608</v>
      </c>
      <c r="C10" s="7">
        <f>'Solar Panel Comparison'!T10</f>
        <v>329.4930876</v>
      </c>
    </row>
    <row r="11">
      <c r="A11" s="5" t="s">
        <v>31</v>
      </c>
      <c r="B11" s="9">
        <f>'Solar Panel Comparison'!R11</f>
        <v>740.9434204</v>
      </c>
      <c r="C11" s="7">
        <f>'Solar Panel Comparison'!T11</f>
        <v>352.7905786</v>
      </c>
    </row>
    <row r="12">
      <c r="A12" s="5" t="s">
        <v>32</v>
      </c>
      <c r="B12" s="9">
        <f>'Solar Panel Comparison'!R12</f>
        <v>657.6760185</v>
      </c>
      <c r="C12" s="7">
        <f>'Solar Panel Comparison'!T12</f>
        <v>1423.809524</v>
      </c>
    </row>
    <row r="13">
      <c r="A13" s="14" t="s">
        <v>34</v>
      </c>
      <c r="B13" s="9">
        <f>'Solar Panel Comparison'!R13</f>
        <v>696.4285714</v>
      </c>
      <c r="C13" s="7">
        <f>'Solar Panel Comparison'!T13</f>
        <v>557.1428571</v>
      </c>
    </row>
    <row r="14">
      <c r="A14" s="14" t="s">
        <v>36</v>
      </c>
      <c r="B14" s="9">
        <f>'Solar Panel Comparison'!R14</f>
        <v>925.9259259</v>
      </c>
      <c r="C14" s="7">
        <f>'Solar Panel Comparison'!T14</f>
        <v>476.1904762</v>
      </c>
    </row>
    <row r="15">
      <c r="A15" s="5" t="s">
        <v>38</v>
      </c>
      <c r="B15" s="9">
        <f>'Solar Panel Comparison'!R15</f>
        <v>727.3809524</v>
      </c>
      <c r="C15" s="7">
        <f>'Solar Panel Comparison'!T15</f>
        <v>773.8095238</v>
      </c>
    </row>
    <row r="16">
      <c r="A16" s="5" t="s">
        <v>40</v>
      </c>
      <c r="B16" s="9">
        <f>'Solar Panel Comparison'!R16</f>
        <v>884</v>
      </c>
      <c r="C16" s="7">
        <f>'Solar Panel Comparison'!T16</f>
        <v>544.7619048</v>
      </c>
    </row>
    <row r="17">
      <c r="A17" s="5" t="s">
        <v>41</v>
      </c>
      <c r="B17" s="9">
        <f>'Solar Panel Comparison'!R17</f>
        <v>770.7634165</v>
      </c>
      <c r="C17" s="7">
        <f>'Solar Panel Comparison'!T17</f>
        <v>438.6394558</v>
      </c>
    </row>
    <row r="18">
      <c r="A18" s="5" t="s">
        <v>42</v>
      </c>
      <c r="B18" s="9">
        <f>'Solar Panel Comparison'!R18</f>
        <v>776.2437996</v>
      </c>
      <c r="C18" s="7">
        <f>'Solar Panel Comparison'!T18</f>
        <v>375.297619</v>
      </c>
    </row>
    <row r="19">
      <c r="A19" s="14" t="s">
        <v>43</v>
      </c>
      <c r="B19" s="9">
        <f>'Solar Panel Comparison'!R19</f>
        <v>699.6527778</v>
      </c>
      <c r="C19" s="7">
        <f>'Solar Panel Comparison'!T19</f>
        <v>2630.952381</v>
      </c>
    </row>
    <row r="20">
      <c r="A20" s="5" t="s">
        <v>45</v>
      </c>
      <c r="B20" s="9">
        <f>'Solar Panel Comparison'!R20</f>
        <v>1194.074074</v>
      </c>
      <c r="C20" s="7">
        <f>'Solar Panel Comparison'!T20</f>
        <v>544.7619048</v>
      </c>
    </row>
    <row r="21">
      <c r="A21" s="5" t="s">
        <v>46</v>
      </c>
      <c r="B21" s="9">
        <f>'Solar Panel Comparison'!R21</f>
        <v>641.8105159</v>
      </c>
      <c r="C21" s="7">
        <f>'Solar Panel Comparison'!T21</f>
        <v>1705.820106</v>
      </c>
    </row>
    <row r="22">
      <c r="A22" s="14" t="s">
        <v>48</v>
      </c>
      <c r="B22" s="9">
        <f>'Solar Panel Comparison'!R22</f>
        <v>798.7777778</v>
      </c>
      <c r="C22" s="7">
        <f>'Solar Panel Comparison'!T22</f>
        <v>617.8095238</v>
      </c>
    </row>
    <row r="23">
      <c r="A23" s="14" t="s">
        <v>49</v>
      </c>
      <c r="B23" s="9">
        <f>'Solar Panel Comparison'!R23</f>
        <v>770.7634165</v>
      </c>
      <c r="C23" s="7">
        <f>'Solar Panel Comparison'!T23</f>
        <v>438.6394558</v>
      </c>
    </row>
    <row r="24">
      <c r="A24" s="5" t="s">
        <v>20</v>
      </c>
      <c r="B24" s="9">
        <f>'Solar Panel Comparison'!X4</f>
        <v>454.9819444</v>
      </c>
      <c r="D24" s="7">
        <f>'Solar Panel Comparison'!Z4</f>
        <v>2084.333333</v>
      </c>
    </row>
    <row r="25">
      <c r="A25" s="5" t="s">
        <v>22</v>
      </c>
      <c r="B25" s="9">
        <f>'Solar Panel Comparison'!X5</f>
        <v>594.6597222</v>
      </c>
      <c r="D25" s="7">
        <f>'Solar Panel Comparison'!Z5</f>
        <v>1529.666667</v>
      </c>
    </row>
    <row r="26">
      <c r="A26" s="5" t="s">
        <v>24</v>
      </c>
      <c r="B26" s="9">
        <f>'Solar Panel Comparison'!X6</f>
        <v>636.2121212</v>
      </c>
      <c r="D26" s="7">
        <f>'Solar Panel Comparison'!Z6</f>
        <v>1646.666667</v>
      </c>
    </row>
    <row r="27">
      <c r="A27" s="5" t="s">
        <v>26</v>
      </c>
      <c r="B27" s="9">
        <f>'Solar Panel Comparison'!X7</f>
        <v>553.5395623</v>
      </c>
      <c r="D27" s="7">
        <f>'Solar Panel Comparison'!Z7</f>
        <v>735.3535354</v>
      </c>
    </row>
    <row r="28">
      <c r="A28" s="5" t="s">
        <v>28</v>
      </c>
      <c r="B28" s="9">
        <f>'Solar Panel Comparison'!X8</f>
        <v>461.3613917</v>
      </c>
      <c r="D28" s="7">
        <f>'Solar Panel Comparison'!Z8</f>
        <v>2153.535354</v>
      </c>
    </row>
    <row r="29">
      <c r="A29" s="5" t="s">
        <v>29</v>
      </c>
      <c r="B29" s="9">
        <f>'Solar Panel Comparison'!X9</f>
        <v>526.5785751</v>
      </c>
      <c r="D29" s="7">
        <f>'Solar Panel Comparison'!Z9</f>
        <v>481.4814815</v>
      </c>
    </row>
    <row r="30">
      <c r="A30" s="5" t="s">
        <v>30</v>
      </c>
      <c r="B30" s="9">
        <f>'Solar Panel Comparison'!X10</f>
        <v>515.8210125</v>
      </c>
      <c r="D30" s="7">
        <f>'Solar Panel Comparison'!Z10</f>
        <v>461.2903226</v>
      </c>
    </row>
    <row r="31">
      <c r="A31" s="5" t="s">
        <v>31</v>
      </c>
      <c r="B31" s="9">
        <f>'Solar Panel Comparison'!X11</f>
        <v>518.6603943</v>
      </c>
      <c r="D31" s="7">
        <f>'Solar Panel Comparison'!Z11</f>
        <v>493.90681</v>
      </c>
    </row>
    <row r="32">
      <c r="A32" s="5" t="s">
        <v>32</v>
      </c>
      <c r="B32" s="9">
        <f>'Solar Panel Comparison'!X12</f>
        <v>460.373213</v>
      </c>
      <c r="D32" s="7">
        <f>'Solar Panel Comparison'!Z12</f>
        <v>1993.333333</v>
      </c>
    </row>
    <row r="33">
      <c r="A33" s="14" t="s">
        <v>34</v>
      </c>
      <c r="B33" s="9">
        <f>'Solar Panel Comparison'!X13</f>
        <v>487.5</v>
      </c>
      <c r="D33" s="7">
        <f>'Solar Panel Comparison'!Z13</f>
        <v>780</v>
      </c>
    </row>
    <row r="34">
      <c r="A34" s="14" t="s">
        <v>36</v>
      </c>
      <c r="B34" s="9">
        <f>'Solar Panel Comparison'!X14</f>
        <v>648.1481481</v>
      </c>
      <c r="D34" s="7">
        <f>'Solar Panel Comparison'!Z14</f>
        <v>666.6666667</v>
      </c>
    </row>
    <row r="35">
      <c r="A35" s="5" t="s">
        <v>38</v>
      </c>
      <c r="B35" s="9">
        <f>'Solar Panel Comparison'!X15</f>
        <v>509.1666667</v>
      </c>
      <c r="D35" s="7">
        <f>'Solar Panel Comparison'!Z15</f>
        <v>1083.333333</v>
      </c>
    </row>
    <row r="36">
      <c r="A36" s="5" t="s">
        <v>40</v>
      </c>
      <c r="B36" s="9">
        <f>'Solar Panel Comparison'!X16</f>
        <v>618.8</v>
      </c>
      <c r="D36" s="7">
        <f>'Solar Panel Comparison'!Z16</f>
        <v>762.6666667</v>
      </c>
    </row>
    <row r="37">
      <c r="A37" s="5" t="s">
        <v>41</v>
      </c>
      <c r="B37" s="9">
        <f>'Solar Panel Comparison'!X17</f>
        <v>539.5343915</v>
      </c>
      <c r="D37" s="7">
        <f>'Solar Panel Comparison'!Z17</f>
        <v>614.0952381</v>
      </c>
    </row>
    <row r="38">
      <c r="A38" s="5" t="s">
        <v>42</v>
      </c>
      <c r="B38" s="9">
        <f>'Solar Panel Comparison'!X18</f>
        <v>543.3706597</v>
      </c>
      <c r="D38" s="7">
        <f>'Solar Panel Comparison'!Z18</f>
        <v>525.4166667</v>
      </c>
    </row>
    <row r="39">
      <c r="A39" s="14" t="s">
        <v>43</v>
      </c>
      <c r="B39" s="9">
        <f>'Solar Panel Comparison'!X19</f>
        <v>489.7569444</v>
      </c>
      <c r="D39" s="7">
        <f>'Solar Panel Comparison'!Z19</f>
        <v>3683.333333</v>
      </c>
    </row>
    <row r="40">
      <c r="A40" s="5" t="s">
        <v>45</v>
      </c>
      <c r="B40" s="9">
        <f>'Solar Panel Comparison'!X20</f>
        <v>835.8518519</v>
      </c>
      <c r="D40" s="7">
        <f>'Solar Panel Comparison'!Z20</f>
        <v>762.6666667</v>
      </c>
    </row>
    <row r="41">
      <c r="A41" s="5" t="s">
        <v>46</v>
      </c>
      <c r="B41" s="9">
        <f>'Solar Panel Comparison'!X21</f>
        <v>449.2673611</v>
      </c>
      <c r="D41" s="7">
        <f>'Solar Panel Comparison'!Z21</f>
        <v>2388.148148</v>
      </c>
    </row>
    <row r="42">
      <c r="A42" s="14" t="s">
        <v>48</v>
      </c>
      <c r="B42" s="9">
        <f>'Solar Panel Comparison'!X22</f>
        <v>559.1444444</v>
      </c>
      <c r="D42" s="7">
        <f>'Solar Panel Comparison'!Z22</f>
        <v>864.9333333</v>
      </c>
    </row>
    <row r="43">
      <c r="A43" s="14" t="s">
        <v>49</v>
      </c>
      <c r="B43" s="9">
        <f>'Solar Panel Comparison'!X23</f>
        <v>539.5343915</v>
      </c>
      <c r="D43" s="7">
        <f>'Solar Panel Comparison'!Z23</f>
        <v>614.0952381</v>
      </c>
    </row>
    <row r="47">
      <c r="B47" s="1" t="s">
        <v>3</v>
      </c>
      <c r="C47" s="1" t="s">
        <v>17</v>
      </c>
    </row>
    <row r="48">
      <c r="A48" s="5" t="s">
        <v>26</v>
      </c>
      <c r="B48" s="9">
        <f>B27</f>
        <v>553.5395623</v>
      </c>
      <c r="D48" s="7">
        <f>D27</f>
        <v>735.3535354</v>
      </c>
    </row>
    <row r="49">
      <c r="A49" s="5" t="s">
        <v>29</v>
      </c>
      <c r="B49" s="9">
        <f t="shared" ref="B49:B51" si="1">B29</f>
        <v>526.5785751</v>
      </c>
      <c r="D49" s="7">
        <f t="shared" ref="D49:D51" si="2">D29</f>
        <v>481.4814815</v>
      </c>
    </row>
    <row r="50">
      <c r="A50" s="5" t="s">
        <v>30</v>
      </c>
      <c r="B50" s="9">
        <f t="shared" si="1"/>
        <v>515.8210125</v>
      </c>
      <c r="D50" s="7">
        <f t="shared" si="2"/>
        <v>461.2903226</v>
      </c>
    </row>
    <row r="51">
      <c r="A51" s="5" t="s">
        <v>31</v>
      </c>
      <c r="B51" s="9">
        <f t="shared" si="1"/>
        <v>518.6603943</v>
      </c>
      <c r="D51" s="7">
        <f t="shared" si="2"/>
        <v>493.90681</v>
      </c>
    </row>
    <row r="52">
      <c r="A52" s="14" t="s">
        <v>34</v>
      </c>
      <c r="B52" s="9">
        <f>B33</f>
        <v>487.5</v>
      </c>
      <c r="D52" s="7">
        <f>D33</f>
        <v>780</v>
      </c>
    </row>
    <row r="53">
      <c r="A53" s="5" t="s">
        <v>41</v>
      </c>
      <c r="B53" s="9">
        <f t="shared" ref="B53:B54" si="3">B37</f>
        <v>539.5343915</v>
      </c>
      <c r="D53" s="7">
        <f t="shared" ref="D53:D54" si="4">D37</f>
        <v>614.0952381</v>
      </c>
    </row>
    <row r="54">
      <c r="A54" s="5" t="s">
        <v>42</v>
      </c>
      <c r="B54" s="9">
        <f t="shared" si="3"/>
        <v>543.3706597</v>
      </c>
      <c r="D54" s="7">
        <f t="shared" si="4"/>
        <v>525.4166667</v>
      </c>
    </row>
    <row r="55">
      <c r="A55" s="14" t="s">
        <v>48</v>
      </c>
      <c r="B55" s="9">
        <f t="shared" ref="B55:B56" si="5">B42</f>
        <v>559.1444444</v>
      </c>
      <c r="D55" s="7">
        <f t="shared" ref="D55:D56" si="6">D42</f>
        <v>864.9333333</v>
      </c>
    </row>
    <row r="56">
      <c r="A56" s="14" t="s">
        <v>49</v>
      </c>
      <c r="B56" s="9">
        <f t="shared" si="5"/>
        <v>539.5343915</v>
      </c>
      <c r="D56" s="7">
        <f t="shared" si="6"/>
        <v>614.0952381</v>
      </c>
    </row>
  </sheetData>
  <conditionalFormatting sqref="A4:A43 A48:A56">
    <cfRule type="expression" dxfId="0" priority="1">
      <formula>OR(#REF!&gt;400,#REF!&gt;350)</formula>
    </cfRule>
  </conditionalFormatting>
  <conditionalFormatting sqref="A4:A43 A48:A56">
    <cfRule type="expression" dxfId="1" priority="2">
      <formula>AND(#REF!&lt;350,#REF!&lt;250)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E1" s="1" t="s">
        <v>50</v>
      </c>
      <c r="F1" s="1" t="s">
        <v>51</v>
      </c>
      <c r="G1" s="1" t="s">
        <v>52</v>
      </c>
    </row>
    <row r="2">
      <c r="A2" s="4" t="s">
        <v>53</v>
      </c>
    </row>
    <row r="3">
      <c r="A3" s="4"/>
      <c r="B3" s="1" t="s">
        <v>54</v>
      </c>
      <c r="E3" s="1">
        <v>330.0</v>
      </c>
      <c r="F3" s="1" t="s">
        <v>55</v>
      </c>
    </row>
    <row r="4">
      <c r="A4" s="4"/>
      <c r="B4" s="1" t="s">
        <v>56</v>
      </c>
      <c r="E4" s="1">
        <v>260.0</v>
      </c>
      <c r="F4" s="1" t="s">
        <v>57</v>
      </c>
    </row>
    <row r="5">
      <c r="B5" s="4" t="s">
        <v>58</v>
      </c>
      <c r="C5" s="4"/>
      <c r="E5" s="1">
        <v>80.0</v>
      </c>
      <c r="F5" s="1" t="s">
        <v>59</v>
      </c>
    </row>
    <row r="6">
      <c r="A6" s="1"/>
      <c r="B6" s="4"/>
    </row>
    <row r="7">
      <c r="A7" s="1" t="s">
        <v>60</v>
      </c>
    </row>
    <row r="8">
      <c r="B8" s="1" t="s">
        <v>61</v>
      </c>
      <c r="E8" s="1">
        <v>6.0</v>
      </c>
      <c r="F8" s="1" t="s">
        <v>62</v>
      </c>
      <c r="G8" s="15" t="s">
        <v>63</v>
      </c>
    </row>
    <row r="9">
      <c r="B9" s="1" t="s">
        <v>64</v>
      </c>
      <c r="E9" s="16">
        <v>6.0</v>
      </c>
      <c r="F9" s="1" t="s">
        <v>65</v>
      </c>
    </row>
    <row r="10">
      <c r="B10" s="1" t="s">
        <v>66</v>
      </c>
      <c r="E10" s="17">
        <v>0.8</v>
      </c>
      <c r="F10" s="1" t="s">
        <v>67</v>
      </c>
    </row>
    <row r="11">
      <c r="B11" s="1" t="s">
        <v>68</v>
      </c>
      <c r="E11" s="17">
        <v>1.0</v>
      </c>
      <c r="F11" s="1" t="s">
        <v>67</v>
      </c>
      <c r="G11" s="1" t="s">
        <v>69</v>
      </c>
    </row>
    <row r="12">
      <c r="B12" s="1" t="s">
        <v>70</v>
      </c>
      <c r="E12" s="17">
        <v>0.3</v>
      </c>
      <c r="F12" s="1" t="s">
        <v>67</v>
      </c>
    </row>
    <row r="14">
      <c r="A14" s="1" t="s">
        <v>71</v>
      </c>
    </row>
    <row r="15">
      <c r="B15" s="1" t="s">
        <v>72</v>
      </c>
      <c r="E15" s="1">
        <v>3.0</v>
      </c>
      <c r="F15" s="1" t="s">
        <v>73</v>
      </c>
    </row>
    <row r="16">
      <c r="B16" s="1" t="s">
        <v>74</v>
      </c>
      <c r="E16" s="1">
        <v>90.0</v>
      </c>
      <c r="F16" s="1" t="s">
        <v>75</v>
      </c>
    </row>
    <row r="17">
      <c r="B17" s="1" t="s">
        <v>76</v>
      </c>
      <c r="E17" s="1">
        <v>1.0</v>
      </c>
      <c r="F17" s="1" t="s">
        <v>77</v>
      </c>
    </row>
    <row r="18">
      <c r="B18" s="1" t="s">
        <v>78</v>
      </c>
      <c r="E18" s="1">
        <v>8.0</v>
      </c>
      <c r="F18" s="1" t="s">
        <v>73</v>
      </c>
    </row>
  </sheetData>
  <hyperlinks>
    <hyperlink r:id="rId1" ref="G8"/>
  </hyperlinks>
  <drawing r:id="rId2"/>
</worksheet>
</file>